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pou797\GPAI-text-clustering\text-mining\data\"/>
    </mc:Choice>
  </mc:AlternateContent>
  <xr:revisionPtr revIDLastSave="0" documentId="13_ncr:1_{2F6516D6-4995-4F45-93CC-1F5A6297FF15}" xr6:coauthVersionLast="45" xr6:coauthVersionMax="45" xr10:uidLastSave="{00000000-0000-0000-0000-000000000000}"/>
  <bookViews>
    <workbookView xWindow="-120" yWindow="-120" windowWidth="29040" windowHeight="15840" tabRatio="1000" firstSheet="1" activeTab="9" xr2:uid="{00000000-000D-0000-FFFF-FFFF00000000}"/>
  </bookViews>
  <sheets>
    <sheet name="READ ME" sheetId="1" r:id="rId1"/>
    <sheet name="Catalogue" sheetId="2" r:id="rId2"/>
    <sheet name="Clustering" sheetId="3" r:id="rId3"/>
    <sheet name="Shortlisted Initiatives" sheetId="4" r:id="rId4"/>
    <sheet name="Catalogue Counters" sheetId="5" r:id="rId5"/>
    <sheet name="Other Surveyed Initiatives" sheetId="6" r:id="rId6"/>
    <sheet name="Comparative Figures" sheetId="7" r:id="rId7"/>
    <sheet name="Labels" sheetId="8" r:id="rId8"/>
    <sheet name="Shortlisted Initiatives Counter" sheetId="9" r:id="rId9"/>
    <sheet name="MCDM" sheetId="10" r:id="rId10"/>
  </sheets>
  <definedNames>
    <definedName name="_xlnm._FilterDatabase" localSheetId="1" hidden="1">Catalogue!$A$1:$V$94</definedName>
    <definedName name="_xlnm._FilterDatabase" localSheetId="9" hidden="1">MCDM!$A$1:$E$37</definedName>
    <definedName name="_xlnm._FilterDatabase" localSheetId="5" hidden="1">'Other Surveyed Initiatives'!$A$2:$T$19</definedName>
    <definedName name="_xlnm._FilterDatabase" localSheetId="3" hidden="1">'Shortlisted Initiatives'!$A$1:$AG$37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9" l="1"/>
  <c r="C71" i="9"/>
  <c r="C70" i="9"/>
  <c r="C67" i="9"/>
  <c r="D67" i="7" s="1"/>
  <c r="C66" i="9"/>
  <c r="C65" i="9"/>
  <c r="C64" i="9"/>
  <c r="C61" i="9"/>
  <c r="D61" i="7" s="1"/>
  <c r="C60" i="9"/>
  <c r="C59" i="9"/>
  <c r="C58" i="9"/>
  <c r="C57" i="9"/>
  <c r="D57" i="7" s="1"/>
  <c r="C56" i="9"/>
  <c r="C53" i="9"/>
  <c r="C52" i="9"/>
  <c r="D52" i="7" s="1"/>
  <c r="C51" i="9"/>
  <c r="D51" i="7" s="1"/>
  <c r="C50" i="9"/>
  <c r="C49" i="9"/>
  <c r="D49" i="7" s="1"/>
  <c r="C48" i="9"/>
  <c r="D48" i="7" s="1"/>
  <c r="C47" i="9"/>
  <c r="C46" i="9"/>
  <c r="D46" i="7" s="1"/>
  <c r="C45" i="9"/>
  <c r="C44" i="9"/>
  <c r="D44" i="7" s="1"/>
  <c r="C43" i="9"/>
  <c r="D43" i="7" s="1"/>
  <c r="C42" i="9"/>
  <c r="D42" i="7" s="1"/>
  <c r="C41" i="9"/>
  <c r="C40" i="9"/>
  <c r="D40" i="7" s="1"/>
  <c r="C39" i="9"/>
  <c r="D39" i="7" s="1"/>
  <c r="C36" i="9"/>
  <c r="D36" i="7" s="1"/>
  <c r="C35" i="9"/>
  <c r="D35" i="7" s="1"/>
  <c r="C34" i="9"/>
  <c r="D34" i="7" s="1"/>
  <c r="C33" i="9"/>
  <c r="C32" i="9"/>
  <c r="D32" i="7" s="1"/>
  <c r="C31" i="9"/>
  <c r="D31" i="7" s="1"/>
  <c r="C30" i="9"/>
  <c r="D30" i="7" s="1"/>
  <c r="C29" i="9"/>
  <c r="D29" i="7" s="1"/>
  <c r="C28" i="9"/>
  <c r="C27" i="9"/>
  <c r="D27" i="7" s="1"/>
  <c r="C26" i="9"/>
  <c r="D26" i="7" s="1"/>
  <c r="C25" i="9"/>
  <c r="C24" i="9"/>
  <c r="C23" i="9"/>
  <c r="D23" i="7" s="1"/>
  <c r="C22" i="9"/>
  <c r="D22" i="7" s="1"/>
  <c r="C21" i="9"/>
  <c r="D21" i="7" s="1"/>
  <c r="C20" i="9"/>
  <c r="C19" i="9"/>
  <c r="D19" i="7" s="1"/>
  <c r="C18" i="9"/>
  <c r="C17" i="9"/>
  <c r="D17" i="7" s="1"/>
  <c r="C14" i="9"/>
  <c r="C13" i="9"/>
  <c r="D13" i="7" s="1"/>
  <c r="C12" i="9"/>
  <c r="C11" i="9"/>
  <c r="D11" i="7" s="1"/>
  <c r="C10" i="9"/>
  <c r="C7" i="9"/>
  <c r="C6" i="9"/>
  <c r="D6" i="7" s="1"/>
  <c r="C5" i="9"/>
  <c r="D5" i="7" s="1"/>
  <c r="C4" i="9"/>
  <c r="D4" i="7" s="1"/>
  <c r="D72" i="7"/>
  <c r="C72" i="7"/>
  <c r="D71" i="7"/>
  <c r="C71" i="7"/>
  <c r="D70" i="7"/>
  <c r="C70" i="7"/>
  <c r="D68" i="7"/>
  <c r="C67" i="7"/>
  <c r="D66" i="7"/>
  <c r="C66" i="7"/>
  <c r="D65" i="7"/>
  <c r="C65" i="7"/>
  <c r="D64" i="7"/>
  <c r="C64" i="7"/>
  <c r="D62" i="7"/>
  <c r="C61" i="7"/>
  <c r="D60" i="7"/>
  <c r="C60" i="7"/>
  <c r="D59" i="7"/>
  <c r="C59" i="7"/>
  <c r="D58" i="7"/>
  <c r="C58" i="7"/>
  <c r="C57" i="7"/>
  <c r="D56" i="7"/>
  <c r="C56" i="7"/>
  <c r="D54" i="7"/>
  <c r="D53" i="7"/>
  <c r="C53" i="7"/>
  <c r="C52" i="7"/>
  <c r="C51" i="7"/>
  <c r="D50" i="7"/>
  <c r="C50" i="7"/>
  <c r="C49" i="7"/>
  <c r="C48" i="7"/>
  <c r="D47" i="7"/>
  <c r="C47" i="7"/>
  <c r="C46" i="7"/>
  <c r="D45" i="7"/>
  <c r="C45" i="7"/>
  <c r="C44" i="7"/>
  <c r="C43" i="7"/>
  <c r="C42" i="7"/>
  <c r="D41" i="7"/>
  <c r="C41" i="7"/>
  <c r="C40" i="7"/>
  <c r="C39" i="7"/>
  <c r="D37" i="7"/>
  <c r="C36" i="7"/>
  <c r="C35" i="7"/>
  <c r="C34" i="7"/>
  <c r="D33" i="7"/>
  <c r="C33" i="7"/>
  <c r="C32" i="7"/>
  <c r="C31" i="7"/>
  <c r="C30" i="7"/>
  <c r="C29" i="7"/>
  <c r="D28" i="7"/>
  <c r="C28" i="7"/>
  <c r="C27" i="7"/>
  <c r="C26" i="7"/>
  <c r="D25" i="7"/>
  <c r="C25" i="7"/>
  <c r="D24" i="7"/>
  <c r="C24" i="7"/>
  <c r="C23" i="7"/>
  <c r="C22" i="7"/>
  <c r="C21" i="7"/>
  <c r="D20" i="7"/>
  <c r="C20" i="7"/>
  <c r="C19" i="7"/>
  <c r="D18" i="7"/>
  <c r="C18" i="7"/>
  <c r="C17" i="7"/>
  <c r="D15" i="7"/>
  <c r="D14" i="7"/>
  <c r="C14" i="7"/>
  <c r="C13" i="7"/>
  <c r="D12" i="7"/>
  <c r="C12" i="7"/>
  <c r="C11" i="7"/>
  <c r="D10" i="7"/>
  <c r="C10" i="7"/>
  <c r="D8" i="7"/>
  <c r="D7" i="7"/>
  <c r="C7" i="7"/>
  <c r="C6" i="7"/>
  <c r="C5" i="7"/>
  <c r="C4" i="7"/>
  <c r="C72" i="5"/>
  <c r="C71" i="5"/>
  <c r="C70" i="5"/>
  <c r="C67" i="5"/>
  <c r="C66" i="5"/>
  <c r="C65" i="5"/>
  <c r="C64" i="5"/>
  <c r="C61" i="5"/>
  <c r="C60" i="5"/>
  <c r="C59" i="5"/>
  <c r="C58" i="5"/>
  <c r="C57" i="5"/>
  <c r="C56" i="5"/>
  <c r="C53" i="5"/>
  <c r="C52" i="5"/>
  <c r="C51" i="5"/>
  <c r="C50" i="5"/>
  <c r="C49" i="5"/>
  <c r="C48" i="5"/>
  <c r="C47" i="5"/>
  <c r="C46" i="5"/>
  <c r="C45" i="5"/>
  <c r="C44" i="5"/>
  <c r="C43" i="5"/>
  <c r="C42" i="5"/>
  <c r="C41" i="5"/>
  <c r="C40" i="5"/>
  <c r="C39" i="5"/>
  <c r="C36" i="5"/>
  <c r="C35" i="5"/>
  <c r="C34" i="5"/>
  <c r="C33" i="5"/>
  <c r="C32" i="5"/>
  <c r="C31" i="5"/>
  <c r="C30" i="5"/>
  <c r="C29" i="5"/>
  <c r="C28" i="5"/>
  <c r="C27" i="5"/>
  <c r="C26" i="5"/>
  <c r="C25" i="5"/>
  <c r="C24" i="5"/>
  <c r="C23" i="5"/>
  <c r="C22" i="5"/>
  <c r="C21" i="5"/>
  <c r="C20" i="5"/>
  <c r="C19" i="5"/>
  <c r="C18" i="5"/>
  <c r="C17" i="5"/>
  <c r="C14" i="5"/>
  <c r="C13" i="5"/>
  <c r="C12" i="5"/>
  <c r="C11" i="5"/>
  <c r="C10" i="5"/>
  <c r="C7" i="5"/>
  <c r="C6" i="5"/>
  <c r="C5" i="5"/>
  <c r="C4" i="5"/>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<sst xmlns="http://schemas.openxmlformats.org/spreadsheetml/2006/main" count="3327" uniqueCount="1356">
  <si>
    <t>1. Purpose</t>
  </si>
  <si>
    <t>This catalogue contains initiatives developed and used in the context of the COVID-19 pandemic for accelerating research, detection, prevention, response and recovery. The catalogue will list initiatives from academia, governments, the private sector, civil society, and international organizations, among others.</t>
  </si>
  <si>
    <t>It is created for the GPAI Subgroup on AI &amp; Pandemic Response Sub Working Group's 'Review of National and International Initiatives.' The catalogue will serve as the basis to identify and select ~30 promising initiatives that have great potential to contribute to the development and use AI systems towards current and future pandemic response. The analysis will identify best practices, lessons learned and the main socio-economic, technical, and scientific challenges to implementing responsible AI principles.</t>
  </si>
  <si>
    <t>2. How to use this catalogue?</t>
  </si>
  <si>
    <t>2.1 Reading</t>
  </si>
  <si>
    <t>The catalogue is shared with the AI &amp; Pandemic Response Sub Working Group.</t>
  </si>
  <si>
    <t>The filters in the header row can be used to view specific subsets of the catalogue.</t>
  </si>
  <si>
    <t>Categories include:</t>
  </si>
  <si>
    <r>
      <rPr>
        <i/>
        <sz val="10"/>
        <color theme="1"/>
        <rFont val="Arial"/>
      </rPr>
      <t>(1) AI tools &amp; applications</t>
    </r>
    <r>
      <rPr>
        <sz val="10"/>
        <color theme="1"/>
        <rFont val="Arial"/>
      </rPr>
      <t xml:space="preserve"> to limit to the spread of COVID-19 and other future pandemics</t>
    </r>
  </si>
  <si>
    <r>
      <rPr>
        <i/>
        <sz val="10"/>
        <color theme="1"/>
        <rFont val="Arial"/>
      </rPr>
      <t>(2) Platforms to fast-track research and crowdsource projects</t>
    </r>
    <r>
      <rPr>
        <sz val="10"/>
        <color theme="1"/>
        <rFont val="Arial"/>
      </rPr>
      <t xml:space="preserve"> to fight COVID-19</t>
    </r>
  </si>
  <si>
    <r>
      <rPr>
        <i/>
        <sz val="10"/>
        <color theme="1"/>
        <rFont val="Arial"/>
      </rPr>
      <t>(3) Ethical and policy frameworks</t>
    </r>
    <r>
      <rPr>
        <sz val="10"/>
        <color theme="1"/>
        <rFont val="Arial"/>
      </rPr>
      <t xml:space="preserve"> for the responsible use of AI-enabled solutions during COVID-19</t>
    </r>
  </si>
  <si>
    <r>
      <rPr>
        <i/>
        <sz val="10"/>
        <color theme="1"/>
        <rFont val="Arial"/>
      </rPr>
      <t>(4) Governance mechanisms to operationalize principles</t>
    </r>
    <r>
      <rPr>
        <sz val="10"/>
        <color theme="1"/>
        <rFont val="Arial"/>
      </rPr>
      <t xml:space="preserve"> and monitor the responsible use of AI-enabled solutions during COVID-19</t>
    </r>
  </si>
  <si>
    <t>Domains include:</t>
  </si>
  <si>
    <r>
      <rPr>
        <i/>
        <sz val="10"/>
        <color theme="1"/>
        <rFont val="Arial"/>
      </rPr>
      <t>(A) Biological</t>
    </r>
    <r>
      <rPr>
        <sz val="10"/>
        <color theme="1"/>
        <rFont val="Arial"/>
      </rPr>
      <t xml:space="preserve"> initiatives aimed at better understanding molecular structures and biochemical processes for the purpose of drug/vaccine development</t>
    </r>
  </si>
  <si>
    <r>
      <rPr>
        <i/>
        <sz val="10"/>
        <color theme="1"/>
        <rFont val="Arial"/>
      </rPr>
      <t xml:space="preserve">(B) Clinical </t>
    </r>
    <r>
      <rPr>
        <sz val="10"/>
        <color theme="1"/>
        <rFont val="Arial"/>
      </rPr>
      <t>initiatives focused on aiding diagnosis and predicting patient outcomes</t>
    </r>
  </si>
  <si>
    <r>
      <rPr>
        <i/>
        <sz val="10"/>
        <color theme="1"/>
        <rFont val="Arial"/>
      </rPr>
      <t xml:space="preserve">(C) Societal </t>
    </r>
    <r>
      <rPr>
        <sz val="10"/>
        <color theme="1"/>
        <rFont val="Arial"/>
      </rPr>
      <t>initiatives centered on large-scale epistemics, epidemic modeling, decision-making, and operational management</t>
    </r>
  </si>
  <si>
    <t>2.2 Adding to the catalogue</t>
  </si>
  <si>
    <t>The catalogue is living and crowdsourced - we welcome input and comments to improve and maintain it.</t>
  </si>
  <si>
    <r>
      <rPr>
        <sz val="10"/>
        <rFont val="Arial"/>
      </rPr>
      <t xml:space="preserve">To add an initiative, please fill in this Google Form: </t>
    </r>
    <r>
      <rPr>
        <u/>
        <sz val="10"/>
        <color rgb="FF1155CC"/>
        <rFont val="Arial"/>
      </rPr>
      <t>https://forms.gle/P9Z9idf8myXyPMwd6</t>
    </r>
  </si>
  <si>
    <t>The project team will review your input for relevance and redundancy, then add it to the catalogue.</t>
  </si>
  <si>
    <t>2.3 How to suggest a modification to an exisiting initiative</t>
  </si>
  <si>
    <t>To suggest an edit to an initiative, please click on the cell and insert comment.</t>
  </si>
  <si>
    <t>If you have editing permissions, please keep in mind that some columns have options to select from—this is the case when you see a downward-pointing arrow in the lower right-hand corner of that column's cells. Please select an option from that list. If an adequate option does not exist, leave a comment describing the option you would like added.</t>
  </si>
  <si>
    <t>3. How was this catalogue created?</t>
  </si>
  <si>
    <t>The team of analysts leveraged survey feedback from members of the  AI &amp; Pandemic Response Sub Working Group's, projects identified during a prior cataloguing initiative by The Future Society, and desktop research conducted between September and November 2020.</t>
  </si>
  <si>
    <t>4. Disclaimer</t>
  </si>
  <si>
    <t>This catalogue is not intended to be comprehensive list of AI &amp; Pandemic Response initiatives. It was regularly updated as initiatives were identified between September and November 2020.</t>
  </si>
  <si>
    <t>Attn Req</t>
  </si>
  <si>
    <t>Category</t>
  </si>
  <si>
    <t>Themes</t>
  </si>
  <si>
    <t>Domain</t>
  </si>
  <si>
    <t>Initiative Name</t>
  </si>
  <si>
    <t>Organization(s)</t>
  </si>
  <si>
    <t>Brief Description</t>
  </si>
  <si>
    <t>Mission</t>
  </si>
  <si>
    <t>Sector</t>
  </si>
  <si>
    <t>Technology used (if applicable)</t>
  </si>
  <si>
    <t>Geographical scope</t>
  </si>
  <si>
    <t>Target Audience</t>
  </si>
  <si>
    <t>Stage of Development</t>
  </si>
  <si>
    <t>Budget (If Applicable)</t>
  </si>
  <si>
    <t>Date of origin:</t>
  </si>
  <si>
    <t>Country/region of origin:</t>
  </si>
  <si>
    <t>Key success factors</t>
  </si>
  <si>
    <t>Main hurdles</t>
  </si>
  <si>
    <t>Monitoring &amp; Evaluation</t>
  </si>
  <si>
    <t>Contact Person (If applicable)</t>
  </si>
  <si>
    <t>Link</t>
  </si>
  <si>
    <t>Notes</t>
  </si>
  <si>
    <t>Ethical and policy frameworks</t>
  </si>
  <si>
    <t>Prediction, surveillance and prevention</t>
  </si>
  <si>
    <t>Societal</t>
  </si>
  <si>
    <t>10 requirements for the evaluation of "Contact Tracing" apps</t>
  </si>
  <si>
    <t>Chaos Computer Club</t>
  </si>
  <si>
    <t>This document outline social and technical minimum requirements for contact tracing apps.</t>
  </si>
  <si>
    <t>To name requirements that a contact tracing app "must meet in order to be socially and technologically tolerable at all."</t>
  </si>
  <si>
    <t>Civil society</t>
  </si>
  <si>
    <t>N/A</t>
  </si>
  <si>
    <t>Global</t>
  </si>
  <si>
    <t>Government; academia</t>
  </si>
  <si>
    <t>Deployed/Published</t>
  </si>
  <si>
    <t>Germany</t>
  </si>
  <si>
    <t>https://www.ccc.de/en/updates/2020/contact-tracing-requirements</t>
  </si>
  <si>
    <t>AI tools &amp; applications</t>
  </si>
  <si>
    <t>Early detection and diagnosis</t>
  </si>
  <si>
    <t>Clinical</t>
  </si>
  <si>
    <t>A deep learning algorithm using CT images to screen for Corona Virus Disease (COVID-19)</t>
  </si>
  <si>
    <t>Tianjin Medical University Cancer Institute and Hospital; College of Intelligence and Computing, Tianjin University; National Supercomputer Center in Tianjin; Department of Radiation Oncology, First Affiliated Hospital; Department of Radiology, Nanchang University First Hospital; Department of Radiology, No.8 Hospital, Xi’an Medical College</t>
  </si>
  <si>
    <t>This study demonstrates the proof-of-principle for using artificial intelligence to extract radiological features for timely and accurate COVID-19 diagnosis.</t>
  </si>
  <si>
    <t>To produce alternative diagnostic methods, as pathogenic laboratory testing—the gold standard—is time-consuming with significant false negative results.</t>
  </si>
  <si>
    <t>Academia</t>
  </si>
  <si>
    <t>Computer vision</t>
  </si>
  <si>
    <t>Not specified</t>
  </si>
  <si>
    <t>Healthcare; academia</t>
  </si>
  <si>
    <t>China</t>
  </si>
  <si>
    <t>Bo Xu</t>
  </si>
  <si>
    <t>https://www.medrxiv.org/content/10.1101/2020.02.14.20023028v5</t>
  </si>
  <si>
    <t>A structured model for COVID-19 spread: modelling age and healthcare inequities</t>
  </si>
  <si>
    <t>Te Pūnaha Matatini</t>
  </si>
  <si>
    <t>This research employs a stochastic branching process model, structured by age and level of healthcare access, to look at the heterogeneous spread of COVID-19 within a population. We examine the effect of control scenarios targeted at particular groups, such as school closures or social distancing by older people.</t>
  </si>
  <si>
    <t>This research highlights the importance of ensuring that community needs for access to healthcare, including early proactive testing, rapid contact tracing, and the ability to isolate, are being met equitably, and illustrates how information concerning contact and infection rates across different demographic groups may be useful in informing specific policy interventions.</t>
  </si>
  <si>
    <t>MATLAB</t>
  </si>
  <si>
    <t>New Zealand</t>
  </si>
  <si>
    <t>Government; healthcare; academia</t>
  </si>
  <si>
    <t>Advanced mathematical modelling, access to official New Zealand COVID-19 case data, development in conjunction with public health experts</t>
  </si>
  <si>
    <t>Michael Plank</t>
  </si>
  <si>
    <t>https://www.tepunahamatatini.ac.nz/</t>
  </si>
  <si>
    <t>https://cpb-ap-se2.wpmucdn.com/blogs.auckland.ac.nz/dist/d/75/files/2017/01/structured-model-FINAL.pdf</t>
  </si>
  <si>
    <t>Platforms to fast-track research &amp; crowdsource projects</t>
  </si>
  <si>
    <t>Accelerating research</t>
  </si>
  <si>
    <t>Biological</t>
  </si>
  <si>
    <t>AI-Enabled Drug Discovery Challenge</t>
  </si>
  <si>
    <t>XPRIZE</t>
  </si>
  <si>
    <t>To address the need to accelerate drug discovery, the XPRIZE Foundation is partnering with IBM to launch the XPRIZE AI for Accelerating Drug Discovery Challenge to develop a collaborative platform that can rapidly evaluate the clinical trial readiness of drug candidates in months, rather than years, and at a fraction of the cost. Unlocking innovations on such urgent timelines can be accomplished only by leveraging the latest technological advances and by adopting frameworks that lower the barriers for sharing expertise. These advances will not only lead to faster COVID-19 treatment discoveries, but also spur collaborative frameworks that can lead to treatment breakthroughs for other conditions.</t>
  </si>
  <si>
    <t>At the conclusion of this challenge, they expect to have one or more in silico HPC models that screen and accurately predict SARS-CoV-2 drug treatment candidates. The models will produce data that includes predictions on: The selectivity and binding affinity to the SARS-CoV-2 target structures; Off-target selectivity (biological activity that is not intended); Parent and metabolite toxicity QED (quantitative estimate of drug likeness); Teams will present this data on density plots and include narrative discussing the insights and implications of their findings.</t>
  </si>
  <si>
    <t>Non-profit</t>
  </si>
  <si>
    <t>Business; academia; public</t>
  </si>
  <si>
    <t>In development</t>
  </si>
  <si>
    <t>US$ 6,000,000</t>
  </si>
  <si>
    <t>United States</t>
  </si>
  <si>
    <t>https://marketplace.xprize.org/project/5ef1834e45d84e4b1ce168b8</t>
  </si>
  <si>
    <t>Aidoc AI-CT Algorithms</t>
  </si>
  <si>
    <t>Aidoc</t>
  </si>
  <si>
    <t>Detects and prioritizes incidental CT findings associated with COVID-19 in any CT study that contains the lung or part of the lung.</t>
  </si>
  <si>
    <t>Aiding radiologists in reducing turnaround time and increasing quality and efficiency by flagging acute anomalies in real time.</t>
  </si>
  <si>
    <t>For-profit</t>
  </si>
  <si>
    <t>Deep learning</t>
  </si>
  <si>
    <t>Healthcare</t>
  </si>
  <si>
    <t>United States; Israel</t>
  </si>
  <si>
    <t>https://www.aidoc.com/blog/ct-imaging-volumes-covid19/</t>
  </si>
  <si>
    <t>AlphaFold</t>
  </si>
  <si>
    <t xml:space="preserve">DeepMind </t>
  </si>
  <si>
    <t>The AlphaFold team is sharing predicted structures for some of the proteins in SARS-CoV-2.</t>
  </si>
  <si>
    <t>To benefit the research community with predictions of SARS-CoV-2 protein targets.</t>
  </si>
  <si>
    <t xml:space="preserve">Deep learning system </t>
  </si>
  <si>
    <t>Academia; healthcare</t>
  </si>
  <si>
    <t>United Kingdon</t>
  </si>
  <si>
    <t>Sam Pettit</t>
  </si>
  <si>
    <t>https://deepmind.com/research/open-source/computational-predictions-of-protein-structures-associated-with-COVID-19</t>
  </si>
  <si>
    <t>An interpretable mortality prediction model for COVID-19 patients</t>
  </si>
  <si>
    <t>Department of Emergency, Tongji Hospital of Tongji Medical College, Huazhong University of Science and Technology; School of Artificial Intelligence and Automation, Huazhong University of Science and Technology; Luxembourg Centre for System BiomedicineDepartment of Plant Sciences, University of Cambridge; School of Mechanical Science and Engineering, Huazhong University of Science and Technology; Department of Information Management, Tongji Hospital of Tongji Medical College, Huazhong University of Science and Technology; Huazhong University of Science and Technology – Wuxi Research Institute; Department of Anesthesiology, Tongji Hospital of Tongji Medical College, Huazhong University of Science and Technology; School of Information Science and Engineering, Wuhan University of Science and Technology</t>
  </si>
  <si>
    <t>This Article suggests a simple and operable decision rule to quickly predict patients at the highest risk, allowing them to be prioritized and potentially reducing the mortality rate.</t>
  </si>
  <si>
    <t>To identify crucial predictive biomarkers of disease mortality; to support decision making and logistical planning in healthcare systems.</t>
  </si>
  <si>
    <t>machine learning</t>
  </si>
  <si>
    <t>Shusheng Li; Hui Xu; Ye Yuan</t>
  </si>
  <si>
    <t>https://www.nature.com/articles/s42256-020-0180-7</t>
  </si>
  <si>
    <r>
      <rPr>
        <sz val="10"/>
        <color rgb="FF000000"/>
        <rFont val="Arial"/>
      </rPr>
      <t xml:space="preserve">A "Matters Arising" response: </t>
    </r>
    <r>
      <rPr>
        <u/>
        <sz val="10"/>
        <color rgb="FF000000"/>
        <rFont val="Arial"/>
      </rPr>
      <t>https://www.nature.com/articles/s42256-020-0221-2</t>
    </r>
  </si>
  <si>
    <t>Artificial intelligence–enabled rapid diagnosis of patients with COVID-19</t>
  </si>
  <si>
    <t>BioMedical Engineering and Imaging Institute, Icahn School of Medicine at Mount Sinai; Department of Genetics and Genomic Sciences, Icahn School of Medicine at Mount Sinai; Department of Radiology, West China Hospital, Sichuan University; Department of Diagnostic, Molecular and Interventional Radiology, Icahn School of Medicine at Mount Sinai; Department of Radiology, The Second Affiliated Hospital of Zhejiang University; Department of Radiology, The First Affiliated Hospital of Bengbu Medical College; Guangdong Provincial Key Laboratory of Biomedical Imaging, The Fifth Affiliated Hospital of Sun Yet-sen University; Department of Radiology, Nanxishan Hospital; Department of Radiology, The Second People’s Hospital; Department of Radiology, Bozhou Bone Trauma Hospital Image Center; Department of Radiology, Remin Hospital of Wuhan University; East River Medical Imaging, New York; Department of Radiology, Weill Cornell Medicine; Department of Oncological Sciences, Icahn School of Medicine at Mount Sinai; Department of Radiology, Massachusetts General Hospital</t>
  </si>
  <si>
    <t>This study used AI algorithms to integrate chest CT findings with clinical symptoms, exposure history and laboratory testing to rapidly diagnose patients who are positive for COVID-19. Among a total of 905 patients tested by real-time RT–PCR assay and next-generation sequencing RT–PCR, 419 (46.3%) tested positive for SARS-CoV-2. In a test set of 279 patients, the AI system achieved an area under the curve of 0.92 and had equal sensitivity as compared to a senior thoracic radiologist. The AI system also improved the detection of patients who were positive for COVID-19 via RT–PCR who presented with normal CT scans, correctly identifying 17 of 25 (68%) patients, whereas radiologists classified all of these patients as COVID-19 negative.</t>
  </si>
  <si>
    <t>To rapidly diagnose COVID-19 patients when CT scans and associated clinical history are available.</t>
  </si>
  <si>
    <t>Convolutional neural network on CT scans and clinical information; support vector machine (SVM); random forest and multilayer perceptron (MLP) classifiers to classify patients</t>
  </si>
  <si>
    <t>Unclear whether it will be applied in the clinic</t>
  </si>
  <si>
    <t>Brent P. Little</t>
  </si>
  <si>
    <t>https://www.nature.com/articles/s41591-020-0931-3</t>
  </si>
  <si>
    <t>Ask Jamie</t>
  </si>
  <si>
    <t>GovTech Singapore</t>
  </si>
  <si>
    <t>A virtual assistant designed to answer queries within specific domains on Government agency websites, redesigned to answer queries related to COVID-19.</t>
  </si>
  <si>
    <t>To disseminate timely and accurate information to Singaporeans.</t>
  </si>
  <si>
    <t>Government</t>
  </si>
  <si>
    <t>Machine learning</t>
  </si>
  <si>
    <t>Singapore</t>
  </si>
  <si>
    <t>Public</t>
  </si>
  <si>
    <t>https://www.tech.gov.sg/products-and-services/responding-to-covid-19-with-tech/</t>
  </si>
  <si>
    <t>Automatic Rostering Tool for Nurse Rostering</t>
  </si>
  <si>
    <t>University of Auckland</t>
  </si>
  <si>
    <t>This research involves using models to optimize nurse rostering.</t>
  </si>
  <si>
    <t>The benefits from our practical application of this research was a reduction in rostering development time, fewer skills shortages and greater fairness.</t>
  </si>
  <si>
    <t>Python, C++, Genie++</t>
  </si>
  <si>
    <t>$NZ100k for PhD scholarship</t>
  </si>
  <si>
    <t>Access to clinical expertise and data, excellent PhD student</t>
  </si>
  <si>
    <t>Difficulty in transforming data into formal problem specification</t>
  </si>
  <si>
    <t>Peer-reviewed publication</t>
  </si>
  <si>
    <t>Isaac Cleland</t>
  </si>
  <si>
    <t>http://orsnz.org.nz/Repository/CONF53/abstracts-mobile.pdf</t>
  </si>
  <si>
    <t>BenevolentAI Knowledge Graph pipeline</t>
  </si>
  <si>
    <t>BenevolentAI</t>
  </si>
  <si>
    <t>BenevolentAI's knowledge pipeline pulls data from various structured and unstructured biomedical data sources and curates and standardises this knowledge via a data fabric. A proprietary knowledge graph which extracts and contextualises the relevant information and is made up of a vast number of machine curated relationships between diseases, genes, drugs. Machine learning models also assist with novel target identification, identifying patient-specific treatments, and evaluate molecular structures. With respect to COVID-19, they identified an approved drug that could potentially inhibit the viral progression and the body’s inflammatory response to the novel coronavirus.</t>
  </si>
  <si>
    <t xml:space="preserve">To discover new and more effective medicines, deliver life-changing medicines faster, and search for new treatments for rare and neglected diseases.
</t>
  </si>
  <si>
    <t>AI-based natural language processing algorithms</t>
  </si>
  <si>
    <t>United Kingdom; United States</t>
  </si>
  <si>
    <t>Access to a wide-body of high quality scientific literature, in-house proprietary algorithms and expertise.</t>
  </si>
  <si>
    <t>The inherent complexity of biology, and the challenge of mapping it into a coherent, machine-readable and usable format.</t>
  </si>
  <si>
    <t>Algorithmic impact assessment</t>
  </si>
  <si>
    <t>Olly Oechsle</t>
  </si>
  <si>
    <t>https://www.benevolent.com/covid-19</t>
  </si>
  <si>
    <t>BlueDot</t>
  </si>
  <si>
    <t>Delivers tailored outbreak risk awareness in near real-time, a hub for the latest intelligence about COVID-19, focus reports that examine where the pandemic is heading, and a geographic information system combines over 100 datasets to help advanced users quickly perform complex risk assessments.</t>
  </si>
  <si>
    <t>To build solutions that track, contextualize, and anticipate infectious disease risks.</t>
  </si>
  <si>
    <t>Natural language processing; machine learning</t>
  </si>
  <si>
    <t>Government; business; healthcare; public</t>
  </si>
  <si>
    <t>Canada</t>
  </si>
  <si>
    <t>https://bluedot.global/</t>
  </si>
  <si>
    <t>https://www.wired.com/story/ai-epidemiologist-wuhan-public-health-warnings/</t>
  </si>
  <si>
    <t>Bouy</t>
  </si>
  <si>
    <t>A chatbot that collects information on symptoms, provides care options, and checks in via text.</t>
  </si>
  <si>
    <t>To get rid of barriers and biases and help individuals make the best decisions about their health.</t>
  </si>
  <si>
    <t>https://www.buoyhealth.com/symptom-checker/</t>
  </si>
  <si>
    <t>Building a Network Based Contagion model for Aotearoa/NZ</t>
  </si>
  <si>
    <t>Te Punaha Matatini</t>
  </si>
  <si>
    <t>Uses a stochastic model to investigate containment and elimination scenarios for COVID-19 in New Zealand, as the country considers the exit from its four week period of strong Level 4 population-wide control measures.</t>
  </si>
  <si>
    <t>To investigate containment and elimination scenarios for COVID-19 in New Zealand.</t>
  </si>
  <si>
    <t>Python including EoN (Epidemics on Networks)</t>
  </si>
  <si>
    <t>Government, academia</t>
  </si>
  <si>
    <t>Access to clinical expertise and data, teamwork of researchers</t>
  </si>
  <si>
    <t>Dion O'Neale</t>
  </si>
  <si>
    <t>https://www.tepunahamatatini.ac.nz/2020/04/09/a-stochastic-model-for-covid-19-spread-and-the-effects-of-alert-level-4-in-aotearoa-new-zealand/</t>
  </si>
  <si>
    <t>C-19 Index</t>
  </si>
  <si>
    <t>ClosedLoop.ai</t>
  </si>
  <si>
    <t>An open source, AI-based predictive model that identifies people who are likely to have a heightened vulnerability to severe complications from COVID-19</t>
  </si>
  <si>
    <t>To help hospitals, federal, state, and local public health agencies and other healthcare organizations in their work to identify, plan for, respond to, and reduce the impact of COVID-19 in their communities.</t>
  </si>
  <si>
    <t xml:space="preserve">AI-based predictive model. </t>
  </si>
  <si>
    <t>Government; healthcare</t>
  </si>
  <si>
    <t>"All relevant ethical guidelines have been followed in this study. For the CMS LDS data, we submitted a research proposal as part of our data use agreement that discussed our plans to build predictive models using this data. For the Healthfirst data, which did contain identifiable PHI, the data was covered under a Business Associate Agreement between ClosedLoop.ai and Healthfirst and the data was stored in ClosedLoop’s HIPAA comliant cloud storage. The project was part of an ongoing Quality Improvement effort at Healthfirst and so did not require preapproval by an Institutional Review Board. The study protocol and this manuscript were reviewed and approved by Healthfirst’s compliance team."</t>
  </si>
  <si>
    <t>https://closedloop.ai/c19index/</t>
  </si>
  <si>
    <r>
      <rPr>
        <sz val="10"/>
        <color rgb="FF000000"/>
        <rFont val="Arial"/>
      </rPr>
      <t xml:space="preserve">Paper: </t>
    </r>
    <r>
      <rPr>
        <u/>
        <sz val="10"/>
        <color rgb="FF000000"/>
        <rFont val="Arial"/>
      </rPr>
      <t>https://arxiv.org/pdf/2003.07347.pdf</t>
    </r>
  </si>
  <si>
    <t>C3 AI COVID-19 Data Lake</t>
  </si>
  <si>
    <t>C3.ai</t>
  </si>
  <si>
    <t>This dataset uniquely integrates multiple data sources in a unified data model, ready for analysis – not just a list of links or a collection of data sets.</t>
  </si>
  <si>
    <t>To allow researchers to stop wasting time wrangling data and focus instead on generating insights; to access data at no charge with any utility that supports RESTful APIs.</t>
  </si>
  <si>
    <t>https://c3.ai/products/c3-ai-covid-19-data-lake/</t>
  </si>
  <si>
    <t>Recovery</t>
  </si>
  <si>
    <t>CAIAC</t>
  </si>
  <si>
    <t>Stanford HAI, UNESCO, The Future Society, Patrick J McGovern Foundation, Stability.ai</t>
  </si>
  <si>
    <t>CAIAC is a dynamic “sense-making” platform that provides end users with knowledge graphs, intelligent query functionality, and dynamic reports.</t>
  </si>
  <si>
    <t xml:space="preserve">To map and advance common knowledge of the COVID-19 pandemic and its impact. </t>
  </si>
  <si>
    <t xml:space="preserve">Natural language processing, named entity extraction, content filtering &amp; clustering, domain mapping, sentiment analysis, cluster analysis, natural language generation, adaptive recommendation systems, dynamic visualization, semantic search. </t>
  </si>
  <si>
    <t xml:space="preserve">The current phase of CAIAC is kindly supported by Patrick J McGovern Foundation through a grant of the total $350,000 USD. 
This funding has secured the development of a fully functioning prototype A functioning prototype version of the CAIAC platform for the initial user (The World Health Organization).
Specifically, the prototype will ingest, structure, and label data from multiple key sources -- including expert interviews, research papers and other sources -- and present findings
through three primary front-end interfaces: (i) Query interface: Free text ‘question &amp; answer’
functionality; (ii) Knowledge graph visualization that will show questions policy makers would/should ask, entities, properties of those entities and relationships; (iii) Briefings on each of the three use cases. 
CAIAC is engaging in fundraising discussions with foundations and institutions like the World Bank and IMF to scale the initiative after its current phase.
CAIAC funding will be augmented by a range of in-kind provisions from researchers to help map and maintain core knowledge areas to software, cloud and other research resources.
</t>
  </si>
  <si>
    <t>United States; United Kingdom</t>
  </si>
  <si>
    <t xml:space="preserve">CAIAC’s platform presents comprehensive, authoritative, and up-to-date insights and solutions, empowering decision makers across the globe to take timely and holistic action to mitigate the effects of the COVID-19 pandemic. 
Setting it apart from other crisis response tools, CAIAC offers:
CAIAC is being developed as an open, generalized platform that can be immediately implemented for future pandemics and other large-scale collective action problems.
The success of CAIAC thus far lies in its top-down approach, forming alliances across major multilateral organizations, including UNESCO, the WHO, and the World Bank, that share a common interest in developing an authoritative, global response effort. This high-level support will be necessary to design and implement solutions across borders, institutions, and communities.
This support has allowed us to start expanding the parties collaborating on CAIAC outwards to other multilaterals, academic institutions and the experts within. CAIAC has taken a collective intelligence-first approach to this given the tight time frames and the gaps in current technological solutions.
CAIAC’s continued success will rest in its ability to scale upwards and branch outwards, by rapidly forming connections with governments and organizations, and in fine-tuning its real-time, information-capturing capabilities in order to provide timely insights for every class of end user. The team is currently institutionalizing processes to streamline coalition building and research acquisition.
These processes are being augmented by a variety of artificial intelligence technologies that will further aid the development of CAIAC into an authoritative, comprehensive, up-to-date and ethical platform. These technologies enhance the ability of the human participants in the system to aggregate and absorb knowledge, as well as helping put the necessary checks and balances in place so over time it can move from relying on authority to helping identify new insights.
The mechanism design of CAIAC helps align multiple parties, from those looking for solutions to the vast array of bottom-up initiatives to deal with the various facets of the Covid-19 pandemic. The initial participants were carefully selected to allow this to grow into an open, gold standard platform with widespread collaboration that everyone can gather around to reduce the distance between insight and impact.
</t>
  </si>
  <si>
    <t xml:space="preserve">Stakeholder commitment and engagement in identifying and ‘filling’ knowledge gaps: CAIAC is dependent on access to authoritative knowledge from multilateral, academic and governmental experts. CAIAC’s leading partners, The Future Society and UN Global Pulse, have long-standing working relationships with multilaterals through high-level projects such as The Global Data Access Framework (GDAF) that ensure multilateral buy-in and participation. Furthermore, CAIAC’s key beneficiaries (OECD, World Bank, UNESCO, and many UN agencies) have been involved with GDAF and consulted from project inception. Through each expert interview and engagement with existing initiatives the number of stakeholders to absorb knowledge from will grow.
Stakeholder alignment: CAIAC execution and implementation is dependent on continued multi-party alignment. The appropriate executive leadership at each of CAIAC’s key stakeholder/beneficiaries (WHO, UN Global Pulse, UNESCO, World Bank, OECD and leading G7 countries: US, UK, France, Canada) have been involved thus far and committed to bringing the project to fruition. This is critical for ongoing coordination between and within the stakeholder organizations. Given the increasing politicization of the COVID-19 pandemic, this broad base from the start has been essential to both give the platform credibility and cover.
Product-market fit: CAIAC will achieve impact as it is adopted by front-line policy makers, multilaterals, healthcare leaders, the scientific community, and other decision-makers. Significant time has been invested with multilateral partners, including the selection of the three core areas (use cases) in which sense-making is most urgently needed. Additionally, the Minimum Viable Product demonstrated at the Stanford lunch has been specifically designed with the input of and to meet the needs of WHO, which will be among the first users of the platform. On an ongoing basis CAIAC has established processes to ensure that as the platform is used on a local basis, the friction for feedback to iterate on its features is as friction-less as possible, using the same processes by which we aggregate knowledge on key use cases to effect change to aggregate knowledge on CAIAC itself as well as local views.
Data bias: CAIAC is dedicated to providing a product that is ethical and humane. To this end, CAIAC is embracing ethics by design, by establishing policies around the collection and storage of data, institutionalizing processes to assess biases in its own platform, and developing a plan to responsibly disclose decisions made with respect to automated decision making. In developing these approaches, CAIAC uses the OECD AI Principles adopted by the G20, and the most up-to-date recommendations for impact assessments and algorithmic auditing by standards-setting and advocacy organizations. CAIAC is not intended to be a single global data lake or repository, but rather to connect and learn from the best of existing bottom-up initiatives it can provide context for and direct to. In this manner the ability to establish local teams and integrate knowledge from a variety of domains and languages reduces many of the barriers that impede current efforts, which often rely heavily on existing published material that is largely representative of an anglicized and developed market viewpoint.
</t>
  </si>
  <si>
    <t>Algorithmic impact assessment, Institutional review board, CAIAC will conduct a comprehensive algorithmic impact assessment, utilizing the OECD Observatory of Public Sector Innovation Algorithmic Impact Assessment (AIA) questionnaire, originally published by the Canadian Government. The questionnaire was developed to reflect the requirements of the Canadian Directive on Automated Decision-Making, but is applicable anywhere that business processes, data, and system design decisions involve automated decision systems, and it is firmly endorsed by the OECD.  In addition to the ethics by design processes described in the previous response, CAIAC is also in the process of developing an Ethics Committee, which will be responsible for overseeing, evaluating, and fine-tuning the approaches that the organization takes to monitor and mitigate biases and errors in its platform.  In the near future, CAIAC also plans to employ an external algorithmic auditing company, after exploring the existing landscape of auditing agencies in this space. To contribute to the quickly-growing need for evaluation and auditing by other organizations that utilize artificial intelligence and machine learning, CAIAC will produce peer-reviewed articles outlining the design and implementation of the automated decision-making platform, weighing the hazards and benefits of such technology, and actions taken by the organization to mitigate risks and optimize outcomes.  In the course of mapping key use cases such as exposure notification and telehealth, CAIAC is mapping optimal monitoring and evaluation mechanisms for AI and data use processes. These will be continuously integrated into CAIAC itself to ensure it adheres to the highest standards identified in this fast moving field, as well as providing a reference point to help collate and augment thinking in this area.</t>
  </si>
  <si>
    <t>Cyrus Hodes</t>
  </si>
  <si>
    <t>https://www.caiac19.org/</t>
  </si>
  <si>
    <t>Causaly</t>
  </si>
  <si>
    <t>Causaly uses artificial intelligence to rapidly read, understand and interpret vast databases of biomedical knowledge. Our platform surfaces evidence from 30 million biomedical publications in seconds, enabling researchers to rapidly map epidemiology data, biomarker genes, molecular targets and identify potential treatment options. Causaly has been actively optimising its technology for the current pandemic, working alongside industry, government and academia. UCL has been actively working on a number of Covid-19 related research projects, including the development and delivery of a low-cost breathing aid, trials of a potential antiviral and rapid genome sequencing to better understand the spread of the disease. Following an agreement with UCL Innovation &amp; Enterprise, several researchers and groups within UCL, researchers and groups within UCL are now using Causaly to work on COVID-19 projects ranging from the development of therapeutics and diagnostic approaches, to epidemiological models, mental health-focused strategies and healthcare system logistics.</t>
  </si>
  <si>
    <t>To unlock hidden evidence in biomedical literature faster, exploring mechanisms of action, treatments, side effects and more using our cause-and-effect database which maps over 170 million relationships.</t>
  </si>
  <si>
    <t>Natural language processing</t>
  </si>
  <si>
    <t>United Kingdom and Greece</t>
  </si>
  <si>
    <t>Preexisting database of over 100 million drug interactions; close partnerships with UCL, government entities, among others.</t>
  </si>
  <si>
    <t>Cannot provide the entire biomedical dataset, because it is used to develop commercial products; unclear what monitoring and evaluation exists.</t>
  </si>
  <si>
    <t>https://www.causaly.com/</t>
  </si>
  <si>
    <t>Has partnered with UCL (https://www.ucl.ac.uk/enterprise/news/2020/apr/covid-19-new-partnership-ai-specialists-causaly-could-help-ucl-accelerate-coronavirus) and performed a language analysis of the CORD-19 database to identify 250 most promising compounds for further research (https://www.causaly.com/blog/covid19-250-treatments-network-analysis-cord19-5e9cafa69e8753001b5ac78d).</t>
  </si>
  <si>
    <t>Clova AI</t>
  </si>
  <si>
    <t>NAVER</t>
  </si>
  <si>
    <t>An interactive customer service platform that can respond to inquiries and make reservations.</t>
  </si>
  <si>
    <t>Facilitating business and healthcare growth and development.</t>
  </si>
  <si>
    <t>STT; NLP; TTS</t>
  </si>
  <si>
    <t>South Korea</t>
  </si>
  <si>
    <t>Business, healthcare</t>
  </si>
  <si>
    <t>The first AI service in Korea that automatically calls COVID-19 suspected infection people to check and report their symptoms.</t>
  </si>
  <si>
    <t>There was a voice recognition problem at first, but it was later improved.</t>
  </si>
  <si>
    <t>Sang Houn Ok</t>
  </si>
  <si>
    <t>https://clova.ai/aicontactcenter</t>
  </si>
  <si>
    <t>Crisis response</t>
  </si>
  <si>
    <t>Coback Plus</t>
  </si>
  <si>
    <t>Tina3D</t>
  </si>
  <si>
    <t>The Cobag Plus allows users to search and locate a pharmacy with a radius of 100 to 5000m based on their location, and check the time and quantity of wearing a mask. It is equipped with COBAC Plus's own automatic analysis AI function to display mask purchase probability based on 5 stars, helping app users to purchase public masks. The more blue the star is, the higher the probability of purchase, and the grayer the more likely the purchase rate is.</t>
  </si>
  <si>
    <t>To help citizens that need masks purchase them efficiently at the nearest store possible.</t>
  </si>
  <si>
    <t>http://www.kdfnews.com/news/articleView.html?idxno=43906</t>
  </si>
  <si>
    <t>Governance mechanisms to operationalize principles</t>
  </si>
  <si>
    <t>Commission Recommendation (EU) 2020/518 of 8 April 2020 on a common Union toolbox for the use of technology and data to combat and exit from the COVID-19 crisis, in particular concerning mobile applications and the use of anonymised mobility data</t>
  </si>
  <si>
    <t>European Commission</t>
  </si>
  <si>
    <t>This UN policy brief addresses the use of technology/AI to combat COVID-19. It states, "all measures must incorporate meaningful data protection safeguards, be lawful, necessary, and proportionate, time-bound and justified by legitimate public health objectives."</t>
  </si>
  <si>
    <t>To strengthen the effectiveness of the response to the immediate global health threat; mitigate the broader impact of the crisis on people’s lives; and avoid creating new or exacerbating existing problems.</t>
  </si>
  <si>
    <t>International organization</t>
  </si>
  <si>
    <t>European Union</t>
  </si>
  <si>
    <t>Thierry BRETON</t>
  </si>
  <si>
    <t>https://eur-lex.europa.eu/eli/reco/2020/518/oj</t>
  </si>
  <si>
    <t>Composite Monte Carlo decision making under high uncertainty of novel coronavirus epidemic using hybridized deep learning and fuzzy rule induction</t>
  </si>
  <si>
    <t>Department of Computer and Information Science, University of Macau; DACC Laboratory, Zhuhai Institutes of Advanced Technology of the Chinese Academy of Sciences; Department of Information Technology, Techno India College of Technology; Universidad Internacional de La Rioja; University of Granada</t>
  </si>
  <si>
    <t>In this paper, a case study of using CMC that is enhanced by deep learning network and fuzzy rule induction for gaining better stochastic insights about the epidemic development is experimented. Instead of applying simplistic and uniform assumptions for a MC which is a common practice, a deep learning-based CMC is used in conjunction of fuzzy rule induction techniques.</t>
  </si>
  <si>
    <t>Decision makers benefit from a better fitted MC outputs complemented by min–max rules that foretell about the extreme ranges of future possibilities with respect to the epidemic.</t>
  </si>
  <si>
    <t>Composite Monte-Carlo (CMC) simulation</t>
  </si>
  <si>
    <t>Financial support for this work was funded by the following research grants: (1) Nature-Inspired Computing and Metaheuristics Algorithms for Optimizing Data Mining Performance, Grant no. MYRG2016-00069-FST, by the University of Macau; (2) A Scalable Data Stream Mining Methodology: Stream-based Holistic Analytics and Reasoning in Parallel, Grant no. FDCT/126/2014/A3, by FDCT Macau; and 2018 Guangzhou Science and Technology Innovation and Development of Special Funds , (3) Grant no. EF003/FST-FSJ/2019/GSTIC, Code: 201907010001.</t>
  </si>
  <si>
    <t>China; India; Spain</t>
  </si>
  <si>
    <t>Simon James Fong</t>
  </si>
  <si>
    <t>https://www.ncbi.nlm.nih.gov/pmc/articles/PMC7195106/</t>
  </si>
  <si>
    <t>Compositional Cyber-Physical Epidemiology of COVID-19</t>
  </si>
  <si>
    <t>For the first time, formally study the interaction between the disease dynamics, which is modelled as a physical process, and the government policy, which is modelled as the adjoining controller.</t>
  </si>
  <si>
    <t>To enable compositionality between disease dynamics and government policy.</t>
  </si>
  <si>
    <t>Hybrid Automata Modelling Language (HAML)</t>
  </si>
  <si>
    <t>Pre-print publication</t>
  </si>
  <si>
    <t>Partha Roop</t>
  </si>
  <si>
    <t>https://www.medrxiv.org/content/10.1101/2020.04.26.20081125v2</t>
  </si>
  <si>
    <t>CORADS-AI</t>
  </si>
  <si>
    <t>Diagnostic Image Analysis Group; Amsterdam University Medical Center; Fraunhofer MEVIS; Thirona</t>
  </si>
  <si>
    <t>CORADS-AI consists of three deep learning algorithms that automatically segment the five pulmonary lobes, assign a CO-RADS score for the suspicion of COVID-19 and assign a CT severity score for the degree of parenchymal involvement per lobe.</t>
  </si>
  <si>
    <t>To develop and validate an artificial intelligence (AI) system to score the likelihood and extent of pulmonary COVID-19 on chest CT scans using the CO-RADS and CT severity scoring systems.</t>
  </si>
  <si>
    <t>Netherlands</t>
  </si>
  <si>
    <t>Coen de Vente</t>
  </si>
  <si>
    <t>https://doi.org/10.1148/radiol.2020202439</t>
  </si>
  <si>
    <t>Another contact: Bram van Ginneken (bram.vanginneken@radboudumc.nl)</t>
  </si>
  <si>
    <t>CORD-19</t>
  </si>
  <si>
    <t>Semantic Scholar team, Allen Institute for AI; Chan Zuckerberg Initiative; The White House of the United States; bioRxiv; medRxiv; Center for Security and Emerging Technology; Microsoft; Amazon AWS; Kaggle; National Institutes of Health; IBM</t>
  </si>
  <si>
    <t>A large dataset dataset containing all COVID-19 and coronavirus-related research (e.g. SARS, MERS, etc.) from the following sources: PubMed's PMC open access corpus; Additional COVID-19 research articles from a corpus maintained by the WHO; bioRxiv and medRxiv pre-prints using the same query as PMC (COVID-19 and coronavirus research). They also provide a comprehensive metadata file of more than 50,000 coronavirus and COVID-19 research articles with links to PubMed, Microsoft Academic and the WHO COVID-19 database of publications (includes articles without open access full text). The corpus is updated regularly as new research is published in peer-reviewed publications and archival services like bioRxiv, medRxiv, and others.</t>
  </si>
  <si>
    <t>To mobilize researchers to apply recent advances in natural language processing to generate new insights in support of the fight against COVID-19.</t>
  </si>
  <si>
    <t>Kyle Lo; Lucy Lu Wang</t>
  </si>
  <si>
    <t>https://www.semanticscholar.org/cord19</t>
  </si>
  <si>
    <t>CoronaCheck</t>
  </si>
  <si>
    <t>Cornell University; Eurecom, France</t>
  </si>
  <si>
    <t>CoronaCheck is a joint effort from the teams of Prof. Papotti at EURECOM and of Prof. Trummer at Cornell University. We automatically verify statistical claims with official data to fight misinformation about the Coronavirus disease (COVID-19) outbreak.</t>
  </si>
  <si>
    <t>To fight misinformation about the COVID-19 outbreak.</t>
  </si>
  <si>
    <t>Global (Available in English, Italian, French and German.)</t>
  </si>
  <si>
    <t>Visual data provenance; allows users to place geographical and temporal bounds on queries.</t>
  </si>
  <si>
    <t>Only available in four languages.</t>
  </si>
  <si>
    <t>Georgios Karagiannis</t>
  </si>
  <si>
    <t>https://coronacheck.eurecom.fr/en</t>
  </si>
  <si>
    <t>White paper: http://www.vldb.org/pvldb/vol13/p2508-karagiannis.pdf</t>
  </si>
  <si>
    <t>Coronavirus Health Chats</t>
  </si>
  <si>
    <t>Conversa Health</t>
  </si>
  <si>
    <t>Automated virtual care and communication platform to manage COVID-19 and vulnerable patients.</t>
  </si>
  <si>
    <t>To help people stay informed about the new coronavirus, prevention exposure risks, symptoms, and find local healthcare resources.</t>
  </si>
  <si>
    <t>Virtual care and communication platform to triage people, manage patients, and screen healthcare workers. It uses consumer’s “health signals” (i.e., patient generated data, biometric, outcomes, and symptoms data). Means of communication are through a user portal inbox by email or text message. To run the demo it requires an email or cell phone number. Conversa Brain (Chat-bot) interacts with patient to ask questions and gather information. It creates a clinical profile based on gathered answers and “health signals”. It aggregates data from “health signals”, as well as any available clinical, claims and patient-reported data. Apparently, it can be inserted into clinical workflow. Data analysis is carried out by ML/AI (no specifics)</t>
  </si>
  <si>
    <t>US$ 12,000,000 (as of Jun 11, 2020)</t>
  </si>
  <si>
    <t>List of healthcare providers in website</t>
  </si>
  <si>
    <t>https://coronavirushealthchats.com/</t>
  </si>
  <si>
    <t>CovBase.AI</t>
  </si>
  <si>
    <t>CARING (Centre for Advanced Research in Imaging, Neurosciences &amp; Genomics); IGIB the (Institute for Genomics &amp; Integrative Biology); CARPL (The CARING Analytics Platform)</t>
  </si>
  <si>
    <t>A repository of clinical data of COVID-19 that can be leveraged by AI, ML, and data analytics.</t>
  </si>
  <si>
    <t>To allow users to leverage AI tools with their pool of data.</t>
  </si>
  <si>
    <t>Deep Learning for lesion detection with declarative logic overlay for probability assessment</t>
  </si>
  <si>
    <t>India</t>
  </si>
  <si>
    <t>Numerous partnerships with research institutes and universities.</t>
  </si>
  <si>
    <t>Difficult to ascertain impact due to minimal visibility.</t>
  </si>
  <si>
    <t>Debasis Dash</t>
  </si>
  <si>
    <t>https://cdata.icmr.org.in/</t>
  </si>
  <si>
    <t>Sam sent a request for an access key.</t>
  </si>
  <si>
    <t>COVI</t>
  </si>
  <si>
    <t>Mila and Covi Canada</t>
  </si>
  <si>
    <t>Privacy-protecting mobile exposure notification and risk awareness application. Epidemiological simulator.</t>
  </si>
  <si>
    <t>Using artificial intelligence to empower citizens to protect themselves, limit the spread of the virus and facilitate a safe and informed lifting of social distancing measures by public health authorities.</t>
  </si>
  <si>
    <t>Machine learning for probabilistic risk assessment based on symptoms and contacts</t>
  </si>
  <si>
    <t>A multi-disciplinary effort; placed emphasis on providing early warning signals to contacts using user-reported symptoms. Open source.</t>
  </si>
  <si>
    <t>Public acceptance of digital contact tracing and fears for privacy yielding low adoption rates for digital contact tracing.</t>
  </si>
  <si>
    <t>Algorithmic impact assessment, External audit, Peer-reviewed publication</t>
  </si>
  <si>
    <t>Valérie Pisano</t>
  </si>
  <si>
    <t>https://mila.quebec/en/tag/covi-en/</t>
  </si>
  <si>
    <r>
      <rPr>
        <u/>
        <sz val="10"/>
        <color rgb="FF000000"/>
        <rFont val="Arial"/>
      </rPr>
      <t>https://arxiv.org/abs/2005.08502</t>
    </r>
    <r>
      <rPr>
        <sz val="10"/>
        <color rgb="FF000000"/>
        <rFont val="Arial"/>
      </rPr>
      <t xml:space="preserve">; </t>
    </r>
    <r>
      <rPr>
        <u/>
        <sz val="10"/>
        <color rgb="FF000000"/>
        <rFont val="Arial"/>
      </rPr>
      <t>https://openreview.net/forum?id=07iDTU-KFK</t>
    </r>
    <r>
      <rPr>
        <sz val="10"/>
        <color rgb="FF000000"/>
        <rFont val="Arial"/>
      </rPr>
      <t xml:space="preserve">; </t>
    </r>
  </si>
  <si>
    <t>COVID Command Center</t>
  </si>
  <si>
    <t>CloudMedx</t>
  </si>
  <si>
    <t>An online "command center" for surge prediction, AI triage, and critical decisioning.</t>
  </si>
  <si>
    <t>To organize large amounts of COVID-related data from public and proprietary sources in order to create essential insights and inform high-level strategic decision making.</t>
  </si>
  <si>
    <t>https://www.cloudmedxhealth.com/</t>
  </si>
  <si>
    <t>COVID Symptom Study</t>
  </si>
  <si>
    <t>ZOE</t>
  </si>
  <si>
    <t>The COVID Symptom Study app has been developed by health science company ZOE.  It is endorsed by the Welsh Government, NHS Wales, the Scottish Government &amp; NHS Scotland. Data collected is shared with and analysed by King's College London &amp; ZOE research teams. Over 4 million people have downloaded the app and are using it to regularly report on their health, making it the largest public science project of its kind anywhere in the world.</t>
  </si>
  <si>
    <t>To create a large database of individuals' symptoms, to predict who has the virus and so track COVID infections across the UK and other countries.</t>
  </si>
  <si>
    <t>United Kingdom</t>
  </si>
  <si>
    <t>Government; academia; healthcare; public</t>
  </si>
  <si>
    <t>Data protected under GDPR</t>
  </si>
  <si>
    <t>https://covid.joinzoe.com/about</t>
  </si>
  <si>
    <t>COVID-19 AI and Simulation Project</t>
  </si>
  <si>
    <t>Office for Novel Coronavirus Disease Control, Cabinet Secretariat, Government of Japan</t>
  </si>
  <si>
    <t>Multiple layers of defense lines and supporting measures will be made possible by a series of technologies for monitoring and the data/modeling platform. Such technologies and the platform are synergistically capture and integrate COVID-19 related data, analyze epidemiological status, simulate transmission dynamics, model and verify effectiveness of various testing and intervention strategies, simulate medical resource requirements, and provides countermeasure options for policy-makers.</t>
  </si>
  <si>
    <t>To build up multiple layers of defense lines and supporting measures which shall be effective in controlling COVID-19 and possible future pandemics.</t>
  </si>
  <si>
    <t>Computer vision; others not specified</t>
  </si>
  <si>
    <t>Japan</t>
  </si>
  <si>
    <t>Hiroaki Kitano</t>
  </si>
  <si>
    <t>https://www.covid19-ai.jp/en-us</t>
  </si>
  <si>
    <t>https://www.covid19-ai.jp/en-us/organization/riken/articles/article001</t>
  </si>
  <si>
    <t>COVID-19 and Human Rights</t>
  </si>
  <si>
    <t>United Nations</t>
  </si>
  <si>
    <t>This recommendation sets up a process for developing a common approach, referred to as a Toolbox, to use digital means to address the crisis. The Toolbox will consist of practical measures for making effective use of technologies and data, with a focus on two areas in particular: (1) A pan-European approach for the use of mobile applications, coordinated at Union level, for empowering citizens to take effective and more targeted social distancing measures, and for warning, preventing and contact tracing to help limit the propagation of the COVID-19 disease. This will involve a methodology monitoring and sharing assessments of effectiveness of these applications, their interoperability and cross-border implications, and their respect for security, privacy and data protection; and (2) A common scheme for using anonymized and aggregated data on mobility of populations in order (i) to model and predict the evolution of the disease, (ii) to monitor the effectiveness of decision-making by Member States’ authorities on measures such as social distancing and confinement, and (iii) to inform a coordinated strategy for exiting from the COVID-19 crisis.</t>
  </si>
  <si>
    <t>To develop a common approach among EU partners to the use of digital technologies and data in response to the current crisis.</t>
  </si>
  <si>
    <t>https://www.un.org/sites/un2.un.org/files/un_policy_brief_on_human_rights_and_covid_23_april_2020.pdf</t>
  </si>
  <si>
    <t>COVID-19 Cognitive City</t>
  </si>
  <si>
    <t>Exaptive; Bill &amp; Melinda Gates Foundation</t>
  </si>
  <si>
    <t>The COVID-19 City is open to the public and designed to grow through user contributions. Exaptive and its partners believe that innovation is not the work of lone geniuses but of connected collaborative networks. As new COVID-19 knowledge assets are being released daily, the COVID-19 City acts as a single place to catalog the growing body of knowledge about the disease. With the help of interactive visualizations and network algorithms, the COVID-19 City connects interdisciplinary teams that might not normally work together and helps them find non-obvious resources that might otherwise escape their searches.</t>
  </si>
  <si>
    <t>To catalog the tools, datasets, analyses, and articles being generated by the global community about this disease, and using network analytics to drive research collaborations.</t>
  </si>
  <si>
    <t>Academia; healthcare; public</t>
  </si>
  <si>
    <t>Not specified; supported by Bill &amp; Melinda Gates Foundation</t>
  </si>
  <si>
    <t>Large community of contributors; interactive walkthroughs</t>
  </si>
  <si>
    <t>Unclear if still active</t>
  </si>
  <si>
    <t>https://covid-19.cognitive.city/</t>
  </si>
  <si>
    <r>
      <rPr>
        <sz val="10"/>
        <color rgb="FF000000"/>
        <rFont val="Arial"/>
      </rPr>
      <t xml:space="preserve">Has some "curated tools" on their site, worth exploring: </t>
    </r>
    <r>
      <rPr>
        <u/>
        <sz val="10"/>
        <color rgb="FF000000"/>
        <rFont val="Arial"/>
      </rPr>
      <t>https://covid-19.cognitive.city/cognitive/tools</t>
    </r>
  </si>
  <si>
    <t>COVID-19 Emergency Response Assistant</t>
  </si>
  <si>
    <t>GYANT</t>
  </si>
  <si>
    <t>Leveraging its customizable, artificial intelligence-enabled platform, which integrates into any EHR system, GYANT creates easy-to-navigate and enjoyable experiences for patients that equate to cost and time savings, and improved patient conversion rates for health systems.</t>
  </si>
  <si>
    <t>To drive more meaningful patient-doctor engagements while improving care utilization and pathways.</t>
  </si>
  <si>
    <t>"AI-enabled technology" - no specifics provided</t>
  </si>
  <si>
    <t>Government; public</t>
  </si>
  <si>
    <t>https://gyant.com/</t>
  </si>
  <si>
    <t>COVID-19 Molecular Interaction Map</t>
  </si>
  <si>
    <t>OIST, Keio Univ. and others</t>
  </si>
  <si>
    <t>The COVID-19 Disease Map is an assembly of molecular interaction diagrams, established based on literature evidence.</t>
  </si>
  <si>
    <t>To establish a knowledge repository of molecular mechanisms of COVID-19 as a broad community-driven effort.</t>
  </si>
  <si>
    <t>NLP and cloud-based system</t>
  </si>
  <si>
    <t>Luxembourg</t>
  </si>
  <si>
    <t xml:space="preserve">Marek Ostaszewski </t>
  </si>
  <si>
    <t>https://covid.pages.uni.lu/</t>
  </si>
  <si>
    <t>COVID-19 Open AI Consortium</t>
  </si>
  <si>
    <t>Owkin</t>
  </si>
  <si>
    <t>COAI will unite collaborators: academic institutions, researchers, data scientists and industrial partners, to fight the Covid-19 pandemic.</t>
  </si>
  <si>
    <t>The Covid-10 Open AI consortium aims to increase collaborative research, to accelerate clinical development of effective treatments for Covid-19, and to share all of its findings with the global medical and scientific community.</t>
  </si>
  <si>
    <t>machine learning; federated learning</t>
  </si>
  <si>
    <t>France; United States</t>
  </si>
  <si>
    <t>https://owkin.com/covid-19-open-ai-consortium/</t>
  </si>
  <si>
    <t>COVID-19 Take Control simulator</t>
  </si>
  <si>
    <t>Te Pūnaha Matatini, Manaaki Whenua, University of Auckland</t>
  </si>
  <si>
    <t>This simulator is intended for research and educational purposes only, not for decision-making. It simulates the natural course of a COVID-19 epidemic in Aotearoa, New Zealand.</t>
  </si>
  <si>
    <t>App shows how powerful our actions are in taking control of COVID-19. It shows that our actions drive how many people will catch COVID-19 from one infected person; and that ‘catchiness factor’, or R, drives disease spread. Hence our behaviour drives spread.</t>
  </si>
  <si>
    <t>R Shiny web application, stochastic model of epidemic spread</t>
  </si>
  <si>
    <t>Academic; Public</t>
  </si>
  <si>
    <t>Advanced mathematical modelling capability, science communication expertise</t>
  </si>
  <si>
    <t>Audrey Lustig</t>
  </si>
  <si>
    <t>http://covid19takecontrol.nectar.auckland.ac.nz/covid19_takeControl/</t>
  </si>
  <si>
    <t>COVID-19 Taxila</t>
  </si>
  <si>
    <t>The Systems Biology Institute</t>
  </si>
  <si>
    <t>Collects, curates and organizes information on a daily basis from varied sources, including PUBMED, Arxiv, ClinicalTrials.gov, COVID-19 Open Research Datasets and others.</t>
  </si>
  <si>
    <t>To enable the scientific community in obtaining actionable insights quickly by providing an easy-to-search interface for contextual navigation and a suite of analytics modules.</t>
  </si>
  <si>
    <t>NLP</t>
  </si>
  <si>
    <t>Sucheendra Kumar Palaniappan</t>
  </si>
  <si>
    <t>https://covid19.taxila.io/Taxila/login</t>
  </si>
  <si>
    <t>COVID-GRAM Critical Illness Risk Score</t>
  </si>
  <si>
    <t>MDCalc</t>
  </si>
  <si>
    <t>This tool may help risk stratify admitted patients to help predict which should have closer monitoring (more frequent assessments or ICU admission) due to risk of progression to critical illness.</t>
  </si>
  <si>
    <t>To predict risk of critical illness in hospitalized COVID-19 patients.</t>
  </si>
  <si>
    <t xml:space="preserve">Predictive risk modelling, web interface </t>
  </si>
  <si>
    <t>China; United States</t>
  </si>
  <si>
    <t>https://www.mdcalc.com/covid-gram-critical-illness-risk-score</t>
  </si>
  <si>
    <t>COVID19 ForecastHub</t>
  </si>
  <si>
    <t>Reich Lab, University of Massachusetts Amherst and</t>
  </si>
  <si>
    <t xml:space="preserve">The COVID-19 Forecast Hub serves as a central repository of forecasts and predictions from over 50 international research groups. </t>
  </si>
  <si>
    <t>Having all the model output in one place helps decision-makers and the general public understand the range of possible future outcomes more clearly.</t>
  </si>
  <si>
    <t>ensemble modeling</t>
  </si>
  <si>
    <t>Government; healthcare; academia; public</t>
  </si>
  <si>
    <t>Not specified; receives CDC funding as an Influenza Forecasting Center of Excellence</t>
  </si>
  <si>
    <t>Nicholas Reich</t>
  </si>
  <si>
    <t>https://covid19forecasthub.org/</t>
  </si>
  <si>
    <t>COVIDcast</t>
  </si>
  <si>
    <t>Delphi</t>
  </si>
  <si>
    <t>The Delphi group at Carnegie Mellon University focuses on developing the technological capability of epi-forecasting, and its role in decision making, both public and private. Our long term vision is to make epidemiological forecasting as universally accepted and useful as weather forecasting is today.</t>
  </si>
  <si>
    <t xml:space="preserve">To make epidemiological forecasting as universally accepted and useful as weather forecasting is today. </t>
  </si>
  <si>
    <t>Ryan Tibshirani</t>
  </si>
  <si>
    <t>https://covidcast.cmu.edu/</t>
  </si>
  <si>
    <t>COVIDscholar</t>
  </si>
  <si>
    <t>Matscholar</t>
  </si>
  <si>
    <t>Uses natural language processing to power search on a set of research papers related to COVID-19.</t>
  </si>
  <si>
    <t>To create a powerful search engine that uses NLP to assist with COVID-19-related research.</t>
  </si>
  <si>
    <t>Not specified; "This work is currently funded by a Laboratory Directed Research and Development grant at the Lawrence Berkeley National Laboratory of the US Department of Energy. It was assisted by funding for the development of NLP tools in Materials Science from the Energy Biosciences Institute at UC Berkeley, the National Science Foundation., and the C3.ai Digital Transformation Institute."</t>
  </si>
  <si>
    <t>Built off of earlier platform — Matscholar — designed for materials sciences. Collaborative project with a cohort of NLP engineers; support and funding from reputable research universities and AI companies.</t>
  </si>
  <si>
    <t>Unclear what monitoring and evaluation protocols are in place and how it has been recieved in academia.</t>
  </si>
  <si>
    <t>Gerbrand Ceder</t>
  </si>
  <si>
    <t>https://www.covidscholar.org/</t>
  </si>
  <si>
    <t>CT Pneumonia Analysis</t>
  </si>
  <si>
    <t>Siemens Healthineers; Hôpital Foch, Northwell Health, New York, NY; University Hospital Basel, Clinic of Radiology &amp; Nuclear Medicine, Basel, Switzerland; Vancouver General Hospital, Vancouver, Canada; Clínica Universidad de Navarra, Navarra, Spain; Health Time, Jaén, Spain; Houston Methodist, Texas, USA; and multiple other frontline hospitals</t>
  </si>
  <si>
    <t>Algorithm designed to automatically identify and quantify abnormal tomographic patterns in the lungs from chest CT for research purposes.</t>
  </si>
  <si>
    <t>NA</t>
  </si>
  <si>
    <t>"With our unique AI research and development team in Princeton, NJ, USA our software development center in Bangalore, India, our CT product experts in Forchheim, Germany, our customer collaboration partners in Paris, France and the power of our Sherlock supercomputer, we were able to enhance our AI portfolio one step further with an algorithm dedicated to CT imaging. We are stepping up as a partner to support healthcare systems deliver high-value care to patients and families by developing an AI algorithm for CT pneumonia analysis."</t>
  </si>
  <si>
    <t>https://www.siemens-healthineers.com/medical-imaging/digital-transformation-of-radiology/ai-covid-19-algorithm</t>
  </si>
  <si>
    <t>Developing a Covid-19 Diagnostic Tool for Sub-Saharan Africa</t>
  </si>
  <si>
    <t>Cambridge Infectious Diseases</t>
  </si>
  <si>
    <t>Researchers at the University of Cambridge are working across disciplines to help health officials in remote and resource-limited settings to rapidly and confidently distinguish between potential outbreaks of COVID-19, and endemic respiratory diseases, based only on clinical and demographic data.</t>
  </si>
  <si>
    <t>To allow officials to make better decisions about deploying expensive laboratory testing and to proceed with some confidence in situations where no testing is possible.</t>
  </si>
  <si>
    <t>Bayesian algorithm for aetiological identification of outbreaks based on case clinical features</t>
  </si>
  <si>
    <t>Sub-saharan Africa</t>
  </si>
  <si>
    <t>Fundraising ongoing; £60K funding secured of approx. £215K needed (for full development and on-the-ground field-testing with partner research institutions in Ghana, Kenya and Uganda</t>
  </si>
  <si>
    <t>Funding for tool development and field-testing; database development; partners with local knowledge and expertise</t>
  </si>
  <si>
    <t>Freya Jephcott</t>
  </si>
  <si>
    <t>https://drive.google.com/file/d/1S3CeDzEwDBZo9eS3WvaiV_8QtWZLrHVP/view</t>
  </si>
  <si>
    <t>Paper demonstrating proof of concept: https://www.medrxiv.org/content/10.1101/2020.03.28.20019463v1</t>
  </si>
  <si>
    <t>Digital tools against COVID-19: Framing the ethical challenges and how to address them</t>
  </si>
  <si>
    <t>Berkman Klein Centre for Internet &amp; Society, Harvard Law School; Health Ethics and Policy Lab, Department of Health Sciences and Technology, ETH Zürich</t>
  </si>
  <si>
    <t>This paper presents a typology of the primary digital public health applications currently in use. Namely: proximity and contact tracing, symptom monitoring, quarantine control, and flow modeling. For each, we discuss context-specific risks, cross-sectional issues, and ethical concerns. Finally, in recognition of the need for practical guidance, the paper proposes a navigation aid for policymakers made up of ten steps for the ethical use of digital public health tools.</t>
  </si>
  <si>
    <t>To help scientists and policymakers navigate technological and ethical uncertainty.</t>
  </si>
  <si>
    <t>Urs Gasser</t>
  </si>
  <si>
    <t>https://arxiv.org/abs/2004.10236</t>
  </si>
  <si>
    <t>Ethical framework for human-centric public health digital surveillance (public health digital sousveillance)</t>
  </si>
  <si>
    <t>COVID-19 MyData CommonS</t>
  </si>
  <si>
    <t xml:space="preserve">This model (complementary to the WHO guidelines) offers as its main safeguards privacy-sensitive design by data controllers and intermediaries, the informed consent of the data subject to data sharing, and trustworthiness for primary and secondary uses of the data. In short, the framework we propose relies on the direct or indirect voluntary contribution of data by the citizens for public health purposes. It does not rely on so-called nudges, if these are defined as techniques designed to exploit pathologies of human rationality. It is not meant to substitute public health surveillance by public health authorities but to complement it.
</t>
  </si>
  <si>
    <t>Our aspirational goal is the engagement of the individual within communities, who will rationally understand the mechanics of epidemics, and be motivated to adopt prudent lifestyles, in spite of the required sacrifices. This approach treats the individual as a moral agent, concerned with the people around them and their health, and as able to understand that the health of the people they love are affected by their own choices. It treats the individual as willing to accept more significant sacrifices when these are self-imposed and ethically justified.</t>
  </si>
  <si>
    <t>Switzerland</t>
  </si>
  <si>
    <t>Michele Loi</t>
  </si>
  <si>
    <t>Evaluating the effect of public health intervention on the global-wide spread trajectory of Covid-19</t>
  </si>
  <si>
    <t>State Key Laboratory of Genetic Engineering and Innovation Center of Genetics and Development, School of Life Sciences, Fudan University; Human Phenome Institute, Fudan University; The School of Mathematic Sciences, Fudan University; Department of Biostatistics and Data Science, School of Public Health, The University of Texas, Health Science Center at Houston</t>
  </si>
  <si>
    <t>This team developed a modified autoencoders (MAE) method to forecast spread trajectory of Covid-19 of countries affected, under different levels and timing of intervention strategies. Our analysis showed public health interventions should be executed as soon as possible. Delaying intervention 4 weeks after March 8, 2020 would cause the maximum number of cumulative cases of death increase from 7,174 to 133,608 and the ending points of the epidemic postponed from Jun 25 to Aug 22.</t>
  </si>
  <si>
    <t>To assist governemnts with rapid policy-making.</t>
  </si>
  <si>
    <t>Modified auto-encoder</t>
  </si>
  <si>
    <t>Government; academia; healthcare</t>
  </si>
  <si>
    <t>Momiao Xiong</t>
  </si>
  <si>
    <t>https://www.medrxiv.org/content/10.1101/2020.03.11.20033639v1</t>
  </si>
  <si>
    <t>Factmata COVID-19 Dashboard</t>
  </si>
  <si>
    <t>Factmata</t>
  </si>
  <si>
    <t>Factmata Intelligence Reports contextualizes all the claims, arguments, and narratives surrounding any topic.</t>
  </si>
  <si>
    <t>To give everyone a "better understanding of content."</t>
  </si>
  <si>
    <t>Governmant; business; public</t>
  </si>
  <si>
    <t>Not specified; angel funded</t>
  </si>
  <si>
    <t>Strong network of investors including Mark Cuban, Biz Stone, and Craig Newmark, and awards from CogX and UNESCO.</t>
  </si>
  <si>
    <t>Currently only works in English language; unclear monitoring &amp; evaluation protocols.</t>
  </si>
  <si>
    <t>https://covid19.factmata.com/</t>
  </si>
  <si>
    <t>Finding an Accurate Early Forecasting Model from Small Dataset: A Case of 2019-nCoV Novel Coronavirus Outbreak</t>
  </si>
  <si>
    <t>In this paper, a methodology that embraces three virtues of data mining from a small dataset is proposed. An experiment that is based on the recent coronavirus outbreak originated from Wuhan is conducted by applying this methodology. It is shown that an optimized forecasting model that is constructed from a new algorithm, namely polynomial neural network with corrective feedback (PNN+cf) is able to make a forecast that has relatively the lowest prediction error. The results showcase that the newly proposed methodology and PNN+cf are useful in generating acceptable forecast upon the critical time of disease outbreak when the samples are far from abundant.</t>
  </si>
  <si>
    <t>To reconcile differences in existing epidemic forecasting to produce a more reliable forecast.</t>
  </si>
  <si>
    <t>https://arxiv.org/abs/2003.10776</t>
  </si>
  <si>
    <t>GeoSpark Analytics COVID-19 Live Dashboard</t>
  </si>
  <si>
    <t>GeoSpark Analytics</t>
  </si>
  <si>
    <t>Geospark Analytics' Events are derived from our Hyperion AI engine's deep learning model that categorizes disparate forms of information into classes of activities.  Hyperion Events learn patterns in unstructured social media, news media, and other sources of data and categorize them into Event themes.  This dashboard represents news reporting about coronavirus (COVID-19) across the globe and is not intended to represent confirmed cases of the virus.</t>
  </si>
  <si>
    <t>Mission of dashboard not specified; perhaps to demonstrate capabilities of their flagship technology Hyperion. "Hyperion's AI engine streamlines access to knowledge and identifies leading indicators of global events that could impact your people, your operations, and your investments."</t>
  </si>
  <si>
    <t>Government; healthcare; business public</t>
  </si>
  <si>
    <t>https://geosparkanalytic.maps.arcgis.com/apps/opsdashboard/index.html#/83dbfed20f384a5d9f524942379df5be</t>
  </si>
  <si>
    <t>Governance of Contact Tracing</t>
  </si>
  <si>
    <t>ForHumanity</t>
  </si>
  <si>
    <t>These documents offer to provide each contact tracing authority with a dedicated independent board of governance.  The board exists to provide independent oversight on the contact tracing authority’s program for the duration of its operation. The boards will be populated with unconflicted experts who are steeped in the audit and tracking best practices around the world.  They exist to execute the mantra “trust but verify”.  During the lifespan of the contact tracing program, the board will ensure that the contact tracing authority’s own rules are followed and will bring global awareness of best practices for the consideration of the contact tracing authority.</t>
  </si>
  <si>
    <t>To engage in the independent audit of corporations that develop artificial intelligence and autonomous systems.  To ensure that best practices are being followed with respect to ethics, bias, privacy, Trust and cybersecurity.  To provide an infrastructure of trust for all founded on the principles of compliance with a set of globally designed and developed audit rules.</t>
  </si>
  <si>
    <t>Ryan Carrier</t>
  </si>
  <si>
    <t>https://www.forhumanity.center/contact-tracing-governance-1</t>
  </si>
  <si>
    <t>HANCOM AI CHECK 25</t>
  </si>
  <si>
    <t>Hancom.Inc and Accufly.ai</t>
  </si>
  <si>
    <t>Accufly.AI launched its AI Outbound Calling System to assist the South Korean government at no cost and provide information to individuals who have been in close contact with or have had a confirmed coronavirus case.</t>
  </si>
  <si>
    <t>To assist in the automatic distribution of important information to potential carriers of the virus and provide a mechanism for follow up with recovered patients</t>
  </si>
  <si>
    <t>1. The Mass Outbound Call Making System(OBS): development modules that work with existing call center system. 
2. Natural Language and AI Processing Modules: STT-TTS, intent classification, natural languge processing, and machine learning.
3. Voice Data Analysis and Inspection System(DGate): The data annotation tool for labeling and validating large amount of voice data.</t>
  </si>
  <si>
    <t>Government, public</t>
  </si>
  <si>
    <t>The cost varies depending on the amount of calls sent by local governments, and further discussions are needed.</t>
  </si>
  <si>
    <t>It meets clients’ needs;  efficiently monitors health conditions and guides the necessary information within a short period of time; supports rapid adoption, which can be installed in a short time; works with existing systems (the period may vary depending on the firewalls and telecommunication networks of local government agencies.); partnership of iFLYTEK and Hancom Group.</t>
  </si>
  <si>
    <t>1. Difficulty in leaning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</si>
  <si>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1. A web-based management tool:  It provides key monitoring results such as the total number of calls made and call success rates for a set period of time, the average duration of calls and users’ health conditions through the dashboard. 2. Displays the result of each call:  It shows individuals’ call status and history(If they finished the calls, or ended at what point in the middle of the calls.) 3. Call voice data:  It provides voice data from each call mission. 4. A voice data inspecting system:  It allows automatic or human inspection for call data. It also shows the inspection status and statistical results.</t>
  </si>
  <si>
    <t>한대웅(bryan han)</t>
  </si>
  <si>
    <t>http://www.accufly.ai/</t>
  </si>
  <si>
    <t>icolung</t>
  </si>
  <si>
    <t>icometrix; KU Leuven and UZ Leuven; King’s College London; Vrije Universiteit Brussel and UZ Brussel; Universitätsklinikum Heidelberg; Centre Hospitalier Universitaire de Liège, Universite de Liege; University of Oxford; Maastricht University; The Medical Cloud Company</t>
  </si>
  <si>
    <t>A cloud-based AI software to quantify the degree of lung involvement in COVID-19 patients.</t>
  </si>
  <si>
    <t>Fast and objective quantification of disease burden in COVID-19 patients.</t>
  </si>
  <si>
    <t>EU€ 3,100,000</t>
  </si>
  <si>
    <t>Belgium</t>
  </si>
  <si>
    <t>Close collaboration between partners; experience with CE marking and FDA clearance; experience with software as a medical device; expertise with AI and cloud computing in radiology; existing platform to bring the technology to clinical practice. The AI-tool has been offered and installed pro-bono.</t>
  </si>
  <si>
    <t>Data privacy regulations are different around the world; reluctance to use cloud application in some contries (eg Germany); conservatism in healthcare when it comes to technology; funding in the initial critical phase (currently offered free-of-charge to help many patients); the project is now being continued with support from the EU. Limited access to clinical expertise to supervise model building and obtain ground truth due to work pressures on front-line clinicians.</t>
  </si>
  <si>
    <t>External audit, Institutional review board, Peer-reviewed publication</t>
  </si>
  <si>
    <t>Dirk Smeets</t>
  </si>
  <si>
    <t>https://icometrix.com/services/icolung ; https://icovid.ai/</t>
  </si>
  <si>
    <t>IDentif.AI</t>
  </si>
  <si>
    <t>National University of Singapore, DSO National Labs, Singapore, Osmosis, USA, Shanghai Jiao Tong University, PRC</t>
  </si>
  <si>
    <t>Harnesses an AI‐based platform to interrogate drug and dose parameter spaces that are insurmountably large for brute‐force testing of all possible combinations</t>
  </si>
  <si>
    <t>To simultaneously identify the combinatorial drugs and doses that optimally inhibited vesicular stomatitis virus (VSV) infection of A549 lung cancer cell line while maximizing A549 viability.</t>
  </si>
  <si>
    <t>rapid optimisation of combination therapy development; multi-drug interaction regression analysis (?)</t>
  </si>
  <si>
    <t>Singapore; United States; China</t>
  </si>
  <si>
    <t>Successful use of recommended drugs in treatment of COVID-19</t>
  </si>
  <si>
    <t>Predictive recommendations based on data that are constantly changing, incomplete, and context dependent</t>
  </si>
  <si>
    <t>Prof. Dean Ho</t>
  </si>
  <si>
    <t>https://onlinelibrary.wiley.com/doi/full/10.1002/adtp.202000034</t>
  </si>
  <si>
    <t>Incorporating Covid-19 strategics into simulation of a rural medical centre</t>
  </si>
  <si>
    <t>University of Auckand; Te Punaha Matatini; Precision Driven Health</t>
  </si>
  <si>
    <t>This team worked on the initial differential equation model of how bad COVID-19 can get for New Zealand using some numbers from outbreaks overseas.</t>
  </si>
  <si>
    <t>The information is vital because New Zealand is limited by geography under a lockdown. These models are about informing how something like COVID-19 spreads, so while this is less urgent for now, it helps [them] be more prepared for the future. Even if they aren’t used in this instance, we’ll be able to reuse a model like this for a different pandemic or even something seasonal like the flu, and hopefully get good information more quickly.</t>
  </si>
  <si>
    <t>Java, Python, JaamSim</t>
  </si>
  <si>
    <t>Part of $NZ1.5M funding to fund research assistant for 3 months</t>
  </si>
  <si>
    <t>Engagement with a rural health clinic, use of conceptual modelling before simulation</t>
  </si>
  <si>
    <t>Access to data on the effect of mitigation strategies for Covid-19</t>
  </si>
  <si>
    <t>Validation and review by management and clinicians at the rural medical centre</t>
  </si>
  <si>
    <t>Mike O'Sullivan</t>
  </si>
  <si>
    <t>https://www.auckland.ac.nz/en/news/2020/04/24/modelling-the-pandemic.html</t>
  </si>
  <si>
    <t>IT-enabled lntegrated Hotspot Analysis System (ITIHAS)</t>
  </si>
  <si>
    <t>National Informatics Centre, Ministry of Electronics &amp; Information Technology, Government of India</t>
  </si>
  <si>
    <t>This tool takes data via two channels once a patient tests positive — one from ICMR, the nodal agency which is notified of positive cases tested in labs, or via Aarogya Setu application depending on the declaration and self assessment by the user.</t>
  </si>
  <si>
    <t>A predictive, back-end tool to fine-tune Aarogya Setu data “strictly for surveillance purposes.”</t>
  </si>
  <si>
    <t>Potential privacy concerns</t>
  </si>
  <si>
    <t>https://timesofindia.indiatimes.com/city/delhi/itihas-system-to-help-improve-surveillance-contact-tracing/articleshow/76539577.cms</t>
  </si>
  <si>
    <t>https://indianexpress.com/article/india/itihas-tracks-covid-cases-using-mobile-network-artificial-intelligence-algorithm-6563546/</t>
  </si>
  <si>
    <t>Johns Hopkins US Risk Model</t>
  </si>
  <si>
    <t>Johns Hopkins</t>
  </si>
  <si>
    <t>Risk model developed at the county level for the United States. Using epidemiological data from publicly available map and repository, along with anonymized mobile phone data, demographic and socioeconomic information, and various behavioral metrics, able to accurately assess the risk presented by COVID-19 in the United States at local, state, and national levels.</t>
  </si>
  <si>
    <t>To help governments and individuals with decision making related to the COVID-19 outbreak.</t>
  </si>
  <si>
    <t>Forecasting model using an empirical machine learning (ML) and mobility data</t>
  </si>
  <si>
    <t>Maximilian Marshall; Lauren Gardner</t>
  </si>
  <si>
    <t>https://systems.jhu.edu/research/public-health/predicting-covid-19-risk/</t>
  </si>
  <si>
    <t>LINE BRAIN</t>
  </si>
  <si>
    <t>LINE Corporation</t>
  </si>
  <si>
    <t>Checking the health condition of returnees who have stayed in countries/regions with infectious disease risk information level 3 within the past 14 days of their return date by telephone, etc. for 14 days after returning to Japan.</t>
  </si>
  <si>
    <t>To reduce the burden on the returnees themselves and the work burden on prefecture health care professionals.</t>
  </si>
  <si>
    <t>Natural language processing; character recognition; image recognition; video analysis; voice synthesis; voice recognition</t>
  </si>
  <si>
    <t>operation record and practical technique not only theory</t>
  </si>
  <si>
    <t>Privacy</t>
  </si>
  <si>
    <t>Keisuke Kaneyasu</t>
  </si>
  <si>
    <t>https://linecorp.com/ja/pr/news/ja/2020/3185</t>
  </si>
  <si>
    <t>LINE Clova</t>
  </si>
  <si>
    <t>Various services that allow companies to more easily use AI technologies such as chatbots, OCR, voice recognition, voice synthesis, and image recognition.</t>
  </si>
  <si>
    <t>To improve the productivity of companies, the convenience of services, and make the lives of people who use the services more convenient.</t>
  </si>
  <si>
    <t>Natural language processing, optical character recognition, voice recognition, voice synthesis, and image recognition</t>
  </si>
  <si>
    <t>Business; public</t>
  </si>
  <si>
    <t>https://www.linebrain.ai/</t>
  </si>
  <si>
    <t>LitCovid</t>
  </si>
  <si>
    <t>NCBI</t>
  </si>
  <si>
    <t>LitCovid is a curated literature hub for tracking up-to-date scientific information about the Coronavirus Disease 2019 (COVID-19). It contains a total of 59927 PubMed articles and is updated daily with new PubMed articles that are relevant to COVID-19.</t>
  </si>
  <si>
    <t>To provide curated literature and up-to-date scientific information about COVID-19</t>
  </si>
  <si>
    <t>machine learning; text classification</t>
  </si>
  <si>
    <t>Not specified; government funded</t>
  </si>
  <si>
    <t>More narrow than CORD-19, by providing only published PubMed literature related to SARS-CoV-2 (not other coronaviruses).</t>
  </si>
  <si>
    <t>Qingyu Chen, Alexis Allot, Zhiyong Lu</t>
  </si>
  <si>
    <t>https://www.ncbi.nlm.nih.gov/research/coronavirus/</t>
  </si>
  <si>
    <t>Maxar Open Data Program</t>
  </si>
  <si>
    <t>Maxar Technologies</t>
  </si>
  <si>
    <t>Maxar's Open Data Program has released an initial set of high-resolution satellite imagery in support of the COVID-19 response efforts. Per requests from humanitarian partners, this release will includes METRO IMAGERY BASEMAPS for the following African cities: Addis Ababa, Abidjan, Dakar, Lagos, Kano, Ibadan, Ouagadougou, Accra, Luanda, Kinshasa, Nairobi and part of northern Ghana.</t>
  </si>
  <si>
    <t>Providing critical and actionable information to assist response efforts and fulfilling our purpose, "For a Better World."</t>
  </si>
  <si>
    <t>https://www.maxar.com/open-data/covid19; https://blog.maxar.com/open-data-program/2020/open-data-response-to-the-covid-19-pandemic</t>
  </si>
  <si>
    <t>Maximizing Privacy and Effectiveness in COVID-19 Apps</t>
  </si>
  <si>
    <t>OpenMined</t>
  </si>
  <si>
    <t>This page provides a survey of use-cases being proposed for COVID-19 apps, the techniques being used, and make recommendations for how app effectiveness can be maximized while also providing maximal levels of privacy. It also provides links to working code implementations which we hope will be useful to you in the construction of your app.</t>
  </si>
  <si>
    <t>To aid in the construction and validation of COVID-19-related apps.</t>
  </si>
  <si>
    <t>https://blog.openmined.org/covid-app-privacy-advice/</t>
  </si>
  <si>
    <t>MayaMD Coronavirus Help</t>
  </si>
  <si>
    <t>MayaMD</t>
  </si>
  <si>
    <t>A web-based tool to help those exposed or potentially exposed to the coronavirus as well as clinicians, healthcare support staff, public workers and airline crews to quickly access user-relevant guidelines and standardized protocols for responding to the coronavirus.</t>
  </si>
  <si>
    <t>To allow users to efficiently access relevant guidelines and adjust to changing standards of care.</t>
  </si>
  <si>
    <t>Bayesian reasoning</t>
  </si>
  <si>
    <t>Healthcare; public</t>
  </si>
  <si>
    <t>Christian Habermann (or through contact form on webpage)</t>
  </si>
  <si>
    <t>https://mayamd.ai/coronavirus-help/</t>
  </si>
  <si>
    <r>
      <rPr>
        <sz val="10"/>
        <color rgb="FF000000"/>
        <rFont val="Arial"/>
      </rPr>
      <t xml:space="preserve">Contact form on site: </t>
    </r>
    <r>
      <rPr>
        <u/>
        <sz val="10"/>
        <color rgb="FF000000"/>
        <rFont val="Arial"/>
      </rPr>
      <t>https://mayamd.ai/contact/</t>
    </r>
  </si>
  <si>
    <t xml:space="preserve">New Zealand Algorithm Hub  </t>
  </si>
  <si>
    <t>Orion Health</t>
  </si>
  <si>
    <t>It will provide the infrastructure, tooling and resources necessary to support operational modelling and timely information dissemination to the government, healthcare organisations and professionals</t>
  </si>
  <si>
    <t>To rapidly deliver a series of COVID-19 related models that provide immediate value in support of New Zealand’s COVID-19 pandemic response; achieve broad engagement and use across DHBs, government organisations, data scientists and researchers; and lay the foundation for a national algorithm management solution that will provide value to our customers beyond the current pandemic response</t>
  </si>
  <si>
    <t>Mathematical modelling, data analytics and visualisation</t>
  </si>
  <si>
    <t>Not specified (awarded funding via the Ministry of Business, Innovation and Employment COVID-19 Acceleration Fund)</t>
  </si>
  <si>
    <t>Advanced mathematical modelling and good relationships with District Health Boards and public health officials</t>
  </si>
  <si>
    <t>Kevin Ross</t>
  </si>
  <si>
    <t>https://orionhealth.com/nz/solutions/new-zealand-algorithm-hub/</t>
  </si>
  <si>
    <t>Nference Platform</t>
  </si>
  <si>
    <t>nference</t>
  </si>
  <si>
    <t>Makes unstructured knowledge computable and enables seamless triangulation with various structured databases that are often siloed (such as vitals, lab tests, ICD codes, genomic sequences)</t>
  </si>
  <si>
    <t>To enable scientists and physicians to answer deeper questions on disease biology, longitudinal progression of treatment outcomes, and therapeutic/diagnostic options to best serve patients.</t>
  </si>
  <si>
    <t>NLP + ML crawling through 100s of 1000s of pharmacology related literature in both open source as well as private collections</t>
  </si>
  <si>
    <t>Business</t>
  </si>
  <si>
    <t>US$ 60,000,000</t>
  </si>
  <si>
    <t>United States; India; Canada</t>
  </si>
  <si>
    <t>Venture Support and is For Profit</t>
  </si>
  <si>
    <t>It is a for profit venture - however they are open to allowing for use by academic researchers - but getting this access at scale and low cost for a wider research community might be a hurdle</t>
  </si>
  <si>
    <t>Murali Aravamudan</t>
  </si>
  <si>
    <t>nference.ai</t>
  </si>
  <si>
    <t>Contact email: info@nference.net</t>
  </si>
  <si>
    <t>NIST TC4TL (Too Close For Too Long) Challenge</t>
  </si>
  <si>
    <t>US NIST; MIT PACT</t>
  </si>
  <si>
    <t>One of the keys to managing the current (and future) epidemic is notifying people of possible virus exposure so they can isolate and seek treatment to limit further spread of the disease. While manual contact tracing is effective for notifying those who may have been exposed, it is believed that automated exposure notification will be a necessary addition as societies open up. Current approaches to automated exposure notification rely on using Bluetooth Low Energy (BLE) signals (or chirps) from smartphones to detect if a person has been too close for too long (TC4TL) to an infected individual. However, the received signal strength indicator (RSSI) value of Bluetooth chirps sent between phones is a very noisy estimator of the actual distance between the phones and can be dramatically affected in real-world conditions by i) where the phones are carried, ii) body positions, ii) physical barriers, and iv) multi-path environments, to mention a few. To better characterize the effectiveness of range and time estimation using the BLE signal, many research organizations around the world are collecting Bluetooth handshake data as well as other phone sensor data (e.g., accelerometer, gyroscope, proximity) between various types of phones with simulated real-world variability. The best hope for a solution to this difficult and important problem is to leverage the world-wide research community with common tasks, data, and success metrics that allow for the exchange of and building on collective ideas and approaches.</t>
  </si>
  <si>
    <t xml:space="preserve">To be of interest to all researchers in the machine learning community interested in the TC4TL detection problem using BLE signals augmented with IMU sensor data. To explore promising new ideas in TC4TL detection using BLE signals, to support the development of advanced technologies incorporating these ideas, and to measure performance of the state-of-the-art TC4TL detectors.
</t>
  </si>
  <si>
    <t>Academia; business</t>
  </si>
  <si>
    <t>https://tc4tlchallenge.nist.gov/</t>
  </si>
  <si>
    <t>Pathfinder 1</t>
  </si>
  <si>
    <t>OpenClinical CIC (Oxford University Innovation)</t>
  </si>
  <si>
    <t>Pathfinder 1 consists of a A “data model,"  a structured and standardised model of the key personal, clinical and other data that may be important in decision-making across the patient journey, and a “knowledge model,” a collection of executable logic models of the medical expertise that underpins best practice in clinical tasks like situation assessment, decision-making, treatment planning and workflow management in patient care.</t>
  </si>
  <si>
    <t>To demonstrate the technical feasibility of having a standard data model for COVID-19 services that AI can help with based on such a model.</t>
  </si>
  <si>
    <t>PROforma modelling language (JAMIA 2003), OpenClinical knowledge sharing platform (BMJ HCI attached)</t>
  </si>
  <si>
    <t>All work done without funding by volunteers, currently seeking funding to continue Pathfinder development run trial.</t>
  </si>
  <si>
    <t xml:space="preserve">1. deployment in clinic (a variant of the model is being used in an emergency medicine department at Liverpool University Hospital (see www.deontics.com/news)
2. successful randomized trial (in development) show objective benefits in terms of quality of care and reduced errors </t>
  </si>
  <si>
    <t xml:space="preserve">1. limited access to clinical expertise to supervise model building due to work pressures on front-line clinicians.
2. Lack of funding 
 </t>
  </si>
  <si>
    <t>External audit, Peer-reviewed publication, There have been 18+ successful trials of applications built using this technologies, most published in high impact medical journals (summary in attached BMJ HCI paper),  acceptance of clinical relevance and value of this work in the COVID-19 emergency will require a successful trial</t>
  </si>
  <si>
    <t>Prof. John Fox</t>
  </si>
  <si>
    <t>https://www.openclinical.net/index.php?id=746</t>
  </si>
  <si>
    <t>PPP Lending AI Solution</t>
  </si>
  <si>
    <t>Google Cloud</t>
  </si>
  <si>
    <t>Google Cloud is offering the PPP Lending AI Solution, which enables lenders to easily and securely integrate underwriting components into their existing lending systems. This will be available to lending institutions at no cost.</t>
  </si>
  <si>
    <t>To allow lenders to accelerate and automate the process of handling the massive volume increase in loan applications.</t>
  </si>
  <si>
    <t>Optical character recognition; machine learning</t>
  </si>
  <si>
    <t>Rajen Sheth</t>
  </si>
  <si>
    <t>Unknown</t>
  </si>
  <si>
    <t>https://services.google.com/fh/files/misc/ppp_lending_ai_solution.pdf; https://cloud.google.com/blog/topics/financial-services/business-continuity-planning-and-resilience-in-financial-services-during-covid-19-and-beyond</t>
  </si>
  <si>
    <t>Principles for Technology-Assisted Contact-Tracing</t>
  </si>
  <si>
    <t>ACLU</t>
  </si>
  <si>
    <t xml:space="preserve">This paper outlines general principles that should guide the consideration of any proposal for technology-assisted contact-tracing, or TACT. This document does not address fine-grained details, either technical or legal, but sets out principles to help evaluate any TACT proposal. </t>
  </si>
  <si>
    <t>To set out principles to help evaluate any technology-assisted contact tracing proposal.</t>
  </si>
  <si>
    <t>Daniel Kahn Gillmor</t>
  </si>
  <si>
    <t>https://www.aclu.org/sites/default/files/field_document/aclu_white_paper_-_contact_tracing_principles.pdf</t>
  </si>
  <si>
    <t>qScout</t>
  </si>
  <si>
    <t>qure.ai</t>
  </si>
  <si>
    <t>Collates contact registration and tracing information to map hotspots for COVID-19.</t>
  </si>
  <si>
    <t>Enabling high quality and affordable diagnoses across the world.</t>
  </si>
  <si>
    <t>Healthcare, public</t>
  </si>
  <si>
    <t>India; United States</t>
  </si>
  <si>
    <t>https://qure.ai/covid.html</t>
  </si>
  <si>
    <t>Quick Diagnosis of COVID-19 using Medical Images</t>
  </si>
  <si>
    <t>Instituto Nacional de Astrofsica, Optica y Electronica, MEXICO</t>
  </si>
  <si>
    <t>Quick diagnosis of COVID-19 using medical images, in the form of X-Rays or CT Scans, using Convolutional Neural Networks (CNNs).</t>
  </si>
  <si>
    <t>Quick diagnosis</t>
  </si>
  <si>
    <t>Convolutional Neural Networks (CNNs)</t>
  </si>
  <si>
    <t>Mexico</t>
  </si>
  <si>
    <t>Not specified; in need of funding</t>
  </si>
  <si>
    <t>Eduardo Morales</t>
  </si>
  <si>
    <t>http://cvd-frontend-production.surge.sh/</t>
  </si>
  <si>
    <t>qXR</t>
  </si>
  <si>
    <t>Monitors progression of infected patients via daily bedside chest x-rays.</t>
  </si>
  <si>
    <t>RADLogics CT Exams</t>
  </si>
  <si>
    <t>RADLogics; Tel-Aviv University; Affiliated Taizhou Hospital of Wenzhou Medical University; Mount Sinai Hospital; University of Maryland School of Medicine</t>
  </si>
  <si>
    <t>RADLogics has developed its AI-based CT image analysis tools to automatically and accurately detect the COVID-19 / coronavirus in large numbers of CT studies.</t>
  </si>
  <si>
    <t>Develop AI-based automated CT image analysis tools for detection, quantification, and tracking of Coronavirus; demonstrate they can differentiate coronavirus patients from non-patients</t>
  </si>
  <si>
    <t>Deep learning image analysis</t>
  </si>
  <si>
    <t>https://www.radlogics.com/coronavirus/</t>
  </si>
  <si>
    <t>RadVid-19</t>
  </si>
  <si>
    <t>The Radiology Institute of the Hospital das Clínicas of the Faculty of Medicine of the University of São Paulo; Brazilian College of Radiology and Diagnostic Imaging</t>
  </si>
  <si>
    <t>RadVid-19 is an action among Brazilian radiologists supported by CBR to collect confirmed or suspected X-rays and tomography exams of COVID-19. The platform is a repository of COVID cases in Brazil, made by a joint action of Brazilian radiologists and will be open for the application of artificial intelligence to aid clinical decision, with the purpose of making this diagnosis more accurate and, in the case of tomography, automate quantitative data on disease involvement.</t>
  </si>
  <si>
    <t>To develop innovative, effective and rapid implementation solutions for diagnosing COVID-19 in the state of São Paulo and in Brazil, in order to minimize the impact of the epidemic on Brazilian society.</t>
  </si>
  <si>
    <t>Brazil</t>
  </si>
  <si>
    <t>https://radvid19.com.br/</t>
  </si>
  <si>
    <r>
      <rPr>
        <sz val="10"/>
        <color rgb="FF000000"/>
        <rFont val="Arial"/>
      </rPr>
      <t xml:space="preserve">"Developed using algorithms from German company Siemens and Chinese firm Huawei..." </t>
    </r>
    <r>
      <rPr>
        <u/>
        <sz val="10"/>
        <color rgb="FF000000"/>
        <rFont val="Arial"/>
      </rPr>
      <t>https://www.courthousenews.com/ai-helps-doctors-fight-covid-19-in-brazil/</t>
    </r>
  </si>
  <si>
    <t>Rapid Reviews: COVID-19</t>
  </si>
  <si>
    <t>School of Public Health, University of California Berkeley</t>
  </si>
  <si>
    <t>An open-access overlay journal that accelerates peer review of COVID-19-related research preprints to advance new and important findings, and prevent the dissemination of false or misleading scientific news. Uses a natural language processing tool developed by COVIDScholar, an initiative of UC Berkeley and Lawrence Berkeley National Lab that can quickly scan a large number of preprint repositories and identify relevant items to be peer reviewed.</t>
  </si>
  <si>
    <t>To advance new and important findings, and prevent the dissemination of false or misleading scientific news</t>
  </si>
  <si>
    <t>Natural language processing (COVIDscholar)</t>
  </si>
  <si>
    <t>https://rapidreviewscovid19.mitpress.mit.edu/</t>
  </si>
  <si>
    <t>Rayvision for PPE Violation</t>
  </si>
  <si>
    <t>RayReach Technologies</t>
  </si>
  <si>
    <t>RayVision reads data directly from the camera feeds, run Computer Vision and Neural Network analysis to check for protective gears, restricted zone intrusions etc. in inflow videos and lets you view the violations on dashboards and Mobile App as report and alerts.</t>
  </si>
  <si>
    <t>Computer vision; "neural network analysis"</t>
  </si>
  <si>
    <t>Government; business; healthcare</t>
  </si>
  <si>
    <t>India; Australia; UAE; Singapore</t>
  </si>
  <si>
    <t>Partnered with Microsoft</t>
  </si>
  <si>
    <t>Extent of deployment unclear; little information available on use.</t>
  </si>
  <si>
    <t>http://www.rayreachtech.com/2020/03/19/rayvision-can-help-detect-ppe-violation-to-help-safeguard-from-covid-19/</t>
  </si>
  <si>
    <t>Real Time Epidemiology &amp; Dashboards (RTED)</t>
  </si>
  <si>
    <t>I-DAIR</t>
  </si>
  <si>
    <t xml:space="preserve">During the COVID-19 pandemic, I-DAIR together with its partners (government, academia and private companies), have started exploring the public health response to COVID-19 from a citizen-centric and science-based perspective. The focus has been on developing modeling diversity, on integrating molecular science data into mobility and other types of epi-data, and on bringing narratives or stories as proxy-variables in place of missing numerical data. </t>
  </si>
  <si>
    <t>The goal is to combine data with data analysis and machine learning tools to create a data-ecosystem for real-time epidemiology and the prediction of pandemics. The real time epidemiology &amp; dashboards PathFinder also explores digital tools for public health responses and decision making dashboards.</t>
  </si>
  <si>
    <t>Amandeep Gill</t>
  </si>
  <si>
    <t>http://i-dair.org/our-pathfinders/</t>
  </si>
  <si>
    <t>RNA-GPS Predicts SARS-CoV-2 RNA Residency to Host Mitochondria and Nucleolus</t>
  </si>
  <si>
    <t>Department of Computer Science, Stanford University; Department of Biomedical Data Science, Stanford University; Center for Personal and Dynamic Regulomes, Stanford University School of Medicine; Center for Personal and Dynamic Regulomes, Stanford University School of Medicine; Center for Personal and Dynamic Regulomes, Stanford University School of Medicine; Howard Hughes Medical Institute, Stanford University School of Medicine</t>
  </si>
  <si>
    <t>Application of a machine-learning model of RNA subcellular localization to SARS-CoV-2</t>
  </si>
  <si>
    <t>To suggest models for SARS-CoV-2 biology and inform experimental efforts to combat the virus.</t>
  </si>
  <si>
    <t>James Zou</t>
  </si>
  <si>
    <t>https://www.cell.com/cell-systems/fulltext/S2405-4712(20)30237-4</t>
  </si>
  <si>
    <t>Robust Surgery Scheduling</t>
  </si>
  <si>
    <t>University of Auckland; Precision Driven Health</t>
  </si>
  <si>
    <t>This research involved using models to predict the duration of procedures and allocating procedures to sessions.</t>
  </si>
  <si>
    <t>Creating a model of how patients and staff use and provide services at a health clinic can help that clinic operate more efficiently.</t>
  </si>
  <si>
    <t>Python, Gurobi</t>
  </si>
  <si>
    <t>$NZ100k from University of Auckland for PhD scholarship</t>
  </si>
  <si>
    <t>Adoption and customisation across surgical services in multiple locations</t>
  </si>
  <si>
    <t>Peer-reviewed publication, Validation by managers/clinicians</t>
  </si>
  <si>
    <t>https://precisiondrivenhealth.com/improved-planning-for-the-scheduling-of-surgeries/</t>
  </si>
  <si>
    <t>RxRx19</t>
  </si>
  <si>
    <t>Recursion</t>
  </si>
  <si>
    <t>This group has processed and made publicly available numerous large morphological imaging dataset of COVID-19.</t>
  </si>
  <si>
    <t>To reinvent drug discovery and development using machine learning and rich biological datasets generated in-house, built for-purpose for machine learning algorithms.</t>
  </si>
  <si>
    <t>6-channel fluorescent microscopy; siRNA-mediated gene knockdown</t>
  </si>
  <si>
    <t>https://www.rxrx.ai/rxrx19</t>
  </si>
  <si>
    <t>SafeGraph COVID-19 Data Consortium</t>
  </si>
  <si>
    <t>SafeGraph</t>
  </si>
  <si>
    <t>SafeGraph is providing free access to our various datasets to help researchers, non-profits, and governments around the world with response to COVID-19 (Coronavirus). The data includes aggregated and anonymized datasets on social distancing and foot traffic to businesses. SafeGraph is also enlisting the help of builders of any kind - engineers, data scientists, product managers, analysts - to assist teams that need help in creating insights on top of these datasets.</t>
  </si>
  <si>
    <t>To inform communities how to allocate and deploy resources to combat the virus effectively and intelligently.</t>
  </si>
  <si>
    <t xml:space="preserve">So far, 1,000+ organizations like the CDC are already in the consortium and are using SafeGraph and partner company datasets at no-cost. </t>
  </si>
  <si>
    <t>https://www.safegraph.com/covid-19-data-consortium</t>
  </si>
  <si>
    <r>
      <rPr>
        <sz val="10"/>
        <color rgb="FF000000"/>
        <rFont val="Arial"/>
      </rPr>
      <t xml:space="preserve">More information: </t>
    </r>
    <r>
      <rPr>
        <u/>
        <sz val="10"/>
        <color rgb="FF000000"/>
        <rFont val="Arial"/>
      </rPr>
      <t>https://www.safegraph.com/blog/stopping-covid-19-with-new-social-distancing-dataset</t>
    </r>
  </si>
  <si>
    <t>scikit-learn</t>
  </si>
  <si>
    <t>Inria</t>
  </si>
  <si>
    <t>Scikit-learn features various classification, regression and clustering algorithms including support vector machines, random forests, gradient boosting, k-means and DBSCAN, and is designed to interoperate with the Python numerical and scientific libraries NumPy and SciPy.</t>
  </si>
  <si>
    <t>To provide free software machine learning library for the Python programming language.</t>
  </si>
  <si>
    <t>Python, and generic machine-learning techniques</t>
  </si>
  <si>
    <t>US$ 500,000 / year</t>
  </si>
  <si>
    <t>France</t>
  </si>
  <si>
    <t>Open source and community driven</t>
  </si>
  <si>
    <t>Requires technical experience</t>
  </si>
  <si>
    <t>Gaël Varoquaux</t>
  </si>
  <si>
    <t>https://scikit-learn.org/</t>
  </si>
  <si>
    <t>Secure Data Exchange and Collaboration Challenge</t>
  </si>
  <si>
    <t>BurstIQ; XPRIZE</t>
  </si>
  <si>
    <t>BurstIQ is offering free platform access for teams participating in the AI-Enabled Rapid Antiviral Design challenge. BurstIQ is a secure data exchange platform that allows teams to build collaboration networks for managing secure and compliant data sharing using granular ownership, consent, and governance.</t>
  </si>
  <si>
    <t>To create a platform for researchers to securely share sensitive health data and collaborate while maintaining patient privacy, compliance, traceability, immutability, intellectual property ownership.</t>
  </si>
  <si>
    <t>Business; academia</t>
  </si>
  <si>
    <t>https://marketplace.xprize.org/contribution/5f47fef0e249112a088ae729</t>
  </si>
  <si>
    <t>SimSearchNet</t>
  </si>
  <si>
    <t>Facebook</t>
  </si>
  <si>
    <t>A convolutional neural net–based model built specifically to detect near-exact duplicates.</t>
  </si>
  <si>
    <t>Combatting disinformation by identifying manipulated images.</t>
  </si>
  <si>
    <t>Leverages Facebook AI’s work on training state-of-the-art backbones on billions of hashtagged photos. It also employs data augmentation techniques that allow us to bootstrap models with limited amounts of data while still catering to the diversity seen in Marketplace product photos.</t>
  </si>
  <si>
    <t>Roshan Sumbaly</t>
  </si>
  <si>
    <t>https://ai.facebook.com/blog/using-ai-to-detect-covid-19-misinformation-and-exploitative-content/</t>
  </si>
  <si>
    <t>Smart AI Epidemic Prevention Solution</t>
  </si>
  <si>
    <t>Sensetime</t>
  </si>
  <si>
    <t>Provides a fast and effective system for screening and detection of suspected carriers of the Coronavirus in public spaces. The system is now applied in subway station, school and community center in Beijing, Shanghai and Shenzhen. It scans large groups, up to 10 people per second, and remotely identifies individuals who display symptoms of a fever.</t>
  </si>
  <si>
    <t>To improve the efficiency of fever screening and minimize the risk of cross-infection among citizens.</t>
  </si>
  <si>
    <t>Computer vision and deep learning</t>
  </si>
  <si>
    <t>https://www.sensetime.com/me-en/news-detail/23783?categoryId=21072</t>
  </si>
  <si>
    <t>Statement Regarding the Ethical Implementation of Artificial Intelligence Systems (AIS) for Addressing the COVID-19 Pandemic</t>
  </si>
  <si>
    <t>IEEE Standards Association</t>
  </si>
  <si>
    <t>Offers pragmatic recommendations inspired from other global organizations and our the IEEE's work on Ethically Aligned Design.</t>
  </si>
  <si>
    <t>To contribute to the inclusion of environmental sustainability criteria and of the vital interests of humanity and future generations in general when developing and using AIS in response to the unique challenges brought about by COVID-19.</t>
  </si>
  <si>
    <t>John C. Havens</t>
  </si>
  <si>
    <t>https://standards.ieee.org/content/dam/ieee-standards/standards/web/documents/other/gieais-covid.pdf</t>
  </si>
  <si>
    <t>Static vs accumulating priorities in healthcare queues under heavy loads</t>
  </si>
  <si>
    <t>University of Auckland; Te Punaha Matatini</t>
  </si>
  <si>
    <t>This paper models a queueing system in heavy traffic (where the arrival rate is approaching the service rate from below) or in overload (where the arrival rate exceeds the service rate). In both cases it is assumed that customers (patients) may have different priorities and we consider two popular service disciplines: static priorities and accumulating priorities. It has been shown that the latter allows for patients of all classes to be seen in a timely manner as long as the system is stable. We demonstrate however that if accumulating priorities are used in the heavy traffic or overload regime, then all patients, including those with the highest priority, will experience very long waiting times. If on the other hand static priorities are applied, then one can ensure that the highest-priority patients will be seen in a timely manner even in overloaded systems.</t>
  </si>
  <si>
    <t>To better understand how to prioritize queues under heavy loads.</t>
  </si>
  <si>
    <t>Matlab, R, Python</t>
  </si>
  <si>
    <t>On hold</t>
  </si>
  <si>
    <t>Part of $NZ1.5M funding determined by FTE</t>
  </si>
  <si>
    <t>Engagement with government and healthcare providers, access to data for model calibration</t>
  </si>
  <si>
    <t>Calibration of model parameters, access to and validation against data, incorporating complexity of transmission within model</t>
  </si>
  <si>
    <t>Validation by external researchers, although not a formal audit</t>
  </si>
  <si>
    <t>Ilze Ziedins</t>
  </si>
  <si>
    <t>https://arxiv.org/abs/2003.14087</t>
  </si>
  <si>
    <t>Universal Masking is Urgent in the COVID-19 Pandemic: SEIR and Agent Based Models, Empirical Validation, Policy Recommendations</t>
  </si>
  <si>
    <t>HKUST (University of Science &amp; Technology), Hong Kong; International Computer Science Institute, Berkeley; Ecole de Guerre Economique, Paris; University of Cambridge; 
Manifold Research, Cambridge; University College London; ELU AI Ltd, London; Royal Free Hospital, London; Population Research Institute, The Family Federation of Finland</t>
  </si>
  <si>
    <t>This research presents two models for the COVID-19 pandemic predicting the impact of universal face mask wearing upon the spread of the SARS-CoV-2 virusone employing a stochastic dynamic network based compartmental SEIR (susceptible-exposed-infectious-recovered) approach, and the other employing individual ABM (agentbased modelling) Monte Carlo simulationindicating (1) significant impact under (near) universal masking when at least 80% of a population is wearing masks, versus minimal impact when only 50% or less of the population is wearing masks, and (2) significant impact when universal masking is adopted early, by Day 50 of a regional outbreak, versus minimal impact when universal masking is adopted late.</t>
  </si>
  <si>
    <t>To provide both policy makers and the public with a more concrete feel for how masks impact the dynamics of virus spread.</t>
  </si>
  <si>
    <t>Agent-based modeling</t>
  </si>
  <si>
    <t>Hong Kong, China; France; United Kingdom</t>
  </si>
  <si>
    <t>De Kai</t>
  </si>
  <si>
    <t>https://arxiv.org/pdf/2004.13553.pdf</t>
  </si>
  <si>
    <r>
      <rPr>
        <sz val="10"/>
        <color rgb="FF000000"/>
        <rFont val="Arial"/>
      </rPr>
      <t xml:space="preserve">Masksim: </t>
    </r>
    <r>
      <rPr>
        <u/>
        <sz val="10"/>
        <color rgb="FF000000"/>
        <rFont val="Arial"/>
      </rPr>
      <t>http://dek.ai/masksim/</t>
    </r>
  </si>
  <si>
    <t>Using Applied Machine Learning to Predict Healthcare Utilization Based on Socioeconomic Determinants of Care</t>
  </si>
  <si>
    <t>Jvion, Inc.</t>
  </si>
  <si>
    <t>This study demonstrates that it is possible to generate a highly accurate model to predict inpatient and emergency department utilization using data on socioeconomic determinants of care.</t>
  </si>
  <si>
    <t>To determine if it is possible to risk-stratify avoidable utilization without clinical data and with limited patient-level data.</t>
  </si>
  <si>
    <t>Proprietary supervised learning to generate decision trees</t>
  </si>
  <si>
    <t>Danielle Bergman</t>
  </si>
  <si>
    <t>https://www.ajmc.com/view/using-applied-machine-learning-to-predict-healthcare-utilization-based-on-socioeconomic-determinants-of-care</t>
  </si>
  <si>
    <t>Websensors Analytics</t>
  </si>
  <si>
    <t>Federal University of Mato Grosso do Sul (UFMS); Onion Technology ParqTec - Science Park; Mathematical and Computer Science Institute (ICMC/USP)</t>
  </si>
  <si>
    <t>Websensors Analytics is the first initiative to analyze events in Portuguese and currently contains all the necessary features for extracting and analyzing knowledge from events: (i) web crawling to collect events in real time, (ii) statistical and natural language preprocessing techniques for event extraction (iii) machine learning methods for learning sensors, and (iv) Application Programming Interface (API) using the Websensors Analytics infrastructure. The Websensors Analytics tool is potentially useful for media analytics, opinion mining, web engineering, content filtering and recommendation systems – for both academic research and industrial applications.</t>
  </si>
  <si>
    <t>Learning to sense the real world using web news events.</t>
  </si>
  <si>
    <t>Ricardo M. Marcacini</t>
  </si>
  <si>
    <t>http://websensors.net.br/projects/covid19/</t>
  </si>
  <si>
    <r>
      <rPr>
        <sz val="10"/>
        <color rgb="FF000000"/>
        <rFont val="Arial"/>
      </rPr>
      <t xml:space="preserve">White paper: </t>
    </r>
    <r>
      <rPr>
        <u/>
        <sz val="10"/>
        <color rgb="FF000000"/>
        <rFont val="Arial"/>
      </rPr>
      <t>http://www.inf.ufrgs.br/webmedia2017/wp-content/anaiswebmedia/files/wfa/wfa4.pdf</t>
    </r>
  </si>
  <si>
    <t>XPRIZE Intervention Challenge</t>
  </si>
  <si>
    <t>The XPRIZE Foundation, in collaboration with Founding Partner Cognizant, are launching the XPRIZE COVID-19 Intervention Challenge, a competition that will task teams with utilizing the latest artificial intelligence (AI) tools to generate evidence-based, ACTIONABLE plans that EMPOWER decision makers to safely reopen their societies and economies.</t>
  </si>
  <si>
    <t>To not only better predict what will happen, but also decide how and what we should do about it.</t>
  </si>
  <si>
    <t>US$ 4,000,000</t>
  </si>
  <si>
    <t>https://marketplace.xprize.org/project/5f72d1f127b2c12b44f14247</t>
  </si>
  <si>
    <t>Zencity Local Government Response</t>
  </si>
  <si>
    <t>Zencity</t>
  </si>
  <si>
    <t>Our AI-driven platform helps local governments translate what people want in their cities more effectively and eliminates the guesswork from policymaking. With close to zero integration, we gather and analyze millions of data points from all of the touchpoints residents have with their city. Then we deliver reliable, real-time insights that help local governments better prioritize resources, track performance, and connect with their communities. Together with our partner-cities, we’re setting a new standard for performance management in local government.</t>
  </si>
  <si>
    <t>To help local governments easily harness public community discourse to bolster their communications, prioritize services that residents value most, tackle misinformation, and optimize reopening efforts.</t>
  </si>
  <si>
    <t>machine learning; sentiment analysis</t>
  </si>
  <si>
    <t>US$ 13,500,000</t>
  </si>
  <si>
    <t>Israel; United States</t>
  </si>
  <si>
    <t xml:space="preserve">Zencity works with 150 local governments, including those of large cities like Los Angeles and Chicago and smaller towns like State College, Pennsylvania. The company works with municipalities in four countries and across 29 states in the U.S. 
</t>
  </si>
  <si>
    <t>https://zencity.io/how-local-governments-are-using-zencity-to-make-data-driven-decisions-while-reopening/</t>
  </si>
  <si>
    <t>Cluster</t>
  </si>
  <si>
    <t>Subcluster</t>
  </si>
  <si>
    <t>Initiatives</t>
  </si>
  <si>
    <t>Protein structure and binding prediction</t>
  </si>
  <si>
    <t>Knowledge graphs and inference</t>
  </si>
  <si>
    <t>Datasets and research crowdsourcing</t>
  </si>
  <si>
    <t>Drug discovery</t>
  </si>
  <si>
    <t>Target identification</t>
  </si>
  <si>
    <t>Drug development</t>
  </si>
  <si>
    <t>Drug dosage and optimization</t>
  </si>
  <si>
    <t>Clinical research</t>
  </si>
  <si>
    <t>Collaborative clinical research</t>
  </si>
  <si>
    <t>Secure data sharing platform</t>
  </si>
  <si>
    <t>Clinical tool research</t>
  </si>
  <si>
    <t>Diagnostic research</t>
  </si>
  <si>
    <t>In-clinical diagnosis</t>
  </si>
  <si>
    <t>Diagnostic tool development</t>
  </si>
  <si>
    <t>In-clinical treatment</t>
  </si>
  <si>
    <t>*GAP IDENTIFIED*</t>
  </si>
  <si>
    <t>Infodemiology</t>
  </si>
  <si>
    <t>Content curation</t>
  </si>
  <si>
    <t>Misinformation mitigation</t>
  </si>
  <si>
    <t>Public acceptance</t>
  </si>
  <si>
    <t>Epidemiology</t>
  </si>
  <si>
    <t>Geoanalytic data</t>
  </si>
  <si>
    <t>Impact studies</t>
  </si>
  <si>
    <t>Modeling and prediction tools</t>
  </si>
  <si>
    <t xml:space="preserve">Composite Monte Carlo decision making under high uncertainty of novel coronavirus epidemic </t>
  </si>
  <si>
    <t>Risk Assessment</t>
  </si>
  <si>
    <t>Decision-making and operational management</t>
  </si>
  <si>
    <t>Resource allocation</t>
  </si>
  <si>
    <t>Decision support</t>
  </si>
  <si>
    <t>Contact tracing</t>
  </si>
  <si>
    <t>Average R/A/F</t>
  </si>
  <si>
    <t xml:space="preserve">Relevance </t>
  </si>
  <si>
    <t>Availability &amp; Feasibility</t>
  </si>
  <si>
    <t>Categories</t>
  </si>
  <si>
    <t>Technology used (If Applicable)</t>
  </si>
  <si>
    <t>Date (when it originated)</t>
  </si>
  <si>
    <t>Country/region (where it originated)</t>
  </si>
  <si>
    <t>Relevance</t>
  </si>
  <si>
    <t>Availability, Adoption &amp; Feasibility</t>
  </si>
  <si>
    <t>Potential for Current and Future Pandemics</t>
  </si>
  <si>
    <t>Data Access &amp; Compliance</t>
  </si>
  <si>
    <t>Diversity &amp; Inclusiveness</t>
  </si>
  <si>
    <t>Credibility</t>
  </si>
  <si>
    <t>Interoperability</t>
  </si>
  <si>
    <t>Potential for GPAI to make a significant difference to the initiative</t>
  </si>
  <si>
    <t>Alignment with OECD AI Principles</t>
  </si>
  <si>
    <t>Algorithmic impact assessment, External audit, Institutional review board, Procurement guidelines / requirements, Peer-review</t>
  </si>
  <si>
    <t>Initiative provides a credible, well-funded platform to stimulate AI-enabled drug discovery, involving teams from leading research institutes.</t>
  </si>
  <si>
    <t>Participants are likely to face some degree of resource challenge; this initiative does not yet offer any tool, and a tool is not a definite outcome.</t>
  </si>
  <si>
    <t>Reputable competition platform with robust challenge structure and high incentives for competitors; competition aims to create tools that will not only be helpful in COVID-19, but in identifying future drug therapies.</t>
  </si>
  <si>
    <t>Competition format already designed and published on site, with IBM as a partner and several tens of research teams formed.</t>
  </si>
  <si>
    <t>Deep generative models, such as variational autoencoders and generative adversarial networks, are considered promising for computational creation of novel molecules due to their state-of-the-art results in virtual synthesis of images, text, speech, and image captions.</t>
  </si>
  <si>
    <t>Large prize intended to stimulate participation from a global contingency; organizers also able to provide some funds to resource-strapped participants for 6 months; currently seeking partners to help source capital/resources for molecule production.</t>
  </si>
  <si>
    <t>XPRIZE and IBM are credible, well-funded, and expertise-rich organizations; combined purse prize and operation budgets are $6 million.</t>
  </si>
  <si>
    <t>Not possible to assess without AI tools developed; goal is to develop a robust, trusted, scalable, and re-purposable community-based platform for discovery acceleration.</t>
  </si>
  <si>
    <t>The organization based in the US, and the majority of participating teams are likely to be reputable, well-funded research institutions, but the initiative is also trying to foster participation from a diverse field of teams. More visibility would help in this regard.</t>
  </si>
  <si>
    <t>To early to say—initiative is actively seeking partnerships for data libraries.</t>
  </si>
  <si>
    <t>AlphaFold - computational predictions of protein structures associated with COVID-19</t>
  </si>
  <si>
    <t>It usually takes years of work to determine the structure of proteins — this is where computational power comes to play, and AlphaFold was years’ ahead because structures of SARS-CoV-1 proteins had already been analyzed. The team identified protein structures that nobody had known experimentally, focused on those, and produced prediction structures for a number of proteins where there did not exist any experimental models.</t>
  </si>
  <si>
    <t>Feedback loop between computational/structural scientists/biologists and other biologists (virologists/subject matter experts). For COVID, team received feedback from virologists at the Francis Crick Institute, and it would be beneficial if there was a more robust interface between them and virologists/domain experts. It would be beneficial if there were other reliable sources of data than just Protein Database (PDB).</t>
  </si>
  <si>
    <t>State of the art protein-folding prediction, necessary for identifying drug targets and designing therapies for COVID-19 and future pandemics</t>
  </si>
  <si>
    <t>Platform is already in use to predict SARS-CoV-2 protein structures; rate-limiting factor is the limited networking capacity with virologists and domain experts.</t>
  </si>
  <si>
    <t>Has been useful to identify proteins during this pandemic; may be so computationally-demanding that it would provide more utility in future pandemics/public health crises.</t>
  </si>
  <si>
    <t>Team based in UK. Protein predictions are published and shared publicly, but initiative would not seem to provide disproportionate help to Global South.</t>
  </si>
  <si>
    <t>DeepMind a very reputable AI/ML organization, likewise are biologists/virologists at the Francis Crick Institute. At own costs, about 50 men month were spent. For the follow-up, 3.2m euro was secured from the European Commission (H2020).</t>
  </si>
  <si>
    <t>The training data for experimentally determined protein structures and their associated sequences are from the Protein Data Bank (PDB). Protein structures are contributed by researchers from around the world and are made available under a very permissive license as a freely and publicly available resource. Additional inputs are evolutionary related sequences (e.g. from a similar species), which can be found in databases such as UniProt using tools such as hhblits. The model also uses similar protein structures from the PDB as templates. Findings are published as files readable by PDB.</t>
  </si>
  <si>
    <t>Would benefit from more structured community interfaces for cross-sectoral and interdisciplinary collaboration: 1) To know where to focus energy/which prediction models to build for proteins; 2) To have feedback on prediction models and how to make their work more effective.</t>
  </si>
  <si>
    <t>The training data for experimentally determined protein structures and their associated sequences are from the Protein Data Bank (PDB). Protein structures are contributed by researchers from around the world and are made available under a very permissive license as a freely and publicly available resource. Data such as these do not contain PII and are thus subject to fewer liabilities.</t>
  </si>
  <si>
    <t>brent.p.little@emory.edu</t>
  </si>
  <si>
    <t>Publication shows promising accuracy.</t>
  </si>
  <si>
    <t>Unclear whether it will be applied in the clinic.</t>
  </si>
  <si>
    <t>Local to 1 hospital in China. Would be helpful in Covid 19 but limited explanation of how this algorithm works, so difficult to postulate whether relevant to future pandemics. 3/5</t>
  </si>
  <si>
    <t>Single centre study of 950 patients. Not clear which imaging programme used or how integrated into worklist for clinicians. Not yet mature but has made some headway towards solving problem. 3/5</t>
  </si>
  <si>
    <t>If works then may be able to use similar methodology for pandemics.</t>
  </si>
  <si>
    <t>It is local to China only. Need more information on whether this work has been used clinically and if so, how. Need more information on how this would be used in other systems. i.e. is it compatible with systems like PACs</t>
  </si>
  <si>
    <t>Not peer reviewed</t>
  </si>
  <si>
    <t>No information on this at present.</t>
  </si>
  <si>
    <t>Has proven proof of concept. Is being developed in China. Would benefit from working with international team</t>
  </si>
  <si>
    <t>Have released methodology but unable to release data due to confidentiality. Have made this clear. Have collaborated with other centres and have declared competing interests with industry. 4/5</t>
  </si>
  <si>
    <t>Need more info on fairness, transparency (i.e. will future data be collected prospectively and thus will consent be obtained from patients, who will be accountable for this )</t>
  </si>
  <si>
    <t>Knowledge graph capable of predicting drugs that may inhibit COVID-19 infection in human cells. Easy to port for other/future diseases.</t>
  </si>
  <si>
    <t>Tool already deployed and demonstrating promising results. For example, they identified baricitinib as a potential treatment to inhibit viral infection, validated by randomized control trial.</t>
  </si>
  <si>
    <t>The tool uncovered potential antiviral activity in an approved rheumatoid arthritis drug, baricitinib, which had not been previously explored. The knowledge graph is an evolving unified database of the latest curated data, enhanced by machine-reading of the most significant literature in the biomedical domain. The focus on disease mechanisms and fundamental biology positions us such that future pandemics can be investigated, by targeting their underlying process, even in the absence of specifics around novel diseases.</t>
  </si>
  <si>
    <t>Team based in the UK; methods such as these may benefit marginalized groups or countries, as they are likely to identify drugs that could be repurposed, rather than propose new therapies.</t>
  </si>
  <si>
    <t>Leadership includes executives with robust educational backgrounds from leading research universities and prior experience in medical/pharmaceutical industries.</t>
  </si>
  <si>
    <t>Tool is a part of BenevolentAI's drug-discovery platform; access seems restricted to research team and collaborators; The knowledge graph can be readily supplemented with additional data, with additional tools in place allowing users to add or expand upon concepts in the graph, and to extract further high quality relations from the literature.</t>
  </si>
  <si>
    <t>Team expressed willingness to collaborate with AllenAI/SciSight, OntoForce &amp; Disqover COVID19, and Google/COVID19 literature explorer</t>
  </si>
  <si>
    <t>Data governance methodologies</t>
  </si>
  <si>
    <t>Speed (rapid turn around) and unique data (access to airline data and foreign language news sources). These factors help spot early incidents, as they did for COVID.</t>
  </si>
  <si>
    <t>The main source of data is foreign-language news reports, and there maybe some countries now where such reports are actively suppressed.</t>
  </si>
  <si>
    <t>Was among the first in the world to identify the emerging risk from COVID-19 in Hubei province and notify clients via their Insights platform. Also published the first scientific paper on COVID-19, accurately predicting eight of the first ten cities to import the novel coronavirus.</t>
  </si>
  <si>
    <t>Tool already deployed; adoption seems to depend on visibility and pricing models across different sectors.</t>
  </si>
  <si>
    <t>This tool has proven in previous and current epidemic, and hence is to be considered to have a high potential for future pandemics. Its data sources (public news reports) are also valid for future pandemics.</t>
  </si>
  <si>
    <t>Bluedot considers international reports for its data.</t>
  </si>
  <si>
    <t>Already deployed and well resourced.</t>
  </si>
  <si>
    <t>The solution has been tested in different geographies and appears to work across countries.</t>
  </si>
  <si>
    <t>GPAI could help in globalising this application, considering it has been proven to function well already.</t>
  </si>
  <si>
    <t>Is a mature tool with access to reliable data and data governance methodologies are in place.</t>
  </si>
  <si>
    <t>Attempts to build authoritative knowledge graphs and dynamic reports to address issues across COVID-19 lifecycle; system easy to port for future pandemics or public health crises.</t>
  </si>
  <si>
    <t>Initiative set to have functional prototype by December; aims to make tool free for developing markets and create affordable pricing models for developed governments and business.</t>
  </si>
  <si>
    <t>Feasible decision-support tool for current pandemic once prototype is complete; pending on adoption, could be a useful decision-support mechanism for future pandemics and public health crises.</t>
  </si>
  <si>
    <t>Core team based in UK/US, but researchers more geographically representative. Prototype planned to have first use case oriented towards providing targeted aid to marginalized groups.</t>
  </si>
  <si>
    <t>Partnership of machine learning and medical experts from the AI Initiative at The Future Society, stability.ai, and Stanford's Institute for Human-Centered AI (HAI).</t>
  </si>
  <si>
    <t>Tools to be accessible via an online portal; will adapt to input as research papers and expert interview transcripts are ingested, and include mechanisms to identify and remove "poisoned" data.</t>
  </si>
  <si>
    <t>Drafting guidance on automated decision-making for decision support systems; visibility and credibility to support tool roll-out.</t>
  </si>
  <si>
    <t>We are designing tools to track the use of our application by the academic community (e.g. number of users, number of queries per unit time). We have implemented user feedback tools which can be used by academic users or internal nference scientists. For example, one tool in our Study Explorer allows a user to flag cell type annotations as likely correct, likely incorrect, or uncertain. Such "flags" are then addressed by nference scientists to ensure optimal data quality.</t>
  </si>
  <si>
    <t>Pre Existing database of over 100 million drug interactions; close partnerships with UCL, government entities, among others.</t>
  </si>
  <si>
    <t>Enables the rapid identification of all previously reported drugs for the betacoronavirus genus and also uncovers relationships that would not be obvious by traditional literature review search; allows users to find biomarker genes and potential molecular targets of a disease. Has a partnership with University College London and is working with other industry and government partners.</t>
  </si>
  <si>
    <t>Tool already deployed; has a partnership with University College London and is working with other industry and government partners.</t>
  </si>
  <si>
    <t>NLP methods for entity and relationship extraction have shown promising results during COVID-19 and are likely to be more valuable and feasible tools for target/drug identification as the technology progresses.</t>
  </si>
  <si>
    <t>Based in UK; similar to other NLP approaches, provides opportunities to repurpose existing drugs, which is more feasible, strictly in terms of inclusivity, than manufacturing new drugs.</t>
  </si>
  <si>
    <t>Cofounders are computer science and intelligent systems experts; has established partnerships with Copyright Clearance Center, EBRD Venture Capital Investment Programme, Marathon Venture Capital, and Pentech.</t>
  </si>
  <si>
    <t>Seems to be continually be trained with corpus of scientific literature; seems accessible via website interface or downloadable app.</t>
  </si>
  <si>
    <t>Providing recommendations on how to increase visibility of their open-access tool.</t>
  </si>
  <si>
    <t>The possibility of making decisions under a high uncertainty framework.</t>
  </si>
  <si>
    <t>This is a specific technique, which is the key innovation and is proposed as a research paper. It will need some effort to commercialise and deploy. It would also need to be proven to work.</t>
  </si>
  <si>
    <t>Deep learning-based composite Monte Carlo (CMC) simulations provide better-fitting prediction models with small sample sizes than more simplistic Monte Carlo (MC) simulation alternatives — providing policy/decision-makers with more realistic predictions.</t>
  </si>
  <si>
    <t>Feasible for adoption even when working with small datasets / little data available.</t>
  </si>
  <si>
    <t>The idea of small datasets and uncertainty for prediction is sound. It should be explored more for future pandemics and compared to other similar techniques.</t>
  </si>
  <si>
    <t>Paper collaborators are from China, India, and Spain.</t>
  </si>
  <si>
    <t>Not very credible as a venture, as it is only a research paper, but the paper is technically credible in terms of the approach and evaluation from the authors.</t>
  </si>
  <si>
    <t>Deployed in one problem domain and has the ability to retrain the AI solution with new data.</t>
  </si>
  <si>
    <t>Not much potential to make a difference, since this is simply a technology. However, GPAI could help in acquiring and providing data.</t>
  </si>
  <si>
    <t>The technique does not depend on access to data because it is a tool. The technique is evaluated from specific data sources from China. This data is reliable.</t>
  </si>
  <si>
    <t>kylel@allenai.org; lucyw@allenai.org (Lucy Lu Wang)</t>
  </si>
  <si>
    <t>Urgent need for the research community to learn more about coronavirus disease. Preprint servers faced the challenge of providing easy access to huge volume of research that had not yet been peer-reviewed while minimizing potential misinformation. NLP tools can help filtering most promising articles and/or tools and screening potential misinformation. Entire corpus of coronavirus, going back to the 1960s and 1970s, is available via CORD-19. Cross sectoral partnerships with relevant stakeholders.</t>
  </si>
  <si>
    <t>Screening all potential misinformation, and signaling articles not peer-reviewed yet to the readers. Cross-regional collaboration, and non-Western authors?</t>
  </si>
  <si>
    <t>A large, and growing, dataset of COVID-19 scientific papers and historical literature. Useful for building AI tools for coronavirus research; would need to be reoriented for viruses/diseases of different family of virus/bacteria.</t>
  </si>
  <si>
    <t>Tool already deployed and widely used within research communities. Research available to scientists who wanted to analyze the entire universe of coronavirus-related research. When CORD-19 started in March, it contained 29,000 papers. It now has more than 280,000.</t>
  </si>
  <si>
    <t>Strong potential. In terms of content, entire universe of coronavirus-related research is available. In terms of process, urgency and information flows spanning from pandemics/new diseases, will make research community increasingly rely on NLP tools to analyze and screen content.</t>
  </si>
  <si>
    <t>Tool is open source and built by several organizations spanning from different sectors (public policy, academic, tech). Most collaborators appear to be from the US though.</t>
  </si>
  <si>
    <t>Papers listed in reknowned platforms such as arXiv, bioRxiv and medRxiv. CORD-19 now contains more than 280,000 papers, from 29,000 in March.</t>
  </si>
  <si>
    <t>Signs of cross-sectoral collaboration between US government, public health authorities, scientific research community and tech companies.</t>
  </si>
  <si>
    <t>Potential to raise awareness globally and lead to further scientific contributions.</t>
  </si>
  <si>
    <r>
      <rPr>
        <u/>
        <sz val="10"/>
        <color rgb="FF000000"/>
        <rFont val="Arial"/>
      </rPr>
      <t>https://arxiv.org/abs/2005.08502</t>
    </r>
    <r>
      <rPr>
        <u/>
        <sz val="10"/>
        <color rgb="FF000000"/>
        <rFont val="Arial"/>
      </rPr>
      <t xml:space="preserve">; </t>
    </r>
    <r>
      <rPr>
        <u/>
        <sz val="10"/>
        <color rgb="FF000000"/>
        <rFont val="Arial"/>
      </rPr>
      <t>https://openreview.net/forum?id=07iDTU-KFK</t>
    </r>
    <r>
      <rPr>
        <u/>
        <sz val="10"/>
        <color rgb="FF000000"/>
        <rFont val="Arial"/>
      </rPr>
      <t xml:space="preserve">; </t>
    </r>
  </si>
  <si>
    <t>A decentralized, peer-to-peer contact tracing and risk awareness application — relevant to Covid 19 and also potentially future pandemics.</t>
  </si>
  <si>
    <t>Being developed in Canada with Quebec AI institute. Unclear if it would meet privacy requirements for other countries, or whether the risk assessments would be applicable in different peoples.The team is working with UN global Pulse. Therapeutics is promising too and that would be more transferable. Not clear if their risk assessment has been validated. More info needed. Do they also make policy suggestions to reduce infection spread? Is it ready to be deployed? mention of external audit and peer review.</t>
  </si>
  <si>
    <t>multiple streams of research, including AI for personalised risk prediction and ML for therapeutics. High likelihood that these are transferable methodologies. Creating this infrastructure could be beneficial in future epidemics as focus shifts as appropriate.</t>
  </si>
  <si>
    <t>Local to canada only but are working with UN global pulse.</t>
  </si>
  <si>
    <t>Are working with many well renowned experts within respective fields and with Quebec AI institute. Have human rights lawyer on independent data protection body, which is a mechanism developed by the team to address privacy concerns.</t>
  </si>
  <si>
    <t>- not sure which devices it is available on and where.However, appears to be sophisticated ML tool to create live risk assessments.</t>
  </si>
  <si>
    <t>Main hurdle is lack of international/national consensus over data compliance regulations. It would be helpful to have an international agreed minimal requirement over independent  data protection/privacy etc</t>
  </si>
  <si>
    <t>They state transparency and have separation between development and board of directors. It is not for profit and also had lawyers over seeing. This is unique to this initiative. Others have mentioned importance of data protection but this initiative has provided most information. Also state data would be destroyed. Need to find out how consent for the data collection works. Although it has said anonymised, need to find out how this would work with calculating individual risk.</t>
  </si>
  <si>
    <t>Promotes wellbeing, commitment to fairness. Has demonstrated strong commitment to maintaining privacy..</t>
  </si>
  <si>
    <t>info@cloudmedxhealth.com</t>
  </si>
  <si>
    <t>https://cloudmedxhealth.com/product-solutions/covid-command-center/</t>
  </si>
  <si>
    <t>Whitelisting by Anthem provides credibility and assists with product rollout.</t>
  </si>
  <si>
    <t>The solution is presently US-centric, and it will need access reliable sources of data in all geographies where it is to be used.</t>
  </si>
  <si>
    <t>Command Center offers two tools: C19-explorer, an interactive US map detailing transmission trends based on available data; C19 Privilege, a tool designed to help predict surges, only available for clients. Both are only oriented towards users based in the United States.</t>
  </si>
  <si>
    <t>The risk prediction tool is only available for paying users, and is only designed for users based in the US.</t>
  </si>
  <si>
    <t>Difficult to see a unique angle—another dashboard aggregating public data.</t>
  </si>
  <si>
    <t>Difficult to ascertain diversity of team; project seems to be US-centric and based in the US.</t>
  </si>
  <si>
    <t>Whitelisted by Anthem and has over a dozen institutional users.</t>
  </si>
  <si>
    <t>Tool is web-based, can easily adapt as more data sources are integrated.</t>
  </si>
  <si>
    <t>GPAI could help to internationalise beyond the US.</t>
  </si>
  <si>
    <t>Accesses public data which is broadly available; would expect the same in other geographies. The value is in processing after data is acquired.</t>
  </si>
  <si>
    <t>Software algorithms</t>
  </si>
  <si>
    <t>A tool that piggybacked on a popular weight-loss app in England, to track users symptoms and enable research based on large anonymized datasets of symptoms. Given the lack of evidence and emerging scientific literature about coronavirus, access to such symptom database is very valuable for the research community. Can also allow for epidemiological modelling of where the virus is most likely to spread. App is currently used by 4 million people, making it one of the largest open public health science project to this date. Relevant cross-sectoral partnerships between academia, tech company Zoe, public health and public policy authorities, and research community.</t>
  </si>
  <si>
    <t>Lack of information on the technology used (other than "software algorithm") and app's ability to evaluate spread of the virus. Even if app is not for profit, adoption rates can be low because of sensitivity of health data and fear of being discriminated for having COVID-19.</t>
  </si>
  <si>
    <t>Given the lack of evidence and emerging scientific literature about coronavirus diseases, a database with user/patient symptoms can be extremely useful to  better understand and track the spread of COVID-19.</t>
  </si>
  <si>
    <t>Over 4 million people currently use the app. Originated in England but growth is spreading — now used in Wales and Scotland. Many government/academia partnership have made it a functional tool in the UK; not clear if a plan exists to expand the research out of that region.</t>
  </si>
  <si>
    <t>App creators hope to be able to use the tool in the future to help the NHS support sick individuals. Concerning future pandemics, novel diseases and unprecedented symptoms will always benefit from large symptom database. App being currently used by 4 million people, who could potentially continue using the app and reporting their symptoms in case of other pandemics.</t>
  </si>
  <si>
    <t>Relevant cross-sectoral collaboration between academia, tech company, and public health and public policy authorities. App is currently only available in England and Wales.</t>
  </si>
  <si>
    <t>Renowned partners from the academic field (King's College, Harvard, MIT, Berkeley, Tufts, etc.) and leading public health authority in the UK (NHS). Lack of info on the technology used (other than mention of "software algorithm").</t>
  </si>
  <si>
    <t>Potential to expand the app beyond the UK. COVID-19 symptom database would benefit from global users' updates.</t>
  </si>
  <si>
    <t>GDPR</t>
  </si>
  <si>
    <t>https://www.exaptive.com/</t>
  </si>
  <si>
    <t>https://covid-19.cognitive.city/; Has some "curated tools" on their site, worth exploring: https://covid-19.cognitive.city/cognitive/tools</t>
  </si>
  <si>
    <t>Large community of contributors. Using network analytics to drive research collaborations. Prestigious partnership with the Bill and Melinda Gates Foundation. Over 1900 members.</t>
  </si>
  <si>
    <t>Goal of the platform is being used as a single place to catalog the tools, datasets, and articles being generated by the global community about coronavirus - but several platforms aiming to do the same. Might be overlap/create potential confusion. Unclear is the platform is still active.</t>
  </si>
  <si>
    <t>Platform serves as a problem-solving clearing house—a social network for researchers to find experts, share ideas, and share datasets. Hosted a virtual conference in late September on the data and tools used in response to COVID-19 pandemic, as well as topics on data visualization and responsible publication, among others. High potential to connect researchers in the AI/ML fields, but does not seem that it was used much towards that end.</t>
  </si>
  <si>
    <t>Platform developers made several clever tools to visualize talent pools and ongoing projects—high potential for future collective action problems. Has over 1,900 registered users from around the world, including many in China, Brazil, and India, but seems to no longer be active.</t>
  </si>
  <si>
    <t>Centralized platform to catalogue all revent tools, data and articles always relevant to advance current and future pandemics. Use of network algorithms to facilitate interdisciplinary collaboration is an asset.</t>
  </si>
  <si>
    <t>Platform is open source and includes tools, articles and data from different parts of the world (including China and India)</t>
  </si>
  <si>
    <t>Prestigious partnership with the Bill and Melinda Gates Foundation. Since platform launch though, other platforms have collected more contributions in terms of users, articles, tools and datasets listed.</t>
  </si>
  <si>
    <t>Potential for GPAI to synergize existing catalogues of COVID-19 scientific literature, leveraging technological tools (eg. here network algorithms) and valuable partnerships (eg. here Bill and Melinda Gates Foundation)</t>
  </si>
  <si>
    <t>Platform to promote collaborative and interdisciplinary research. Use of AI models built on clinical records and radiology, laboratory, and demographic data to predict prognosis and response to treatment. Models have been used in the past with other diseases (such as breast cancer) and seem specially performative for: Data Enrichment, Outcome Prediction, and Patient Identification.</t>
  </si>
  <si>
    <t>Overlap with other potential platforms also curating COVID-19 scientific literature and tools.</t>
  </si>
  <si>
    <t>A platform designed to crowdsource collaboration to create AI solutions for specific research areas, selected by steering committees comprised of principal investigators. Promoting collaborative research and uniting collaborators from academic institutions, data scientists and industrial partners.</t>
  </si>
  <si>
    <t>The models developed in this project—built on clinical records (diagnosis, treatment, outcome), radiology, laboratory, and demographic data—help predict prognosis, response to treatment, adverse events, public health risks; not only suitable for COVID-19 but for future disease outbreaks.</t>
  </si>
  <si>
    <t>Collaborative and interdisciplinary research always relevant for novel diseases. If AI models performative to predict prognosis and research treatments, potential to be deployed in other contexts.</t>
  </si>
  <si>
    <t>Actively promoting collaborative and interdisciplinary research.</t>
  </si>
  <si>
    <t>AI models have been trained and developed for years on  other diseases such as breast and liver cancer. Okwin organization claims high level of expertise of AI models for: Data Enrichment, Outcome Prediction, and Patient Identification.</t>
  </si>
  <si>
    <t>Potential for GPAI to synergize existing catalogues of COVID-19 scientific literature and leverage developed AI models.</t>
  </si>
  <si>
    <t>Collaboration with Siemens, so have access to funding, promotion and a team that specialises in developing and deploying technology. Siemens provide many imaging devices so compatibility with their hardware and software is a strong advantage.</t>
  </si>
  <si>
    <t>Small dataset so accuracy difficult to assess.However, this may be an old piece of research and more images may have been acquired since.</t>
  </si>
  <si>
    <t>AI-powered analysis of radiological images has the potential to increase rate of diagnosis rates and take burden off of radiologists. Work is very specific to Covid 19. But can probably be used in other pandemics. Has produced cloud-accessible algorithms to make it accessible to different institutions. Need more information on accuracy and peer review process.</t>
  </si>
  <si>
    <t>Relevant to Covid 19. Needs to develop algorithms to widen scope. No information on if this is being done specifically. There is a research scheme, more information needed on what this is.</t>
  </si>
  <si>
    <t>Work is very specific to Covid 19. But can probably be used in other pandemics. Has produced cloud-accessible algorithms to make it accessible to different institutions. Need more information on accuracy and peer review process.</t>
  </si>
  <si>
    <t>Local to America and Germany but as cloud based this may not be a significant limitation.</t>
  </si>
  <si>
    <t>Collaboration with Siemens, Princeton. Need to know if their algorithms have been peer reviewed and whether they perform better than clinicians</t>
  </si>
  <si>
    <t>DICOM and cloud based, so interoperability would be high. However, no technology developed which would be used across different sectors.</t>
  </si>
  <si>
    <t>Could work with other CT focussed initiatives to expand dataset. However, is a for profit organisation.</t>
  </si>
  <si>
    <t>Need to know how big the data set is, whether there is any independent oversight, More information on privacy policy needed</t>
  </si>
  <si>
    <t>Promotes wellbeing</t>
  </si>
  <si>
    <t>The main innovation is not clear; nor is it clear how data-dependent it is. It is using a Bayesian approach, but it is not clear how to evaluate this result in the timeframe and to demonstrate to others that the results are superior to traditional methods.</t>
  </si>
  <si>
    <t>Bayesian algorithm to make aetiological assessments in resource-poor settings; could be very useful in less-developed regions.</t>
  </si>
  <si>
    <t>Adoption would depend on performance and visibility; these sorts of tools very transferrable to future disease outbreaks or pandemics.</t>
  </si>
  <si>
    <t>It could apply to future pandemics—especially the bayesian approach—and its the emphasis on Sub-Saharan Africa.</t>
  </si>
  <si>
    <t>Includes Sub-Saharan region and Cambridge University along with the Gates Foundation.</t>
  </si>
  <si>
    <t>Cambridge and Gates Foundation are credible associations. However, is in the process of acquiring funding.</t>
  </si>
  <si>
    <t>Deployed in one domain, and has the ability to retrain the AI solution with new data.</t>
  </si>
  <si>
    <t>GPAI could help to internationalise to beyond the Sub-Saharan Africa region.</t>
  </si>
  <si>
    <t>It is based on specific datasets—would need access to other datasets in future.</t>
  </si>
  <si>
    <t>ccfong@um.edu.mo</t>
  </si>
  <si>
    <t>The ability to forecast from a small dataset. Process is proposed as a research paper.</t>
  </si>
  <si>
    <t>Only tested in one place Wuhan, and it is unclear what is innovative. (Unclear what its 'panel selection' is.)</t>
  </si>
  <si>
    <t>Very important to optimize forecasting methods with small datasets—useful wherever infection information is sparse.</t>
  </si>
  <si>
    <t>Research team has already put methodology to use; this paper served as the precursor to Composite Monte Carlo decision making under high uncertainty of novel coronavirus epidemic using hybridized deep learning and fuzzy rule induction.</t>
  </si>
  <si>
    <t>It addresses a real problem. Not sure if it actually can be demonstrated to be working. Note: paper is NOT peer reviewed.</t>
  </si>
  <si>
    <t>Paper authors are from multiple countries; it includes strategies that could lead to diversity such as data augmentation.</t>
  </si>
  <si>
    <t>The technique is assessed on a specific dataset which is reliable.</t>
  </si>
  <si>
    <t>1. Difficulty in learning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</si>
  <si>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This tool can take a large burden off of healthcare workers by conducting healthcare checkups with those who are symptomatic and conducting check-ups after individuals have recovered.</t>
  </si>
  <si>
    <t>Tools such as these can be incredibly efficient for conducting routine, remote check ins for symptomatic or recovering individuals, providing public health guidance, and conducting contact-tracing surveys.</t>
  </si>
  <si>
    <t>Can be used in Covid 19. Use of AI powered calling/monitoring of self isolation.Have multiple initiatives. May be used in future pandemics. Appears to be most useful in checking those who are supposed to be quarantined, are. Doing risk assessments.</t>
  </si>
  <si>
    <t>Is based in South Korea only but has partnered with China. This is a potential big market. Need to keep privacy concerns in mind as the philosophies and requirements vary across continents</t>
  </si>
  <si>
    <t>Has solved the problem they set out to solve. Not clear about how this was developed and whether it went through peer review process and what accuracy is/what questions are, or whether or how this has helped manage the pandemic. Having phone checks would also help check population compliance with self-isolation.</t>
  </si>
  <si>
    <t>May not need interoperability. However, isn't a clinical tool. Used by government/companies.</t>
  </si>
  <si>
    <t>Could be a good tool for other countries that are struggling with resources to check whether people are recovering/seeking help as appropriate /self isolating as necessary.</t>
  </si>
  <si>
    <t>No info on privacy. Not clear if patient data will be available to government and what implication this would have for the population privacy.</t>
  </si>
  <si>
    <t>Promotes well being. Would also be useful for people who do not have a strong social network.</t>
  </si>
  <si>
    <t xml:space="preserve">Data privacy regulations are different around the world; reluctance to use cloud application in some countries (eg Germany); conservatism in healthcare when it comes to technology; funding in the initial critical phase (currently offered free-of-charge to help many patients); the project is now being continued with support from the EU. Limited access to clinical expertise to supervise model building and obtain ground truth due to work pressures on front-line clinicians. 
</t>
  </si>
  <si>
    <t>Manually annotating datasets is very time consuming. DL algorithms trained to annotate images are relevant for other AI applications and future pandemics. DL algorithms can extract relevant parts from less clinically relevant parts. What is special with Icolung is that it provides a web view where DL algorithms are already behind, but allow simultaneously user interactions. External audit, Institutional review board, Peer-reviewed publication</t>
  </si>
  <si>
    <t>Icolung's approach is very iterative - making sure it fits the workflow of radiologists and clinicians. It has already been submitted for FDA clearance and is available in most countries. Examples of countries where Icolung is used: Italy, France, UK, US, Peru, Iran, Japan.</t>
  </si>
  <si>
    <t>Relevant to Covid 19 and future respiratory pandemics.</t>
  </si>
  <si>
    <t>based in Europe. Pending use in USA. No mention of rest of international community.</t>
  </si>
  <si>
    <t>Peer review mentioned, so assumption that has credibility. Need more information on accuracy and whether it has helped clinicians. The assertion that this will help alleviate ICU burden is difficult to quantify, as patients are rarely in ITU if well with poor CT scan.. and unlikely not to be admitted to ICU if clinically deteriorating, regardless of whether the CT scan shows significant findings.</t>
  </si>
  <si>
    <t>Unable to comment</t>
  </si>
  <si>
    <t>GPAI could provide data compliance oversight/advice. Could also connect with international partners.</t>
  </si>
  <si>
    <t>Assumption that it meets european data privacy regulations, but no explicit information on this. No information on whether there is an external body overseeing data/privacy. Need more information on whether patients will need to consent</t>
  </si>
  <si>
    <t>Promotes well being.</t>
  </si>
  <si>
    <t>rapid optimisation of combination therapy development; multi-drug interaction regression analysis</t>
  </si>
  <si>
    <t>Our teams at WisDM and N.1 include experts in AI/digital medicine, infectious diseases, global health security/surveillance, operations research, health economics, behavioural sciences, and beyond. This multidisciplinary team has resulted in the rapid development and deployment of IDentif.AI. In a very short amount of time, IDentif.AI has shown that certain promising drugs must be delivered in combination with other unexpected therapies in order to properly harness unforeseen drug interactions to optimise treatment outcomes. Importantly, this initiative has shown that we need to move beyond traditional mechanism of action-based drug selection followed by dose finding.</t>
  </si>
  <si>
    <t>A unique attribute of IDentif.AI is that the final drug combination ranking lists have shown that certain drugs that are virtually ineffective on their own may in comprise top-ranked combinations. These outcomes typically occur as the drug mediates unforeseen drug interactions to boost the efficacy of other drugs. This can represent a very different approach from traditional drug development. It can take substantial time to build bridges with teams/prospective collaborators that use traditional methods for drug development.</t>
  </si>
  <si>
    <t>This tool is an AI‐based platform to interrogate drug and dose parameter spaces that are insurmountably large for brute‐force testing of all possible combinations.</t>
  </si>
  <si>
    <t>Certainly transferrable for future disease outbreaks and pandemics; performance depending on quantity/quality of existing literature.</t>
  </si>
  <si>
    <t>IDentif.AI successfully pinpointed an experimentally-backed list of actionable combination therapies against a patient-derived strain of the SARS-CoV-2 live virus (in vitro); IDentif.AI's methodology could easily be transferred to identify therapy combinations in future bacterial/viral outbreaks.</t>
  </si>
  <si>
    <t>Research involved those from Singapore, the US, and China; this method may provide some benefit to marginalized groups, as it optimizes combinations of pre-existing, pre-approved drugs, which may already be in supply, rather than identifying drugs that would need to be manufactured.</t>
  </si>
  <si>
    <t>Engages researchers from numerous credible medical/health organizations, including the National University of Singapore, Boston University School of Medicine, and Shanghai Jiao Tong University. Success in identifying experimentally-backed list of actionable combination therapies for COVID-19.</t>
  </si>
  <si>
    <t>Tools used by research collaborators; unclear if it will be made more widely accessible to research community. Commitment not to patent therapy combinations identified for COVID-19 treatment.</t>
  </si>
  <si>
    <t>Assess and make recommendations for how ML (and data governance) are used most effectively and responsibly in drug discovery/drug research. Explore how collaboration could benefit their initiative.</t>
  </si>
  <si>
    <t>Unlike traditional AI, IDentif.AI does not use pre-existing data to train algorithms to make predictions. Instead, it uses an AI-discovered correlation between drug/dose inputs and efficacy/safety outputs as well as prospectively acquired data via experimental assays paired with optimisation to pinpoint a comprehensive ranked list of actionable combination therapy regimens. Importantly, our approach also does not use synergy or pharmacokinetics predictions and instead is capable of agnostically leveraging unforeseen and unpredictable drug interactions to globally optimise therapeutic efficacy and safety without requiring complex disease mechanism information.</t>
  </si>
  <si>
    <t>The methodology of using mobile, epidemiological and social-economic data can give both early warnings but also very authoritative insights</t>
  </si>
  <si>
    <t>The assessment of the risk model in situations where data is not available would need to be verified</t>
  </si>
  <si>
    <t>Relevant tool to inform policymakers and citizens decisionmaking related to COVID-19. The platform calculates the level of COVID-19 risks at a local, state and national level using mobile, epidemiological and social-economic (eg. chronic diseases, smoking) data. Gives a more granular perspective on risks levels related to COVID-19 than just number of infections and deaths.</t>
  </si>
  <si>
    <t>Tool launched recently in September 2020, and for now just available in English and focused on the US. However, if risk assessment model performant and dashboard easy to navigate could be deployed for further geographies.</t>
  </si>
  <si>
    <t>The methodology of using mobile, epidemiological and social-economic data can be applied to other pandemics.</t>
  </si>
  <si>
    <t>Data is being considered from first principles. which would help to ensure diversity. Also, when it is deployed to other locations, the same principles would apply, ensuring diversity.</t>
  </si>
  <si>
    <t>Very credible due to the background and experience of Johns Hopkins in terms of seniority, interdisciplinarity with technical and medical expertise</t>
  </si>
  <si>
    <t>Definitely—if GPAI could help something which is authoritative to scale globally, its would serve to benefit.</t>
  </si>
  <si>
    <t>Covers all aspects of data acquisition and governance.</t>
  </si>
  <si>
    <t>More narrow than CORD-19, by providing only published PubMed literature related to SARS-CoV-2 (not other coronaviruses). One of the most comprehensive resources with over 67,000 PubMed articles. Use of ML and text classification tools to filter content and improve reading.</t>
  </si>
  <si>
    <t>Relevant tool to showcase up to date and promising articles in the Computational Biology Branch. LitCovid has a more sophisticated search function than most existing resources. According to its founders, it identifies roughly 35% more relevant articles than do conventional keyword-based searches for entries such as ‘COVID-19’ or ‘nCOV’. The articles are also categorized by topic — overview, disease mechanism, transmission dynamics, treatment, case report and epidemic forecasting — as well as by geographic location for visualization on a world map.</t>
  </si>
  <si>
    <t>Platform is free of use and available across the world. It was launched in March 2020, and since collected over 64,000 articles in PubMed. Articles are updated daily on the platform. With the exception of African countries, it seems like articles touch on most regions of the world.</t>
  </si>
  <si>
    <t>Comprehensive PubMed literature relevant for current and other coronaviruses diseases. Promising articles in the Computational Biology Branch particularly relevant for this pandemic.</t>
  </si>
  <si>
    <t>With the exception of East African countries, most geographies seem to be covered in the current literature (according to abstract mention). Tool is available globally.</t>
  </si>
  <si>
    <t>One of the most comprehensive platform with over 64,000 articles.</t>
  </si>
  <si>
    <t>Giving free access to high-resolution satellite imagery to help scientific and humanitarian communities' crisis response efforts. In particular, collaboration with humanitarian partners to release Metro imagery base maps for several African cities.</t>
  </si>
  <si>
    <t>Gaining visibility across humanitarian communities and different geographies to ensure people who need it the most benefit from the platform.</t>
  </si>
  <si>
    <t>Access to reliable data is key to support COVID-19 response efforts. Non profit actors and/or less-developed regions can be disadvantaged by the prohibitive cost to access high resolution data such as satellite imagery. Maxar supports the geospatial and humanitarian community by providing high resolution imagery and accurate data and analytics during the pandemic.</t>
  </si>
  <si>
    <t>High-resolution satellite imagery in support of the COVID-19 response has been shared with humanitarian partners. This includes METRO IMAGERY BASEMAPS for the following African cities: Addis Ababa, Abidjan, Dakar, Lagos, Kano, Ibadan, Ouagadougou, Accra, Luanda, Kinshasa, Nairobi and part of northern Ghana.</t>
  </si>
  <si>
    <t>High resolution satellite imagery relevant for crisis response beyond the current pandemic (eg. ecological or political crisis).</t>
  </si>
  <si>
    <t>Tool is available globally and proactively seeks to benefit communities/countries with less access to reliable and high resolution data.</t>
  </si>
  <si>
    <t>Maxar Open Data Program has a solid database of satellite imagery as it contains data from 26 countries, 50 events and nearly 500 sq km of imagery.</t>
  </si>
  <si>
    <t>Associated imagery and crowdsourcing layers are released into the public domain under a Creative Commons 4.0 license, allowing for rapid use and easy integration with existing humanitarian response technologies.</t>
  </si>
  <si>
    <t>Give wider visibility to the platform so that scientific and humanitarian communities benefit from their satellite imagery for crisis response.</t>
  </si>
  <si>
    <t>This initiative adds value to nference's capabilities and enriches our current offering. We have taken our collaboration with Janssen to spearhead innovation and benefit the scientific community at large by providing them first-in-class tools to combat the Covid-19 public health crisis.</t>
  </si>
  <si>
    <t>The end-to-end automation of single cell study identification, processing, and annotation is the greatest challenge for the Single Cell resource. Efficient study identification involves regular scraping of various resources in the public domain including literature and data repositories. Study processing involves the download of large quantities of data in formats that are compatible with subsequent steps including transcript alignment and index assignment. Study annotation involves accurately labeling each single cell with relevant metadata including its tissue of origin, likely cell type, and "patient-level" characteristics including disease status, age, sex, and other demographics.</t>
  </si>
  <si>
    <t>Relevant collaboration with innovative partners, such as Mayo Clinic, which since COVID-19 started organizing virtual patient visits to continue long term treatments. Examples of relevant Nference research (which is done in collaboration with clinics/practitioners) has shown that prior influenza and measles immunization provides partial protection against COVID-19. Beyond the pandemic, Nference trying to identify new cures for patients with rare diseases.</t>
  </si>
  <si>
    <t>Open to allowing use of their platform by academic researchers, but getting this access at scale and low cost for a wider research community might be a hurdle for tool availability/adoption.</t>
  </si>
  <si>
    <t>By enabling researchers to study intricate molecular patterns and investigate the heterogeneity of healthy and pathologic tissues alike, the resource will help scientists to rapidly generate and pressure-test new hypotheses. The resource is envisioned to help researchers respond to the coronavirus outbreak, including decoding molecular signatures of viral infection, human-to-human transmission, and increased mortality risk from underlying health conditions or medication regimen.</t>
  </si>
  <si>
    <t>Organization has headquarters in the US (Massachusetts and Minnesota), India (Bangalore), and Canada (Toronto).</t>
  </si>
  <si>
    <t>The team has over 150+ employees who predominantly received their advanced degrees from premier academic institutions such as Massachusetts Institute of Technology (MIT), Harvard College and Harvard Medical School, nference is viewed by senior executives in the Biopharma industry as having one of the most distinguished scientific and engineering teams. The team has a 50:50 split between technologists (computer science &amp; artificial intelligence engineers, software developers, mathematicians, statisticians) and biomedical scientists (PhD in Biology/Omics, or MD/PhD physician scientists)</t>
  </si>
  <si>
    <t>The Mayo Clinic partnership provides nference exclusive access to all clinical data and samples from Mayo Clinic. Using a federated architecture model, the de-identified patient data is maintained in a Cloud platform in Mayo’s span of control. Clinical Data Analytics Platform servers operate in that Cloud framework and exposes a privacy preserving Application Programming Interface (API) through which nference servers provide the synthesized information. Researchers access the synthesized information through the nference Cloud platform, and thus never directly access any de-identified patient level data.</t>
  </si>
  <si>
    <t>Recognition would increase awareness, penetration and adoption among researchers / academic medical centers and support the initiative in the fight against COVID-19.</t>
  </si>
  <si>
    <t>https://services.google.com/fh/files/misc/ppp_lending_ai_solution.pdf</t>
  </si>
  <si>
    <t>This initiative has the financial and human capital support of the Google Cloud team.</t>
  </si>
  <si>
    <t>Ethical challenges of automated decision-making resulting in determinations of whether or not to lend capital.</t>
  </si>
  <si>
    <t>COVID-19 has a significant economic impact and creates new unemployment threats. In order to retain their employees, small businesses for example must issue new loan applications. This tool can help both lenders and borrowers: lenders, by integrating underwriting components into lending systems at no cost, and thus helping them face volume of loan applications; and borrowers as lenders can now better respond to their demands. Relevant tool both for current and future pandemics/crisis.</t>
  </si>
  <si>
    <t>AI tool/solution available at not cost. Potential for high feasibility as developed by Google with all necessary resources. Need more info on current level of adoption, also beyond Western countries.</t>
  </si>
  <si>
    <t>Viable option for businesses during this pandemic; capable of being used in future pandemics, public health crises, or in between.</t>
  </si>
  <si>
    <t>Increases accessibility of lenders, services, and processors to small businesses, and small businesses  to lending opportunities, but genuine inclusivity depends on the rates/risk that lenders decide on.</t>
  </si>
  <si>
    <t>Google Cloud is a credible and very-well funded organization.</t>
  </si>
  <si>
    <t>Tool in fact contains numerous seemingly swappable APIs, and is accessible by lenders and borrowers via a website on a computer or mobile device.</t>
  </si>
  <si>
    <t>Drafting guidelines on automated processes that make financial decisions, and bringing visibility to those that demonstrate responsible use of AI.</t>
  </si>
  <si>
    <t>Use of X Rays as well as CT scans. Clinicians upload images to cloud-database where algorithm is applied. Offering for free. Useful in primary, secondary and tertiary care. Many facilities will not have access to CT scans.</t>
  </si>
  <si>
    <t>Lack of cooperation from clinicians. Need to raise profile and would benefit from international collaboration to expand dataset. Funding may also be a hurdle.</t>
  </si>
  <si>
    <t>In comparison with PCR, the proposed tool is cheaper, be performed in minutes, and scale up rapidly, as all hospitals have imaging equipment which can be used for this purpose. However, not using a particularly innovative approach: the system uses a pre-trained convolutional deep networks on ImageNet which is fine-tuned for X-rays images. However, team has expertise in the use of deep learning networks which can be used to produce very competitive results. Relevant also because only one of two initiatives coming from Latin America (user adoption can be connected to where tool is created).There are not enough expert radiologists in Mexico. The AI Solution on the other hand can be made available to every health center in Mexico and provides a quick and inexpensive diagnosis that can provide additional information to the medical doctors to decide how to handle potential COVID-19 patients.</t>
  </si>
  <si>
    <t>According to founders, high level of accuracy for prediction, recall/sensitivity and specificity (using 12,784 images of normal patients and patients with different types of pneumonia caused by bacteria, viral, fungi and COVID, the images were divided into 7,636 images for training, 2,574 for validating, and 2,574 for testing, where we obtained a 99% for precision, 97 for recall/sensitivity and 99% for specificity). The initiative was planned to help Mexico in a proper management of the pandemic, but could be used as well in other countries. Although large number of images used - their algorithms have mostly been trained on non covid pneumonias.</t>
  </si>
  <si>
    <t>Useful for current pandemic, especially as x rays used alongside CT scans. Their limitation in number of covid-scan meant that pneumonia scans were used for training. This may also be a strength for future pandemics.</t>
  </si>
  <si>
    <t>Based in Mexico and deployed locally. However, health care systems across latin america are similar (although not homogenous). Being cloud based also means that people can access from elsewhere.</t>
  </si>
  <si>
    <t>2.5/5 Appears to work and has been taken up by several hospitals in Mexico</t>
  </si>
  <si>
    <t>Uses DICOM images for CT scans and also JPEG so relatively large interoperability.</t>
  </si>
  <si>
    <t>GPAI could help increase the profile of the initiative and thus increase uptake, locally and internationally. They would also benefit from international collaboration which GPAI could suggest/facilitate. As this is a not for profit and one of the very few (only?) we have from latin america, this would be beneficial to a large region. The use of x rays/JPEG is important as it makes it accessible to health care facilities that may not be as resource rich, particularly in times of pressure.</t>
  </si>
  <si>
    <t>Unable to fully comment, however in interview we were told that the team had to go through local ethics committees.</t>
  </si>
  <si>
    <t>Promotes wellbeing, commitment to maintaining privacy - sas gone through ethics committees. Commitment to fairness - Has used x rays because aware of resources</t>
  </si>
  <si>
    <t>AI powered algorithm to read x rays. Has application. Provides automated report which needs to be overlooked by a clinician. Focussed at clinical use so has developed a product with consideration to clinical workflow, particularly references first responders (i.e. emergency departments or acute medical units where patients will be seen first)</t>
  </si>
  <si>
    <t>Data compliance is not clear.</t>
  </si>
  <si>
    <t>Relevant to Covid 19. Focuses on monitoring of disease burden via bedside x ray (daily), pandemic response platform (checking symptom progression and contract tracing)</t>
  </si>
  <si>
    <t>May be transferable to future pandemics by building contact tracing infrastructure and by developing imaging algorithms</t>
  </si>
  <si>
    <t>Based in India (one of few). Uses x-ray images like some other initiatives. Has experts from all over the world, including America.</t>
  </si>
  <si>
    <t>Unclear, however appears to have a sophisticated infrastructure based on their website.</t>
  </si>
  <si>
    <t>x rays mean available to larger number of facilities and institutions and to those who can not afford CT scans.</t>
  </si>
  <si>
    <t>Potential for collaboration with international partners.Privacy and data protection oversight. Look at different platforms to see which methodology works best</t>
  </si>
  <si>
    <t>More information needed</t>
  </si>
  <si>
    <t>Commitment to wellbeing and fairness.</t>
  </si>
  <si>
    <t>Is well developed. Has FDA clearance so is clearly deployed</t>
  </si>
  <si>
    <t>Privacy. Not clear about how used in clinical setting.</t>
  </si>
  <si>
    <t>Very sophisticated integration with DICOM and PACs. Very useful integration into workflow for clinical use.</t>
  </si>
  <si>
    <t>Relevant to Covid 19.</t>
  </si>
  <si>
    <t>used datasets from China but unclear how extent of international collaboration or commitment to work outside of the west. Only 157 patients from China Dataset</t>
  </si>
  <si>
    <t>Unclear. However, appears to have been deployed in some hospitals already which suggests that they are quite a way along the development process</t>
  </si>
  <si>
    <t>Use of PACs means probably large interoperability. There is a potential for collaboration with other CT scan initiatives</t>
  </si>
  <si>
    <t>Potential for collaboration. GPAI could suggest a central dataset for CT scans.</t>
  </si>
  <si>
    <t>unclear</t>
  </si>
  <si>
    <t>Commitment to wellbeing. Some steps towards being fair by including dataset (small) from China.</t>
  </si>
  <si>
    <r>
      <rPr>
        <u/>
        <sz val="10"/>
        <color rgb="FF000000"/>
        <rFont val="Arial"/>
      </rPr>
      <t xml:space="preserve">"Developed using algorithms from German company Siemens and Chinese firm Huawei..." </t>
    </r>
    <r>
      <rPr>
        <u/>
        <sz val="10"/>
        <color rgb="FF000000"/>
        <rFont val="Arial"/>
      </rPr>
      <t>https://www.courthousenews.com/ai-helps-doctors-fight-covid-19-in-brazil/</t>
    </r>
  </si>
  <si>
    <t>Large uptake in Brazil.10,700 x rays and CT scans Has funding from Inter-American development bank. Uses x rays. Based in Latin America. Possibility with collaboration with Mexico and India? Provides it for free in some institutions.</t>
  </si>
  <si>
    <t>Privacy policy unclear. Accuracy unclear.</t>
  </si>
  <si>
    <t>Developing this infrastructure would be beneficial in future pandemics. Useful in this pandemic at times of diagnostic uncertainty</t>
  </si>
  <si>
    <t>Based in South America.</t>
  </si>
  <si>
    <t>Unclear, but has been used by several institutions.</t>
  </si>
  <si>
    <t>Potential for collaboration and providing data compliance/privacy oversight</t>
  </si>
  <si>
    <t>Commitment to fairness and well being.</t>
  </si>
  <si>
    <t>To advance new and important findings, and prevent the dissemination of false or misleading scientific news.</t>
  </si>
  <si>
    <t>Accelerates peer review process of COVID-19 related preprints. Filtering and screening of promising articles but also misleading information thanks to NLP tool COVID Scholar and manual fact checking by graduate students and experts. Platform is available in open-access and promotes multi-disciplinary and global perspective.</t>
  </si>
  <si>
    <t>This platform uses an NLP tool to identify promising papers, and allows to fast-track the peer review process to respond to the pandemic's urgent needs. Methodology, ressources and NLP tool allow also to scan through articles lacking scientific rigor or potentially sharing misleading information.</t>
  </si>
  <si>
    <t>Platform easily accessible across the world, with nicely designed interface. Articles are organized around 6 different themes. Platform is available in open access, but just in English at this stage.</t>
  </si>
  <si>
    <t>Relevance of open access journal accelerating peer review of preprints both for current and future pandemics. Can accelerate research in other domains.</t>
  </si>
  <si>
    <t>Seeking global and multi-disciplinary perspective. Reviewing papers across different disciplines: medicine, public health, physical, biological, engineering, social sciences and humanities. Several editorial board members are based outside of the US. Platform aims to pay close attention to the pandemic’s impacts in countries across the world.  </t>
  </si>
  <si>
    <t>Relevant partnership between academic and healthcare sector. Ethics statement and peer review guidelines articulated transparently on the website.</t>
  </si>
  <si>
    <t>Potential for GPAI to synergize efforts of existing platforms accelerating access to COVID-19 preprints.</t>
  </si>
  <si>
    <t>https://www.rxrx.aå`i/rxrx19</t>
  </si>
  <si>
    <t>RxRx19a provides the largest publicly available set of human cellular morphological data to researchers trying to accelerate COVID-19 drug discovery. Use of morphological datasets with specific ML embeddings.</t>
  </si>
  <si>
    <t>Unknown.</t>
  </si>
  <si>
    <t>Large morphological datasets with deep learning embeddings are provided for researchers without the instruments or compute to collect this data themselves. Scientific researchers can use the data to further demonstrate how high-content imaging can be used for compound efficacy screening. Results and conclusions drawn from the in vitro experiments and targeted hypothesis-driven research will contribute to the growing body of scientific data in the fight against COVID-19.</t>
  </si>
  <si>
    <t>Such datasets are very useful for determining morphological effects of viral/bacterial infections. Will be beneficial to keep abreast of discoveries made with their research tool. Would be helpful to clarify what their "deep learning embeddings" are in their datasets.</t>
  </si>
  <si>
    <t>Large morphological datasets useful to understand effect of viral/bacterial infections - both for current and future pandemics.</t>
  </si>
  <si>
    <t>Datasets are available globally.</t>
  </si>
  <si>
    <t>Largest publicly available set of human cellular morphological data. Composed of 305,520 images and corresponding deep learning embeddings at nearly 450 gigabytes of data.</t>
  </si>
  <si>
    <t>Potential for GPAI to give further visibility to the initiative.</t>
  </si>
  <si>
    <t>amber.hartley@burstiq.com</t>
  </si>
  <si>
    <t>https://www.xprize.org/contact</t>
  </si>
  <si>
    <t>Sensitive character of health data and lack of clear governance framework are strong barriers to adoption of AI tools and collaboration. Secure data exchange platform can facilitate sharing of sensitive datasets and accelerate COVID-19 related drug discovery. In this case, the platform BurstIQ is available for free for teams participating in XPRIZE's AI-enabled Rapid Antiviral Design Challenge.</t>
  </si>
  <si>
    <t>Building trust in the platform and its blockchain protocol to ensure it is being used (overcoming adoption barrier because of sensitive nature of health data).</t>
  </si>
  <si>
    <t xml:space="preserve">Data sharing and compliance with existing regulations are significant hurdles to research, test and deploy AI tools in the context of COVID-19. A platform using blockchain to enable researchers to securely share health data and collaborate while maintaining patient privacy, compliance, traceability, immutability, intellectual property ownership can be a huge asset. Both for the present and future pandemics.
</t>
  </si>
  <si>
    <t>The platform BurstIQ is for profit and currently used by over 80 organizations. However, it has been shared for free with the X-Prize challenge, to facilitate entrepreneurs and researchers using sensitive health data for the "AI-Enabled Rapid Antiviral Design challenge".</t>
  </si>
  <si>
    <t>Ensuring secure and compliant health data sharing relevant for all health crisis.</t>
  </si>
  <si>
    <t>Platform available globally to all teams participating in AI-enabled Rapid Antiviral Design Challenge.</t>
  </si>
  <si>
    <t>According to its founders, one of the most advanced blockchain platform, facilitating advanced data exchange.</t>
  </si>
  <si>
    <t>Platform available globally and allows for secure sharing of different types of data (not just health-related).</t>
  </si>
  <si>
    <t>Platform can help selected AI tools and applications further enhance their collaboration thanks to secure data exchange.</t>
  </si>
  <si>
    <t>Ability of the algorithm to screen and filter all potentially misleading information, and to flag it properly to the user.</t>
  </si>
  <si>
    <t>Many pervasive disinformation campaigns going around during COVID-19, especially via popular social media platforms such as Facebook. AI tool to prevent the spread of false and misleading information on FB platform can be very relevant to ensure clear understanding of the pandemic and social cohesion.  Such image checking and fact checking tools can be useful for the current and future pandemics, but also beyond.</t>
  </si>
  <si>
    <t>Team works with over 60 fact-checking organizations around the world to review content in more than 50 languages. In April, put warning labels on 50 million content related to COVID-19 on FB. Since March, removed more than 2.5 million pieces of content for the sale of masks, hand sanitizers, surface disinfecting wipes and COVID-19 test kits.</t>
  </si>
  <si>
    <t>High potential for current and future pandemics, and time in between to identify false or misleading public health information claims.</t>
  </si>
  <si>
    <t>Potential to benefit Global South in countries where Facebook is the predominant (or only) social media platform. Operable in more than 50 languages.</t>
  </si>
  <si>
    <t>Boasts a cohort of research / computer scientists and engineers from Facebook. Also supported by team of fact-checkers, which collaborates with 60+ other fact-checking organizations.</t>
  </si>
  <si>
    <t>Functions across Facebook's site; feasible to co-opt across other sites owned by Facebook conglomerate. Training dependent on labeling of false information, which is performed by Facebook's fact-checking team.</t>
  </si>
  <si>
    <t>Potential for GPAI to draft guidance for information curation/governance involving AI.</t>
  </si>
  <si>
    <r>
      <rPr>
        <u/>
        <sz val="10"/>
        <color rgb="FF000000"/>
        <rFont val="Arial"/>
      </rPr>
      <t xml:space="preserve">Masksim: </t>
    </r>
    <r>
      <rPr>
        <u/>
        <sz val="10"/>
        <color rgb="FF000000"/>
        <rFont val="Arial"/>
      </rPr>
      <t>http://dek.ai/masksim/</t>
    </r>
  </si>
  <si>
    <t>An agent-based model that highlights the significance of masking. could be used to model situations where small lapses in wearing masks lead to wider impact in virus spread</t>
  </si>
  <si>
    <t>This initiative is not a venture, ie it is purely academic. There are a number of other agent based simulation models, and it is hard to determine the uniqueness of the approach.</t>
  </si>
  <si>
    <t>There have been a lot of miscommunication and disinformation campaigns about the need to wear a mask, even though scientific evidence shows it is one of the least costly and efficient ways to limit the virus spread. Such visualizations show in an accessible and pedagogical way the benefits of wearing a mask.</t>
  </si>
  <si>
    <t>The tool is already deployed and available in English. However, the powerful visualizations make its key insights accessible across different geographies.</t>
  </si>
  <si>
    <t>At this stage, wearing of masks is accepted. So while the results are interesting to convince people, it may not be relevant from here onwards.</t>
  </si>
  <si>
    <t>The team is diverse and also the masking strategy could benefit communities which are marginalised.</t>
  </si>
  <si>
    <t>This solution is a modelling process. It is using mostly a simulation, but there does not appear to be restrictions on the use of other devices and data.</t>
  </si>
  <si>
    <t>Because the solution is a simulation for the significance of wearing masks, there is potential for GPAI to popularise as a venture, ie help in creating a business since the solution is mostly a paper for now.</t>
  </si>
  <si>
    <t>This tool is a simulation engine. It uses data simulations but the data it needs on facemasks is available in the public domain where needed</t>
  </si>
  <si>
    <r>
      <rPr>
        <u/>
        <sz val="10"/>
        <color rgb="FF000000"/>
        <rFont val="Arial"/>
      </rPr>
      <t xml:space="preserve">White paper: </t>
    </r>
    <r>
      <rPr>
        <u/>
        <sz val="10"/>
        <color rgb="FF000000"/>
        <rFont val="Arial"/>
      </rPr>
      <t>http://www.inf.ufrgs.br/webmedia2017/wp-content/anaiswebmedia/files/wfa/wfa4.pdf</t>
    </r>
  </si>
  <si>
    <t>The project has displayed success in one local area: Brazil. It claims to be used in early stage of the pandemic.</t>
  </si>
  <si>
    <t>Local approach. Appears to be a research initiative that used existing data.</t>
  </si>
  <si>
    <t>Websensors Analytics uses ML for learning sensors to monitor and understand the pandemic's evolution. It originated in Brazil and is the first initiative to analyze events in Portuguese. Considering the pandemic's evolution in Latin America, and specifically in Brazil, a tool such as Websensors Analytics can be useful to inform the population and local authorities about clusters and virus evolutions, and avoid disinformation.</t>
  </si>
  <si>
    <t>The tool is available in English and Portuguese, and although it focuses on Brazils, monitors and analyzes events across the world. Given the current pandemic situation in Brazil and more broadly in Latin America, there is a real need for clear communication and optimized crisis management. A tool available in Portuguese (and maybe one day in Spanish?) could be more easily adopted by local authorities and populations.</t>
  </si>
  <si>
    <t>The main innovation is unclear as uses existing data, eg. Johns hopkins.</t>
  </si>
  <si>
    <t>The team is from a single location and the solution benefits that location, Brazil. But it could also work for many in Brazil who are marginalised. Hence, the solution can seem to be inclusive.</t>
  </si>
  <si>
    <t>It is not credible as a venture. It appears like a research initiative, however, it could have strong credibility in Brazil, its country of origin.</t>
  </si>
  <si>
    <t>This is a dashboard; not applicable.</t>
  </si>
  <si>
    <t>Not much potential for GPAI to make a difference since this is a technology. However, GPAI could help in internationalising out of Brazil.</t>
  </si>
  <si>
    <t>Uses existing data, hence compliant, but also not unique.</t>
  </si>
  <si>
    <t>Zencity works with 150 local governments, including those of large cities like Los Angeles and Chicago and smaller towns like State College, Pennsylvania. The company works with municipalities in four countries and across 29 states in the U.S.</t>
  </si>
  <si>
    <t>Appears to be US centric—unclear how it would scale outside USA.</t>
  </si>
  <si>
    <t>Using ML and sentiment analysis to collect public online discourse in real-time. Useful interface between citizens and local authorities to more efficiently manage  post-crisis recovery, local needs and perceptions. Local authorities can prioritize services, optimize efforts, and avoid disinformation.</t>
  </si>
  <si>
    <t>AI tool is already deployed and used by 160 local governments across the US, and 4 different countries.  A significant amount of funding has been secured (over 13M USD).</t>
  </si>
  <si>
    <t>The solution has good potential for future pandemics since the concept is not dependent on specific datasets.</t>
  </si>
  <si>
    <t>Team includes 50% women and spans numerous countries.</t>
  </si>
  <si>
    <t>Well-funded and a strong diverse team.</t>
  </si>
  <si>
    <t>No issues, since it is a web cloud-based alert platform.</t>
  </si>
  <si>
    <t>Effort needed for a US-centric site to be global. GPAI could help open doors to other countries.</t>
  </si>
  <si>
    <t>Data is acquired through public sources crawling and then managed. so there do not appear to be barriers. however, it also means that the data is not unique as far as we can see</t>
  </si>
  <si>
    <t>This sheet is used to keep track of the distribution of the projects across the attributes. Please do not edit directly. You are encouraged to leave comments.</t>
  </si>
  <si>
    <t>#</t>
  </si>
  <si>
    <t xml:space="preserve">AI tools &amp; applications </t>
  </si>
  <si>
    <t>Platforms</t>
  </si>
  <si>
    <t>Ethical/policy frameworks</t>
  </si>
  <si>
    <t>Governance mechanisms</t>
  </si>
  <si>
    <t>Country/Region of Origin</t>
  </si>
  <si>
    <t>Israel</t>
  </si>
  <si>
    <t>UAE</t>
  </si>
  <si>
    <t>Greece</t>
  </si>
  <si>
    <t>Date of Origin</t>
  </si>
  <si>
    <t>2016 or earlier</t>
  </si>
  <si>
    <t>Initiatives in this tab have been excluded from the catalogue because the analysts were unable to find evidence that they used (or in some significant way pertained to) AI or machine learning. If there is an error, please contact the spreadsheet admins.</t>
  </si>
  <si>
    <t xml:space="preserve">Aarogya Setu </t>
  </si>
  <si>
    <t>Aarogya Setu uses contact tracing to record details of all the people you may have come in contact with, as you go about your normal activities. If any one of them, at a later point in time, tests positive for COVID-19, you are immediately informed and proactive medical intervention is arranged for you.</t>
  </si>
  <si>
    <t>Helping augment the efforts of limiting the spread of COVID19, with an objective of enabling Bluetooth based contact tracing, mapping of likely hotspots and dissemination of relevant information about COVID19.</t>
  </si>
  <si>
    <t>Andoid APP + Amazon Redash</t>
  </si>
  <si>
    <t>Govt of India Backed</t>
  </si>
  <si>
    <t>Govt Supported and Mandated; over 114 million users (as of may), more than any contact tracing app in the world.</t>
  </si>
  <si>
    <t>Resources to extend its wider applicability without compromizing privacy</t>
  </si>
  <si>
    <t>Government launched Bug Bounty Programme.</t>
  </si>
  <si>
    <t>R S Mani</t>
  </si>
  <si>
    <t>https://aarogyasetu.gov.in/</t>
  </si>
  <si>
    <t>COVID-19 Pulse</t>
  </si>
  <si>
    <t>Evidation Health</t>
  </si>
  <si>
    <t>This organization has launched a nationwide initiative tracking people’s attitudes toward and experiences during the pandemic, alongside their health. More than 185,000 (as of April 14) people from across all 50 states and the District of Columbia have agreed to participate, recruited in less than a month from the nearly 4 million people who use Evidation’s Achievement app—the largest, most diverse virtual research site in the U.S. This effort will track attitudes, behaviors, and health on a regular basis over the course of the coronavirus pandemic.</t>
  </si>
  <si>
    <t>To understand how Americans are emotionally coping with the spread of COVID-19.</t>
  </si>
  <si>
    <t>https://evidation.com/news/covid-19-pulse-first-data-evidation/</t>
  </si>
  <si>
    <t xml:space="preserve">DefinitiveHC COVID-19 Capacity Predictor and Reopening Analysis Predictor </t>
  </si>
  <si>
    <t>DefinitiveHC</t>
  </si>
  <si>
    <t>One interactive tool helps predict where and when important resources (ICU beds and ventilators) should be allocated as COVID case volume continued to grow; the other indicates when different areas can begin safely easing stay-at-home restrictions.</t>
  </si>
  <si>
    <t>To provide accurate, comprehensive information and analytics on healthcare providers available, helping those in the industry better understand the market, support marketing campaigns, drive sales, and analyze industry trends.</t>
  </si>
  <si>
    <t>https://www.definitivehc.com/resources/covid-19/reopen-analysis-predictor; https://www.definitivehc.com/resources/covid-19-capacity-predictor</t>
  </si>
  <si>
    <t>Johns Hopkins Tracking COVID-19 Dashboard by the Center for Systems Science and Engineering</t>
  </si>
  <si>
    <t>Resource to help advance the understanding of the virus, inform the public, and brief policymakers in order to guide a response, improve care, and save lives.</t>
  </si>
  <si>
    <t>Interactive web-based dashboard to track COVID-19 in real time. No specifics provided in the website.</t>
  </si>
  <si>
    <t>Extremely reliable source, widely used</t>
  </si>
  <si>
    <t>https://gisanddata.maps.arcgis.com/apps/opsdashboard/index.html#/bda7594740fd40299423467b48e9ecf6</t>
  </si>
  <si>
    <t>https://doi.org/10.1016/S1473-3099(20)30120-1</t>
  </si>
  <si>
    <t>NZ COVID-19 Dashboard</t>
  </si>
  <si>
    <t>New Zealand Institute of Environmental Science and Research (ESR), EPI-Interactive</t>
  </si>
  <si>
    <t>The NZ COVID-19 Dashboard is provided by the Environmental Science and Research Institute (ESR). It was developed and is maintained in collaboration with EPI-interactive Ltd.</t>
  </si>
  <si>
    <t>To collate notifiable disease information on a real-time basis from the Public Health Services (PHS) in New Zealand.</t>
  </si>
  <si>
    <t>R Shiny</t>
  </si>
  <si>
    <t>https://nzcoviddashboard.esr.cri.nz/#!/</t>
  </si>
  <si>
    <t>Premise COVID-19 Global Impact Study</t>
  </si>
  <si>
    <t>Premise</t>
  </si>
  <si>
    <t>Premise surveys average 50,000 submissions per week to help understand the pandemic’s effect on purchase habits, travel, supply shortages, information sharing, and more.</t>
  </si>
  <si>
    <t>To help organizations have a better understanding of what people around the world were thinking, feeling and seeing in regard to the spread of the virus.</t>
  </si>
  <si>
    <t>https://www.premise.com/covid-19/</t>
  </si>
  <si>
    <t>Response to COVID-19 in Taiwan: Big Data Analytics, New Technology, and Proactive Testing</t>
  </si>
  <si>
    <t>Taiwanese government</t>
  </si>
  <si>
    <t>Taiwan leveraged its national health insurance database and integrated it with its immigration and customs database to begin the creation of big data for analytics; it generated real-time alerts during a clinical visit based on travel history and clinical symptoms to aid case identification. It also used new technology, including QR code scanning and online reporting of travel history and health symptoms to classify travelers’ infectious risks based on flight origin and travel history in the past 14 days. Persons with low risk (no travel to level 3 alert areas) were sent a health declaration border pass via SMS (short message service) messaging to their phones for faster immigration clearance; those with higher risk (recent travel to level 3 alert areas) were quarantined at home and tracked through their mobile phone to ensure that they remained at home during the incubation period.</t>
  </si>
  <si>
    <t>To employ specific approaches for case identification, containment, and resource allocation to protect the public health.</t>
  </si>
  <si>
    <t>Taiwan</t>
  </si>
  <si>
    <t>Government support, real time, personalised to location</t>
  </si>
  <si>
    <t>Different nations may have different attitudes to governments tracking your geolocation in real time</t>
  </si>
  <si>
    <t>https://jamanetwork.com/journals/jama/fullarticle/2762689</t>
  </si>
  <si>
    <t>https://www.techuk.org/insights/news/item/17187-how-taiwan-used-tech-to-fight-covid-19</t>
  </si>
  <si>
    <t>SafeEntry: National Digital Check-in System</t>
  </si>
  <si>
    <t>Government Technology Agency (GovTech) and Smart Nation and Digital Government Office, Singapore</t>
  </si>
  <si>
    <t>SafeEntry is a national digital check-in system that logs the NRIC/FINs and mobile numbers of individuals visiting hotspots, workplaces of permitted enterprises, as well as selected public venues to prevent and control the transmission of COVID-19 through activities such as contact tracing and identification of COVID-19 clusters</t>
  </si>
  <si>
    <t>The use of SafeEntry is mandatory because a common system used by all establishments would allow data to be made available to MOH quickly, so as to facilitate efforts to prevent and control the transmission of COVID-19 through activities such as contract tracing and identification of COVID-19 clusters. SafeEntry allows information of visitors and employees who may have come into contact with COVID-19 cases to be sent to the authorities automatically. Contact data collected by SafeEntry is only used by authorised personnel, and stringent measures are in place to safeguard the data in accordance with the Government’s data security standards.</t>
  </si>
  <si>
    <t>Cloud-based National visitor registration system that logs the NRIC/FINs and mobile numbers of individuals visiting hotspots, workplaces of essential services, as well as selected public venues; QR code scanning linking to data entry website or Singpass, which stands for Singapore Personal Access, is a digital ID system.</t>
  </si>
  <si>
    <t>From government support</t>
  </si>
  <si>
    <t>Effective entry/exit gateways, and broad based, responsible and effective use of the system.</t>
  </si>
  <si>
    <t>Correct implementation at all the organisations and business entities; people forget to check-in or check-out in time.</t>
  </si>
  <si>
    <t>https://www.safeentry.gov.sg</t>
  </si>
  <si>
    <t>The COVID Tracking Project</t>
  </si>
  <si>
    <t>The COVID Tracking Project is a volunteer organization launched from The Atlantic. Every day, they collect data on COVID-19 testing and patient outcomes from all 50 states, 5 territories, and the District of Columbia. Their dataset is currently in use by national and local news organizations across the United States and by research projects and agencies worldwide. Their data API (which allows sites and apps to import their dataset automatically) receives about two million requests per day. On April 15, they launched the COVID Racial Data Tracker, a partnership between the COVID Tracking Project and the Center for Antiracist Research that collects, publishes, and analyzes racial data on the pandemic within the United States.</t>
  </si>
  <si>
    <t>Dedicated to collecting and publishing the data required to understand the COVID-19 outbreak in the United States.</t>
  </si>
  <si>
    <t>Government; healthcare; business; public</t>
  </si>
  <si>
    <t>https://covidtracking.com/</t>
  </si>
  <si>
    <t>Wearable technologies for contact tracing and triage</t>
  </si>
  <si>
    <t>Italian Institute of Technology</t>
  </si>
  <si>
    <t>This prototype consists of a sensorized bracelet able to monitor human parameters and send acoustic alerts when the body temperature exceeds 37.5 ° C. In addition, the device is able, using the same frequencies as Bluetooth, to monitor the distance between people by detecting body movement and the distance from other bracelets of the same type. When two bracelets are close, they will vibrate and beep.</t>
  </si>
  <si>
    <t>To encourage people to remain aware of their distance from others.</t>
  </si>
  <si>
    <t>Radio frequency Bluetooth compatible</t>
  </si>
  <si>
    <t>Italy</t>
  </si>
  <si>
    <t>We are at the experimental stage. About 80000 requests for product if available.</t>
  </si>
  <si>
    <t>Find investors to move from scalable prototype to product.</t>
  </si>
  <si>
    <t>https://www.iit.it/it/iit-vs-covid-19/ifeel-you-bracelet</t>
  </si>
  <si>
    <t>Whole-genome sequencing of SARS-CoV-2</t>
  </si>
  <si>
    <t>New Zealand Institute of Environmental Science and Research (ESR)</t>
  </si>
  <si>
    <t>ESR is currently one of three New Zealand laboratories performing diagnostic testing on COVID-19 samples, which detects presence of the SARS-CoV-2, the virus that causes COVID-19.</t>
  </si>
  <si>
    <t>To enable scientists to study how the virus can enter Human cells and informs vaccine development.</t>
  </si>
  <si>
    <t>Oxford NanoPore MinION sequencing technology, NextStrain</t>
  </si>
  <si>
    <t>Joep de Ligt</t>
  </si>
  <si>
    <t>https://www.esr.cri.nz/home/about-esr/media-releases/esr-performs-first-new-zealand-genome-sequencing-on-covid-19-sample/</t>
  </si>
  <si>
    <t>Cloud AI</t>
  </si>
  <si>
    <t>Google</t>
  </si>
  <si>
    <t>A range of efforts across Cloud AI, including the Kaggle CORD-19 competition, the PPP Lending AI Solution, and the Rapid Response Virtual Agents program.</t>
  </si>
  <si>
    <t>To build and deploy AI capabilities to help customers solve their trickiest problems into the future.</t>
  </si>
  <si>
    <t>NLP; Robotic process automation</t>
  </si>
  <si>
    <t>Business, public</t>
  </si>
  <si>
    <t>Reputable company with a large user base.</t>
  </si>
  <si>
    <t>https://cloud.google.com/blog/products/ai-machine-learning/how-cloud-ai-helping-during-covid-19</t>
  </si>
  <si>
    <t>TraceTogether</t>
  </si>
  <si>
    <t>Ministry of Health and Government Technology Agency (GovTech), Singapore</t>
  </si>
  <si>
    <t>Digital Contact Tracing app to help stop the spread of COVID-19 in Singapore.</t>
  </si>
  <si>
    <t>Support existing nationwide efforts to combat COVID-19, by enabling community-driven contact tracing.</t>
  </si>
  <si>
    <t>Decentralized proximity logging using Bluetooth based on BlueTrace protocol (https://bluetrace.io) and OpenTrace code (https://github.com/opentrace-community)</t>
  </si>
  <si>
    <t>From Government support</t>
  </si>
  <si>
    <t>About 2.5 million people have downloaded the apps and are using it to help contact tracing in Singapore. Many agencies and organizations mandate usage on premise. Continue encouragement and facilitation to get more people to use it.</t>
  </si>
  <si>
    <t>Reservations among some people about privacy, even with guarantees, and effectiveness. Elderly and other groups who do not know how to use the mobile app. Physical TraceTogether tokens are being developed for those who are not using the app. Technology also needs to be extensively tested to work effectively on different platforms. Early versions did not work efficiently on Apple iOS.</t>
  </si>
  <si>
    <t>Besides formal evaluation, regular, public (expert) feedback is often sought from surveys and "token tear down" events. https://www.tech.gov.sg/media/technews/2020-07-06-tracetogether-token-teardown</t>
  </si>
  <si>
    <t>https://www.tracetogether.gov.sg</t>
  </si>
  <si>
    <t>COVID Information Commons</t>
  </si>
  <si>
    <t>Columbia University; NSF Convergence Accelerator</t>
  </si>
  <si>
    <t>The COVID Information Commons serves as an open resource to explore NSF-funded research addressing the COVID-19 pandemic.</t>
  </si>
  <si>
    <t>The CIC serves as a resource for researchers, students and decision-makers from academia, government, not-for-profits and industry to identify collaboration opportunities, to leverage each other's research findings, and to accelerate the most promising research to mitigate the broad societal impacts of the COVID-19 pandemic.</t>
  </si>
  <si>
    <t>Healthcare; academia; public</t>
  </si>
  <si>
    <t>US$ 200,000</t>
  </si>
  <si>
    <t>Jeannette Wing</t>
  </si>
  <si>
    <t>https://covidinfocommons.datascience.columbia.edu/</t>
  </si>
  <si>
    <t>COVID-19 Epidemiological Investigation System</t>
  </si>
  <si>
    <t>Korea Agency for Infrastructure Technology Advancement</t>
  </si>
  <si>
    <t>A system that automates contact tracing for confirmed COVID-19 patients.</t>
  </si>
  <si>
    <t>Stop the spread of COVID-19 by identifying the travel routes of confirmed patients and analyzing collected data to establish preventative measures against different epidemics.</t>
  </si>
  <si>
    <t>AI; Data Analysis; Cloud Computing</t>
  </si>
  <si>
    <t>Government, Public</t>
  </si>
  <si>
    <t>US$ 600,000</t>
  </si>
  <si>
    <t>System Usage, Epidemiological Data Response Time</t>
  </si>
  <si>
    <t>Privacy protection compliance,  Information protection</t>
  </si>
  <si>
    <t>NIA Project review board</t>
  </si>
  <si>
    <t>SungHyun Kim</t>
  </si>
  <si>
    <t>https://drive.google.com/file/d/1E5csSLyp0dO3O9lBhM3P-Y0iDTyzK5--/view</t>
  </si>
  <si>
    <t>Another contact: Kwangbok Jeong (traffic1@kaia.re.kr)</t>
  </si>
  <si>
    <t>HealthMap</t>
  </si>
  <si>
    <t>Boston Children’s Hospital</t>
  </si>
  <si>
    <t>A visualization of a global dataset of COVID-19 cases; uses NLP to sift through social media posts.</t>
  </si>
  <si>
    <t>To facilitate early detection of global public health threats.</t>
  </si>
  <si>
    <t>Partnered with Google</t>
  </si>
  <si>
    <t>John Brownstein</t>
  </si>
  <si>
    <t>https://www.healthmap.org/covid-19/</t>
  </si>
  <si>
    <t>CZI COVID-19 Response</t>
  </si>
  <si>
    <t>Chan Zuckerburg Initiative</t>
  </si>
  <si>
    <t>The work of CZI’s team is aimed at leveraging open science, technology, and collaboration to accelerate our shared understanding of COVID-19. And in collaboration with our partners and across our network of grantees, CZI is helping fight this virus by increasing access to testing, genomic sequencing, research, community support, and more.</t>
  </si>
  <si>
    <t>Through our mission of supporting the science and technology that will make it possible to cure, prevent, or manage all diseases by the end of this century — we are already making an impact in helping scientists and researchers on the frontlines of this outbreak.</t>
  </si>
  <si>
    <t>Large amount of human, social, and fiscal capital to leverage.</t>
  </si>
  <si>
    <t>https://chanzuckerberg.com/covid-19/</t>
  </si>
  <si>
    <t>Difficult to find contact info.</t>
  </si>
  <si>
    <t>Living Catalogue</t>
  </si>
  <si>
    <t>Shortlisted</t>
  </si>
  <si>
    <t>This sheet is used to create labels for attribute options. Please do not edit directly. You are encouraged to leave comments.</t>
  </si>
  <si>
    <t>Ideation</t>
  </si>
  <si>
    <t>Governments</t>
  </si>
  <si>
    <t>Healthcare workers</t>
  </si>
  <si>
    <t>Terminated</t>
  </si>
  <si>
    <t xml:space="preserve">Governance mechanisms to operationalize principles </t>
  </si>
  <si>
    <t>International organisation</t>
  </si>
  <si>
    <t>Criteria1</t>
  </si>
  <si>
    <t>Criteria2</t>
  </si>
  <si>
    <t>Criteria3</t>
  </si>
  <si>
    <t>Drop Down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</si>
</sst>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49">
    <font>
      <sz val="10"/>
      <color rgb="FF000000"/>
      <name val="Arial"/>
    </font>
    <font>
      <sz val="10"/>
      <color theme="1"/>
      <name val="Arial"/>
    </font>
    <font>
      <b/>
      <sz val="10"/>
      <color theme="1"/>
      <name val="Arial"/>
    </font>
    <font>
      <sz val="10"/>
      <name val="Arial"/>
    </font>
    <font>
      <u/>
      <sz val="10"/>
      <color theme="1"/>
      <name val="Arial"/>
    </font>
    <font>
      <i/>
      <sz val="10"/>
      <color theme="1"/>
      <name val="Arial"/>
    </font>
    <font>
      <u/>
      <sz val="10"/>
      <color rgb="FF0000FF"/>
      <name val="Arial"/>
    </font>
    <font>
      <sz val="10"/>
      <color rgb="FF000000"/>
      <name val="Roboto"/>
    </font>
    <font>
      <sz val="10"/>
      <color theme="1"/>
      <name val="Arial"/>
    </font>
    <font>
      <b/>
      <sz val="10"/>
      <color theme="1"/>
      <name val="Arial"/>
    </font>
    <font>
      <b/>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8"/>
      <color rgb="FF5F6368"/>
      <name val="Roboto"/>
    </font>
    <font>
      <u/>
      <sz val="10"/>
      <color rgb="FF1155CC"/>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sz val="11"/>
      <color rgb="FF000000"/>
      <name val="Arial"/>
    </font>
    <font>
      <sz val="9"/>
      <color rgb="FF000000"/>
      <name val="Arial"/>
    </font>
    <font>
      <u/>
      <sz val="10"/>
      <color rgb="FF000000"/>
      <name val="Arial"/>
    </font>
    <font>
      <u/>
      <sz val="10"/>
      <color rgb="FF000000"/>
      <name val="Arial"/>
    </font>
    <font>
      <b/>
      <sz val="10"/>
      <color rgb="FF000000"/>
      <name val="Arial"/>
    </font>
    <font>
      <i/>
      <sz val="10"/>
      <color rgb="FF000000"/>
      <name val="Arial"/>
    </font>
    <font>
      <u/>
      <sz val="10"/>
      <color rgb="FF000000"/>
      <name val="Arial"/>
    </font>
    <font>
      <u/>
      <sz val="10"/>
      <color rgb="FF000000"/>
      <name val="Arial"/>
    </font>
    <font>
      <u/>
      <sz val="10"/>
      <color rgb="FF1155CC"/>
      <name val="Arial"/>
    </font>
    <font>
      <u/>
      <sz val="10"/>
      <color rgb="FF000000"/>
      <name val="Arial"/>
    </font>
    <font>
      <u/>
      <sz val="10"/>
      <color rgb="FF1155CC"/>
      <name val="Arial"/>
    </font>
    <font>
      <u/>
      <sz val="10"/>
      <color rgb="FF000000"/>
      <name val="Arial"/>
    </font>
    <font>
      <u/>
      <sz val="10"/>
      <color rgb="FF1155CC"/>
      <name val="Arial"/>
    </font>
    <font>
      <u/>
      <sz val="10"/>
      <color rgb="FF000000"/>
      <name val="Arial"/>
    </font>
    <font>
      <b/>
      <sz val="10"/>
      <color rgb="FFFFFFFF"/>
      <name val="Arial"/>
    </font>
    <font>
      <sz val="11"/>
      <color rgb="FF000000"/>
      <name val="Inconsolata"/>
    </font>
    <font>
      <u/>
      <sz val="10"/>
      <color rgb="FF000000"/>
      <name val="Arial"/>
    </font>
    <font>
      <u/>
      <sz val="10"/>
      <color rgb="FF000000"/>
      <name val="Roboto"/>
    </font>
    <font>
      <u/>
      <sz val="10"/>
      <color rgb="FF000000"/>
      <name val="Arial"/>
    </font>
    <font>
      <u/>
      <sz val="10"/>
      <color rgb="FF000000"/>
      <name val="Arial"/>
    </font>
    <font>
      <u/>
      <sz val="10"/>
      <color rgb="FF000000"/>
      <name val="Arial"/>
    </font>
    <font>
      <u/>
      <sz val="10"/>
      <color rgb="FF000000"/>
      <name val="Arial"/>
    </font>
    <font>
      <sz val="8"/>
      <name val="Arial"/>
    </font>
  </fonts>
  <fills count="20">
    <fill>
      <patternFill patternType="none"/>
    </fill>
    <fill>
      <patternFill patternType="gray125"/>
    </fill>
    <fill>
      <patternFill patternType="solid">
        <fgColor rgb="FFFFFFFF"/>
        <bgColor rgb="FFFFFFFF"/>
      </patternFill>
    </fill>
    <fill>
      <patternFill patternType="solid">
        <fgColor rgb="FFA2C4C9"/>
        <bgColor rgb="FFA2C4C9"/>
      </patternFill>
    </fill>
    <fill>
      <patternFill patternType="solid">
        <fgColor rgb="FF8BC34A"/>
        <bgColor rgb="FF8BC34A"/>
      </patternFill>
    </fill>
    <fill>
      <patternFill patternType="solid">
        <fgColor rgb="FFB4A7D6"/>
        <bgColor rgb="FFB4A7D6"/>
      </patternFill>
    </fill>
    <fill>
      <patternFill patternType="solid">
        <fgColor rgb="FF6D9EEB"/>
        <bgColor rgb="FF6D9EEB"/>
      </patternFill>
    </fill>
    <fill>
      <patternFill patternType="solid">
        <fgColor rgb="FFDDF2F0"/>
        <bgColor rgb="FFDDF2F0"/>
      </patternFill>
    </fill>
    <fill>
      <patternFill patternType="solid">
        <fgColor rgb="FFEEF7E3"/>
        <bgColor rgb="FFEEF7E3"/>
      </patternFill>
    </fill>
    <fill>
      <patternFill patternType="solid">
        <fgColor rgb="FFE8E7FC"/>
        <bgColor rgb="FFE8E7FC"/>
      </patternFill>
    </fill>
    <fill>
      <patternFill patternType="solid">
        <fgColor rgb="FFE8F0FE"/>
        <bgColor rgb="FFE8F0FE"/>
      </patternFill>
    </fill>
    <fill>
      <patternFill patternType="solid">
        <fgColor rgb="FFFFF2CC"/>
        <bgColor rgb="FFFFF2CC"/>
      </patternFill>
    </fill>
    <fill>
      <patternFill patternType="solid">
        <fgColor rgb="FFD9D9D9"/>
        <bgColor rgb="FFD9D9D9"/>
      </patternFill>
    </fill>
    <fill>
      <patternFill patternType="solid">
        <fgColor rgb="FFB6D7A8"/>
        <bgColor rgb="FFB6D7A8"/>
      </patternFill>
    </fill>
    <fill>
      <patternFill patternType="solid">
        <fgColor rgb="FFC9DAF8"/>
        <bgColor rgb="FFC9DAF8"/>
      </patternFill>
    </fill>
    <fill>
      <patternFill patternType="solid">
        <fgColor rgb="FF5B95F9"/>
        <bgColor rgb="FF5B95F9"/>
      </patternFill>
    </fill>
    <fill>
      <patternFill patternType="solid">
        <fgColor rgb="FFFFD966"/>
        <bgColor rgb="FFFFD966"/>
      </patternFill>
    </fill>
    <fill>
      <patternFill patternType="solid">
        <fgColor rgb="FF93C47D"/>
        <bgColor rgb="FF93C47D"/>
      </patternFill>
    </fill>
    <fill>
      <patternFill patternType="solid">
        <fgColor rgb="FF4A86E8"/>
        <bgColor rgb="FF4A86E8"/>
      </patternFill>
    </fill>
    <fill>
      <patternFill patternType="solid">
        <fgColor rgb="FF3C78D8"/>
        <bgColor rgb="FF3C78D8"/>
      </patternFill>
    </fill>
  </fills>
  <borders count="2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bottom style="thin">
        <color rgb="FFD9D9D9"/>
      </bottom>
      <diagonal/>
    </border>
    <border>
      <left/>
      <right/>
      <top/>
      <bottom style="thin">
        <color rgb="FFD9D9D9"/>
      </bottom>
      <diagonal/>
    </border>
    <border>
      <left style="thin">
        <color rgb="FFD9D9D9"/>
      </left>
      <right/>
      <top/>
      <bottom style="thin">
        <color rgb="FFD9D9D9"/>
      </bottom>
      <diagonal/>
    </border>
    <border>
      <left/>
      <right style="thin">
        <color rgb="FFD9D9D9"/>
      </right>
      <top style="thin">
        <color rgb="FFD9D9D9"/>
      </top>
      <bottom style="thin">
        <color rgb="FFD9D9D9"/>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FFFFFF"/>
      </left>
      <right style="thin">
        <color rgb="FFFFFFFF"/>
      </right>
      <top/>
      <bottom/>
      <diagonal/>
    </border>
    <border>
      <left/>
      <right style="thin">
        <color rgb="FFFFFFFF"/>
      </right>
      <top/>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8">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1" xfId="0" applyFont="1" applyBorder="1" applyAlignment="1"/>
    <xf numFmtId="0" fontId="1" fillId="0" borderId="1" xfId="0" applyFont="1" applyBorder="1" applyAlignment="1"/>
    <xf numFmtId="0" fontId="1" fillId="0" borderId="4" xfId="0" applyFont="1" applyBorder="1"/>
    <xf numFmtId="0" fontId="2" fillId="0" borderId="1" xfId="0" applyFont="1" applyBorder="1" applyAlignment="1"/>
    <xf numFmtId="0" fontId="1" fillId="0" borderId="1" xfId="0" applyFont="1" applyBorder="1" applyAlignment="1"/>
    <xf numFmtId="0" fontId="1" fillId="0" borderId="1" xfId="0" applyFont="1" applyBorder="1" applyAlignment="1"/>
    <xf numFmtId="0" fontId="4" fillId="0" borderId="1" xfId="0" applyFont="1" applyBorder="1" applyAlignment="1"/>
    <xf numFmtId="0" fontId="1" fillId="0" borderId="1" xfId="0" applyFont="1" applyBorder="1" applyAlignment="1"/>
    <xf numFmtId="0" fontId="5" fillId="0" borderId="1" xfId="0" applyFont="1" applyBorder="1" applyAlignment="1"/>
    <xf numFmtId="0" fontId="6" fillId="0" borderId="1" xfId="0" applyFont="1" applyBorder="1" applyAlignment="1"/>
    <xf numFmtId="0" fontId="7" fillId="2" borderId="1" xfId="0" applyFont="1" applyFill="1" applyBorder="1" applyAlignment="1"/>
    <xf numFmtId="0" fontId="1" fillId="0" borderId="6" xfId="0" applyFont="1" applyBorder="1" applyAlignment="1"/>
    <xf numFmtId="0" fontId="8" fillId="0" borderId="0" xfId="0" applyFont="1" applyAlignment="1">
      <alignment horizontal="center" vertical="center" wrapText="1"/>
    </xf>
    <xf numFmtId="0" fontId="9" fillId="3" borderId="7"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8" fillId="0" borderId="0" xfId="0" applyFont="1" applyAlignment="1">
      <alignment wrapText="1"/>
    </xf>
    <xf numFmtId="0" fontId="8" fillId="2" borderId="8" xfId="0" applyFont="1" applyFill="1" applyBorder="1" applyAlignment="1">
      <alignment wrapText="1"/>
    </xf>
    <xf numFmtId="0" fontId="8" fillId="2" borderId="8" xfId="0" applyFont="1" applyFill="1" applyBorder="1" applyAlignment="1">
      <alignment wrapText="1"/>
    </xf>
    <xf numFmtId="0" fontId="8" fillId="2" borderId="8" xfId="0" applyFont="1" applyFill="1" applyBorder="1" applyAlignment="1">
      <alignment horizontal="left" wrapText="1"/>
    </xf>
    <xf numFmtId="164" fontId="8" fillId="2" borderId="8" xfId="0" applyNumberFormat="1" applyFont="1" applyFill="1" applyBorder="1" applyAlignment="1">
      <alignment horizontal="left" wrapText="1"/>
    </xf>
    <xf numFmtId="0" fontId="8" fillId="2" borderId="8" xfId="0" applyFont="1" applyFill="1" applyBorder="1" applyAlignment="1">
      <alignment wrapText="1"/>
    </xf>
    <xf numFmtId="0" fontId="11" fillId="2" borderId="8" xfId="0" applyFont="1" applyFill="1" applyBorder="1" applyAlignment="1">
      <alignment horizontal="left" wrapText="1"/>
    </xf>
    <xf numFmtId="0" fontId="0" fillId="2" borderId="8" xfId="0" applyFont="1" applyFill="1" applyBorder="1" applyAlignment="1">
      <alignment wrapText="1"/>
    </xf>
    <xf numFmtId="0" fontId="8" fillId="7" borderId="9" xfId="0" applyFont="1" applyFill="1" applyBorder="1" applyAlignment="1">
      <alignment wrapText="1"/>
    </xf>
    <xf numFmtId="0" fontId="0" fillId="8" borderId="9" xfId="0" applyFont="1" applyFill="1" applyBorder="1" applyAlignment="1">
      <alignment horizontal="left" wrapText="1"/>
    </xf>
    <xf numFmtId="0" fontId="0" fillId="9" borderId="9" xfId="0" applyFont="1" applyFill="1" applyBorder="1" applyAlignment="1">
      <alignment horizontal="left" wrapText="1"/>
    </xf>
    <xf numFmtId="0" fontId="0" fillId="10" borderId="9" xfId="0" applyFont="1" applyFill="1" applyBorder="1" applyAlignment="1">
      <alignment horizontal="left" wrapText="1"/>
    </xf>
    <xf numFmtId="0" fontId="8" fillId="10" borderId="9" xfId="0" applyFont="1" applyFill="1" applyBorder="1" applyAlignment="1">
      <alignment wrapText="1"/>
    </xf>
    <xf numFmtId="164" fontId="8" fillId="10" borderId="9" xfId="0" applyNumberFormat="1" applyFont="1" applyFill="1" applyBorder="1" applyAlignment="1">
      <alignment horizontal="left" wrapText="1"/>
    </xf>
    <xf numFmtId="0" fontId="8" fillId="10" borderId="9" xfId="0" applyFont="1" applyFill="1" applyBorder="1" applyAlignment="1">
      <alignment wrapText="1"/>
    </xf>
    <xf numFmtId="0" fontId="12" fillId="10" borderId="9" xfId="0" applyFont="1" applyFill="1" applyBorder="1" applyAlignment="1">
      <alignment horizontal="left" wrapText="1"/>
    </xf>
    <xf numFmtId="0" fontId="0" fillId="10" borderId="9" xfId="0" applyFont="1" applyFill="1" applyBorder="1" applyAlignment="1">
      <alignment wrapText="1"/>
    </xf>
    <xf numFmtId="0" fontId="1" fillId="2" borderId="9" xfId="0" applyFont="1" applyFill="1" applyBorder="1" applyAlignment="1">
      <alignment wrapText="1"/>
    </xf>
    <xf numFmtId="0" fontId="0" fillId="2" borderId="9" xfId="0" applyFont="1" applyFill="1" applyBorder="1" applyAlignment="1">
      <alignment horizontal="left" wrapText="1"/>
    </xf>
    <xf numFmtId="0" fontId="0" fillId="2" borderId="0" xfId="0" applyFont="1" applyFill="1" applyAlignment="1">
      <alignment horizontal="left" wrapText="1"/>
    </xf>
    <xf numFmtId="0" fontId="1" fillId="2" borderId="0" xfId="0" applyFont="1" applyFill="1" applyAlignment="1">
      <alignment wrapText="1"/>
    </xf>
    <xf numFmtId="0" fontId="1" fillId="2" borderId="9" xfId="0" applyFont="1" applyFill="1" applyBorder="1" applyAlignment="1">
      <alignment wrapText="1"/>
    </xf>
    <xf numFmtId="0" fontId="1" fillId="2" borderId="9" xfId="0" applyFont="1" applyFill="1" applyBorder="1" applyAlignment="1">
      <alignment wrapText="1"/>
    </xf>
    <xf numFmtId="0" fontId="8" fillId="2" borderId="9" xfId="0" applyFont="1" applyFill="1" applyBorder="1" applyAlignment="1">
      <alignment wrapText="1"/>
    </xf>
    <xf numFmtId="164" fontId="8" fillId="2" borderId="9" xfId="0" applyNumberFormat="1" applyFont="1" applyFill="1" applyBorder="1" applyAlignment="1">
      <alignment horizontal="left" wrapText="1"/>
    </xf>
    <xf numFmtId="0" fontId="1" fillId="2" borderId="9" xfId="0" applyFont="1" applyFill="1" applyBorder="1"/>
    <xf numFmtId="0" fontId="1" fillId="2" borderId="9" xfId="0" applyFont="1" applyFill="1" applyBorder="1" applyAlignment="1">
      <alignment wrapText="1"/>
    </xf>
    <xf numFmtId="0" fontId="13" fillId="2" borderId="9" xfId="0" applyFont="1" applyFill="1" applyBorder="1" applyAlignment="1">
      <alignment wrapText="1"/>
    </xf>
    <xf numFmtId="0" fontId="14" fillId="2" borderId="9" xfId="0" applyFont="1" applyFill="1" applyBorder="1" applyAlignment="1">
      <alignment wrapText="1"/>
    </xf>
    <xf numFmtId="0" fontId="8" fillId="8" borderId="9" xfId="0" applyFont="1" applyFill="1" applyBorder="1" applyAlignment="1">
      <alignment wrapText="1"/>
    </xf>
    <xf numFmtId="0" fontId="8" fillId="9" borderId="0" xfId="0" applyFont="1" applyFill="1" applyAlignment="1">
      <alignment wrapText="1"/>
    </xf>
    <xf numFmtId="0" fontId="8" fillId="10" borderId="0" xfId="0" applyFont="1" applyFill="1" applyAlignment="1">
      <alignment wrapText="1"/>
    </xf>
    <xf numFmtId="0" fontId="8" fillId="10" borderId="9" xfId="0" applyFont="1" applyFill="1" applyBorder="1" applyAlignment="1">
      <alignment horizontal="left" wrapText="1"/>
    </xf>
    <xf numFmtId="0" fontId="15" fillId="10" borderId="9" xfId="0" applyFont="1" applyFill="1" applyBorder="1" applyAlignment="1">
      <alignment wrapText="1"/>
    </xf>
    <xf numFmtId="0" fontId="1" fillId="10" borderId="9" xfId="0" applyFont="1" applyFill="1" applyBorder="1"/>
    <xf numFmtId="0" fontId="7" fillId="0" borderId="0" xfId="0" applyFont="1" applyAlignment="1">
      <alignment wrapText="1"/>
    </xf>
    <xf numFmtId="0" fontId="8" fillId="2" borderId="9" xfId="0" applyFont="1" applyFill="1" applyBorder="1" applyAlignment="1">
      <alignment wrapText="1"/>
    </xf>
    <xf numFmtId="0" fontId="16" fillId="2" borderId="9" xfId="0" applyFont="1" applyFill="1" applyBorder="1" applyAlignment="1">
      <alignment horizontal="left" wrapText="1"/>
    </xf>
    <xf numFmtId="0" fontId="0" fillId="2" borderId="9" xfId="0" applyFont="1" applyFill="1" applyBorder="1" applyAlignment="1">
      <alignment wrapText="1"/>
    </xf>
    <xf numFmtId="0" fontId="0" fillId="10" borderId="9" xfId="0" applyFont="1" applyFill="1" applyBorder="1" applyAlignment="1">
      <alignment horizontal="left" wrapText="1"/>
    </xf>
    <xf numFmtId="0" fontId="17" fillId="2" borderId="9" xfId="0" applyFont="1" applyFill="1" applyBorder="1" applyAlignment="1">
      <alignment wrapText="1"/>
    </xf>
    <xf numFmtId="0" fontId="7" fillId="0" borderId="0" xfId="0" applyFont="1" applyAlignment="1">
      <alignment wrapText="1"/>
    </xf>
    <xf numFmtId="164" fontId="8" fillId="10" borderId="0" xfId="0" applyNumberFormat="1" applyFont="1" applyFill="1" applyAlignment="1">
      <alignment horizontal="left" wrapText="1"/>
    </xf>
    <xf numFmtId="0" fontId="18" fillId="0" borderId="0" xfId="0" applyFont="1" applyAlignment="1">
      <alignment horizontal="center" wrapText="1"/>
    </xf>
    <xf numFmtId="0" fontId="8" fillId="7" borderId="9" xfId="0" applyFont="1" applyFill="1" applyBorder="1" applyAlignment="1">
      <alignment wrapText="1"/>
    </xf>
    <xf numFmtId="0" fontId="8" fillId="8" borderId="9" xfId="0" applyFont="1" applyFill="1" applyBorder="1" applyAlignment="1">
      <alignment wrapText="1"/>
    </xf>
    <xf numFmtId="0" fontId="8" fillId="9" borderId="9" xfId="0" applyFont="1" applyFill="1" applyBorder="1" applyAlignment="1">
      <alignment wrapText="1"/>
    </xf>
    <xf numFmtId="0" fontId="8" fillId="10" borderId="9" xfId="0" applyFont="1" applyFill="1" applyBorder="1" applyAlignment="1">
      <alignment wrapText="1"/>
    </xf>
    <xf numFmtId="0" fontId="8" fillId="10" borderId="9" xfId="0" applyFont="1" applyFill="1" applyBorder="1" applyAlignment="1">
      <alignment horizontal="left" wrapText="1"/>
    </xf>
    <xf numFmtId="0" fontId="8" fillId="10" borderId="9" xfId="0" applyFont="1" applyFill="1" applyBorder="1" applyAlignment="1">
      <alignment wrapText="1"/>
    </xf>
    <xf numFmtId="0" fontId="8" fillId="10" borderId="9" xfId="0" applyFont="1" applyFill="1" applyBorder="1" applyAlignment="1">
      <alignment wrapText="1"/>
    </xf>
    <xf numFmtId="0" fontId="8" fillId="10" borderId="0" xfId="0" applyFont="1" applyFill="1" applyAlignment="1">
      <alignment wrapText="1"/>
    </xf>
    <xf numFmtId="0" fontId="8" fillId="10" borderId="9" xfId="0" applyFont="1" applyFill="1" applyBorder="1" applyAlignment="1">
      <alignment horizontal="left" wrapText="1"/>
    </xf>
    <xf numFmtId="0" fontId="0" fillId="10" borderId="9" xfId="0" applyFont="1" applyFill="1" applyBorder="1" applyAlignment="1">
      <alignment horizontal="left" wrapText="1"/>
    </xf>
    <xf numFmtId="0" fontId="19" fillId="10" borderId="9" xfId="0" applyFont="1" applyFill="1" applyBorder="1" applyAlignment="1">
      <alignment wrapText="1"/>
    </xf>
    <xf numFmtId="0" fontId="0" fillId="2" borderId="9" xfId="0" applyFont="1" applyFill="1" applyBorder="1" applyAlignment="1">
      <alignment horizontal="left" wrapText="1"/>
    </xf>
    <xf numFmtId="0" fontId="8" fillId="2" borderId="0" xfId="0" applyFont="1" applyFill="1" applyAlignment="1">
      <alignment wrapText="1"/>
    </xf>
    <xf numFmtId="0" fontId="8" fillId="2" borderId="9" xfId="0" applyFont="1" applyFill="1" applyBorder="1" applyAlignment="1">
      <alignment horizontal="left" wrapText="1"/>
    </xf>
    <xf numFmtId="0" fontId="0" fillId="2" borderId="9" xfId="0" applyFont="1" applyFill="1" applyBorder="1" applyAlignment="1">
      <alignment horizontal="left" wrapText="1"/>
    </xf>
    <xf numFmtId="0" fontId="1" fillId="10" borderId="9" xfId="0" applyFont="1" applyFill="1" applyBorder="1" applyAlignment="1"/>
    <xf numFmtId="0" fontId="1" fillId="10" borderId="9" xfId="0" applyFont="1" applyFill="1" applyBorder="1" applyAlignment="1"/>
    <xf numFmtId="0" fontId="1" fillId="10" borderId="9" xfId="0" applyFont="1" applyFill="1" applyBorder="1" applyAlignment="1"/>
    <xf numFmtId="0" fontId="1" fillId="10" borderId="9" xfId="0" applyFont="1" applyFill="1" applyBorder="1" applyAlignment="1"/>
    <xf numFmtId="164" fontId="1" fillId="10" borderId="9" xfId="0" applyNumberFormat="1" applyFont="1" applyFill="1" applyBorder="1" applyAlignment="1">
      <alignment horizontal="left"/>
    </xf>
    <xf numFmtId="0" fontId="0" fillId="10" borderId="9" xfId="0" applyFont="1" applyFill="1" applyBorder="1" applyAlignment="1">
      <alignment wrapText="1"/>
    </xf>
    <xf numFmtId="0" fontId="20" fillId="2" borderId="0" xfId="0" applyFont="1" applyFill="1" applyAlignment="1">
      <alignment horizontal="left" wrapText="1"/>
    </xf>
    <xf numFmtId="0" fontId="0" fillId="2" borderId="0" xfId="0" applyFont="1" applyFill="1" applyAlignment="1">
      <alignment wrapText="1"/>
    </xf>
    <xf numFmtId="0" fontId="8" fillId="8" borderId="9" xfId="0" applyFont="1" applyFill="1" applyBorder="1" applyAlignment="1">
      <alignment wrapText="1"/>
    </xf>
    <xf numFmtId="0" fontId="8" fillId="9" borderId="9" xfId="0" applyFont="1" applyFill="1" applyBorder="1" applyAlignment="1">
      <alignment wrapText="1"/>
    </xf>
    <xf numFmtId="0" fontId="8" fillId="10" borderId="9" xfId="0" applyFont="1" applyFill="1" applyBorder="1" applyAlignment="1">
      <alignment wrapText="1"/>
    </xf>
    <xf numFmtId="0" fontId="0" fillId="2" borderId="0" xfId="0" applyFont="1" applyFill="1" applyAlignment="1">
      <alignment horizontal="left" wrapText="1"/>
    </xf>
    <xf numFmtId="0" fontId="8" fillId="7" borderId="0" xfId="0" applyFont="1" applyFill="1" applyAlignment="1">
      <alignment wrapText="1"/>
    </xf>
    <xf numFmtId="0" fontId="0" fillId="8" borderId="0" xfId="0" applyFont="1" applyFill="1" applyAlignment="1">
      <alignment horizontal="left" wrapText="1"/>
    </xf>
    <xf numFmtId="0" fontId="0" fillId="9" borderId="0" xfId="0" applyFont="1" applyFill="1" applyAlignment="1">
      <alignment horizontal="left" wrapText="1"/>
    </xf>
    <xf numFmtId="0" fontId="0" fillId="10" borderId="0" xfId="0" applyFont="1" applyFill="1" applyAlignment="1">
      <alignment horizontal="left" wrapText="1"/>
    </xf>
    <xf numFmtId="0" fontId="8" fillId="10" borderId="0" xfId="0" applyFont="1" applyFill="1" applyAlignment="1">
      <alignment wrapText="1"/>
    </xf>
    <xf numFmtId="0" fontId="21" fillId="10" borderId="0" xfId="0" applyFont="1" applyFill="1" applyAlignment="1">
      <alignment horizontal="left" wrapText="1"/>
    </xf>
    <xf numFmtId="0" fontId="0" fillId="10" borderId="0" xfId="0" applyFont="1" applyFill="1" applyAlignment="1">
      <alignment wrapText="1"/>
    </xf>
    <xf numFmtId="164" fontId="8" fillId="2" borderId="0" xfId="0" applyNumberFormat="1" applyFont="1" applyFill="1" applyAlignment="1">
      <alignment horizontal="left" wrapText="1"/>
    </xf>
    <xf numFmtId="0" fontId="8" fillId="2" borderId="0" xfId="0" applyFont="1" applyFill="1" applyAlignment="1">
      <alignment wrapText="1"/>
    </xf>
    <xf numFmtId="0" fontId="8" fillId="0" borderId="10" xfId="0" applyFont="1" applyBorder="1" applyAlignment="1">
      <alignment wrapText="1"/>
    </xf>
    <xf numFmtId="0" fontId="1" fillId="2" borderId="9" xfId="0" applyFont="1" applyFill="1" applyBorder="1" applyAlignment="1"/>
    <xf numFmtId="0" fontId="1" fillId="2" borderId="0" xfId="0" applyFont="1" applyFill="1" applyAlignment="1"/>
    <xf numFmtId="0" fontId="1" fillId="2" borderId="9" xfId="0" applyFont="1" applyFill="1" applyBorder="1" applyAlignment="1"/>
    <xf numFmtId="164" fontId="1" fillId="2" borderId="9" xfId="0" applyNumberFormat="1" applyFont="1" applyFill="1" applyBorder="1" applyAlignment="1">
      <alignment horizontal="left"/>
    </xf>
    <xf numFmtId="0" fontId="22" fillId="2" borderId="9" xfId="0" applyFont="1" applyFill="1" applyBorder="1" applyAlignment="1">
      <alignment wrapText="1"/>
    </xf>
    <xf numFmtId="0" fontId="23" fillId="10" borderId="9" xfId="0" applyFont="1" applyFill="1" applyBorder="1" applyAlignment="1">
      <alignment wrapText="1"/>
    </xf>
    <xf numFmtId="0" fontId="0" fillId="10" borderId="0" xfId="0" applyFont="1" applyFill="1" applyAlignment="1">
      <alignment horizontal="left" wrapText="1"/>
    </xf>
    <xf numFmtId="0" fontId="0" fillId="10" borderId="0" xfId="0" applyFont="1" applyFill="1" applyAlignment="1">
      <alignment wrapText="1"/>
    </xf>
    <xf numFmtId="0" fontId="18" fillId="0" borderId="0" xfId="0" applyFont="1" applyAlignment="1">
      <alignment horizontal="center" wrapText="1"/>
    </xf>
    <xf numFmtId="0" fontId="1" fillId="7" borderId="0" xfId="0" applyFont="1" applyFill="1" applyAlignment="1">
      <alignment wrapText="1"/>
    </xf>
    <xf numFmtId="0" fontId="24" fillId="10" borderId="0" xfId="0" applyFont="1" applyFill="1" applyAlignment="1">
      <alignment wrapText="1"/>
    </xf>
    <xf numFmtId="0" fontId="24" fillId="10" borderId="0" xfId="0" applyFont="1" applyFill="1" applyAlignment="1">
      <alignment horizontal="left" wrapText="1"/>
    </xf>
    <xf numFmtId="0" fontId="8" fillId="10" borderId="0" xfId="0" applyFont="1" applyFill="1" applyAlignment="1">
      <alignment horizontal="left" wrapText="1"/>
    </xf>
    <xf numFmtId="0" fontId="8" fillId="2" borderId="9" xfId="0" applyFont="1" applyFill="1" applyBorder="1" applyAlignment="1">
      <alignment wrapText="1"/>
    </xf>
    <xf numFmtId="0" fontId="8" fillId="0" borderId="0" xfId="0" applyFont="1" applyAlignment="1">
      <alignment wrapText="1"/>
    </xf>
    <xf numFmtId="0" fontId="0" fillId="2" borderId="9" xfId="0" applyFont="1" applyFill="1" applyBorder="1" applyAlignment="1">
      <alignment wrapText="1"/>
    </xf>
    <xf numFmtId="0" fontId="8" fillId="0" borderId="0" xfId="0" applyFont="1" applyAlignment="1">
      <alignment wrapText="1"/>
    </xf>
    <xf numFmtId="0" fontId="1" fillId="10" borderId="9" xfId="0" applyFont="1" applyFill="1" applyBorder="1" applyAlignment="1">
      <alignment wrapText="1"/>
    </xf>
    <xf numFmtId="0" fontId="8" fillId="0" borderId="0" xfId="0" applyFont="1" applyAlignment="1">
      <alignment wrapText="1"/>
    </xf>
    <xf numFmtId="3" fontId="8" fillId="10" borderId="9" xfId="0" applyNumberFormat="1" applyFont="1" applyFill="1" applyBorder="1" applyAlignment="1">
      <alignment wrapText="1"/>
    </xf>
    <xf numFmtId="0" fontId="24" fillId="2" borderId="9" xfId="0" applyFont="1" applyFill="1" applyBorder="1" applyAlignment="1">
      <alignment wrapText="1"/>
    </xf>
    <xf numFmtId="0" fontId="1" fillId="7" borderId="9" xfId="0" applyFont="1" applyFill="1" applyBorder="1" applyAlignment="1">
      <alignment wrapText="1"/>
    </xf>
    <xf numFmtId="0" fontId="24" fillId="10" borderId="9"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xf numFmtId="164" fontId="1" fillId="10" borderId="9" xfId="0" applyNumberFormat="1" applyFont="1" applyFill="1" applyBorder="1" applyAlignment="1">
      <alignment horizontal="left" wrapText="1"/>
    </xf>
    <xf numFmtId="0" fontId="25" fillId="10" borderId="9" xfId="0" applyFont="1" applyFill="1" applyBorder="1" applyAlignment="1">
      <alignment wrapText="1"/>
    </xf>
    <xf numFmtId="0" fontId="24" fillId="10" borderId="9" xfId="0" applyFont="1" applyFill="1" applyBorder="1" applyAlignment="1">
      <alignment wrapText="1"/>
    </xf>
    <xf numFmtId="0" fontId="26" fillId="2" borderId="9" xfId="0" applyFont="1" applyFill="1" applyBorder="1" applyAlignment="1">
      <alignment wrapText="1"/>
    </xf>
    <xf numFmtId="0" fontId="7" fillId="2" borderId="9" xfId="0" applyFont="1" applyFill="1" applyBorder="1" applyAlignment="1">
      <alignment wrapText="1"/>
    </xf>
    <xf numFmtId="0" fontId="0" fillId="10" borderId="9" xfId="0" applyFont="1" applyFill="1" applyBorder="1" applyAlignment="1">
      <alignment horizontal="left" wrapText="1"/>
    </xf>
    <xf numFmtId="0" fontId="8" fillId="0" borderId="9" xfId="0" applyFont="1" applyBorder="1" applyAlignment="1">
      <alignment wrapText="1"/>
    </xf>
    <xf numFmtId="0" fontId="24" fillId="10" borderId="9" xfId="0" applyFont="1" applyFill="1" applyBorder="1" applyAlignment="1">
      <alignment horizontal="left"/>
    </xf>
    <xf numFmtId="0" fontId="1" fillId="10" borderId="9" xfId="0" applyFont="1" applyFill="1" applyBorder="1" applyAlignment="1">
      <alignment wrapText="1"/>
    </xf>
    <xf numFmtId="0" fontId="1" fillId="2" borderId="9" xfId="0" applyFont="1" applyFill="1" applyBorder="1" applyAlignment="1">
      <alignment wrapText="1"/>
    </xf>
    <xf numFmtId="0" fontId="0" fillId="2" borderId="8" xfId="0" applyFont="1" applyFill="1" applyBorder="1" applyAlignment="1">
      <alignment horizontal="left" wrapText="1"/>
    </xf>
    <xf numFmtId="0" fontId="8" fillId="2" borderId="11" xfId="0" applyFont="1" applyFill="1" applyBorder="1" applyAlignment="1">
      <alignment horizontal="left" wrapText="1"/>
    </xf>
    <xf numFmtId="0" fontId="8" fillId="2" borderId="11" xfId="0" applyFont="1" applyFill="1" applyBorder="1" applyAlignment="1">
      <alignment wrapText="1"/>
    </xf>
    <xf numFmtId="0" fontId="8" fillId="2" borderId="11" xfId="0" applyFont="1" applyFill="1" applyBorder="1" applyAlignment="1">
      <alignment wrapText="1"/>
    </xf>
    <xf numFmtId="164" fontId="8" fillId="2" borderId="11" xfId="0" applyNumberFormat="1" applyFont="1" applyFill="1" applyBorder="1" applyAlignment="1">
      <alignment horizontal="left" wrapText="1"/>
    </xf>
    <xf numFmtId="0" fontId="8" fillId="2" borderId="0" xfId="0" applyFont="1" applyFill="1" applyAlignment="1">
      <alignment horizontal="left" wrapText="1"/>
    </xf>
    <xf numFmtId="0" fontId="1" fillId="11" borderId="9" xfId="0" applyFont="1" applyFill="1" applyBorder="1" applyAlignment="1">
      <alignment wrapText="1"/>
    </xf>
    <xf numFmtId="0" fontId="8" fillId="2" borderId="12" xfId="0" applyFont="1" applyFill="1" applyBorder="1" applyAlignment="1">
      <alignment wrapText="1"/>
    </xf>
    <xf numFmtId="0" fontId="27" fillId="2" borderId="9" xfId="0" applyFont="1" applyFill="1" applyBorder="1" applyAlignment="1">
      <alignment horizontal="left" wrapText="1"/>
    </xf>
    <xf numFmtId="0" fontId="28" fillId="2" borderId="0" xfId="0" applyFont="1" applyFill="1" applyAlignment="1">
      <alignment wrapText="1"/>
    </xf>
    <xf numFmtId="0" fontId="8" fillId="7" borderId="8" xfId="0" applyFont="1" applyFill="1" applyBorder="1" applyAlignment="1">
      <alignment wrapText="1"/>
    </xf>
    <xf numFmtId="0" fontId="8" fillId="2" borderId="13" xfId="0" applyFont="1" applyFill="1" applyBorder="1" applyAlignment="1">
      <alignment wrapText="1"/>
    </xf>
    <xf numFmtId="0" fontId="8" fillId="10" borderId="14" xfId="0" applyFont="1" applyFill="1" applyBorder="1" applyAlignment="1">
      <alignment wrapText="1"/>
    </xf>
    <xf numFmtId="0" fontId="29" fillId="10" borderId="0" xfId="0" applyFont="1" applyFill="1" applyAlignment="1">
      <alignment wrapText="1"/>
    </xf>
    <xf numFmtId="0" fontId="1" fillId="2" borderId="8" xfId="0" applyFont="1" applyFill="1" applyBorder="1" applyAlignment="1">
      <alignment wrapText="1"/>
    </xf>
    <xf numFmtId="0" fontId="8" fillId="7" borderId="9" xfId="0" applyFont="1" applyFill="1" applyBorder="1" applyAlignment="1">
      <alignment wrapText="1"/>
    </xf>
    <xf numFmtId="0" fontId="8" fillId="2" borderId="9" xfId="0" applyFont="1" applyFill="1" applyBorder="1" applyAlignment="1">
      <alignment horizontal="left" wrapText="1"/>
    </xf>
    <xf numFmtId="0" fontId="0" fillId="2" borderId="9" xfId="0" applyFont="1" applyFill="1" applyBorder="1" applyAlignment="1">
      <alignment horizontal="left" wrapText="1"/>
    </xf>
    <xf numFmtId="0" fontId="2" fillId="12" borderId="0" xfId="0" applyFont="1" applyFill="1" applyAlignment="1">
      <alignment horizontal="center" vertical="center" wrapText="1"/>
    </xf>
    <xf numFmtId="0" fontId="2" fillId="12" borderId="7" xfId="0" applyFont="1" applyFill="1" applyBorder="1" applyAlignment="1">
      <alignment horizontal="center" wrapText="1"/>
    </xf>
    <xf numFmtId="0" fontId="1" fillId="0" borderId="0" xfId="0" applyFont="1" applyAlignment="1"/>
    <xf numFmtId="0" fontId="1" fillId="13" borderId="7" xfId="0" applyFont="1" applyFill="1" applyBorder="1" applyAlignment="1">
      <alignment wrapText="1"/>
    </xf>
    <xf numFmtId="0" fontId="24" fillId="13" borderId="7" xfId="0" applyFont="1" applyFill="1" applyBorder="1" applyAlignment="1">
      <alignment wrapText="1"/>
    </xf>
    <xf numFmtId="0" fontId="1" fillId="13" borderId="7" xfId="0" applyFont="1" applyFill="1" applyBorder="1" applyAlignment="1">
      <alignment wrapText="1"/>
    </xf>
    <xf numFmtId="0" fontId="1" fillId="13" borderId="7" xfId="0" applyFont="1" applyFill="1" applyBorder="1" applyAlignment="1">
      <alignment wrapText="1"/>
    </xf>
    <xf numFmtId="0" fontId="24" fillId="14" borderId="7" xfId="0" applyFont="1" applyFill="1" applyBorder="1" applyAlignment="1">
      <alignment wrapText="1"/>
    </xf>
    <xf numFmtId="0" fontId="1" fillId="14" borderId="7" xfId="0" applyFont="1" applyFill="1" applyBorder="1" applyAlignment="1">
      <alignment wrapText="1"/>
    </xf>
    <xf numFmtId="0" fontId="1" fillId="14" borderId="7" xfId="0" applyFont="1" applyFill="1" applyBorder="1" applyAlignment="1">
      <alignment wrapText="1"/>
    </xf>
    <xf numFmtId="0" fontId="1" fillId="0" borderId="0" xfId="0" applyFont="1" applyAlignment="1"/>
    <xf numFmtId="0" fontId="24" fillId="5" borderId="7" xfId="0" applyFont="1" applyFill="1" applyBorder="1" applyAlignment="1">
      <alignment wrapText="1"/>
    </xf>
    <xf numFmtId="0" fontId="1" fillId="5" borderId="7" xfId="0" applyFont="1" applyFill="1" applyBorder="1" applyAlignment="1">
      <alignment wrapText="1"/>
    </xf>
    <xf numFmtId="0" fontId="30" fillId="5" borderId="7" xfId="0" applyFont="1" applyFill="1" applyBorder="1" applyAlignment="1">
      <alignment wrapText="1"/>
    </xf>
    <xf numFmtId="0" fontId="31" fillId="5" borderId="7" xfId="0" applyFont="1" applyFill="1" applyBorder="1" applyAlignment="1">
      <alignment wrapText="1"/>
    </xf>
    <xf numFmtId="0" fontId="1" fillId="0" borderId="0" xfId="0" applyFont="1" applyAlignment="1">
      <alignment vertical="center"/>
    </xf>
    <xf numFmtId="0" fontId="1" fillId="0" borderId="0" xfId="0" applyFont="1"/>
    <xf numFmtId="0" fontId="2" fillId="0" borderId="0" xfId="0" applyFont="1" applyAlignment="1">
      <alignment vertical="center" wrapText="1"/>
    </xf>
    <xf numFmtId="0" fontId="1" fillId="0" borderId="0" xfId="0" applyFont="1" applyAlignment="1">
      <alignment wrapText="1"/>
    </xf>
    <xf numFmtId="2" fontId="2" fillId="15" borderId="10" xfId="0" applyNumberFormat="1" applyFont="1" applyFill="1" applyBorder="1" applyAlignment="1">
      <alignment horizontal="center" wrapText="1"/>
    </xf>
    <xf numFmtId="0" fontId="2" fillId="15" borderId="10" xfId="0" applyFont="1" applyFill="1" applyBorder="1" applyAlignment="1">
      <alignment horizontal="center" wrapText="1"/>
    </xf>
    <xf numFmtId="0" fontId="2" fillId="16" borderId="10" xfId="0" applyFont="1" applyFill="1" applyBorder="1" applyAlignment="1">
      <alignment horizontal="center" wrapText="1"/>
    </xf>
    <xf numFmtId="0" fontId="2" fillId="17" borderId="20" xfId="0" applyFont="1" applyFill="1" applyBorder="1" applyAlignment="1">
      <alignment horizontal="center" wrapText="1"/>
    </xf>
    <xf numFmtId="0" fontId="2" fillId="17" borderId="9" xfId="0" applyFont="1" applyFill="1" applyBorder="1" applyAlignment="1">
      <alignment horizontal="center" wrapText="1"/>
    </xf>
    <xf numFmtId="0" fontId="2" fillId="15" borderId="9" xfId="0" applyFont="1" applyFill="1" applyBorder="1" applyAlignment="1">
      <alignment horizontal="center" wrapText="1"/>
    </xf>
    <xf numFmtId="0" fontId="2" fillId="15" borderId="21" xfId="0" applyFont="1" applyFill="1" applyBorder="1" applyAlignment="1">
      <alignment horizontal="center" wrapText="1"/>
    </xf>
    <xf numFmtId="0" fontId="30" fillId="15" borderId="10" xfId="0" applyFont="1" applyFill="1" applyBorder="1" applyAlignment="1">
      <alignment horizontal="center" wrapText="1"/>
    </xf>
    <xf numFmtId="2" fontId="2" fillId="2" borderId="10" xfId="0" applyNumberFormat="1"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0" fontId="1" fillId="2" borderId="10" xfId="0" applyFont="1" applyFill="1" applyBorder="1" applyAlignment="1">
      <alignment wrapText="1"/>
    </xf>
    <xf numFmtId="0" fontId="1" fillId="2" borderId="20" xfId="0" applyFont="1" applyFill="1" applyBorder="1" applyAlignment="1">
      <alignment wrapText="1"/>
    </xf>
    <xf numFmtId="0" fontId="1" fillId="2" borderId="21" xfId="0" applyFont="1" applyFill="1" applyBorder="1" applyAlignment="1">
      <alignment wrapText="1"/>
    </xf>
    <xf numFmtId="0" fontId="1" fillId="2" borderId="10" xfId="0" applyFont="1" applyFill="1" applyBorder="1" applyAlignment="1"/>
    <xf numFmtId="164" fontId="1" fillId="2" borderId="10" xfId="0" applyNumberFormat="1" applyFont="1" applyFill="1" applyBorder="1" applyAlignment="1">
      <alignment wrapText="1"/>
    </xf>
    <xf numFmtId="0" fontId="1" fillId="0" borderId="7" xfId="0" applyFont="1" applyBorder="1" applyAlignment="1">
      <alignment wrapText="1"/>
    </xf>
    <xf numFmtId="0" fontId="32" fillId="2" borderId="10" xfId="0" applyFont="1" applyFill="1" applyBorder="1" applyAlignment="1">
      <alignment wrapText="1"/>
    </xf>
    <xf numFmtId="0" fontId="1" fillId="2" borderId="10" xfId="0" applyFont="1" applyFill="1" applyBorder="1" applyAlignment="1">
      <alignment wrapText="1"/>
    </xf>
    <xf numFmtId="2" fontId="2" fillId="10" borderId="10" xfId="0" applyNumberFormat="1" applyFont="1" applyFill="1" applyBorder="1" applyAlignment="1">
      <alignment horizontal="center" vertical="center" wrapText="1"/>
    </xf>
    <xf numFmtId="2" fontId="24" fillId="10" borderId="10" xfId="0" applyNumberFormat="1" applyFont="1" applyFill="1" applyBorder="1" applyAlignment="1">
      <alignment horizontal="center" vertical="center" wrapText="1"/>
    </xf>
    <xf numFmtId="0" fontId="24" fillId="10" borderId="10" xfId="0" applyFont="1" applyFill="1" applyBorder="1" applyAlignment="1">
      <alignment wrapText="1"/>
    </xf>
    <xf numFmtId="0" fontId="1" fillId="10" borderId="10" xfId="0" applyFont="1" applyFill="1" applyBorder="1" applyAlignment="1">
      <alignment wrapText="1"/>
    </xf>
    <xf numFmtId="0" fontId="24" fillId="10" borderId="20" xfId="0" applyFont="1" applyFill="1" applyBorder="1" applyAlignment="1">
      <alignment wrapText="1"/>
    </xf>
    <xf numFmtId="0" fontId="24" fillId="10" borderId="9" xfId="0" applyFont="1" applyFill="1" applyBorder="1" applyAlignment="1"/>
    <xf numFmtId="0" fontId="24" fillId="10" borderId="9" xfId="0" applyFont="1" applyFill="1" applyBorder="1" applyAlignment="1"/>
    <xf numFmtId="0" fontId="1" fillId="10" borderId="21" xfId="0" applyFont="1" applyFill="1" applyBorder="1" applyAlignment="1">
      <alignment wrapText="1"/>
    </xf>
    <xf numFmtId="0" fontId="1" fillId="10" borderId="10" xfId="0" applyFont="1" applyFill="1" applyBorder="1" applyAlignment="1"/>
    <xf numFmtId="164" fontId="1" fillId="10" borderId="10" xfId="0" applyNumberFormat="1" applyFont="1" applyFill="1" applyBorder="1" applyAlignment="1">
      <alignment horizontal="right" wrapText="1"/>
    </xf>
    <xf numFmtId="0" fontId="24" fillId="10" borderId="10" xfId="0" applyFont="1" applyFill="1" applyBorder="1" applyAlignment="1"/>
    <xf numFmtId="0" fontId="33" fillId="10" borderId="10" xfId="0" applyFont="1" applyFill="1" applyBorder="1" applyAlignment="1">
      <alignment wrapText="1"/>
    </xf>
    <xf numFmtId="0" fontId="1" fillId="10" borderId="10" xfId="0" applyFont="1" applyFill="1" applyBorder="1" applyAlignment="1">
      <alignment wrapText="1"/>
    </xf>
    <xf numFmtId="2" fontId="24" fillId="2" borderId="10" xfId="0" applyNumberFormat="1" applyFont="1" applyFill="1" applyBorder="1" applyAlignment="1">
      <alignment horizontal="center" vertical="center" wrapText="1"/>
    </xf>
    <xf numFmtId="0" fontId="24" fillId="2" borderId="10" xfId="0" applyFont="1" applyFill="1" applyBorder="1" applyAlignment="1">
      <alignment wrapText="1"/>
    </xf>
    <xf numFmtId="0" fontId="24" fillId="2" borderId="20" xfId="0" applyFont="1" applyFill="1" applyBorder="1" applyAlignment="1">
      <alignment wrapText="1"/>
    </xf>
    <xf numFmtId="0" fontId="24" fillId="2" borderId="9" xfId="0" applyFont="1" applyFill="1" applyBorder="1" applyAlignment="1"/>
    <xf numFmtId="0" fontId="24" fillId="2" borderId="9" xfId="0" applyFont="1" applyFill="1" applyBorder="1" applyAlignment="1"/>
    <xf numFmtId="0" fontId="1" fillId="2" borderId="10" xfId="0" applyFont="1" applyFill="1" applyBorder="1" applyAlignment="1"/>
    <xf numFmtId="164" fontId="1" fillId="2" borderId="10" xfId="0" applyNumberFormat="1" applyFont="1" applyFill="1" applyBorder="1" applyAlignment="1">
      <alignment horizontal="right" wrapText="1"/>
    </xf>
    <xf numFmtId="0" fontId="24" fillId="2" borderId="10" xfId="0" applyFont="1" applyFill="1" applyBorder="1" applyAlignment="1"/>
    <xf numFmtId="0" fontId="34" fillId="2" borderId="10" xfId="0" applyFont="1" applyFill="1" applyBorder="1" applyAlignment="1">
      <alignment wrapText="1"/>
    </xf>
    <xf numFmtId="0" fontId="1" fillId="10" borderId="10" xfId="0" applyFont="1" applyFill="1" applyBorder="1" applyAlignment="1">
      <alignment horizontal="right" wrapText="1"/>
    </xf>
    <xf numFmtId="0" fontId="1" fillId="2" borderId="10" xfId="0" applyFont="1" applyFill="1" applyBorder="1" applyAlignment="1">
      <alignment horizontal="right" wrapText="1"/>
    </xf>
    <xf numFmtId="0" fontId="7" fillId="2" borderId="0" xfId="0" applyFont="1" applyFill="1" applyAlignment="1"/>
    <xf numFmtId="0" fontId="35" fillId="2" borderId="10" xfId="0" applyFont="1" applyFill="1" applyBorder="1" applyAlignment="1">
      <alignment wrapText="1"/>
    </xf>
    <xf numFmtId="0" fontId="1" fillId="10" borderId="20" xfId="0" applyFont="1" applyFill="1" applyBorder="1" applyAlignment="1">
      <alignment horizontal="left" wrapText="1"/>
    </xf>
    <xf numFmtId="0" fontId="24" fillId="2" borderId="9" xfId="0" applyFont="1" applyFill="1" applyBorder="1" applyAlignment="1">
      <alignment wrapText="1"/>
    </xf>
    <xf numFmtId="0" fontId="24" fillId="2" borderId="9" xfId="0" applyFont="1" applyFill="1" applyBorder="1" applyAlignment="1">
      <alignment wrapText="1"/>
    </xf>
    <xf numFmtId="0" fontId="24" fillId="2" borderId="10" xfId="0" applyFont="1" applyFill="1" applyBorder="1" applyAlignment="1">
      <alignment wrapText="1"/>
    </xf>
    <xf numFmtId="2" fontId="1" fillId="10" borderId="10" xfId="0" applyNumberFormat="1" applyFont="1" applyFill="1" applyBorder="1" applyAlignment="1">
      <alignment horizontal="center" vertical="center" wrapText="1"/>
    </xf>
    <xf numFmtId="0" fontId="1" fillId="10" borderId="20"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alignment wrapText="1"/>
    </xf>
    <xf numFmtId="0" fontId="1" fillId="2" borderId="9" xfId="0" applyFont="1" applyFill="1" applyBorder="1" applyAlignment="1">
      <alignment wrapText="1"/>
    </xf>
    <xf numFmtId="0" fontId="1" fillId="2" borderId="10" xfId="0" applyFont="1" applyFill="1" applyBorder="1" applyAlignment="1">
      <alignment wrapText="1"/>
    </xf>
    <xf numFmtId="0" fontId="24" fillId="10" borderId="9" xfId="0" applyFont="1" applyFill="1" applyBorder="1" applyAlignment="1">
      <alignment wrapText="1"/>
    </xf>
    <xf numFmtId="0" fontId="24" fillId="10" borderId="9" xfId="0" applyFont="1" applyFill="1" applyBorder="1" applyAlignment="1">
      <alignment wrapText="1"/>
    </xf>
    <xf numFmtId="0" fontId="36" fillId="10" borderId="10" xfId="0" applyFont="1" applyFill="1" applyBorder="1" applyAlignment="1">
      <alignment wrapText="1"/>
    </xf>
    <xf numFmtId="164" fontId="1" fillId="10" borderId="10" xfId="0" applyNumberFormat="1" applyFont="1" applyFill="1" applyBorder="1" applyAlignment="1">
      <alignment wrapText="1"/>
    </xf>
    <xf numFmtId="0" fontId="37" fillId="10" borderId="10" xfId="0" applyFont="1" applyFill="1" applyBorder="1" applyAlignment="1">
      <alignment wrapText="1"/>
    </xf>
    <xf numFmtId="0" fontId="1" fillId="10" borderId="10" xfId="0" applyFont="1" applyFill="1" applyBorder="1" applyAlignment="1">
      <alignment wrapText="1"/>
    </xf>
    <xf numFmtId="0" fontId="24" fillId="10" borderId="10" xfId="0" applyFont="1" applyFill="1" applyBorder="1" applyAlignment="1">
      <alignment wrapText="1"/>
    </xf>
    <xf numFmtId="0" fontId="1" fillId="10" borderId="10" xfId="0" applyFont="1" applyFill="1" applyBorder="1" applyAlignment="1"/>
    <xf numFmtId="0" fontId="1" fillId="10" borderId="10" xfId="0" applyFont="1" applyFill="1" applyBorder="1" applyAlignment="1">
      <alignment horizontal="right" wrapText="1"/>
    </xf>
    <xf numFmtId="3" fontId="1" fillId="2" borderId="10" xfId="0" applyNumberFormat="1" applyFont="1" applyFill="1" applyBorder="1" applyAlignment="1">
      <alignment wrapText="1"/>
    </xf>
    <xf numFmtId="0" fontId="24" fillId="2" borderId="9" xfId="0" applyFont="1" applyFill="1" applyBorder="1" applyAlignment="1">
      <alignment wrapText="1"/>
    </xf>
    <xf numFmtId="2" fontId="24" fillId="0" borderId="10" xfId="0" applyNumberFormat="1" applyFont="1" applyBorder="1" applyAlignment="1">
      <alignment horizontal="center" vertical="center" wrapText="1"/>
    </xf>
    <xf numFmtId="0" fontId="24" fillId="0" borderId="10" xfId="0" applyFont="1" applyBorder="1" applyAlignment="1">
      <alignment wrapText="1"/>
    </xf>
    <xf numFmtId="0" fontId="1" fillId="0" borderId="10" xfId="0" applyFont="1" applyBorder="1" applyAlignment="1">
      <alignment wrapText="1"/>
    </xf>
    <xf numFmtId="0" fontId="24" fillId="0" borderId="20" xfId="0" applyFont="1" applyBorder="1" applyAlignment="1">
      <alignment wrapText="1"/>
    </xf>
    <xf numFmtId="0" fontId="27" fillId="0" borderId="9" xfId="0" applyFont="1" applyBorder="1" applyAlignment="1">
      <alignment wrapText="1"/>
    </xf>
    <xf numFmtId="0" fontId="24" fillId="0" borderId="9" xfId="0" applyFont="1" applyBorder="1" applyAlignment="1">
      <alignment wrapText="1"/>
    </xf>
    <xf numFmtId="0" fontId="1" fillId="0" borderId="21" xfId="0" applyFont="1" applyBorder="1" applyAlignment="1">
      <alignment wrapText="1"/>
    </xf>
    <xf numFmtId="164" fontId="1" fillId="0" borderId="10" xfId="0" applyNumberFormat="1" applyFont="1" applyBorder="1" applyAlignment="1">
      <alignment horizontal="right" wrapText="1"/>
    </xf>
    <xf numFmtId="0" fontId="1" fillId="0" borderId="10" xfId="0" applyFont="1" applyBorder="1" applyAlignment="1">
      <alignment wrapText="1"/>
    </xf>
    <xf numFmtId="0" fontId="38" fillId="0" borderId="10" xfId="0" applyFont="1" applyBorder="1" applyAlignment="1">
      <alignment wrapText="1"/>
    </xf>
    <xf numFmtId="0" fontId="1" fillId="0" borderId="10" xfId="0" applyFont="1" applyBorder="1" applyAlignment="1">
      <alignment wrapText="1"/>
    </xf>
    <xf numFmtId="0" fontId="27" fillId="10" borderId="9" xfId="0" applyFont="1" applyFill="1" applyBorder="1" applyAlignment="1">
      <alignment wrapText="1"/>
    </xf>
    <xf numFmtId="0" fontId="24" fillId="0" borderId="9" xfId="0" applyFont="1" applyBorder="1" applyAlignment="1">
      <alignment wrapText="1"/>
    </xf>
    <xf numFmtId="0" fontId="1" fillId="0" borderId="10" xfId="0" applyFont="1" applyBorder="1" applyAlignment="1">
      <alignment horizontal="right" wrapText="1"/>
    </xf>
    <xf numFmtId="0" fontId="39" fillId="0" borderId="10" xfId="0" applyFont="1" applyBorder="1" applyAlignment="1">
      <alignment wrapText="1"/>
    </xf>
    <xf numFmtId="0" fontId="24" fillId="0" borderId="10" xfId="0" applyFont="1" applyBorder="1" applyAlignment="1">
      <alignment wrapText="1"/>
    </xf>
    <xf numFmtId="0" fontId="1" fillId="0" borderId="3" xfId="0" applyFont="1"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0" borderId="3" xfId="0" applyFont="1" applyBorder="1" applyAlignment="1">
      <alignment horizontal="center" wrapText="1"/>
    </xf>
    <xf numFmtId="0" fontId="40" fillId="18" borderId="7" xfId="0" applyFont="1" applyFill="1" applyBorder="1" applyAlignment="1">
      <alignment horizontal="center" wrapText="1"/>
    </xf>
    <xf numFmtId="0" fontId="40" fillId="18" borderId="7" xfId="0" applyFont="1" applyFill="1" applyBorder="1" applyAlignment="1">
      <alignment horizontal="center"/>
    </xf>
    <xf numFmtId="0" fontId="1" fillId="0" borderId="7" xfId="0" applyFont="1" applyBorder="1" applyAlignment="1">
      <alignment wrapText="1"/>
    </xf>
    <xf numFmtId="0" fontId="1" fillId="0" borderId="7" xfId="0" applyFont="1" applyBorder="1"/>
    <xf numFmtId="0" fontId="1" fillId="0" borderId="3" xfId="0" applyFont="1" applyBorder="1"/>
    <xf numFmtId="0" fontId="41" fillId="2" borderId="4" xfId="0" applyFont="1" applyFill="1" applyBorder="1" applyAlignment="1"/>
    <xf numFmtId="0" fontId="1" fillId="0" borderId="22" xfId="0" applyFont="1" applyBorder="1" applyAlignment="1">
      <alignment wrapText="1"/>
    </xf>
    <xf numFmtId="0" fontId="1" fillId="0" borderId="22" xfId="0" applyFont="1" applyBorder="1"/>
    <xf numFmtId="0" fontId="2" fillId="0" borderId="3" xfId="0" applyFont="1" applyBorder="1" applyAlignment="1">
      <alignment horizontal="center"/>
    </xf>
    <xf numFmtId="0" fontId="1" fillId="0" borderId="7" xfId="0" applyFont="1" applyBorder="1" applyAlignment="1">
      <alignment wrapText="1"/>
    </xf>
    <xf numFmtId="0" fontId="1" fillId="0" borderId="3" xfId="0" applyFont="1" applyBorder="1" applyAlignment="1">
      <alignment wrapText="1"/>
    </xf>
    <xf numFmtId="0" fontId="1" fillId="0" borderId="3" xfId="0" applyFont="1" applyBorder="1" applyAlignment="1"/>
    <xf numFmtId="0" fontId="1" fillId="0" borderId="4" xfId="0" applyFont="1" applyBorder="1" applyAlignment="1"/>
    <xf numFmtId="0" fontId="1" fillId="0" borderId="1" xfId="0" applyFont="1" applyBorder="1" applyAlignment="1"/>
    <xf numFmtId="0" fontId="1" fillId="0" borderId="3" xfId="0" applyFont="1" applyBorder="1" applyAlignment="1"/>
    <xf numFmtId="0" fontId="1" fillId="0" borderId="7" xfId="0" applyFont="1" applyBorder="1" applyAlignment="1">
      <alignment wrapText="1"/>
    </xf>
    <xf numFmtId="164" fontId="1" fillId="0" borderId="3" xfId="0" applyNumberFormat="1" applyFont="1" applyBorder="1" applyAlignment="1"/>
    <xf numFmtId="164" fontId="1" fillId="0" borderId="7" xfId="0" applyNumberFormat="1"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xf numFmtId="0" fontId="1" fillId="0" borderId="3" xfId="0" applyFont="1" applyBorder="1" applyAlignment="1">
      <alignment wrapText="1"/>
    </xf>
    <xf numFmtId="0" fontId="1" fillId="0" borderId="7" xfId="0" applyFont="1" applyBorder="1" applyAlignment="1">
      <alignment wrapText="1"/>
    </xf>
    <xf numFmtId="0" fontId="41" fillId="2" borderId="7" xfId="0" applyFont="1" applyFill="1" applyBorder="1"/>
    <xf numFmtId="0" fontId="1" fillId="0" borderId="6" xfId="0" applyFont="1" applyBorder="1" applyAlignment="1">
      <alignment wrapText="1"/>
    </xf>
    <xf numFmtId="0" fontId="1" fillId="0" borderId="6" xfId="0" applyFont="1" applyBorder="1"/>
    <xf numFmtId="0" fontId="8" fillId="2" borderId="0" xfId="0" applyFont="1" applyFill="1" applyAlignment="1">
      <alignment horizontal="left" vertical="center"/>
    </xf>
    <xf numFmtId="0" fontId="8" fillId="0" borderId="0" xfId="0" applyFont="1" applyAlignment="1">
      <alignment horizontal="left" vertical="center"/>
    </xf>
    <xf numFmtId="0" fontId="9" fillId="16" borderId="7"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8" fillId="0" borderId="7" xfId="0" applyFont="1" applyBorder="1" applyAlignment="1">
      <alignment wrapText="1"/>
    </xf>
    <xf numFmtId="0" fontId="8" fillId="11" borderId="9" xfId="0" applyFont="1" applyFill="1" applyBorder="1" applyAlignment="1">
      <alignment wrapText="1"/>
    </xf>
    <xf numFmtId="0" fontId="8" fillId="2" borderId="0" xfId="0" applyFont="1" applyFill="1" applyAlignment="1">
      <alignment wrapText="1"/>
    </xf>
    <xf numFmtId="0" fontId="42" fillId="2" borderId="0" xfId="0" applyFont="1" applyFill="1" applyAlignment="1">
      <alignment horizontal="left" wrapText="1"/>
    </xf>
    <xf numFmtId="0" fontId="8" fillId="11" borderId="0" xfId="0" applyFont="1" applyFill="1" applyAlignment="1">
      <alignment wrapText="1"/>
    </xf>
    <xf numFmtId="0" fontId="43" fillId="2" borderId="9" xfId="0" applyFont="1" applyFill="1" applyBorder="1" applyAlignment="1">
      <alignment wrapText="1"/>
    </xf>
    <xf numFmtId="0" fontId="1" fillId="11" borderId="0" xfId="0" applyFont="1" applyFill="1" applyAlignment="1">
      <alignment wrapText="1"/>
    </xf>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applyAlignment="1">
      <alignment wrapText="1"/>
    </xf>
    <xf numFmtId="0" fontId="1" fillId="10" borderId="0" xfId="0" applyFont="1" applyFill="1" applyAlignment="1">
      <alignment wrapText="1"/>
    </xf>
    <xf numFmtId="0" fontId="44" fillId="10" borderId="0" xfId="0" applyFont="1" applyFill="1" applyAlignment="1">
      <alignment wrapText="1"/>
    </xf>
    <xf numFmtId="0" fontId="24" fillId="10" borderId="0" xfId="0" applyFont="1" applyFill="1"/>
    <xf numFmtId="0" fontId="45" fillId="2" borderId="0" xfId="0" applyFont="1" applyFill="1" applyAlignment="1">
      <alignment wrapText="1"/>
    </xf>
    <xf numFmtId="164" fontId="1" fillId="10" borderId="0" xfId="0" applyNumberFormat="1" applyFont="1" applyFill="1" applyAlignment="1">
      <alignment horizontal="left" wrapText="1"/>
    </xf>
    <xf numFmtId="0" fontId="1" fillId="10" borderId="0" xfId="0" applyFont="1" applyFill="1" applyAlignment="1"/>
    <xf numFmtId="0" fontId="46" fillId="10" borderId="0" xfId="0" applyFont="1" applyFill="1" applyAlignment="1"/>
    <xf numFmtId="0" fontId="1" fillId="2" borderId="9" xfId="0" applyFont="1" applyFill="1" applyBorder="1" applyAlignment="1"/>
    <xf numFmtId="0" fontId="1" fillId="2" borderId="0" xfId="0" applyFont="1" applyFill="1" applyAlignment="1">
      <alignment wrapText="1"/>
    </xf>
    <xf numFmtId="0" fontId="47" fillId="2" borderId="0" xfId="0" applyFont="1" applyFill="1" applyAlignment="1">
      <alignment wrapText="1"/>
    </xf>
    <xf numFmtId="0" fontId="1" fillId="8" borderId="9" xfId="0" applyFont="1" applyFill="1" applyBorder="1" applyAlignment="1">
      <alignment wrapText="1"/>
    </xf>
    <xf numFmtId="0" fontId="1" fillId="10" borderId="9" xfId="0" applyFont="1" applyFill="1" applyBorder="1" applyAlignment="1">
      <alignment wrapText="1"/>
    </xf>
    <xf numFmtId="0" fontId="24" fillId="10" borderId="9" xfId="0" applyFont="1" applyFill="1" applyBorder="1"/>
    <xf numFmtId="0" fontId="1" fillId="2" borderId="0" xfId="0" applyFont="1" applyFill="1" applyAlignment="1">
      <alignment wrapText="1"/>
    </xf>
    <xf numFmtId="0" fontId="1" fillId="2" borderId="0" xfId="0" applyFont="1" applyFill="1" applyAlignment="1">
      <alignment horizontal="left" wrapText="1"/>
    </xf>
    <xf numFmtId="0" fontId="24" fillId="2" borderId="0" xfId="0" applyFont="1" applyFill="1" applyAlignment="1">
      <alignment wrapText="1"/>
    </xf>
    <xf numFmtId="0" fontId="24" fillId="2" borderId="0" xfId="0" applyFont="1" applyFill="1"/>
    <xf numFmtId="0" fontId="1" fillId="0" borderId="0" xfId="0" applyFont="1"/>
    <xf numFmtId="0" fontId="1" fillId="11" borderId="0" xfId="0" applyFont="1" applyFill="1" applyAlignment="1">
      <alignment wrapText="1"/>
    </xf>
    <xf numFmtId="0" fontId="1" fillId="8" borderId="0" xfId="0" applyFont="1" applyFill="1" applyAlignment="1">
      <alignment wrapText="1"/>
    </xf>
    <xf numFmtId="0" fontId="1" fillId="10" borderId="0" xfId="0" applyFont="1" applyFill="1" applyAlignment="1">
      <alignment wrapText="1"/>
    </xf>
    <xf numFmtId="0" fontId="1" fillId="10" borderId="0" xfId="0" applyFont="1" applyFill="1" applyAlignment="1">
      <alignment horizontal="left" wrapText="1"/>
    </xf>
    <xf numFmtId="0" fontId="24" fillId="10" borderId="0" xfId="0" applyFont="1" applyFill="1" applyAlignment="1">
      <alignment wrapText="1"/>
    </xf>
    <xf numFmtId="0" fontId="24" fillId="10" borderId="0" xfId="0" applyFont="1" applyFill="1" applyAlignment="1"/>
    <xf numFmtId="0" fontId="1" fillId="10" borderId="0" xfId="0" applyFont="1" applyFill="1" applyAlignment="1"/>
    <xf numFmtId="0" fontId="1" fillId="2" borderId="0" xfId="0" applyFont="1" applyFill="1" applyAlignment="1">
      <alignment wrapText="1"/>
    </xf>
    <xf numFmtId="0" fontId="8" fillId="2" borderId="0" xfId="0" applyFont="1" applyFill="1" applyAlignment="1">
      <alignment wrapText="1"/>
    </xf>
    <xf numFmtId="0" fontId="1" fillId="2" borderId="0" xfId="0" applyFont="1" applyFill="1" applyAlignment="1">
      <alignment horizontal="left" wrapText="1"/>
    </xf>
    <xf numFmtId="0" fontId="24" fillId="2" borderId="0" xfId="0" applyFont="1" applyFill="1" applyAlignment="1"/>
    <xf numFmtId="0" fontId="1" fillId="2" borderId="0" xfId="0" applyFont="1" applyFill="1" applyAlignment="1"/>
    <xf numFmtId="0" fontId="1" fillId="10" borderId="0" xfId="0" applyFont="1" applyFill="1" applyAlignment="1">
      <alignment horizontal="left" wrapText="1"/>
    </xf>
    <xf numFmtId="0" fontId="1" fillId="0" borderId="0" xfId="0" applyFont="1" applyAlignment="1"/>
    <xf numFmtId="0" fontId="1" fillId="2" borderId="0" xfId="0" applyFont="1" applyFill="1"/>
    <xf numFmtId="0" fontId="1" fillId="0" borderId="23" xfId="0" applyFont="1" applyBorder="1"/>
    <xf numFmtId="0" fontId="1" fillId="0" borderId="24" xfId="0" applyFont="1" applyBorder="1"/>
    <xf numFmtId="0" fontId="1" fillId="0" borderId="4" xfId="0" applyFont="1" applyBorder="1" applyAlignment="1"/>
    <xf numFmtId="0" fontId="40" fillId="19" borderId="7" xfId="0" applyFont="1" applyFill="1" applyBorder="1" applyAlignment="1">
      <alignment wrapText="1"/>
    </xf>
    <xf numFmtId="0" fontId="40" fillId="19" borderId="7" xfId="0" applyFont="1" applyFill="1" applyBorder="1" applyAlignment="1">
      <alignment wrapText="1"/>
    </xf>
    <xf numFmtId="0" fontId="40" fillId="19" borderId="7" xfId="0" applyFont="1" applyFill="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41" fillId="2" borderId="6" xfId="0" applyFont="1" applyFill="1" applyBorder="1"/>
    <xf numFmtId="0" fontId="1" fillId="0" borderId="3" xfId="0" applyFont="1" applyBorder="1" applyAlignment="1">
      <alignment vertical="top" wrapText="1"/>
    </xf>
    <xf numFmtId="0" fontId="3" fillId="0" borderId="5" xfId="0" applyFont="1" applyBorder="1"/>
    <xf numFmtId="0" fontId="3" fillId="0" borderId="4" xfId="0" applyFont="1" applyBorder="1"/>
    <xf numFmtId="0" fontId="1" fillId="0" borderId="3" xfId="0" applyFont="1" applyBorder="1" applyAlignment="1">
      <alignment wrapText="1"/>
    </xf>
    <xf numFmtId="0" fontId="1" fillId="14" borderId="15" xfId="0" applyFont="1" applyFill="1" applyBorder="1" applyAlignment="1">
      <alignment wrapText="1"/>
    </xf>
    <xf numFmtId="0" fontId="3" fillId="0" borderId="16" xfId="0" applyFont="1" applyBorder="1"/>
    <xf numFmtId="0" fontId="3" fillId="0" borderId="17" xfId="0" applyFont="1" applyBorder="1"/>
    <xf numFmtId="0" fontId="2" fillId="14" borderId="18" xfId="0" applyFont="1" applyFill="1" applyBorder="1" applyAlignment="1">
      <alignment horizontal="center" wrapText="1"/>
    </xf>
    <xf numFmtId="0" fontId="3" fillId="0" borderId="19" xfId="0" applyFont="1" applyBorder="1"/>
    <xf numFmtId="0" fontId="2" fillId="5" borderId="15" xfId="0" applyFont="1" applyFill="1" applyBorder="1" applyAlignment="1">
      <alignment vertical="center" wrapText="1"/>
    </xf>
    <xf numFmtId="0" fontId="1" fillId="5" borderId="15" xfId="0" applyFont="1" applyFill="1" applyBorder="1" applyAlignment="1">
      <alignment wrapText="1"/>
    </xf>
    <xf numFmtId="0" fontId="2" fillId="14" borderId="15" xfId="0" applyFont="1" applyFill="1" applyBorder="1" applyAlignment="1">
      <alignment vertical="center" wrapText="1"/>
    </xf>
    <xf numFmtId="0" fontId="2" fillId="13" borderId="15" xfId="0" applyFont="1" applyFill="1" applyBorder="1" applyAlignment="1">
      <alignment vertical="center" wrapText="1"/>
    </xf>
    <xf numFmtId="0" fontId="1" fillId="13" borderId="15" xfId="0" applyFont="1" applyFill="1" applyBorder="1" applyAlignment="1">
      <alignment wrapText="1"/>
    </xf>
    <xf numFmtId="0" fontId="0" fillId="0" borderId="2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4200" b="0">
                <a:solidFill>
                  <a:srgbClr val="757575"/>
                </a:solidFill>
                <a:latin typeface="+mn-lt"/>
              </a:defRPr>
            </a:pPr>
            <a:r>
              <a:rPr sz="4200" b="0">
                <a:solidFill>
                  <a:srgbClr val="757575"/>
                </a:solidFill>
                <a:latin typeface="+mn-lt"/>
              </a:rPr>
              <a:t>Catalogue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0039-47CA-B18F-2232A1AA495D}"/>
              </c:ext>
            </c:extLst>
          </c:dPt>
          <c:dPt>
            <c:idx val="1"/>
            <c:bubble3D val="0"/>
            <c:spPr>
              <a:solidFill>
                <a:srgbClr val="F6B26B"/>
              </a:solidFill>
            </c:spPr>
            <c:extLst>
              <c:ext xmlns:c16="http://schemas.microsoft.com/office/drawing/2014/chart" uri="{C3380CC4-5D6E-409C-BE32-E72D297353CC}">
                <c16:uniqueId val="{00000003-0039-47CA-B18F-2232A1AA495D}"/>
              </c:ext>
            </c:extLst>
          </c:dPt>
          <c:dPt>
            <c:idx val="2"/>
            <c:bubble3D val="0"/>
            <c:spPr>
              <a:solidFill>
                <a:srgbClr val="EA9999"/>
              </a:solidFill>
            </c:spPr>
            <c:extLst>
              <c:ext xmlns:c16="http://schemas.microsoft.com/office/drawing/2014/chart" uri="{C3380CC4-5D6E-409C-BE32-E72D297353CC}">
                <c16:uniqueId val="{00000005-0039-47CA-B18F-2232A1AA495D}"/>
              </c:ext>
            </c:extLst>
          </c:dPt>
          <c:dPt>
            <c:idx val="3"/>
            <c:bubble3D val="0"/>
            <c:spPr>
              <a:solidFill>
                <a:srgbClr val="FFE599"/>
              </a:solidFill>
            </c:spPr>
            <c:extLst>
              <c:ext xmlns:c16="http://schemas.microsoft.com/office/drawing/2014/chart" uri="{C3380CC4-5D6E-409C-BE32-E72D297353CC}">
                <c16:uniqueId val="{00000007-0039-47CA-B18F-2232A1AA495D}"/>
              </c:ext>
            </c:extLst>
          </c:dPt>
          <c:cat>
            <c:strRef>
              <c:f>'Catalogue Counters'!$B$4:$B$7</c:f>
              <c:strCache>
                <c:ptCount val="4"/>
                <c:pt idx="0">
                  <c:v>AI tools &amp; applications </c:v>
                </c:pt>
                <c:pt idx="1">
                  <c:v>Platforms</c:v>
                </c:pt>
                <c:pt idx="2">
                  <c:v>Ethical/policy frameworks</c:v>
                </c:pt>
                <c:pt idx="3">
                  <c:v>Governance mechanisms</c:v>
                </c:pt>
              </c:strCache>
            </c:strRef>
          </c:cat>
          <c:val>
            <c:numRef>
              <c:f>'Catalogue Counters'!$C$4:$C$7</c:f>
              <c:numCache>
                <c:formatCode>General</c:formatCode>
                <c:ptCount val="4"/>
                <c:pt idx="0">
                  <c:v>65</c:v>
                </c:pt>
                <c:pt idx="1">
                  <c:v>19</c:v>
                </c:pt>
                <c:pt idx="2">
                  <c:v>8</c:v>
                </c:pt>
                <c:pt idx="3">
                  <c:v>1</c:v>
                </c:pt>
              </c:numCache>
            </c:numRef>
          </c:val>
          <c:extLst>
            <c:ext xmlns:c16="http://schemas.microsoft.com/office/drawing/2014/chart" uri="{C3380CC4-5D6E-409C-BE32-E72D297353CC}">
              <c16:uniqueId val="{00000008-0039-47CA-B18F-2232A1AA495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Target Audiences - Catalogue</a:t>
            </a:r>
          </a:p>
        </c:rich>
      </c:tx>
      <c:overlay val="0"/>
    </c:title>
    <c:autoTitleDeleted val="0"/>
    <c:plotArea>
      <c:layout/>
      <c:barChart>
        <c:barDir val="col"/>
        <c:grouping val="clustered"/>
        <c:varyColors val="1"/>
        <c:ser>
          <c:idx val="0"/>
          <c:order val="0"/>
          <c:tx>
            <c:strRef>
              <c:f>'Comparative Figures'!$C$63</c:f>
              <c:strCache>
                <c:ptCount val="1"/>
                <c:pt idx="0">
                  <c:v>Living Catalogue</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Figures'!$C$64:$C$67</c:f>
              <c:numCache>
                <c:formatCode>General</c:formatCode>
                <c:ptCount val="4"/>
                <c:pt idx="0">
                  <c:v>50</c:v>
                </c:pt>
                <c:pt idx="1">
                  <c:v>34</c:v>
                </c:pt>
                <c:pt idx="2">
                  <c:v>29</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C4-4CFB-A24D-1F8352C7BEDD}"/>
            </c:ext>
          </c:extLst>
        </c:ser>
        <c:dLbls>
          <c:showLegendKey val="0"/>
          <c:showVal val="0"/>
          <c:showCatName val="0"/>
          <c:showSerName val="0"/>
          <c:showPercent val="0"/>
          <c:showBubbleSize val="0"/>
        </c:dLbls>
        <c:gapWidth val="150"/>
        <c:axId val="1391874079"/>
        <c:axId val="1032826315"/>
      </c:barChart>
      <c:catAx>
        <c:axId val="1391874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Target Audience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2826315"/>
        <c:crosses val="autoZero"/>
        <c:auto val="1"/>
        <c:lblAlgn val="ctr"/>
        <c:lblOffset val="100"/>
        <c:noMultiLvlLbl val="1"/>
      </c:catAx>
      <c:valAx>
        <c:axId val="1032826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918740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Date of Origin - Catalogue</a:t>
            </a:r>
          </a:p>
        </c:rich>
      </c:tx>
      <c:overlay val="0"/>
    </c:title>
    <c:autoTitleDeleted val="0"/>
    <c:plotArea>
      <c:layout/>
      <c:barChart>
        <c:barDir val="col"/>
        <c:grouping val="clustered"/>
        <c:varyColors val="1"/>
        <c:ser>
          <c:idx val="0"/>
          <c:order val="0"/>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'Comparative Figures'!$B$39:$B$48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'Comparative Figures'!$C$39:$C$48</c:f>
              <c:numCache>
                <c:formatCode>General</c:formatCode>
                <c:ptCount val="10"/>
                <c:pt idx="0">
                  <c:v>3</c:v>
                </c:pt>
                <c:pt idx="1">
                  <c:v>4</c:v>
                </c:pt>
                <c:pt idx="2">
                  <c:v>18</c:v>
                </c:pt>
                <c:pt idx="3">
                  <c:v>24</c:v>
                </c:pt>
                <c:pt idx="4">
                  <c:v>11</c:v>
                </c:pt>
                <c:pt idx="5">
                  <c:v>5</c:v>
                </c:pt>
                <c:pt idx="6">
                  <c:v>3</c:v>
                </c:pt>
                <c:pt idx="7">
                  <c:v>2</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610-4FEC-AF2D-5804D90B7A0E}"/>
            </c:ext>
          </c:extLst>
        </c:ser>
        <c:dLbls>
          <c:showLegendKey val="0"/>
          <c:showVal val="0"/>
          <c:showCatName val="0"/>
          <c:showSerName val="0"/>
          <c:showPercent val="0"/>
          <c:showBubbleSize val="0"/>
        </c:dLbls>
        <c:gapWidth val="150"/>
        <c:axId val="698374822"/>
        <c:axId val="2107201405"/>
      </c:barChart>
      <c:dateAx>
        <c:axId val="698374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2107201405"/>
        <c:crosses val="autoZero"/>
        <c:auto val="1"/>
        <c:lblOffset val="100"/>
        <c:baseTimeUnit val="months"/>
      </c:dateAx>
      <c:valAx>
        <c:axId val="2107201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9837482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Domains</a:t>
            </a:r>
          </a:p>
        </c:rich>
      </c:tx>
      <c:overlay val="0"/>
    </c:title>
    <c:autoTitleDeleted val="0"/>
    <c:plotArea>
      <c:layout/>
      <c:pieChart>
        <c:varyColors val="1"/>
        <c:ser>
          <c:idx val="0"/>
          <c:order val="0"/>
          <c:tx>
            <c:strRef>
              <c:f>'Comparative Figures'!$C$69</c:f>
              <c:strCache>
                <c:ptCount val="1"/>
                <c:pt idx="0">
                  <c:v>Living Catalogue</c:v>
                </c:pt>
              </c:strCache>
            </c:strRef>
          </c:tx>
          <c:dPt>
            <c:idx val="0"/>
            <c:bubble3D val="0"/>
            <c:spPr>
              <a:solidFill>
                <a:srgbClr val="B6D7A8"/>
              </a:solidFill>
            </c:spPr>
            <c:extLst>
              <c:ext xmlns:c16="http://schemas.microsoft.com/office/drawing/2014/chart" uri="{C3380CC4-5D6E-409C-BE32-E72D297353CC}">
                <c16:uniqueId val="{00000001-1FDC-4ECC-A180-5E1D7D4BB2BF}"/>
              </c:ext>
            </c:extLst>
          </c:dPt>
          <c:dPt>
            <c:idx val="1"/>
            <c:bubble3D val="0"/>
            <c:spPr>
              <a:solidFill>
                <a:srgbClr val="A4C2F4"/>
              </a:solidFill>
            </c:spPr>
            <c:extLst>
              <c:ext xmlns:c16="http://schemas.microsoft.com/office/drawing/2014/chart" uri="{C3380CC4-5D6E-409C-BE32-E72D297353CC}">
                <c16:uniqueId val="{00000003-1FDC-4ECC-A180-5E1D7D4BB2BF}"/>
              </c:ext>
            </c:extLst>
          </c:dPt>
          <c:dPt>
            <c:idx val="2"/>
            <c:bubble3D val="0"/>
            <c:spPr>
              <a:solidFill>
                <a:srgbClr val="B4A7D6"/>
              </a:solidFill>
            </c:spPr>
            <c:extLst>
              <c:ext xmlns:c16="http://schemas.microsoft.com/office/drawing/2014/chart" uri="{C3380CC4-5D6E-409C-BE32-E72D297353CC}">
                <c16:uniqueId val="{00000005-1FDC-4ECC-A180-5E1D7D4BB2BF}"/>
              </c:ext>
            </c:extLst>
          </c:dPt>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6="http://schemas.microsoft.com/office/drawing/2014/chart" uri="{C3380CC4-5D6E-409C-BE32-E72D297353CC}">
              <c16:uniqueId val="{00000006-1FDC-4ECC-A180-5E1D7D4BB2B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0">
                <a:solidFill>
                  <a:srgbClr val="757575"/>
                </a:solidFill>
                <a:latin typeface="Arial"/>
              </a:defRPr>
            </a:pPr>
            <a:r>
              <a:rPr sz="3000" b="0">
                <a:solidFill>
                  <a:srgbClr val="757575"/>
                </a:solidFill>
                <a:latin typeface="Arial"/>
              </a:rPr>
              <a:t>Categories - Catalogue</a:t>
            </a:r>
          </a:p>
        </c:rich>
      </c:tx>
      <c:overlay val="0"/>
    </c:title>
    <c:autoTitleDeleted val="0"/>
    <c:plotArea>
      <c:layout/>
      <c:barChart>
        <c:barDir val="col"/>
        <c:grouping val="clustered"/>
        <c:varyColors val="1"/>
        <c:ser>
          <c:idx val="0"/>
          <c:order val="0"/>
          <c:spPr>
            <a:solidFill>
              <a:srgbClr val="E06666"/>
            </a:solidFill>
            <a:ln cmpd="sng">
              <a:solidFill>
                <a:srgbClr val="000000"/>
              </a:solidFill>
            </a:ln>
          </c:spPr>
          <c:invertIfNegative val="1"/>
          <c:dPt>
            <c:idx val="0"/>
            <c:invertIfNegative val="1"/>
            <c:bubble3D val="0"/>
            <c:extLst>
              <c:ext xmlns:c16="http://schemas.microsoft.com/office/drawing/2014/chart" uri="{C3380CC4-5D6E-409C-BE32-E72D297353CC}">
                <c16:uniqueId val="{00000001-E015-4551-87BB-EC279CA62EAA}"/>
              </c:ext>
            </c:extLst>
          </c:dPt>
          <c:dPt>
            <c:idx val="1"/>
            <c:invertIfNegative val="1"/>
            <c:bubble3D val="0"/>
            <c:extLst>
              <c:ext xmlns:c16="http://schemas.microsoft.com/office/drawing/2014/chart" uri="{C3380CC4-5D6E-409C-BE32-E72D297353CC}">
                <c16:uniqueId val="{00000003-E015-4551-87BB-EC279CA62EAA}"/>
              </c:ext>
            </c:extLst>
          </c:dPt>
          <c:dPt>
            <c:idx val="2"/>
            <c:invertIfNegative val="1"/>
            <c:bubble3D val="0"/>
            <c:extLst>
              <c:ext xmlns:c16="http://schemas.microsoft.com/office/drawing/2014/chart" uri="{C3380CC4-5D6E-409C-BE32-E72D297353CC}">
                <c16:uniqueId val="{00000005-E015-4551-87BB-EC279CA62EAA}"/>
              </c:ext>
            </c:extLst>
          </c:dPt>
          <c:dPt>
            <c:idx val="3"/>
            <c:invertIfNegative val="1"/>
            <c:bubble3D val="0"/>
            <c:extLst>
              <c:ext xmlns:c16="http://schemas.microsoft.com/office/drawing/2014/chart" uri="{C3380CC4-5D6E-409C-BE32-E72D297353CC}">
                <c16:uniqueId val="{00000007-E015-4551-87BB-EC279CA62EAA}"/>
              </c:ext>
            </c:extLst>
          </c:dPt>
          <c:dLbls>
            <c:spPr>
              <a:noFill/>
              <a:ln>
                <a:noFill/>
              </a:ln>
              <a:effectLst/>
            </c:spPr>
            <c:txPr>
              <a:bodyPr/>
              <a:lstStyle/>
              <a:p>
                <a:pPr lvl="0">
                  <a:defRPr sz="30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015-4551-87BB-EC279CA62EAA}"/>
            </c:ext>
          </c:extLst>
        </c:ser>
        <c:dLbls>
          <c:showLegendKey val="0"/>
          <c:showVal val="0"/>
          <c:showCatName val="0"/>
          <c:showSerName val="0"/>
          <c:showPercent val="0"/>
          <c:showBubbleSize val="0"/>
        </c:dLbls>
        <c:gapWidth val="150"/>
        <c:axId val="825024085"/>
        <c:axId val="495266734"/>
      </c:barChart>
      <c:catAx>
        <c:axId val="825024085"/>
        <c:scaling>
          <c:orientation val="minMax"/>
        </c:scaling>
        <c:delete val="0"/>
        <c:axPos val="b"/>
        <c:title>
          <c:tx>
            <c:rich>
              <a:bodyPr/>
              <a:lstStyle/>
              <a:p>
                <a:pPr lvl="0">
                  <a:defRPr sz="2000" b="0">
                    <a:solidFill>
                      <a:srgbClr val="000000"/>
                    </a:solidFill>
                    <a:latin typeface="+mn-lt"/>
                  </a:defRPr>
                </a:pPr>
                <a:r>
                  <a:rPr sz="2000" b="0">
                    <a:solidFill>
                      <a:srgbClr val="000000"/>
                    </a:solidFill>
                    <a:latin typeface="+mn-lt"/>
                  </a:rPr>
                  <a:t>Categories</a:t>
                </a:r>
              </a:p>
            </c:rich>
          </c:tx>
          <c:overlay val="0"/>
        </c:title>
        <c:numFmt formatCode="General" sourceLinked="1"/>
        <c:majorTickMark val="none"/>
        <c:minorTickMark val="none"/>
        <c:tickLblPos val="nextTo"/>
        <c:txPr>
          <a:bodyPr/>
          <a:lstStyle/>
          <a:p>
            <a:pPr lvl="0">
              <a:defRPr sz="2400" b="0">
                <a:solidFill>
                  <a:srgbClr val="000000"/>
                </a:solidFill>
                <a:latin typeface="+mn-lt"/>
              </a:defRPr>
            </a:pPr>
            <a:endParaRPr lang="en-US"/>
          </a:p>
        </c:txPr>
        <c:crossAx val="495266734"/>
        <c:crosses val="autoZero"/>
        <c:auto val="1"/>
        <c:lblAlgn val="ctr"/>
        <c:lblOffset val="100"/>
        <c:noMultiLvlLbl val="1"/>
      </c:catAx>
      <c:valAx>
        <c:axId val="495266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800" b="0">
                    <a:solidFill>
                      <a:srgbClr val="000000"/>
                    </a:solidFill>
                    <a:latin typeface="+mn-lt"/>
                  </a:defRPr>
                </a:pPr>
                <a:r>
                  <a:rPr sz="1800"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2502408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Domains - Catalogue</a:t>
            </a:r>
          </a:p>
        </c:rich>
      </c:tx>
      <c:layout>
        <c:manualLayout>
          <c:xMode val="edge"/>
          <c:yMode val="edge"/>
          <c:x val="3.0510440835266821E-2"/>
          <c:y val="5.3802281368821293E-2"/>
        </c:manualLayout>
      </c:layout>
      <c:overlay val="0"/>
    </c:title>
    <c:autoTitleDeleted val="0"/>
    <c:plotArea>
      <c:layout/>
      <c:barChart>
        <c:barDir val="col"/>
        <c:grouping val="clustered"/>
        <c:varyColors val="1"/>
        <c:ser>
          <c:idx val="0"/>
          <c:order val="0"/>
          <c:tx>
            <c:strRef>
              <c:f>'Comparative Figures'!$C$69</c:f>
              <c:strCache>
                <c:ptCount val="1"/>
                <c:pt idx="0">
                  <c:v>Living Catalogue</c:v>
                </c:pt>
              </c:strCache>
            </c:strRef>
          </c:tx>
          <c:spPr>
            <a:solidFill>
              <a:srgbClr val="3C78D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BD-4F32-A13C-3B1EFA02EFCA}"/>
            </c:ext>
          </c:extLst>
        </c:ser>
        <c:dLbls>
          <c:showLegendKey val="0"/>
          <c:showVal val="0"/>
          <c:showCatName val="0"/>
          <c:showSerName val="0"/>
          <c:showPercent val="0"/>
          <c:showBubbleSize val="0"/>
        </c:dLbls>
        <c:gapWidth val="150"/>
        <c:axId val="1344234107"/>
        <c:axId val="1276891936"/>
      </c:barChart>
      <c:catAx>
        <c:axId val="1344234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76891936"/>
        <c:crosses val="autoZero"/>
        <c:auto val="1"/>
        <c:lblAlgn val="ctr"/>
        <c:lblOffset val="100"/>
        <c:noMultiLvlLbl val="1"/>
      </c:catAx>
      <c:valAx>
        <c:axId val="12768919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42341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Categories - Catalogue versus Shortlisted</a:t>
            </a:r>
          </a:p>
        </c:rich>
      </c:tx>
      <c:overlay val="0"/>
    </c:title>
    <c:autoTitleDeleted val="0"/>
    <c:plotArea>
      <c:layout/>
      <c:barChart>
        <c:barDir val="col"/>
        <c:grouping val="clustered"/>
        <c:varyColors val="1"/>
        <c:ser>
          <c:idx val="0"/>
          <c:order val="0"/>
          <c:tx>
            <c:strRef>
              <c:f>'Comparative Figures'!$C$3</c:f>
              <c:strCache>
                <c:ptCount val="1"/>
                <c:pt idx="0">
                  <c:v>Living Catalogue</c:v>
                </c:pt>
              </c:strCache>
            </c:strRef>
          </c:tx>
          <c:spPr>
            <a:solidFill>
              <a:srgbClr val="E06666"/>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2C1-4DBA-B219-0BC72B50DCE0}"/>
            </c:ext>
          </c:extLst>
        </c:ser>
        <c:ser>
          <c:idx val="1"/>
          <c:order val="1"/>
          <c:tx>
            <c:strRef>
              <c:f>'Comparative Figures'!$D$3</c:f>
              <c:strCache>
                <c:ptCount val="1"/>
                <c:pt idx="0">
                  <c:v>Shortlisted</c:v>
                </c:pt>
              </c:strCache>
            </c:strRef>
          </c:tx>
          <c:spPr>
            <a:solidFill>
              <a:srgbClr val="F9CB9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Figures'!$B$4:$B$7</c:f>
              <c:strCache>
                <c:ptCount val="4"/>
                <c:pt idx="0">
                  <c:v>AI tools &amp; applications </c:v>
                </c:pt>
                <c:pt idx="1">
                  <c:v>Platforms</c:v>
                </c:pt>
                <c:pt idx="2">
                  <c:v>Ethical/policy frameworks</c:v>
                </c:pt>
                <c:pt idx="3">
                  <c:v>Governance mechanisms</c:v>
                </c:pt>
              </c:strCache>
            </c:strRef>
          </c:cat>
          <c:val>
            <c:numRef>
              <c:f>'Comparative Figures'!$D$4:$D$7</c:f>
              <c:numCache>
                <c:formatCode>General</c:formatCode>
                <c:ptCount val="4"/>
                <c:pt idx="0">
                  <c:v>26</c:v>
                </c:pt>
                <c:pt idx="1">
                  <c:v>10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2C1-4DBA-B219-0BC72B50DCE0}"/>
            </c:ext>
          </c:extLst>
        </c:ser>
        <c:dLbls>
          <c:showLegendKey val="0"/>
          <c:showVal val="0"/>
          <c:showCatName val="0"/>
          <c:showSerName val="0"/>
          <c:showPercent val="0"/>
          <c:showBubbleSize val="0"/>
        </c:dLbls>
        <c:gapWidth val="150"/>
        <c:axId val="1105580426"/>
        <c:axId val="783475492"/>
      </c:barChart>
      <c:catAx>
        <c:axId val="1105580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Categories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83475492"/>
        <c:crosses val="autoZero"/>
        <c:auto val="1"/>
        <c:lblAlgn val="ctr"/>
        <c:lblOffset val="100"/>
        <c:noMultiLvlLbl val="1"/>
      </c:catAx>
      <c:valAx>
        <c:axId val="7834754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558042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Domains - Catalogue versus Shortlisted</a:t>
            </a:r>
          </a:p>
        </c:rich>
      </c:tx>
      <c:overlay val="0"/>
    </c:title>
    <c:autoTitleDeleted val="0"/>
    <c:plotArea>
      <c:layout/>
      <c:barChart>
        <c:barDir val="col"/>
        <c:grouping val="clustered"/>
        <c:varyColors val="1"/>
        <c:ser>
          <c:idx val="0"/>
          <c:order val="0"/>
          <c:tx>
            <c:strRef>
              <c:f>'Comparative Figures'!$C$69</c:f>
              <c:strCache>
                <c:ptCount val="1"/>
                <c:pt idx="0">
                  <c:v>Living Catalogue</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Figures'!$C$70:$C$72</c:f>
              <c:numCache>
                <c:formatCode>General</c:formatCode>
                <c:ptCount val="3"/>
                <c:pt idx="0">
                  <c:v>15</c:v>
                </c:pt>
                <c:pt idx="1">
                  <c:v>18</c:v>
                </c:pt>
                <c:pt idx="2">
                  <c:v>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FF-4348-84F3-A969FEC02813}"/>
            </c:ext>
          </c:extLst>
        </c:ser>
        <c:ser>
          <c:idx val="1"/>
          <c:order val="1"/>
          <c:tx>
            <c:strRef>
              <c:f>'Comparative Figures'!$D$69</c:f>
              <c:strCache>
                <c:ptCount val="1"/>
                <c:pt idx="0">
                  <c:v>Shortlisted</c:v>
                </c:pt>
              </c:strCache>
            </c:strRef>
          </c:tx>
          <c:spPr>
            <a:solidFill>
              <a:srgbClr val="9FC5E8"/>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Figures'!$B$70:$B$72</c:f>
              <c:strCache>
                <c:ptCount val="3"/>
                <c:pt idx="0">
                  <c:v>Biological</c:v>
                </c:pt>
                <c:pt idx="1">
                  <c:v>Clinical</c:v>
                </c:pt>
                <c:pt idx="2">
                  <c:v>Societal</c:v>
                </c:pt>
              </c:strCache>
            </c:strRef>
          </c:cat>
          <c:val>
            <c:numRef>
              <c:f>'Comparative Figures'!$D$70:$D$72</c:f>
              <c:numCache>
                <c:formatCode>General</c:formatCode>
                <c:ptCount val="3"/>
                <c:pt idx="0">
                  <c:v>9</c:v>
                </c:pt>
                <c:pt idx="1">
                  <c:v>9</c:v>
                </c:pt>
                <c:pt idx="2">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FF-4348-84F3-A969FEC02813}"/>
            </c:ext>
          </c:extLst>
        </c:ser>
        <c:dLbls>
          <c:showLegendKey val="0"/>
          <c:showVal val="0"/>
          <c:showCatName val="0"/>
          <c:showSerName val="0"/>
          <c:showPercent val="0"/>
          <c:showBubbleSize val="0"/>
        </c:dLbls>
        <c:gapWidth val="150"/>
        <c:axId val="1105282481"/>
        <c:axId val="616000355"/>
      </c:barChart>
      <c:catAx>
        <c:axId val="1105282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16000355"/>
        <c:crosses val="autoZero"/>
        <c:auto val="1"/>
        <c:lblAlgn val="ctr"/>
        <c:lblOffset val="100"/>
        <c:noMultiLvlLbl val="1"/>
      </c:catAx>
      <c:valAx>
        <c:axId val="616000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52824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Target Audiences - Catalogue versus Shortlisted</a:t>
            </a:r>
          </a:p>
        </c:rich>
      </c:tx>
      <c:overlay val="0"/>
    </c:title>
    <c:autoTitleDeleted val="0"/>
    <c:plotArea>
      <c:layout/>
      <c:barChart>
        <c:barDir val="col"/>
        <c:grouping val="clustered"/>
        <c:varyColors val="1"/>
        <c:ser>
          <c:idx val="0"/>
          <c:order val="0"/>
          <c:tx>
            <c:strRef>
              <c:f>'Comparative Figures'!$C$63</c:f>
              <c:strCache>
                <c:ptCount val="1"/>
                <c:pt idx="0">
                  <c:v>Living Catalogue</c:v>
                </c:pt>
              </c:strCache>
            </c:strRef>
          </c:tx>
          <c:spPr>
            <a:solidFill>
              <a:srgbClr val="FF6D0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Figures'!$C$64:$C$67</c:f>
              <c:numCache>
                <c:formatCode>General</c:formatCode>
                <c:ptCount val="4"/>
                <c:pt idx="0">
                  <c:v>50</c:v>
                </c:pt>
                <c:pt idx="1">
                  <c:v>34</c:v>
                </c:pt>
                <c:pt idx="2">
                  <c:v>29</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50-4AFF-9B09-854B0B9093D3}"/>
            </c:ext>
          </c:extLst>
        </c:ser>
        <c:ser>
          <c:idx val="1"/>
          <c:order val="1"/>
          <c:tx>
            <c:strRef>
              <c:f>'Comparative Figures'!$D$63</c:f>
              <c:strCache>
                <c:ptCount val="1"/>
                <c:pt idx="0">
                  <c:v>Shortlisted</c:v>
                </c:pt>
              </c:strCache>
            </c:strRef>
          </c:tx>
          <c:spPr>
            <a:solidFill>
              <a:srgbClr val="F9CB9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Figures'!$B$64:$B$67</c:f>
              <c:strCache>
                <c:ptCount val="4"/>
                <c:pt idx="0">
                  <c:v>Academia</c:v>
                </c:pt>
                <c:pt idx="1">
                  <c:v>Government</c:v>
                </c:pt>
                <c:pt idx="2">
                  <c:v>Public</c:v>
                </c:pt>
                <c:pt idx="3">
                  <c:v>Business</c:v>
                </c:pt>
              </c:strCache>
            </c:strRef>
          </c:cat>
          <c:val>
            <c:numRef>
              <c:f>'Comparative Figures'!$D$64:$D$67</c:f>
              <c:numCache>
                <c:formatCode>General</c:formatCode>
                <c:ptCount val="4"/>
                <c:pt idx="0">
                  <c:v>18</c:v>
                </c:pt>
                <c:pt idx="1">
                  <c:v>11</c:v>
                </c:pt>
                <c:pt idx="2">
                  <c:v>9</c:v>
                </c:pt>
                <c:pt idx="3">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250-4AFF-9B09-854B0B9093D3}"/>
            </c:ext>
          </c:extLst>
        </c:ser>
        <c:dLbls>
          <c:showLegendKey val="0"/>
          <c:showVal val="0"/>
          <c:showCatName val="0"/>
          <c:showSerName val="0"/>
          <c:showPercent val="0"/>
          <c:showBubbleSize val="0"/>
        </c:dLbls>
        <c:gapWidth val="150"/>
        <c:axId val="506393944"/>
        <c:axId val="1086391138"/>
      </c:barChart>
      <c:catAx>
        <c:axId val="506393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Target Audience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86391138"/>
        <c:crosses val="autoZero"/>
        <c:auto val="1"/>
        <c:lblAlgn val="ctr"/>
        <c:lblOffset val="100"/>
        <c:noMultiLvlLbl val="1"/>
      </c:catAx>
      <c:valAx>
        <c:axId val="1086391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63939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Sectors - Catalogue versus Shortlisted</a:t>
            </a:r>
          </a:p>
        </c:rich>
      </c:tx>
      <c:overlay val="0"/>
    </c:title>
    <c:autoTitleDeleted val="0"/>
    <c:plotArea>
      <c:layout/>
      <c:barChart>
        <c:barDir val="col"/>
        <c:grouping val="clustered"/>
        <c:varyColors val="1"/>
        <c:ser>
          <c:idx val="0"/>
          <c:order val="0"/>
          <c:tx>
            <c:strRef>
              <c:f>'Comparative Figures'!$C$55</c:f>
              <c:strCache>
                <c:ptCount val="1"/>
                <c:pt idx="0">
                  <c:v>Living Catalogue</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Figures'!$C$56:$C$61</c:f>
              <c:numCache>
                <c:formatCode>General</c:formatCode>
                <c:ptCount val="6"/>
                <c:pt idx="0">
                  <c:v>37</c:v>
                </c:pt>
                <c:pt idx="1">
                  <c:v>31</c:v>
                </c:pt>
                <c:pt idx="2">
                  <c:v>8</c:v>
                </c:pt>
                <c:pt idx="3">
                  <c:v>6</c:v>
                </c:pt>
                <c:pt idx="4">
                  <c:v>6</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B0A-433A-A160-9B28A1F4D5B6}"/>
            </c:ext>
          </c:extLst>
        </c:ser>
        <c:ser>
          <c:idx val="1"/>
          <c:order val="1"/>
          <c:tx>
            <c:strRef>
              <c:f>'Comparative Figures'!$D$55</c:f>
              <c:strCache>
                <c:ptCount val="1"/>
                <c:pt idx="0">
                  <c:v>Shortlisted</c:v>
                </c:pt>
              </c:strCache>
            </c:strRef>
          </c:tx>
          <c:spPr>
            <a:solidFill>
              <a:srgbClr val="FFE599"/>
            </a:solidFill>
            <a:ln cmpd="sng">
              <a:solidFill>
                <a:srgbClr val="000000"/>
              </a:solidFill>
            </a:ln>
          </c:spPr>
          <c:invertIfNegative val="1"/>
          <c:dLbls>
            <c:spPr>
              <a:noFill/>
              <a:ln>
                <a:noFill/>
              </a:ln>
              <a:effectLst/>
            </c:spPr>
            <c:txPr>
              <a:bodyPr/>
              <a:lstStyle/>
              <a:p>
                <a:pPr lvl="0">
                  <a:defRPr>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Figures'!$D$56:$D$61</c:f>
              <c:numCache>
                <c:formatCode>General</c:formatCode>
                <c:ptCount val="6"/>
                <c:pt idx="0">
                  <c:v>19</c:v>
                </c:pt>
                <c:pt idx="1">
                  <c:v>10</c:v>
                </c:pt>
                <c:pt idx="2">
                  <c:v>4</c:v>
                </c:pt>
                <c:pt idx="3">
                  <c:v>2</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B0A-433A-A160-9B28A1F4D5B6}"/>
            </c:ext>
          </c:extLst>
        </c:ser>
        <c:dLbls>
          <c:showLegendKey val="0"/>
          <c:showVal val="0"/>
          <c:showCatName val="0"/>
          <c:showSerName val="0"/>
          <c:showPercent val="0"/>
          <c:showBubbleSize val="0"/>
        </c:dLbls>
        <c:gapWidth val="150"/>
        <c:axId val="1124174092"/>
        <c:axId val="1589546466"/>
      </c:barChart>
      <c:catAx>
        <c:axId val="1124174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9546466"/>
        <c:crosses val="autoZero"/>
        <c:auto val="1"/>
        <c:lblAlgn val="ctr"/>
        <c:lblOffset val="100"/>
        <c:noMultiLvlLbl val="1"/>
      </c:catAx>
      <c:valAx>
        <c:axId val="1589546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2417409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75BA-49FC-B3FE-F084D6B30BB2}"/>
              </c:ext>
            </c:extLst>
          </c:dPt>
          <c:dPt>
            <c:idx val="1"/>
            <c:bubble3D val="0"/>
            <c:spPr>
              <a:solidFill>
                <a:srgbClr val="F6B26B"/>
              </a:solidFill>
            </c:spPr>
            <c:extLst>
              <c:ext xmlns:c16="http://schemas.microsoft.com/office/drawing/2014/chart" uri="{C3380CC4-5D6E-409C-BE32-E72D297353CC}">
                <c16:uniqueId val="{00000003-75BA-49FC-B3FE-F084D6B30BB2}"/>
              </c:ext>
            </c:extLst>
          </c:dPt>
          <c:dPt>
            <c:idx val="2"/>
            <c:bubble3D val="0"/>
            <c:spPr>
              <a:solidFill>
                <a:srgbClr val="FBBC04"/>
              </a:solidFill>
            </c:spPr>
            <c:extLst>
              <c:ext xmlns:c16="http://schemas.microsoft.com/office/drawing/2014/chart" uri="{C3380CC4-5D6E-409C-BE32-E72D297353CC}">
                <c16:uniqueId val="{00000005-75BA-49FC-B3FE-F084D6B30BB2}"/>
              </c:ext>
            </c:extLst>
          </c:dPt>
          <c:dPt>
            <c:idx val="3"/>
            <c:bubble3D val="0"/>
            <c:spPr>
              <a:solidFill>
                <a:srgbClr val="34A853"/>
              </a:solidFill>
            </c:spPr>
            <c:extLst>
              <c:ext xmlns:c16="http://schemas.microsoft.com/office/drawing/2014/chart" uri="{C3380CC4-5D6E-409C-BE32-E72D297353CC}">
                <c16:uniqueId val="{00000007-75BA-49FC-B3FE-F084D6B30BB2}"/>
              </c:ext>
            </c:extLst>
          </c:dPt>
          <c:cat>
            <c:strRef>
              <c:f>'Shortlisted Initiatives Counter'!$B$4:$B$7</c:f>
              <c:strCache>
                <c:ptCount val="4"/>
                <c:pt idx="0">
                  <c:v>AI tools &amp; applications</c:v>
                </c:pt>
                <c:pt idx="1">
                  <c:v>Platforms to fast-track research &amp; crowdsource projects</c:v>
                </c:pt>
                <c:pt idx="2">
                  <c:v>Ethical and policy frameworks</c:v>
                </c:pt>
                <c:pt idx="3">
                  <c:v>Governance mechanisms to operationalize principles </c:v>
                </c:pt>
              </c:strCache>
            </c:strRef>
          </c:cat>
          <c:val>
            <c:numRef>
              <c:f>'Shortlisted Initiatives Counter'!$C$4:$C$7</c:f>
              <c:numCache>
                <c:formatCode>General</c:formatCode>
                <c:ptCount val="4"/>
                <c:pt idx="0">
                  <c:v>26</c:v>
                </c:pt>
                <c:pt idx="1">
                  <c:v>10</c:v>
                </c:pt>
                <c:pt idx="2">
                  <c:v>0</c:v>
                </c:pt>
                <c:pt idx="3">
                  <c:v>0</c:v>
                </c:pt>
              </c:numCache>
            </c:numRef>
          </c:val>
          <c:extLst>
            <c:ext xmlns:c16="http://schemas.microsoft.com/office/drawing/2014/chart" uri="{C3380CC4-5D6E-409C-BE32-E72D297353CC}">
              <c16:uniqueId val="{00000008-75BA-49FC-B3FE-F084D6B30BB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Themes</a:t>
            </a:r>
          </a:p>
        </c:rich>
      </c:tx>
      <c:overlay val="0"/>
    </c:title>
    <c:autoTitleDeleted val="0"/>
    <c:plotArea>
      <c:layout/>
      <c:pieChart>
        <c:varyColors val="1"/>
        <c:ser>
          <c:idx val="0"/>
          <c:order val="0"/>
          <c:tx>
            <c:strRef>
              <c:f>'Catalogue Counters'!$C$9</c:f>
              <c:strCache>
                <c:ptCount val="1"/>
                <c:pt idx="0">
                  <c:v>#</c:v>
                </c:pt>
              </c:strCache>
            </c:strRef>
          </c:tx>
          <c:dPt>
            <c:idx val="0"/>
            <c:bubble3D val="0"/>
            <c:spPr>
              <a:solidFill>
                <a:srgbClr val="4285F4"/>
              </a:solidFill>
            </c:spPr>
            <c:extLst>
              <c:ext xmlns:c16="http://schemas.microsoft.com/office/drawing/2014/chart" uri="{C3380CC4-5D6E-409C-BE32-E72D297353CC}">
                <c16:uniqueId val="{00000001-AB74-4E25-B17D-2BD15828B220}"/>
              </c:ext>
            </c:extLst>
          </c:dPt>
          <c:dPt>
            <c:idx val="1"/>
            <c:bubble3D val="0"/>
            <c:spPr>
              <a:solidFill>
                <a:srgbClr val="EA4335"/>
              </a:solidFill>
            </c:spPr>
            <c:extLst>
              <c:ext xmlns:c16="http://schemas.microsoft.com/office/drawing/2014/chart" uri="{C3380CC4-5D6E-409C-BE32-E72D297353CC}">
                <c16:uniqueId val="{00000003-AB74-4E25-B17D-2BD15828B220}"/>
              </c:ext>
            </c:extLst>
          </c:dPt>
          <c:dPt>
            <c:idx val="2"/>
            <c:bubble3D val="0"/>
            <c:spPr>
              <a:solidFill>
                <a:srgbClr val="FBBC04"/>
              </a:solidFill>
            </c:spPr>
            <c:extLst>
              <c:ext xmlns:c16="http://schemas.microsoft.com/office/drawing/2014/chart" uri="{C3380CC4-5D6E-409C-BE32-E72D297353CC}">
                <c16:uniqueId val="{00000005-AB74-4E25-B17D-2BD15828B220}"/>
              </c:ext>
            </c:extLst>
          </c:dPt>
          <c:dPt>
            <c:idx val="3"/>
            <c:bubble3D val="0"/>
            <c:spPr>
              <a:solidFill>
                <a:srgbClr val="34A853"/>
              </a:solidFill>
            </c:spPr>
            <c:extLst>
              <c:ext xmlns:c16="http://schemas.microsoft.com/office/drawing/2014/chart" uri="{C3380CC4-5D6E-409C-BE32-E72D297353CC}">
                <c16:uniqueId val="{00000007-AB74-4E25-B17D-2BD15828B220}"/>
              </c:ext>
            </c:extLst>
          </c:dPt>
          <c:dPt>
            <c:idx val="4"/>
            <c:bubble3D val="0"/>
            <c:spPr>
              <a:solidFill>
                <a:srgbClr val="FF6D01"/>
              </a:solidFill>
            </c:spPr>
            <c:extLst>
              <c:ext xmlns:c16="http://schemas.microsoft.com/office/drawing/2014/chart" uri="{C3380CC4-5D6E-409C-BE32-E72D297353CC}">
                <c16:uniqueId val="{00000009-AB74-4E25-B17D-2BD15828B220}"/>
              </c:ext>
            </c:extLst>
          </c:dPt>
          <c:cat>
            <c:strRef>
              <c:f>'Catalogue Counters'!$B$10:$B$14</c:f>
              <c:strCache>
                <c:ptCount val="5"/>
                <c:pt idx="0">
                  <c:v>Accelerating research</c:v>
                </c:pt>
                <c:pt idx="1">
                  <c:v>Early detection and diagnosis</c:v>
                </c:pt>
                <c:pt idx="2">
                  <c:v>Prediction, surveillance and prevention</c:v>
                </c:pt>
                <c:pt idx="3">
                  <c:v>Crisis response</c:v>
                </c:pt>
                <c:pt idx="4">
                  <c:v>Recovery</c:v>
                </c:pt>
              </c:strCache>
            </c:strRef>
          </c:cat>
          <c:val>
            <c:numRef>
              <c:f>'Catalogue Counters'!$C$10:$C$14</c:f>
              <c:numCache>
                <c:formatCode>General</c:formatCode>
                <c:ptCount val="5"/>
                <c:pt idx="0">
                  <c:v>26</c:v>
                </c:pt>
                <c:pt idx="1">
                  <c:v>18</c:v>
                </c:pt>
                <c:pt idx="2">
                  <c:v>37</c:v>
                </c:pt>
                <c:pt idx="3">
                  <c:v>6</c:v>
                </c:pt>
                <c:pt idx="4">
                  <c:v>6</c:v>
                </c:pt>
              </c:numCache>
            </c:numRef>
          </c:val>
          <c:extLst>
            <c:ext xmlns:c16="http://schemas.microsoft.com/office/drawing/2014/chart" uri="{C3380CC4-5D6E-409C-BE32-E72D297353CC}">
              <c16:uniqueId val="{0000000A-AB74-4E25-B17D-2BD15828B22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Themes</a:t>
            </a:r>
          </a:p>
        </c:rich>
      </c:tx>
      <c:layout>
        <c:manualLayout>
          <c:xMode val="edge"/>
          <c:yMode val="edge"/>
          <c:x val="3.0916666666666669E-2"/>
          <c:y val="5.5390835579514824E-2"/>
        </c:manualLayout>
      </c:layout>
      <c:overlay val="0"/>
    </c:title>
    <c:autoTitleDeleted val="0"/>
    <c:plotArea>
      <c:layout/>
      <c:pieChart>
        <c:varyColors val="1"/>
        <c:ser>
          <c:idx val="0"/>
          <c:order val="0"/>
          <c:tx>
            <c:strRef>
              <c:f>'Shortlisted Initiatives Counter'!$B$11</c:f>
              <c:strCache>
                <c:ptCount val="1"/>
                <c:pt idx="0">
                  <c:v>Early detection and diagnosis</c:v>
                </c:pt>
              </c:strCache>
            </c:strRef>
          </c:tx>
          <c:dPt>
            <c:idx val="0"/>
            <c:bubble3D val="0"/>
            <c:spPr>
              <a:solidFill>
                <a:srgbClr val="4285F4"/>
              </a:solidFill>
            </c:spPr>
            <c:extLst>
              <c:ext xmlns:c16="http://schemas.microsoft.com/office/drawing/2014/chart" uri="{C3380CC4-5D6E-409C-BE32-E72D297353CC}">
                <c16:uniqueId val="{00000001-591C-4510-A675-AD43C81F9C42}"/>
              </c:ext>
            </c:extLst>
          </c:dPt>
          <c:cat>
            <c:numRef>
              <c:f>'Shortlisted Initiatives Counter'!$C$10</c:f>
              <c:numCache>
                <c:formatCode>General</c:formatCode>
                <c:ptCount val="1"/>
                <c:pt idx="0">
                  <c:v>15</c:v>
                </c:pt>
              </c:numCache>
            </c:numRef>
          </c:cat>
          <c:val>
            <c:numRef>
              <c:f>'Shortlisted Initiatives Counter'!$C$11</c:f>
              <c:numCache>
                <c:formatCode>General</c:formatCode>
                <c:ptCount val="1"/>
                <c:pt idx="0">
                  <c:v>7</c:v>
                </c:pt>
              </c:numCache>
            </c:numRef>
          </c:val>
          <c:extLst>
            <c:ext xmlns:c16="http://schemas.microsoft.com/office/drawing/2014/chart" uri="{C3380CC4-5D6E-409C-BE32-E72D297353CC}">
              <c16:uniqueId val="{00000002-591C-4510-A675-AD43C81F9C4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Countries of Origin</a:t>
            </a:r>
          </a:p>
        </c:rich>
      </c:tx>
      <c:overlay val="0"/>
    </c:title>
    <c:autoTitleDeleted val="0"/>
    <c:plotArea>
      <c:layout/>
      <c:pieChart>
        <c:varyColors val="1"/>
        <c:ser>
          <c:idx val="0"/>
          <c:order val="0"/>
          <c:tx>
            <c:strRef>
              <c:f>'Shortlisted Initiatives Counter'!$C$16</c:f>
              <c:strCache>
                <c:ptCount val="1"/>
                <c:pt idx="0">
                  <c:v>#</c:v>
                </c:pt>
              </c:strCache>
            </c:strRef>
          </c:tx>
          <c:dPt>
            <c:idx val="0"/>
            <c:bubble3D val="0"/>
            <c:spPr>
              <a:solidFill>
                <a:srgbClr val="4285F4"/>
              </a:solidFill>
            </c:spPr>
            <c:extLst>
              <c:ext xmlns:c16="http://schemas.microsoft.com/office/drawing/2014/chart" uri="{C3380CC4-5D6E-409C-BE32-E72D297353CC}">
                <c16:uniqueId val="{00000001-8B1F-41A2-A61D-FAFD3A4CF03A}"/>
              </c:ext>
            </c:extLst>
          </c:dPt>
          <c:dPt>
            <c:idx val="1"/>
            <c:bubble3D val="0"/>
            <c:spPr>
              <a:solidFill>
                <a:srgbClr val="EA4335"/>
              </a:solidFill>
            </c:spPr>
            <c:extLst>
              <c:ext xmlns:c16="http://schemas.microsoft.com/office/drawing/2014/chart" uri="{C3380CC4-5D6E-409C-BE32-E72D297353CC}">
                <c16:uniqueId val="{00000003-8B1F-41A2-A61D-FAFD3A4CF03A}"/>
              </c:ext>
            </c:extLst>
          </c:dPt>
          <c:dPt>
            <c:idx val="2"/>
            <c:bubble3D val="0"/>
            <c:spPr>
              <a:solidFill>
                <a:srgbClr val="FBBC04"/>
              </a:solidFill>
            </c:spPr>
            <c:extLst>
              <c:ext xmlns:c16="http://schemas.microsoft.com/office/drawing/2014/chart" uri="{C3380CC4-5D6E-409C-BE32-E72D297353CC}">
                <c16:uniqueId val="{00000005-8B1F-41A2-A61D-FAFD3A4CF03A}"/>
              </c:ext>
            </c:extLst>
          </c:dPt>
          <c:dPt>
            <c:idx val="3"/>
            <c:bubble3D val="0"/>
            <c:spPr>
              <a:solidFill>
                <a:srgbClr val="34A853"/>
              </a:solidFill>
            </c:spPr>
            <c:extLst>
              <c:ext xmlns:c16="http://schemas.microsoft.com/office/drawing/2014/chart" uri="{C3380CC4-5D6E-409C-BE32-E72D297353CC}">
                <c16:uniqueId val="{00000007-8B1F-41A2-A61D-FAFD3A4CF03A}"/>
              </c:ext>
            </c:extLst>
          </c:dPt>
          <c:dPt>
            <c:idx val="4"/>
            <c:bubble3D val="0"/>
            <c:spPr>
              <a:solidFill>
                <a:srgbClr val="FF6D01"/>
              </a:solidFill>
            </c:spPr>
            <c:extLst>
              <c:ext xmlns:c16="http://schemas.microsoft.com/office/drawing/2014/chart" uri="{C3380CC4-5D6E-409C-BE32-E72D297353CC}">
                <c16:uniqueId val="{00000009-8B1F-41A2-A61D-FAFD3A4CF03A}"/>
              </c:ext>
            </c:extLst>
          </c:dPt>
          <c:dPt>
            <c:idx val="5"/>
            <c:bubble3D val="0"/>
            <c:spPr>
              <a:solidFill>
                <a:srgbClr val="46BDC6"/>
              </a:solidFill>
            </c:spPr>
            <c:extLst>
              <c:ext xmlns:c16="http://schemas.microsoft.com/office/drawing/2014/chart" uri="{C3380CC4-5D6E-409C-BE32-E72D297353CC}">
                <c16:uniqueId val="{0000000B-8B1F-41A2-A61D-FAFD3A4CF03A}"/>
              </c:ext>
            </c:extLst>
          </c:dPt>
          <c:dPt>
            <c:idx val="6"/>
            <c:bubble3D val="0"/>
            <c:spPr>
              <a:solidFill>
                <a:srgbClr val="7BAAF7"/>
              </a:solidFill>
            </c:spPr>
            <c:extLst>
              <c:ext xmlns:c16="http://schemas.microsoft.com/office/drawing/2014/chart" uri="{C3380CC4-5D6E-409C-BE32-E72D297353CC}">
                <c16:uniqueId val="{0000000D-8B1F-41A2-A61D-FAFD3A4CF03A}"/>
              </c:ext>
            </c:extLst>
          </c:dPt>
          <c:dPt>
            <c:idx val="7"/>
            <c:bubble3D val="0"/>
            <c:spPr>
              <a:solidFill>
                <a:srgbClr val="F07B72"/>
              </a:solidFill>
            </c:spPr>
            <c:extLst>
              <c:ext xmlns:c16="http://schemas.microsoft.com/office/drawing/2014/chart" uri="{C3380CC4-5D6E-409C-BE32-E72D297353CC}">
                <c16:uniqueId val="{0000000F-8B1F-41A2-A61D-FAFD3A4CF03A}"/>
              </c:ext>
            </c:extLst>
          </c:dPt>
          <c:dPt>
            <c:idx val="8"/>
            <c:bubble3D val="0"/>
            <c:spPr>
              <a:solidFill>
                <a:srgbClr val="FCD04F"/>
              </a:solidFill>
            </c:spPr>
            <c:extLst>
              <c:ext xmlns:c16="http://schemas.microsoft.com/office/drawing/2014/chart" uri="{C3380CC4-5D6E-409C-BE32-E72D297353CC}">
                <c16:uniqueId val="{00000011-8B1F-41A2-A61D-FAFD3A4CF03A}"/>
              </c:ext>
            </c:extLst>
          </c:dPt>
          <c:dPt>
            <c:idx val="9"/>
            <c:bubble3D val="0"/>
            <c:spPr>
              <a:solidFill>
                <a:srgbClr val="71C287"/>
              </a:solidFill>
            </c:spPr>
            <c:extLst>
              <c:ext xmlns:c16="http://schemas.microsoft.com/office/drawing/2014/chart" uri="{C3380CC4-5D6E-409C-BE32-E72D297353CC}">
                <c16:uniqueId val="{00000013-8B1F-41A2-A61D-FAFD3A4CF03A}"/>
              </c:ext>
            </c:extLst>
          </c:dPt>
          <c:dPt>
            <c:idx val="10"/>
            <c:bubble3D val="0"/>
            <c:spPr>
              <a:solidFill>
                <a:srgbClr val="FF994D"/>
              </a:solidFill>
            </c:spPr>
            <c:extLst>
              <c:ext xmlns:c16="http://schemas.microsoft.com/office/drawing/2014/chart" uri="{C3380CC4-5D6E-409C-BE32-E72D297353CC}">
                <c16:uniqueId val="{00000015-8B1F-41A2-A61D-FAFD3A4CF03A}"/>
              </c:ext>
            </c:extLst>
          </c:dPt>
          <c:dPt>
            <c:idx val="11"/>
            <c:bubble3D val="0"/>
            <c:spPr>
              <a:solidFill>
                <a:srgbClr val="7ED1D7"/>
              </a:solidFill>
            </c:spPr>
            <c:extLst>
              <c:ext xmlns:c16="http://schemas.microsoft.com/office/drawing/2014/chart" uri="{C3380CC4-5D6E-409C-BE32-E72D297353CC}">
                <c16:uniqueId val="{00000017-8B1F-41A2-A61D-FAFD3A4CF03A}"/>
              </c:ext>
            </c:extLst>
          </c:dPt>
          <c:dPt>
            <c:idx val="12"/>
            <c:bubble3D val="0"/>
            <c:spPr>
              <a:solidFill>
                <a:srgbClr val="B3CEFB"/>
              </a:solidFill>
            </c:spPr>
            <c:extLst>
              <c:ext xmlns:c16="http://schemas.microsoft.com/office/drawing/2014/chart" uri="{C3380CC4-5D6E-409C-BE32-E72D297353CC}">
                <c16:uniqueId val="{00000019-8B1F-41A2-A61D-FAFD3A4CF03A}"/>
              </c:ext>
            </c:extLst>
          </c:dPt>
          <c:dPt>
            <c:idx val="13"/>
            <c:bubble3D val="0"/>
            <c:spPr>
              <a:solidFill>
                <a:srgbClr val="F7B4AE"/>
              </a:solidFill>
            </c:spPr>
            <c:extLst>
              <c:ext xmlns:c16="http://schemas.microsoft.com/office/drawing/2014/chart" uri="{C3380CC4-5D6E-409C-BE32-E72D297353CC}">
                <c16:uniqueId val="{0000001B-8B1F-41A2-A61D-FAFD3A4CF03A}"/>
              </c:ext>
            </c:extLst>
          </c:dPt>
          <c:dPt>
            <c:idx val="14"/>
            <c:bubble3D val="0"/>
            <c:spPr>
              <a:solidFill>
                <a:srgbClr val="FDE49B"/>
              </a:solidFill>
            </c:spPr>
            <c:extLst>
              <c:ext xmlns:c16="http://schemas.microsoft.com/office/drawing/2014/chart" uri="{C3380CC4-5D6E-409C-BE32-E72D297353CC}">
                <c16:uniqueId val="{0000001D-8B1F-41A2-A61D-FAFD3A4CF03A}"/>
              </c:ext>
            </c:extLst>
          </c:dPt>
          <c:dPt>
            <c:idx val="15"/>
            <c:bubble3D val="0"/>
            <c:spPr>
              <a:solidFill>
                <a:srgbClr val="AEDCBA"/>
              </a:solidFill>
            </c:spPr>
            <c:extLst>
              <c:ext xmlns:c16="http://schemas.microsoft.com/office/drawing/2014/chart" uri="{C3380CC4-5D6E-409C-BE32-E72D297353CC}">
                <c16:uniqueId val="{0000001F-8B1F-41A2-A61D-FAFD3A4CF03A}"/>
              </c:ext>
            </c:extLst>
          </c:dPt>
          <c:dPt>
            <c:idx val="16"/>
            <c:bubble3D val="0"/>
            <c:spPr>
              <a:solidFill>
                <a:srgbClr val="FFC599"/>
              </a:solidFill>
            </c:spPr>
            <c:extLst>
              <c:ext xmlns:c16="http://schemas.microsoft.com/office/drawing/2014/chart" uri="{C3380CC4-5D6E-409C-BE32-E72D297353CC}">
                <c16:uniqueId val="{00000021-8B1F-41A2-A61D-FAFD3A4CF03A}"/>
              </c:ext>
            </c:extLst>
          </c:dPt>
          <c:dPt>
            <c:idx val="17"/>
            <c:bubble3D val="0"/>
            <c:spPr>
              <a:solidFill>
                <a:srgbClr val="B5E5E8"/>
              </a:solidFill>
            </c:spPr>
            <c:extLst>
              <c:ext xmlns:c16="http://schemas.microsoft.com/office/drawing/2014/chart" uri="{C3380CC4-5D6E-409C-BE32-E72D297353CC}">
                <c16:uniqueId val="{00000023-8B1F-41A2-A61D-FAFD3A4CF03A}"/>
              </c:ext>
            </c:extLst>
          </c:dPt>
          <c:dPt>
            <c:idx val="18"/>
            <c:bubble3D val="0"/>
            <c:spPr>
              <a:solidFill>
                <a:srgbClr val="ECF3FE"/>
              </a:solidFill>
            </c:spPr>
            <c:extLst>
              <c:ext xmlns:c16="http://schemas.microsoft.com/office/drawing/2014/chart" uri="{C3380CC4-5D6E-409C-BE32-E72D297353CC}">
                <c16:uniqueId val="{00000025-8B1F-41A2-A61D-FAFD3A4CF03A}"/>
              </c:ext>
            </c:extLst>
          </c:dPt>
          <c:dPt>
            <c:idx val="19"/>
            <c:bubble3D val="0"/>
            <c:spPr>
              <a:solidFill>
                <a:srgbClr val="FDECEB"/>
              </a:solidFill>
            </c:spPr>
            <c:extLst>
              <c:ext xmlns:c16="http://schemas.microsoft.com/office/drawing/2014/chart" uri="{C3380CC4-5D6E-409C-BE32-E72D297353CC}">
                <c16:uniqueId val="{00000027-8B1F-41A2-A61D-FAFD3A4CF03A}"/>
              </c:ext>
            </c:extLst>
          </c:dPt>
          <c:cat>
            <c:strRef>
              <c:f>'Shortlisted Initiatives Counter'!$B$17:$B$36</c:f>
              <c:strCache>
                <c:ptCount val="20"/>
                <c:pt idx="0">
                  <c:v>United States</c:v>
                </c:pt>
                <c:pt idx="1">
                  <c:v>China</c:v>
                </c:pt>
                <c:pt idx="2">
                  <c:v>United Kingdom</c:v>
                </c:pt>
                <c:pt idx="3">
                  <c:v>India</c:v>
                </c:pt>
                <c:pt idx="4">
                  <c:v>Canada</c:v>
                </c:pt>
                <c:pt idx="5">
                  <c:v>Israel</c:v>
                </c:pt>
                <c:pt idx="6">
                  <c:v>France</c:v>
                </c:pt>
                <c:pt idx="7">
                  <c:v>Brazil</c:v>
                </c:pt>
                <c:pt idx="8">
                  <c:v>South Korea</c:v>
                </c:pt>
                <c:pt idx="9">
                  <c:v>Singapore</c:v>
                </c:pt>
                <c:pt idx="10">
                  <c:v>Germany</c:v>
                </c:pt>
                <c:pt idx="11">
                  <c:v>Belgium</c:v>
                </c:pt>
                <c:pt idx="12">
                  <c:v>Greece</c:v>
                </c:pt>
                <c:pt idx="13">
                  <c:v>New Zealand</c:v>
                </c:pt>
                <c:pt idx="14">
                  <c:v>Japan</c:v>
                </c:pt>
                <c:pt idx="15">
                  <c:v>Netherlands</c:v>
                </c:pt>
                <c:pt idx="16">
                  <c:v>Luxembourg</c:v>
                </c:pt>
                <c:pt idx="17">
                  <c:v>Switzerland</c:v>
                </c:pt>
                <c:pt idx="18">
                  <c:v>UAE</c:v>
                </c:pt>
                <c:pt idx="19">
                  <c:v>European Union</c:v>
                </c:pt>
              </c:strCache>
            </c:strRef>
          </c:cat>
          <c:val>
            <c:numRef>
              <c:f>'Shortlisted Initiatives Counter'!$C$17:$C$36</c:f>
              <c:numCache>
                <c:formatCode>General</c:formatCode>
                <c:ptCount val="20"/>
                <c:pt idx="0">
                  <c:v>21</c:v>
                </c:pt>
                <c:pt idx="1">
                  <c:v>10</c:v>
                </c:pt>
                <c:pt idx="2">
                  <c:v>5</c:v>
                </c:pt>
                <c:pt idx="3">
                  <c:v>4</c:v>
                </c:pt>
                <c:pt idx="4">
                  <c:v>3</c:v>
                </c:pt>
                <c:pt idx="5">
                  <c:v>2</c:v>
                </c:pt>
                <c:pt idx="6">
                  <c:v>2</c:v>
                </c:pt>
                <c:pt idx="7">
                  <c:v>2</c:v>
                </c:pt>
                <c:pt idx="8">
                  <c:v>1</c:v>
                </c:pt>
                <c:pt idx="9">
                  <c:v>1</c:v>
                </c:pt>
                <c:pt idx="10">
                  <c:v>1</c:v>
                </c:pt>
                <c:pt idx="11">
                  <c:v>1</c:v>
                </c:pt>
                <c:pt idx="12">
                  <c:v>1</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28-8B1F-41A2-A61D-FAFD3A4CF03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2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600" b="0">
                <a:solidFill>
                  <a:srgbClr val="757575"/>
                </a:solidFill>
                <a:latin typeface="+mn-lt"/>
              </a:defRPr>
            </a:pPr>
            <a:r>
              <a:rPr lang="en-NZ" sz="2600" b="0">
                <a:solidFill>
                  <a:srgbClr val="757575"/>
                </a:solidFill>
                <a:latin typeface="+mn-lt"/>
              </a:rPr>
              <a:t>Shortlist - Sectors</a:t>
            </a:r>
          </a:p>
        </c:rich>
      </c:tx>
      <c:overlay val="0"/>
    </c:title>
    <c:autoTitleDeleted val="0"/>
    <c:plotArea>
      <c:layout/>
      <c:pieChart>
        <c:varyColors val="1"/>
        <c:ser>
          <c:idx val="0"/>
          <c:order val="0"/>
          <c:tx>
            <c:strRef>
              <c:f>'Shortlisted Initiatives Counter'!$C$55</c:f>
              <c:strCache>
                <c:ptCount val="1"/>
                <c:pt idx="0">
                  <c:v>#</c:v>
                </c:pt>
              </c:strCache>
            </c:strRef>
          </c:tx>
          <c:dPt>
            <c:idx val="0"/>
            <c:bubble3D val="0"/>
            <c:spPr>
              <a:solidFill>
                <a:srgbClr val="EA9999"/>
              </a:solidFill>
            </c:spPr>
            <c:extLst>
              <c:ext xmlns:c16="http://schemas.microsoft.com/office/drawing/2014/chart" uri="{C3380CC4-5D6E-409C-BE32-E72D297353CC}">
                <c16:uniqueId val="{00000001-2D37-40D9-B840-92ADC564967B}"/>
              </c:ext>
            </c:extLst>
          </c:dPt>
          <c:dPt>
            <c:idx val="1"/>
            <c:bubble3D val="0"/>
            <c:spPr>
              <a:solidFill>
                <a:srgbClr val="D5A6BD"/>
              </a:solidFill>
            </c:spPr>
            <c:extLst>
              <c:ext xmlns:c16="http://schemas.microsoft.com/office/drawing/2014/chart" uri="{C3380CC4-5D6E-409C-BE32-E72D297353CC}">
                <c16:uniqueId val="{00000003-2D37-40D9-B840-92ADC564967B}"/>
              </c:ext>
            </c:extLst>
          </c:dPt>
          <c:dPt>
            <c:idx val="2"/>
            <c:bubble3D val="0"/>
            <c:spPr>
              <a:solidFill>
                <a:srgbClr val="EAD1DC"/>
              </a:solidFill>
            </c:spPr>
            <c:extLst>
              <c:ext xmlns:c16="http://schemas.microsoft.com/office/drawing/2014/chart" uri="{C3380CC4-5D6E-409C-BE32-E72D297353CC}">
                <c16:uniqueId val="{00000005-2D37-40D9-B840-92ADC564967B}"/>
              </c:ext>
            </c:extLst>
          </c:dPt>
          <c:dPt>
            <c:idx val="3"/>
            <c:bubble3D val="0"/>
            <c:spPr>
              <a:solidFill>
                <a:srgbClr val="F4CCCC"/>
              </a:solidFill>
            </c:spPr>
            <c:extLst>
              <c:ext xmlns:c16="http://schemas.microsoft.com/office/drawing/2014/chart" uri="{C3380CC4-5D6E-409C-BE32-E72D297353CC}">
                <c16:uniqueId val="{00000007-2D37-40D9-B840-92ADC564967B}"/>
              </c:ext>
            </c:extLst>
          </c:dPt>
          <c:dPt>
            <c:idx val="4"/>
            <c:bubble3D val="0"/>
            <c:spPr>
              <a:solidFill>
                <a:srgbClr val="FF6D01"/>
              </a:solidFill>
            </c:spPr>
            <c:extLst>
              <c:ext xmlns:c16="http://schemas.microsoft.com/office/drawing/2014/chart" uri="{C3380CC4-5D6E-409C-BE32-E72D297353CC}">
                <c16:uniqueId val="{00000009-2D37-40D9-B840-92ADC564967B}"/>
              </c:ext>
            </c:extLst>
          </c:dPt>
          <c:dPt>
            <c:idx val="5"/>
            <c:bubble3D val="0"/>
            <c:spPr>
              <a:solidFill>
                <a:srgbClr val="46BDC6"/>
              </a:solidFill>
            </c:spPr>
            <c:extLst>
              <c:ext xmlns:c16="http://schemas.microsoft.com/office/drawing/2014/chart" uri="{C3380CC4-5D6E-409C-BE32-E72D297353CC}">
                <c16:uniqueId val="{0000000B-2D37-40D9-B840-92ADC564967B}"/>
              </c:ext>
            </c:extLst>
          </c:dPt>
          <c:cat>
            <c:strRef>
              <c:f>'Shortlisted Initiatives Counter'!$B$56:$B$61</c:f>
              <c:strCache>
                <c:ptCount val="6"/>
                <c:pt idx="0">
                  <c:v>For-profit</c:v>
                </c:pt>
                <c:pt idx="1">
                  <c:v>Academia</c:v>
                </c:pt>
                <c:pt idx="2">
                  <c:v>Non-profit</c:v>
                </c:pt>
                <c:pt idx="3">
                  <c:v>Government</c:v>
                </c:pt>
                <c:pt idx="4">
                  <c:v>Civil society</c:v>
                </c:pt>
                <c:pt idx="5">
                  <c:v>International organisation</c:v>
                </c:pt>
              </c:strCache>
            </c:strRef>
          </c:cat>
          <c:val>
            <c:numRef>
              <c:f>'Shortlisted Initiatives Counter'!$C$56:$C$61</c:f>
              <c:numCache>
                <c:formatCode>General</c:formatCode>
                <c:ptCount val="6"/>
                <c:pt idx="0">
                  <c:v>19</c:v>
                </c:pt>
                <c:pt idx="1">
                  <c:v>10</c:v>
                </c:pt>
                <c:pt idx="2">
                  <c:v>4</c:v>
                </c:pt>
                <c:pt idx="3">
                  <c:v>2</c:v>
                </c:pt>
                <c:pt idx="4">
                  <c:v>0</c:v>
                </c:pt>
                <c:pt idx="5">
                  <c:v>0</c:v>
                </c:pt>
              </c:numCache>
            </c:numRef>
          </c:val>
          <c:extLst>
            <c:ext xmlns:c16="http://schemas.microsoft.com/office/drawing/2014/chart" uri="{C3380CC4-5D6E-409C-BE32-E72D297353CC}">
              <c16:uniqueId val="{0000000C-2D37-40D9-B840-92ADC564967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Target Audiences</a:t>
            </a:r>
          </a:p>
        </c:rich>
      </c:tx>
      <c:overlay val="0"/>
    </c:title>
    <c:autoTitleDeleted val="0"/>
    <c:plotArea>
      <c:layout/>
      <c:pieChart>
        <c:varyColors val="1"/>
        <c:ser>
          <c:idx val="0"/>
          <c:order val="0"/>
          <c:tx>
            <c:strRef>
              <c:f>'Shortlisted Initiatives Counter'!$C$63</c:f>
              <c:strCache>
                <c:ptCount val="1"/>
                <c:pt idx="0">
                  <c:v>#</c:v>
                </c:pt>
              </c:strCache>
            </c:strRef>
          </c:tx>
          <c:dPt>
            <c:idx val="0"/>
            <c:bubble3D val="0"/>
            <c:spPr>
              <a:solidFill>
                <a:srgbClr val="D5A6BD"/>
              </a:solidFill>
            </c:spPr>
            <c:extLst>
              <c:ext xmlns:c16="http://schemas.microsoft.com/office/drawing/2014/chart" uri="{C3380CC4-5D6E-409C-BE32-E72D297353CC}">
                <c16:uniqueId val="{00000001-2BB3-47F8-B973-795A23C59446}"/>
              </c:ext>
            </c:extLst>
          </c:dPt>
          <c:dPt>
            <c:idx val="1"/>
            <c:bubble3D val="0"/>
            <c:spPr>
              <a:solidFill>
                <a:srgbClr val="C27BA0"/>
              </a:solidFill>
            </c:spPr>
            <c:extLst>
              <c:ext xmlns:c16="http://schemas.microsoft.com/office/drawing/2014/chart" uri="{C3380CC4-5D6E-409C-BE32-E72D297353CC}">
                <c16:uniqueId val="{00000003-2BB3-47F8-B973-795A23C59446}"/>
              </c:ext>
            </c:extLst>
          </c:dPt>
          <c:dPt>
            <c:idx val="2"/>
            <c:bubble3D val="0"/>
            <c:spPr>
              <a:solidFill>
                <a:srgbClr val="F4CCCC"/>
              </a:solidFill>
            </c:spPr>
            <c:extLst>
              <c:ext xmlns:c16="http://schemas.microsoft.com/office/drawing/2014/chart" uri="{C3380CC4-5D6E-409C-BE32-E72D297353CC}">
                <c16:uniqueId val="{00000005-2BB3-47F8-B973-795A23C59446}"/>
              </c:ext>
            </c:extLst>
          </c:dPt>
          <c:dPt>
            <c:idx val="3"/>
            <c:bubble3D val="0"/>
            <c:spPr>
              <a:solidFill>
                <a:srgbClr val="EA9999"/>
              </a:solidFill>
            </c:spPr>
            <c:extLst>
              <c:ext xmlns:c16="http://schemas.microsoft.com/office/drawing/2014/chart" uri="{C3380CC4-5D6E-409C-BE32-E72D297353CC}">
                <c16:uniqueId val="{00000007-2BB3-47F8-B973-795A23C59446}"/>
              </c:ext>
            </c:extLst>
          </c:dPt>
          <c:cat>
            <c:strRef>
              <c:f>'Shortlisted Initiatives Counter'!$B$64:$B$67</c:f>
              <c:strCache>
                <c:ptCount val="4"/>
                <c:pt idx="0">
                  <c:v>Academia</c:v>
                </c:pt>
                <c:pt idx="1">
                  <c:v>Public</c:v>
                </c:pt>
                <c:pt idx="2">
                  <c:v>Government</c:v>
                </c:pt>
                <c:pt idx="3">
                  <c:v>Business</c:v>
                </c:pt>
              </c:strCache>
            </c:strRef>
          </c:cat>
          <c:val>
            <c:numRef>
              <c:f>'Shortlisted Initiatives Counter'!$C$64:$C$67</c:f>
              <c:numCache>
                <c:formatCode>General</c:formatCode>
                <c:ptCount val="4"/>
                <c:pt idx="0">
                  <c:v>18</c:v>
                </c:pt>
                <c:pt idx="1">
                  <c:v>11</c:v>
                </c:pt>
                <c:pt idx="2">
                  <c:v>9</c:v>
                </c:pt>
                <c:pt idx="3">
                  <c:v>9</c:v>
                </c:pt>
              </c:numCache>
            </c:numRef>
          </c:val>
          <c:extLst>
            <c:ext xmlns:c16="http://schemas.microsoft.com/office/drawing/2014/chart" uri="{C3380CC4-5D6E-409C-BE32-E72D297353CC}">
              <c16:uniqueId val="{00000008-2BB3-47F8-B973-795A23C5944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Dates of Origin</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numRef>
              <c:f>'Shortlisted Initiatives Counter'!$B$39:$B$48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'Shortlisted Initiatives Counter'!$C$39:$C$48</c:f>
              <c:numCache>
                <c:formatCode>General</c:formatCode>
                <c:ptCount val="10"/>
                <c:pt idx="0">
                  <c:v>2</c:v>
                </c:pt>
                <c:pt idx="1">
                  <c:v>1</c:v>
                </c:pt>
                <c:pt idx="2">
                  <c:v>8</c:v>
                </c:pt>
                <c:pt idx="3">
                  <c:v>10</c:v>
                </c:pt>
                <c:pt idx="4">
                  <c:v>4</c:v>
                </c:pt>
                <c:pt idx="5">
                  <c:v>3</c:v>
                </c:pt>
                <c:pt idx="6">
                  <c:v>1</c:v>
                </c:pt>
                <c:pt idx="7">
                  <c:v>0</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A0-417A-A8E8-35A4EA8FA527}"/>
            </c:ext>
          </c:extLst>
        </c:ser>
        <c:dLbls>
          <c:showLegendKey val="0"/>
          <c:showVal val="0"/>
          <c:showCatName val="0"/>
          <c:showSerName val="0"/>
          <c:showPercent val="0"/>
          <c:showBubbleSize val="0"/>
        </c:dLbls>
        <c:gapWidth val="150"/>
        <c:axId val="1556878575"/>
        <c:axId val="869668112"/>
      </c:barChart>
      <c:dateAx>
        <c:axId val="1556878575"/>
        <c:scaling>
          <c:orientation val="minMax"/>
        </c:scaling>
        <c:delete val="0"/>
        <c:axPos val="b"/>
        <c:title>
          <c:tx>
            <c:rich>
              <a:bodyPr/>
              <a:lstStyle/>
              <a:p>
                <a:pPr lvl="0">
                  <a:defRPr b="0">
                    <a:solidFill>
                      <a:srgbClr val="000000"/>
                    </a:solidFill>
                    <a:latin typeface="+mn-lt"/>
                  </a:defRPr>
                </a:pPr>
                <a:r>
                  <a:rPr lang="en-NZ"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869668112"/>
        <c:crosses val="autoZero"/>
        <c:auto val="1"/>
        <c:lblOffset val="100"/>
        <c:baseTimeUnit val="months"/>
      </c:dateAx>
      <c:valAx>
        <c:axId val="869668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NZ"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56878575"/>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Shortlist - Domains</a:t>
            </a:r>
          </a:p>
        </c:rich>
      </c:tx>
      <c:overlay val="0"/>
    </c:title>
    <c:autoTitleDeleted val="0"/>
    <c:plotArea>
      <c:layout/>
      <c:pieChart>
        <c:varyColors val="1"/>
        <c:ser>
          <c:idx val="0"/>
          <c:order val="0"/>
          <c:tx>
            <c:strRef>
              <c:f>'Shortlisted Initiatives Counter'!$C$69</c:f>
              <c:strCache>
                <c:ptCount val="1"/>
                <c:pt idx="0">
                  <c:v>#</c:v>
                </c:pt>
              </c:strCache>
            </c:strRef>
          </c:tx>
          <c:dPt>
            <c:idx val="0"/>
            <c:bubble3D val="0"/>
            <c:spPr>
              <a:solidFill>
                <a:srgbClr val="B6D7A8"/>
              </a:solidFill>
            </c:spPr>
            <c:extLst>
              <c:ext xmlns:c16="http://schemas.microsoft.com/office/drawing/2014/chart" uri="{C3380CC4-5D6E-409C-BE32-E72D297353CC}">
                <c16:uniqueId val="{00000001-7B21-40BF-8E77-C0530E4AE148}"/>
              </c:ext>
            </c:extLst>
          </c:dPt>
          <c:dPt>
            <c:idx val="1"/>
            <c:bubble3D val="0"/>
            <c:spPr>
              <a:solidFill>
                <a:srgbClr val="A4C2F4"/>
              </a:solidFill>
            </c:spPr>
            <c:extLst>
              <c:ext xmlns:c16="http://schemas.microsoft.com/office/drawing/2014/chart" uri="{C3380CC4-5D6E-409C-BE32-E72D297353CC}">
                <c16:uniqueId val="{00000003-7B21-40BF-8E77-C0530E4AE148}"/>
              </c:ext>
            </c:extLst>
          </c:dPt>
          <c:dPt>
            <c:idx val="2"/>
            <c:bubble3D val="0"/>
            <c:spPr>
              <a:solidFill>
                <a:srgbClr val="B4A7D6"/>
              </a:solidFill>
            </c:spPr>
            <c:extLst>
              <c:ext xmlns:c16="http://schemas.microsoft.com/office/drawing/2014/chart" uri="{C3380CC4-5D6E-409C-BE32-E72D297353CC}">
                <c16:uniqueId val="{00000005-7B21-40BF-8E77-C0530E4AE148}"/>
              </c:ext>
            </c:extLst>
          </c:dPt>
          <c:cat>
            <c:strRef>
              <c:f>'Shortlisted Initiatives Counter'!$B$70:$B$72</c:f>
              <c:strCache>
                <c:ptCount val="3"/>
                <c:pt idx="0">
                  <c:v>Biological</c:v>
                </c:pt>
                <c:pt idx="1">
                  <c:v>Clinical</c:v>
                </c:pt>
                <c:pt idx="2">
                  <c:v>Societal</c:v>
                </c:pt>
              </c:strCache>
            </c:strRef>
          </c:cat>
          <c:val>
            <c:numRef>
              <c:f>'Shortlisted Initiatives Counter'!$C$70:$C$72</c:f>
              <c:numCache>
                <c:formatCode>General</c:formatCode>
                <c:ptCount val="3"/>
                <c:pt idx="0">
                  <c:v>9</c:v>
                </c:pt>
                <c:pt idx="1">
                  <c:v>9</c:v>
                </c:pt>
                <c:pt idx="2">
                  <c:v>18</c:v>
                </c:pt>
              </c:numCache>
            </c:numRef>
          </c:val>
          <c:extLst>
            <c:ext xmlns:c16="http://schemas.microsoft.com/office/drawing/2014/chart" uri="{C3380CC4-5D6E-409C-BE32-E72D297353CC}">
              <c16:uniqueId val="{00000006-7B21-40BF-8E77-C0530E4AE14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NZ" b="0">
                <a:solidFill>
                  <a:srgbClr val="757575"/>
                </a:solidFill>
                <a:latin typeface="+mn-lt"/>
              </a:rPr>
              <a:t>Themes</a:t>
            </a:r>
          </a:p>
        </c:rich>
      </c:tx>
      <c:overlay val="0"/>
    </c:title>
    <c:autoTitleDeleted val="0"/>
    <c:plotArea>
      <c:layout/>
      <c:pieChart>
        <c:varyColors val="1"/>
        <c:ser>
          <c:idx val="0"/>
          <c:order val="0"/>
          <c:tx>
            <c:strRef>
              <c:f>'Shortlisted Initiatives Counter'!$C$9</c:f>
              <c:strCache>
                <c:ptCount val="1"/>
                <c:pt idx="0">
                  <c:v>#</c:v>
                </c:pt>
              </c:strCache>
            </c:strRef>
          </c:tx>
          <c:dPt>
            <c:idx val="0"/>
            <c:bubble3D val="0"/>
            <c:spPr>
              <a:solidFill>
                <a:srgbClr val="4285F4"/>
              </a:solidFill>
            </c:spPr>
            <c:extLst>
              <c:ext xmlns:c16="http://schemas.microsoft.com/office/drawing/2014/chart" uri="{C3380CC4-5D6E-409C-BE32-E72D297353CC}">
                <c16:uniqueId val="{00000001-0AB1-4707-8CEC-6EE4FE6D898B}"/>
              </c:ext>
            </c:extLst>
          </c:dPt>
          <c:dPt>
            <c:idx val="1"/>
            <c:bubble3D val="0"/>
            <c:spPr>
              <a:solidFill>
                <a:srgbClr val="EA4335"/>
              </a:solidFill>
            </c:spPr>
            <c:extLst>
              <c:ext xmlns:c16="http://schemas.microsoft.com/office/drawing/2014/chart" uri="{C3380CC4-5D6E-409C-BE32-E72D297353CC}">
                <c16:uniqueId val="{00000003-0AB1-4707-8CEC-6EE4FE6D898B}"/>
              </c:ext>
            </c:extLst>
          </c:dPt>
          <c:dPt>
            <c:idx val="2"/>
            <c:bubble3D val="0"/>
            <c:spPr>
              <a:solidFill>
                <a:srgbClr val="FBBC04"/>
              </a:solidFill>
            </c:spPr>
            <c:extLst>
              <c:ext xmlns:c16="http://schemas.microsoft.com/office/drawing/2014/chart" uri="{C3380CC4-5D6E-409C-BE32-E72D297353CC}">
                <c16:uniqueId val="{00000005-0AB1-4707-8CEC-6EE4FE6D898B}"/>
              </c:ext>
            </c:extLst>
          </c:dPt>
          <c:dPt>
            <c:idx val="3"/>
            <c:bubble3D val="0"/>
            <c:spPr>
              <a:solidFill>
                <a:srgbClr val="34A853"/>
              </a:solidFill>
            </c:spPr>
            <c:extLst>
              <c:ext xmlns:c16="http://schemas.microsoft.com/office/drawing/2014/chart" uri="{C3380CC4-5D6E-409C-BE32-E72D297353CC}">
                <c16:uniqueId val="{00000007-0AB1-4707-8CEC-6EE4FE6D898B}"/>
              </c:ext>
            </c:extLst>
          </c:dPt>
          <c:dPt>
            <c:idx val="4"/>
            <c:bubble3D val="0"/>
            <c:spPr>
              <a:solidFill>
                <a:srgbClr val="FF6D01"/>
              </a:solidFill>
            </c:spPr>
            <c:extLst>
              <c:ext xmlns:c16="http://schemas.microsoft.com/office/drawing/2014/chart" uri="{C3380CC4-5D6E-409C-BE32-E72D297353CC}">
                <c16:uniqueId val="{00000009-0AB1-4707-8CEC-6EE4FE6D898B}"/>
              </c:ext>
            </c:extLst>
          </c:dPt>
          <c:cat>
            <c:strRef>
              <c:f>'Shortlisted Initiatives Counter'!$B$10:$B$14</c:f>
              <c:strCache>
                <c:ptCount val="5"/>
                <c:pt idx="0">
                  <c:v>Accelerating research</c:v>
                </c:pt>
                <c:pt idx="1">
                  <c:v>Early detection and diagnosis</c:v>
                </c:pt>
                <c:pt idx="2">
                  <c:v>Prediction, surveillance and prevention</c:v>
                </c:pt>
                <c:pt idx="3">
                  <c:v>Crisis response</c:v>
                </c:pt>
                <c:pt idx="4">
                  <c:v>Recovery</c:v>
                </c:pt>
              </c:strCache>
            </c:strRef>
          </c:cat>
          <c:val>
            <c:numRef>
              <c:f>'Shortlisted Initiatives Counter'!$C$10:$C$14</c:f>
              <c:numCache>
                <c:formatCode>General</c:formatCode>
                <c:ptCount val="5"/>
                <c:pt idx="0">
                  <c:v>15</c:v>
                </c:pt>
                <c:pt idx="1">
                  <c:v>7</c:v>
                </c:pt>
                <c:pt idx="2">
                  <c:v>8</c:v>
                </c:pt>
                <c:pt idx="3">
                  <c:v>3</c:v>
                </c:pt>
                <c:pt idx="4">
                  <c:v>3</c:v>
                </c:pt>
              </c:numCache>
            </c:numRef>
          </c:val>
          <c:extLst>
            <c:ext xmlns:c16="http://schemas.microsoft.com/office/drawing/2014/chart" uri="{C3380CC4-5D6E-409C-BE32-E72D297353CC}">
              <c16:uniqueId val="{0000000A-0AB1-4707-8CEC-6EE4FE6D898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600" b="0">
                <a:solidFill>
                  <a:srgbClr val="757575"/>
                </a:solidFill>
                <a:latin typeface="+mn-lt"/>
              </a:defRPr>
            </a:pPr>
            <a:r>
              <a:rPr sz="2600" b="0">
                <a:solidFill>
                  <a:srgbClr val="757575"/>
                </a:solidFill>
                <a:latin typeface="+mn-lt"/>
              </a:rPr>
              <a:t>Catalogue - Sector</a:t>
            </a:r>
          </a:p>
        </c:rich>
      </c:tx>
      <c:layout>
        <c:manualLayout>
          <c:xMode val="edge"/>
          <c:yMode val="edge"/>
          <c:x val="3.0757800891530466E-2"/>
          <c:y val="5.2415458937198074E-2"/>
        </c:manualLayout>
      </c:layout>
      <c:overlay val="0"/>
    </c:title>
    <c:autoTitleDeleted val="0"/>
    <c:plotArea>
      <c:layout/>
      <c:pieChart>
        <c:varyColors val="1"/>
        <c:ser>
          <c:idx val="0"/>
          <c:order val="0"/>
          <c:tx>
            <c:strRef>
              <c:f>'Catalogue Counters'!$C$55</c:f>
              <c:strCache>
                <c:ptCount val="1"/>
                <c:pt idx="0">
                  <c:v>#</c:v>
                </c:pt>
              </c:strCache>
            </c:strRef>
          </c:tx>
          <c:dPt>
            <c:idx val="0"/>
            <c:bubble3D val="0"/>
            <c:spPr>
              <a:solidFill>
                <a:srgbClr val="EA9999"/>
              </a:solidFill>
            </c:spPr>
            <c:extLst>
              <c:ext xmlns:c16="http://schemas.microsoft.com/office/drawing/2014/chart" uri="{C3380CC4-5D6E-409C-BE32-E72D297353CC}">
                <c16:uniqueId val="{00000001-CA45-4946-AD99-93909CFB05DB}"/>
              </c:ext>
            </c:extLst>
          </c:dPt>
          <c:dPt>
            <c:idx val="1"/>
            <c:bubble3D val="0"/>
            <c:spPr>
              <a:solidFill>
                <a:srgbClr val="D5A6BD"/>
              </a:solidFill>
            </c:spPr>
            <c:extLst>
              <c:ext xmlns:c16="http://schemas.microsoft.com/office/drawing/2014/chart" uri="{C3380CC4-5D6E-409C-BE32-E72D297353CC}">
                <c16:uniqueId val="{00000003-CA45-4946-AD99-93909CFB05DB}"/>
              </c:ext>
            </c:extLst>
          </c:dPt>
          <c:dPt>
            <c:idx val="2"/>
            <c:bubble3D val="0"/>
            <c:spPr>
              <a:solidFill>
                <a:srgbClr val="EAD1DC"/>
              </a:solidFill>
            </c:spPr>
            <c:extLst>
              <c:ext xmlns:c16="http://schemas.microsoft.com/office/drawing/2014/chart" uri="{C3380CC4-5D6E-409C-BE32-E72D297353CC}">
                <c16:uniqueId val="{00000005-CA45-4946-AD99-93909CFB05DB}"/>
              </c:ext>
            </c:extLst>
          </c:dPt>
          <c:dPt>
            <c:idx val="3"/>
            <c:bubble3D val="0"/>
            <c:spPr>
              <a:solidFill>
                <a:srgbClr val="F4CCCC"/>
              </a:solidFill>
            </c:spPr>
            <c:extLst>
              <c:ext xmlns:c16="http://schemas.microsoft.com/office/drawing/2014/chart" uri="{C3380CC4-5D6E-409C-BE32-E72D297353CC}">
                <c16:uniqueId val="{00000007-CA45-4946-AD99-93909CFB05DB}"/>
              </c:ext>
            </c:extLst>
          </c:dPt>
          <c:dPt>
            <c:idx val="4"/>
            <c:bubble3D val="0"/>
            <c:spPr>
              <a:solidFill>
                <a:srgbClr val="CFE2F3"/>
              </a:solidFill>
            </c:spPr>
            <c:extLst>
              <c:ext xmlns:c16="http://schemas.microsoft.com/office/drawing/2014/chart" uri="{C3380CC4-5D6E-409C-BE32-E72D297353CC}">
                <c16:uniqueId val="{00000009-CA45-4946-AD99-93909CFB05DB}"/>
              </c:ext>
            </c:extLst>
          </c:dPt>
          <c:dPt>
            <c:idx val="5"/>
            <c:bubble3D val="0"/>
            <c:spPr>
              <a:solidFill>
                <a:srgbClr val="A4C2F4"/>
              </a:solidFill>
            </c:spPr>
            <c:extLst>
              <c:ext xmlns:c16="http://schemas.microsoft.com/office/drawing/2014/chart" uri="{C3380CC4-5D6E-409C-BE32-E72D297353CC}">
                <c16:uniqueId val="{0000000B-CA45-4946-AD99-93909CFB05DB}"/>
              </c:ext>
            </c:extLst>
          </c:dPt>
          <c:cat>
            <c:strRef>
              <c:f>'Catalogue Counters'!$B$56:$B$61</c:f>
              <c:strCache>
                <c:ptCount val="6"/>
                <c:pt idx="0">
                  <c:v>For-profit</c:v>
                </c:pt>
                <c:pt idx="1">
                  <c:v>Academia</c:v>
                </c:pt>
                <c:pt idx="2">
                  <c:v>Non-profit</c:v>
                </c:pt>
                <c:pt idx="3">
                  <c:v>Government</c:v>
                </c:pt>
                <c:pt idx="4">
                  <c:v>Civil society</c:v>
                </c:pt>
                <c:pt idx="5">
                  <c:v>International organization</c:v>
                </c:pt>
              </c:strCache>
            </c:strRef>
          </c:cat>
          <c:val>
            <c:numRef>
              <c:f>'Catalogue Counters'!$C$56:$C$61</c:f>
              <c:numCache>
                <c:formatCode>General</c:formatCode>
                <c:ptCount val="6"/>
                <c:pt idx="0">
                  <c:v>37</c:v>
                </c:pt>
                <c:pt idx="1">
                  <c:v>31</c:v>
                </c:pt>
                <c:pt idx="2">
                  <c:v>8</c:v>
                </c:pt>
                <c:pt idx="3">
                  <c:v>6</c:v>
                </c:pt>
                <c:pt idx="4">
                  <c:v>6</c:v>
                </c:pt>
                <c:pt idx="5">
                  <c:v>3</c:v>
                </c:pt>
              </c:numCache>
            </c:numRef>
          </c:val>
          <c:extLst>
            <c:ext xmlns:c16="http://schemas.microsoft.com/office/drawing/2014/chart" uri="{C3380CC4-5D6E-409C-BE32-E72D297353CC}">
              <c16:uniqueId val="{0000000C-CA45-4946-AD99-93909CFB05D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Target Audience</a:t>
            </a:r>
          </a:p>
        </c:rich>
      </c:tx>
      <c:overlay val="0"/>
    </c:title>
    <c:autoTitleDeleted val="0"/>
    <c:plotArea>
      <c:layout>
        <c:manualLayout>
          <c:xMode val="edge"/>
          <c:yMode val="edge"/>
          <c:x val="3.0213607536458954E-2"/>
          <c:y val="0.14307228915662651"/>
          <c:w val="0.93898861880862439"/>
          <c:h val="0.80692771084337345"/>
        </c:manualLayout>
      </c:layout>
      <c:pieChart>
        <c:varyColors val="1"/>
        <c:ser>
          <c:idx val="0"/>
          <c:order val="0"/>
          <c:tx>
            <c:strRef>
              <c:f>'Catalogue Counters'!$C$63</c:f>
              <c:strCache>
                <c:ptCount val="1"/>
                <c:pt idx="0">
                  <c:v>#</c:v>
                </c:pt>
              </c:strCache>
            </c:strRef>
          </c:tx>
          <c:dPt>
            <c:idx val="0"/>
            <c:bubble3D val="0"/>
            <c:spPr>
              <a:solidFill>
                <a:srgbClr val="D5A6BD"/>
              </a:solidFill>
            </c:spPr>
            <c:extLst>
              <c:ext xmlns:c16="http://schemas.microsoft.com/office/drawing/2014/chart" uri="{C3380CC4-5D6E-409C-BE32-E72D297353CC}">
                <c16:uniqueId val="{00000001-F800-4B3E-81D0-6725932EB73F}"/>
              </c:ext>
            </c:extLst>
          </c:dPt>
          <c:dPt>
            <c:idx val="1"/>
            <c:bubble3D val="0"/>
            <c:spPr>
              <a:solidFill>
                <a:srgbClr val="F4CCCC"/>
              </a:solidFill>
            </c:spPr>
            <c:extLst>
              <c:ext xmlns:c16="http://schemas.microsoft.com/office/drawing/2014/chart" uri="{C3380CC4-5D6E-409C-BE32-E72D297353CC}">
                <c16:uniqueId val="{00000003-F800-4B3E-81D0-6725932EB73F}"/>
              </c:ext>
            </c:extLst>
          </c:dPt>
          <c:dPt>
            <c:idx val="2"/>
            <c:bubble3D val="0"/>
            <c:spPr>
              <a:solidFill>
                <a:srgbClr val="C27BA0"/>
              </a:solidFill>
            </c:spPr>
            <c:extLst>
              <c:ext xmlns:c16="http://schemas.microsoft.com/office/drawing/2014/chart" uri="{C3380CC4-5D6E-409C-BE32-E72D297353CC}">
                <c16:uniqueId val="{00000005-F800-4B3E-81D0-6725932EB73F}"/>
              </c:ext>
            </c:extLst>
          </c:dPt>
          <c:dPt>
            <c:idx val="3"/>
            <c:bubble3D val="0"/>
            <c:spPr>
              <a:solidFill>
                <a:srgbClr val="EA9999"/>
              </a:solidFill>
            </c:spPr>
            <c:extLst>
              <c:ext xmlns:c16="http://schemas.microsoft.com/office/drawing/2014/chart" uri="{C3380CC4-5D6E-409C-BE32-E72D297353CC}">
                <c16:uniqueId val="{00000007-F800-4B3E-81D0-6725932EB73F}"/>
              </c:ext>
            </c:extLst>
          </c:dPt>
          <c:cat>
            <c:strRef>
              <c:f>'Catalogue Counters'!$B$64:$B$67</c:f>
              <c:strCache>
                <c:ptCount val="4"/>
                <c:pt idx="0">
                  <c:v>Academia</c:v>
                </c:pt>
                <c:pt idx="1">
                  <c:v>Government</c:v>
                </c:pt>
                <c:pt idx="2">
                  <c:v>Public</c:v>
                </c:pt>
                <c:pt idx="3">
                  <c:v>Business</c:v>
                </c:pt>
              </c:strCache>
            </c:strRef>
          </c:cat>
          <c:val>
            <c:numRef>
              <c:f>'Catalogue Counters'!$C$64:$C$67</c:f>
              <c:numCache>
                <c:formatCode>General</c:formatCode>
                <c:ptCount val="4"/>
                <c:pt idx="0">
                  <c:v>50</c:v>
                </c:pt>
                <c:pt idx="1">
                  <c:v>34</c:v>
                </c:pt>
                <c:pt idx="2">
                  <c:v>29</c:v>
                </c:pt>
                <c:pt idx="3">
                  <c:v>16</c:v>
                </c:pt>
              </c:numCache>
            </c:numRef>
          </c:val>
          <c:extLst>
            <c:ext xmlns:c16="http://schemas.microsoft.com/office/drawing/2014/chart" uri="{C3380CC4-5D6E-409C-BE32-E72D297353CC}">
              <c16:uniqueId val="{00000008-F800-4B3E-81D0-6725932EB73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Date of Origin</a:t>
            </a:r>
          </a:p>
        </c:rich>
      </c:tx>
      <c:overlay val="0"/>
    </c:title>
    <c:autoTitleDeleted val="0"/>
    <c:plotArea>
      <c:layout/>
      <c:barChart>
        <c:barDir val="col"/>
        <c:grouping val="clustered"/>
        <c:varyColors val="1"/>
        <c:ser>
          <c:idx val="0"/>
          <c:order val="0"/>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'Catalogue Counters'!$B$39:$B$48</c:f>
              <c:numCache>
                <c:formatCode>mmmm\ yyyy</c:formatCode>
                <c:ptCount val="10"/>
                <c:pt idx="0">
                  <c:v>43831</c:v>
                </c:pt>
                <c:pt idx="1">
                  <c:v>43862</c:v>
                </c:pt>
                <c:pt idx="2">
                  <c:v>43891</c:v>
                </c:pt>
                <c:pt idx="3">
                  <c:v>43922</c:v>
                </c:pt>
                <c:pt idx="4">
                  <c:v>43952</c:v>
                </c:pt>
                <c:pt idx="5">
                  <c:v>43983</c:v>
                </c:pt>
                <c:pt idx="6">
                  <c:v>44013</c:v>
                </c:pt>
                <c:pt idx="7">
                  <c:v>44044</c:v>
                </c:pt>
                <c:pt idx="8">
                  <c:v>44075</c:v>
                </c:pt>
                <c:pt idx="9">
                  <c:v>44105</c:v>
                </c:pt>
              </c:numCache>
            </c:numRef>
          </c:cat>
          <c:val>
            <c:numRef>
              <c:f>'Catalogue Counters'!$C$39:$C$48</c:f>
              <c:numCache>
                <c:formatCode>General</c:formatCode>
                <c:ptCount val="10"/>
                <c:pt idx="0">
                  <c:v>3</c:v>
                </c:pt>
                <c:pt idx="1">
                  <c:v>4</c:v>
                </c:pt>
                <c:pt idx="2">
                  <c:v>18</c:v>
                </c:pt>
                <c:pt idx="3">
                  <c:v>24</c:v>
                </c:pt>
                <c:pt idx="4">
                  <c:v>11</c:v>
                </c:pt>
                <c:pt idx="5">
                  <c:v>5</c:v>
                </c:pt>
                <c:pt idx="6">
                  <c:v>3</c:v>
                </c:pt>
                <c:pt idx="7">
                  <c:v>2</c:v>
                </c:pt>
                <c:pt idx="8">
                  <c:v>1</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B7-4DB4-A8F1-D59BFD19AABB}"/>
            </c:ext>
          </c:extLst>
        </c:ser>
        <c:dLbls>
          <c:showLegendKey val="0"/>
          <c:showVal val="0"/>
          <c:showCatName val="0"/>
          <c:showSerName val="0"/>
          <c:showPercent val="0"/>
          <c:showBubbleSize val="0"/>
        </c:dLbls>
        <c:gapWidth val="150"/>
        <c:axId val="1372681959"/>
        <c:axId val="1467300119"/>
      </c:barChart>
      <c:dateAx>
        <c:axId val="1372681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 of Origin (2020 only)</a:t>
                </a:r>
              </a:p>
            </c:rich>
          </c:tx>
          <c:overlay val="0"/>
        </c:title>
        <c:numFmt formatCode="mmmm\ yyyy" sourceLinked="1"/>
        <c:majorTickMark val="none"/>
        <c:minorTickMark val="none"/>
        <c:tickLblPos val="nextTo"/>
        <c:txPr>
          <a:bodyPr/>
          <a:lstStyle/>
          <a:p>
            <a:pPr lvl="0">
              <a:defRPr b="0">
                <a:solidFill>
                  <a:srgbClr val="000000"/>
                </a:solidFill>
                <a:latin typeface="+mn-lt"/>
              </a:defRPr>
            </a:pPr>
            <a:endParaRPr lang="en-US"/>
          </a:p>
        </c:txPr>
        <c:crossAx val="1467300119"/>
        <c:crosses val="autoZero"/>
        <c:auto val="1"/>
        <c:lblOffset val="100"/>
        <c:baseTimeUnit val="months"/>
      </c:dateAx>
      <c:valAx>
        <c:axId val="1467300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26819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Domains</a:t>
            </a:r>
          </a:p>
        </c:rich>
      </c:tx>
      <c:overlay val="0"/>
    </c:title>
    <c:autoTitleDeleted val="0"/>
    <c:plotArea>
      <c:layout/>
      <c:pieChart>
        <c:varyColors val="1"/>
        <c:ser>
          <c:idx val="0"/>
          <c:order val="0"/>
          <c:tx>
            <c:strRef>
              <c:f>'Catalogue Counters'!$C$69</c:f>
              <c:strCache>
                <c:ptCount val="1"/>
                <c:pt idx="0">
                  <c:v>#</c:v>
                </c:pt>
              </c:strCache>
            </c:strRef>
          </c:tx>
          <c:dPt>
            <c:idx val="0"/>
            <c:bubble3D val="0"/>
            <c:spPr>
              <a:solidFill>
                <a:srgbClr val="B6D7A8"/>
              </a:solidFill>
            </c:spPr>
            <c:extLst>
              <c:ext xmlns:c16="http://schemas.microsoft.com/office/drawing/2014/chart" uri="{C3380CC4-5D6E-409C-BE32-E72D297353CC}">
                <c16:uniqueId val="{00000001-D4A3-4A75-81AC-20ACF155D801}"/>
              </c:ext>
            </c:extLst>
          </c:dPt>
          <c:dPt>
            <c:idx val="1"/>
            <c:bubble3D val="0"/>
            <c:spPr>
              <a:solidFill>
                <a:srgbClr val="A4C2F4"/>
              </a:solidFill>
            </c:spPr>
            <c:extLst>
              <c:ext xmlns:c16="http://schemas.microsoft.com/office/drawing/2014/chart" uri="{C3380CC4-5D6E-409C-BE32-E72D297353CC}">
                <c16:uniqueId val="{00000003-D4A3-4A75-81AC-20ACF155D801}"/>
              </c:ext>
            </c:extLst>
          </c:dPt>
          <c:dPt>
            <c:idx val="2"/>
            <c:bubble3D val="0"/>
            <c:spPr>
              <a:solidFill>
                <a:srgbClr val="B4A7D6"/>
              </a:solidFill>
            </c:spPr>
            <c:extLst>
              <c:ext xmlns:c16="http://schemas.microsoft.com/office/drawing/2014/chart" uri="{C3380CC4-5D6E-409C-BE32-E72D297353CC}">
                <c16:uniqueId val="{00000005-D4A3-4A75-81AC-20ACF155D801}"/>
              </c:ext>
            </c:extLst>
          </c:dPt>
          <c:cat>
            <c:strRef>
              <c:f>'Catalogue Counters'!$B$70:$B$72</c:f>
              <c:strCache>
                <c:ptCount val="3"/>
                <c:pt idx="0">
                  <c:v>Biological</c:v>
                </c:pt>
                <c:pt idx="1">
                  <c:v>Clinical</c:v>
                </c:pt>
                <c:pt idx="2">
                  <c:v>Societal</c:v>
                </c:pt>
              </c:strCache>
            </c:strRef>
          </c:cat>
          <c:val>
            <c:numRef>
              <c:f>'Catalogue Counters'!$C$70:$C$72</c:f>
              <c:numCache>
                <c:formatCode>General</c:formatCode>
                <c:ptCount val="3"/>
                <c:pt idx="0">
                  <c:v>15</c:v>
                </c:pt>
                <c:pt idx="1">
                  <c:v>18</c:v>
                </c:pt>
                <c:pt idx="2">
                  <c:v>60</c:v>
                </c:pt>
              </c:numCache>
            </c:numRef>
          </c:val>
          <c:extLst>
            <c:ext xmlns:c16="http://schemas.microsoft.com/office/drawing/2014/chart" uri="{C3380CC4-5D6E-409C-BE32-E72D297353CC}">
              <c16:uniqueId val="{00000006-D4A3-4A75-81AC-20ACF155D80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4200" b="0">
                <a:solidFill>
                  <a:srgbClr val="757575"/>
                </a:solidFill>
                <a:latin typeface="+mn-lt"/>
              </a:defRPr>
            </a:pPr>
            <a:r>
              <a:rPr sz="4200" b="0">
                <a:solidFill>
                  <a:srgbClr val="757575"/>
                </a:solidFill>
                <a:latin typeface="+mn-lt"/>
              </a:rPr>
              <a:t>Catalogue - Categories</a:t>
            </a:r>
          </a:p>
        </c:rich>
      </c:tx>
      <c:overlay val="0"/>
    </c:title>
    <c:autoTitleDeleted val="0"/>
    <c:plotArea>
      <c:layout/>
      <c:pieChart>
        <c:varyColors val="1"/>
        <c:ser>
          <c:idx val="0"/>
          <c:order val="0"/>
          <c:dPt>
            <c:idx val="0"/>
            <c:bubble3D val="0"/>
            <c:spPr>
              <a:solidFill>
                <a:srgbClr val="E06666"/>
              </a:solidFill>
            </c:spPr>
            <c:extLst>
              <c:ext xmlns:c16="http://schemas.microsoft.com/office/drawing/2014/chart" uri="{C3380CC4-5D6E-409C-BE32-E72D297353CC}">
                <c16:uniqueId val="{00000001-FE9B-4DD6-9F93-0E36AB10B2AB}"/>
              </c:ext>
            </c:extLst>
          </c:dPt>
          <c:dPt>
            <c:idx val="1"/>
            <c:bubble3D val="0"/>
            <c:spPr>
              <a:solidFill>
                <a:srgbClr val="F6B26B"/>
              </a:solidFill>
            </c:spPr>
            <c:extLst>
              <c:ext xmlns:c16="http://schemas.microsoft.com/office/drawing/2014/chart" uri="{C3380CC4-5D6E-409C-BE32-E72D297353CC}">
                <c16:uniqueId val="{00000003-FE9B-4DD6-9F93-0E36AB10B2AB}"/>
              </c:ext>
            </c:extLst>
          </c:dPt>
          <c:dPt>
            <c:idx val="2"/>
            <c:bubble3D val="0"/>
            <c:spPr>
              <a:solidFill>
                <a:srgbClr val="EA9999"/>
              </a:solidFill>
            </c:spPr>
            <c:extLst>
              <c:ext xmlns:c16="http://schemas.microsoft.com/office/drawing/2014/chart" uri="{C3380CC4-5D6E-409C-BE32-E72D297353CC}">
                <c16:uniqueId val="{00000005-FE9B-4DD6-9F93-0E36AB10B2AB}"/>
              </c:ext>
            </c:extLst>
          </c:dPt>
          <c:dPt>
            <c:idx val="3"/>
            <c:bubble3D val="0"/>
            <c:spPr>
              <a:solidFill>
                <a:srgbClr val="FFE599"/>
              </a:solidFill>
            </c:spPr>
            <c:extLst>
              <c:ext xmlns:c16="http://schemas.microsoft.com/office/drawing/2014/chart" uri="{C3380CC4-5D6E-409C-BE32-E72D297353CC}">
                <c16:uniqueId val="{00000007-FE9B-4DD6-9F93-0E36AB10B2AB}"/>
              </c:ext>
            </c:extLst>
          </c:dPt>
          <c:cat>
            <c:strRef>
              <c:f>'Comparative Figures'!$B$4:$B$7</c:f>
              <c:strCache>
                <c:ptCount val="4"/>
                <c:pt idx="0">
                  <c:v>AI tools &amp; applications </c:v>
                </c:pt>
                <c:pt idx="1">
                  <c:v>Platforms</c:v>
                </c:pt>
                <c:pt idx="2">
                  <c:v>Ethical/policy frameworks</c:v>
                </c:pt>
                <c:pt idx="3">
                  <c:v>Governance mechanisms</c:v>
                </c:pt>
              </c:strCache>
            </c:strRef>
          </c:cat>
          <c:val>
            <c:numRef>
              <c:f>'Comparative Figures'!$C$4:$C$7</c:f>
              <c:numCache>
                <c:formatCode>General</c:formatCode>
                <c:ptCount val="4"/>
                <c:pt idx="0">
                  <c:v>65</c:v>
                </c:pt>
                <c:pt idx="1">
                  <c:v>19</c:v>
                </c:pt>
                <c:pt idx="2">
                  <c:v>8</c:v>
                </c:pt>
                <c:pt idx="3">
                  <c:v>1</c:v>
                </c:pt>
              </c:numCache>
            </c:numRef>
          </c:val>
          <c:extLst>
            <c:ext xmlns:c16="http://schemas.microsoft.com/office/drawing/2014/chart" uri="{C3380CC4-5D6E-409C-BE32-E72D297353CC}">
              <c16:uniqueId val="{00000008-FE9B-4DD6-9F93-0E36AB10B2A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Catalogue - Themes</a:t>
            </a:r>
          </a:p>
        </c:rich>
      </c:tx>
      <c:overlay val="0"/>
    </c:title>
    <c:autoTitleDeleted val="0"/>
    <c:plotArea>
      <c:layout/>
      <c:pieChart>
        <c:varyColors val="1"/>
        <c:ser>
          <c:idx val="0"/>
          <c:order val="0"/>
          <c:tx>
            <c:strRef>
              <c:f>'Comparative Figures'!$C$9</c:f>
              <c:strCache>
                <c:ptCount val="1"/>
                <c:pt idx="0">
                  <c:v>#</c:v>
                </c:pt>
              </c:strCache>
            </c:strRef>
          </c:tx>
          <c:dPt>
            <c:idx val="0"/>
            <c:bubble3D val="0"/>
            <c:spPr>
              <a:solidFill>
                <a:srgbClr val="4285F4"/>
              </a:solidFill>
            </c:spPr>
            <c:extLst>
              <c:ext xmlns:c16="http://schemas.microsoft.com/office/drawing/2014/chart" uri="{C3380CC4-5D6E-409C-BE32-E72D297353CC}">
                <c16:uniqueId val="{00000001-D757-4F30-940B-87927AEDD4BE}"/>
              </c:ext>
            </c:extLst>
          </c:dPt>
          <c:dPt>
            <c:idx val="1"/>
            <c:bubble3D val="0"/>
            <c:spPr>
              <a:solidFill>
                <a:srgbClr val="EA4335"/>
              </a:solidFill>
            </c:spPr>
            <c:extLst>
              <c:ext xmlns:c16="http://schemas.microsoft.com/office/drawing/2014/chart" uri="{C3380CC4-5D6E-409C-BE32-E72D297353CC}">
                <c16:uniqueId val="{00000003-D757-4F30-940B-87927AEDD4BE}"/>
              </c:ext>
            </c:extLst>
          </c:dPt>
          <c:dPt>
            <c:idx val="2"/>
            <c:bubble3D val="0"/>
            <c:spPr>
              <a:solidFill>
                <a:srgbClr val="FBBC04"/>
              </a:solidFill>
            </c:spPr>
            <c:extLst>
              <c:ext xmlns:c16="http://schemas.microsoft.com/office/drawing/2014/chart" uri="{C3380CC4-5D6E-409C-BE32-E72D297353CC}">
                <c16:uniqueId val="{00000005-D757-4F30-940B-87927AEDD4BE}"/>
              </c:ext>
            </c:extLst>
          </c:dPt>
          <c:dPt>
            <c:idx val="3"/>
            <c:bubble3D val="0"/>
            <c:spPr>
              <a:solidFill>
                <a:srgbClr val="34A853"/>
              </a:solidFill>
            </c:spPr>
            <c:extLst>
              <c:ext xmlns:c16="http://schemas.microsoft.com/office/drawing/2014/chart" uri="{C3380CC4-5D6E-409C-BE32-E72D297353CC}">
                <c16:uniqueId val="{00000007-D757-4F30-940B-87927AEDD4BE}"/>
              </c:ext>
            </c:extLst>
          </c:dPt>
          <c:dPt>
            <c:idx val="4"/>
            <c:bubble3D val="0"/>
            <c:spPr>
              <a:solidFill>
                <a:srgbClr val="FF6D01"/>
              </a:solidFill>
            </c:spPr>
            <c:extLst>
              <c:ext xmlns:c16="http://schemas.microsoft.com/office/drawing/2014/chart" uri="{C3380CC4-5D6E-409C-BE32-E72D297353CC}">
                <c16:uniqueId val="{00000009-D757-4F30-940B-87927AEDD4BE}"/>
              </c:ext>
            </c:extLst>
          </c:dPt>
          <c:cat>
            <c:strRef>
              <c:f>'Comparative Figures'!$B$10:$B$14</c:f>
              <c:strCache>
                <c:ptCount val="5"/>
                <c:pt idx="0">
                  <c:v>Accelerating research</c:v>
                </c:pt>
                <c:pt idx="1">
                  <c:v>Early detection and diagnosis</c:v>
                </c:pt>
                <c:pt idx="2">
                  <c:v>Prediction, surveillance and prevention</c:v>
                </c:pt>
                <c:pt idx="3">
                  <c:v>Crisis response</c:v>
                </c:pt>
                <c:pt idx="4">
                  <c:v>Recovery</c:v>
                </c:pt>
              </c:strCache>
            </c:strRef>
          </c:cat>
          <c:val>
            <c:numRef>
              <c:f>'Comparative Figures'!$C$10:$C$14</c:f>
              <c:numCache>
                <c:formatCode>General</c:formatCode>
                <c:ptCount val="5"/>
                <c:pt idx="0">
                  <c:v>26</c:v>
                </c:pt>
                <c:pt idx="1">
                  <c:v>18</c:v>
                </c:pt>
                <c:pt idx="2">
                  <c:v>37</c:v>
                </c:pt>
                <c:pt idx="3">
                  <c:v>6</c:v>
                </c:pt>
                <c:pt idx="4">
                  <c:v>6</c:v>
                </c:pt>
              </c:numCache>
            </c:numRef>
          </c:val>
          <c:extLst>
            <c:ext xmlns:c16="http://schemas.microsoft.com/office/drawing/2014/chart" uri="{C3380CC4-5D6E-409C-BE32-E72D297353CC}">
              <c16:uniqueId val="{0000000A-D757-4F30-940B-87927AEDD4B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Sectors - Catalogue</a:t>
            </a:r>
          </a:p>
        </c:rich>
      </c:tx>
      <c:overlay val="0"/>
    </c:title>
    <c:autoTitleDeleted val="0"/>
    <c:plotArea>
      <c:layout/>
      <c:barChart>
        <c:barDir val="col"/>
        <c:grouping val="clustered"/>
        <c:varyColors val="1"/>
        <c:ser>
          <c:idx val="0"/>
          <c:order val="0"/>
          <c:tx>
            <c:strRef>
              <c:f>'Comparative Figures'!$C$55</c:f>
              <c:strCache>
                <c:ptCount val="1"/>
                <c:pt idx="0">
                  <c:v>Living Catalogue</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'Comparative Figures'!$B$56:$B$61</c:f>
              <c:strCache>
                <c:ptCount val="6"/>
                <c:pt idx="0">
                  <c:v>For-profit</c:v>
                </c:pt>
                <c:pt idx="1">
                  <c:v>Academia</c:v>
                </c:pt>
                <c:pt idx="2">
                  <c:v>Non-profit</c:v>
                </c:pt>
                <c:pt idx="3">
                  <c:v>Government</c:v>
                </c:pt>
                <c:pt idx="4">
                  <c:v>Civil society</c:v>
                </c:pt>
                <c:pt idx="5">
                  <c:v>International organization</c:v>
                </c:pt>
              </c:strCache>
            </c:strRef>
          </c:cat>
          <c:val>
            <c:numRef>
              <c:f>'Comparative Figures'!$C$56:$C$61</c:f>
              <c:numCache>
                <c:formatCode>General</c:formatCode>
                <c:ptCount val="6"/>
                <c:pt idx="0">
                  <c:v>37</c:v>
                </c:pt>
                <c:pt idx="1">
                  <c:v>31</c:v>
                </c:pt>
                <c:pt idx="2">
                  <c:v>8</c:v>
                </c:pt>
                <c:pt idx="3">
                  <c:v>6</c:v>
                </c:pt>
                <c:pt idx="4">
                  <c:v>6</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30-483F-900D-BE992C18A34F}"/>
            </c:ext>
          </c:extLst>
        </c:ser>
        <c:dLbls>
          <c:showLegendKey val="0"/>
          <c:showVal val="0"/>
          <c:showCatName val="0"/>
          <c:showSerName val="0"/>
          <c:showPercent val="0"/>
          <c:showBubbleSize val="0"/>
        </c:dLbls>
        <c:gapWidth val="150"/>
        <c:axId val="1068172467"/>
        <c:axId val="1958170036"/>
      </c:barChart>
      <c:catAx>
        <c:axId val="1068172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Sector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58170036"/>
        <c:crosses val="autoZero"/>
        <c:auto val="1"/>
        <c:lblAlgn val="ctr"/>
        <c:lblOffset val="100"/>
        <c:noMultiLvlLbl val="1"/>
      </c:catAx>
      <c:valAx>
        <c:axId val="19581700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initiatives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81724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5</xdr:col>
      <xdr:colOff>609600</xdr:colOff>
      <xdr:row>2</xdr:row>
      <xdr:rowOff>19050</xdr:rowOff>
    </xdr:from>
    <xdr:ext cx="9467850" cy="58483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238125</xdr:colOff>
      <xdr:row>2</xdr:row>
      <xdr:rowOff>19050</xdr:rowOff>
    </xdr:from>
    <xdr:ext cx="4314825" cy="26574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381000</xdr:colOff>
      <xdr:row>49</xdr:row>
      <xdr:rowOff>9525</xdr:rowOff>
    </xdr:from>
    <xdr:ext cx="6410325" cy="3943350"/>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381000</xdr:colOff>
      <xdr:row>31</xdr:row>
      <xdr:rowOff>180975</xdr:rowOff>
    </xdr:from>
    <xdr:ext cx="5133975" cy="3162300"/>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609600</xdr:colOff>
      <xdr:row>60</xdr:row>
      <xdr:rowOff>66675</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552450</xdr:colOff>
      <xdr:row>70</xdr:row>
      <xdr:rowOff>142875</xdr:rowOff>
    </xdr:from>
    <xdr:ext cx="4105275" cy="25050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609600</xdr:colOff>
      <xdr:row>2</xdr:row>
      <xdr:rowOff>19050</xdr:rowOff>
    </xdr:from>
    <xdr:ext cx="9467850" cy="5848350"/>
    <xdr:graphicFrame macro="">
      <xdr:nvGraphicFramePr>
        <xdr:cNvPr id="7" name="Chart 7" title="Chart">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238125</xdr:colOff>
      <xdr:row>2</xdr:row>
      <xdr:rowOff>19050</xdr:rowOff>
    </xdr:from>
    <xdr:ext cx="4314825" cy="2657475"/>
    <xdr:graphicFrame macro="">
      <xdr:nvGraphicFramePr>
        <xdr:cNvPr id="8" name="Chart 8" title="Chart">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381000</xdr:colOff>
      <xdr:row>49</xdr:row>
      <xdr:rowOff>9525</xdr:rowOff>
    </xdr:from>
    <xdr:ext cx="6410325" cy="3943350"/>
    <xdr:graphicFrame macro="">
      <xdr:nvGraphicFramePr>
        <xdr:cNvPr id="9" name="Chart 9" title="Chart">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381000</xdr:colOff>
      <xdr:row>31</xdr:row>
      <xdr:rowOff>180975</xdr:rowOff>
    </xdr:from>
    <xdr:ext cx="5133975" cy="3162300"/>
    <xdr:graphicFrame macro="">
      <xdr:nvGraphicFramePr>
        <xdr:cNvPr id="10" name="Chart 10" title="Chart">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609600</xdr:colOff>
      <xdr:row>66</xdr:row>
      <xdr:rowOff>19050</xdr:rowOff>
    </xdr:from>
    <xdr:ext cx="5715000" cy="3533775"/>
    <xdr:graphicFrame macro="">
      <xdr:nvGraphicFramePr>
        <xdr:cNvPr id="11" name="Chart 11" title="Chart">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590550</xdr:colOff>
      <xdr:row>70</xdr:row>
      <xdr:rowOff>209550</xdr:rowOff>
    </xdr:from>
    <xdr:ext cx="4105275" cy="2505075"/>
    <xdr:graphicFrame macro="">
      <xdr:nvGraphicFramePr>
        <xdr:cNvPr id="12" name="Chart 12" title="Chart">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609600</xdr:colOff>
      <xdr:row>85</xdr:row>
      <xdr:rowOff>85725</xdr:rowOff>
    </xdr:from>
    <xdr:ext cx="9467850" cy="5848350"/>
    <xdr:graphicFrame macro="">
      <xdr:nvGraphicFramePr>
        <xdr:cNvPr id="13" name="Chart 13" title="Chart">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18</xdr:col>
      <xdr:colOff>285750</xdr:colOff>
      <xdr:row>102</xdr:row>
      <xdr:rowOff>28575</xdr:rowOff>
    </xdr:from>
    <xdr:ext cx="4105275" cy="2505075"/>
    <xdr:graphicFrame macro="">
      <xdr:nvGraphicFramePr>
        <xdr:cNvPr id="14" name="Chart 14" title="Chart">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609600</xdr:colOff>
      <xdr:row>116</xdr:row>
      <xdr:rowOff>38100</xdr:rowOff>
    </xdr:from>
    <xdr:ext cx="5715000" cy="3533775"/>
    <xdr:graphicFrame macro="">
      <xdr:nvGraphicFramePr>
        <xdr:cNvPr id="15" name="Chart 15" title="Chart">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5</xdr:col>
      <xdr:colOff>609600</xdr:colOff>
      <xdr:row>135</xdr:row>
      <xdr:rowOff>0</xdr:rowOff>
    </xdr:from>
    <xdr:ext cx="5715000" cy="3533775"/>
    <xdr:graphicFrame macro="">
      <xdr:nvGraphicFramePr>
        <xdr:cNvPr id="16" name="Chart 16" title="Chart">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19</xdr:col>
      <xdr:colOff>247650</xdr:colOff>
      <xdr:row>15</xdr:row>
      <xdr:rowOff>76200</xdr:rowOff>
    </xdr:from>
    <xdr:ext cx="6086475" cy="3305175"/>
    <xdr:graphicFrame macro="">
      <xdr:nvGraphicFramePr>
        <xdr:cNvPr id="17" name="Chart 17" title="Chart">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19</xdr:col>
      <xdr:colOff>295275</xdr:colOff>
      <xdr:row>69</xdr:row>
      <xdr:rowOff>142875</xdr:rowOff>
    </xdr:from>
    <xdr:ext cx="5715000" cy="3533775"/>
    <xdr:graphicFrame macro="">
      <xdr:nvGraphicFramePr>
        <xdr:cNvPr id="18" name="Chart 18" title="Chart">
          <a:extLst>
            <a:ext uri="{FF2B5EF4-FFF2-40B4-BE49-F238E27FC236}">
              <a16:creationId xmlns:a16="http://schemas.microsoft.com/office/drawing/2014/main" id="{00000000-0008-0000-06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609600</xdr:colOff>
      <xdr:row>2</xdr:row>
      <xdr:rowOff>19050</xdr:rowOff>
    </xdr:from>
    <xdr:ext cx="5343525" cy="3276600"/>
    <xdr:graphicFrame macro="">
      <xdr:nvGraphicFramePr>
        <xdr:cNvPr id="19" name="Chart 19" title="Chart">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285750</xdr:colOff>
      <xdr:row>2</xdr:row>
      <xdr:rowOff>19050</xdr:rowOff>
    </xdr:from>
    <xdr:ext cx="5343525" cy="3276600"/>
    <xdr:graphicFrame macro="">
      <xdr:nvGraphicFramePr>
        <xdr:cNvPr id="20" name="Chart 20" title="Chart">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609600</xdr:colOff>
      <xdr:row>18</xdr:row>
      <xdr:rowOff>171450</xdr:rowOff>
    </xdr:from>
    <xdr:ext cx="9820275" cy="6057900"/>
    <xdr:graphicFrame macro="">
      <xdr:nvGraphicFramePr>
        <xdr:cNvPr id="21" name="Chart 21" title="Chart">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609600</xdr:colOff>
      <xdr:row>50</xdr:row>
      <xdr:rowOff>57150</xdr:rowOff>
    </xdr:from>
    <xdr:ext cx="6410325" cy="3943350"/>
    <xdr:graphicFrame macro="">
      <xdr:nvGraphicFramePr>
        <xdr:cNvPr id="22" name="Chart 22" title="Chart">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142875</xdr:colOff>
      <xdr:row>50</xdr:row>
      <xdr:rowOff>57150</xdr:rowOff>
    </xdr:from>
    <xdr:ext cx="5133975" cy="3162300"/>
    <xdr:graphicFrame macro="">
      <xdr:nvGraphicFramePr>
        <xdr:cNvPr id="23" name="Chart 23" title="Chart">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609600</xdr:colOff>
      <xdr:row>70</xdr:row>
      <xdr:rowOff>133350</xdr:rowOff>
    </xdr:from>
    <xdr:ext cx="5715000" cy="3533775"/>
    <xdr:graphicFrame macro="">
      <xdr:nvGraphicFramePr>
        <xdr:cNvPr id="24" name="Chart 24" title="Chart">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523875</xdr:colOff>
      <xdr:row>70</xdr:row>
      <xdr:rowOff>133350</xdr:rowOff>
    </xdr:from>
    <xdr:ext cx="5715000" cy="3533775"/>
    <xdr:graphicFrame macro="">
      <xdr:nvGraphicFramePr>
        <xdr:cNvPr id="25" name="Chart 25" title="Chart">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285750</xdr:colOff>
      <xdr:row>2</xdr:row>
      <xdr:rowOff>19050</xdr:rowOff>
    </xdr:from>
    <xdr:ext cx="5343525" cy="3314700"/>
    <xdr:graphicFrame macro="">
      <xdr:nvGraphicFramePr>
        <xdr:cNvPr id="26" name="Chart 26" title="Chart">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P9Z9idf8myXyPMwd6"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mila.quebec/en/tag/covi-en/" TargetMode="External"/><Relationship Id="rId13" Type="http://schemas.openxmlformats.org/officeDocument/2006/relationships/hyperlink" Target="https://drive.google.com/file/d/1S3CeDzEwDBZo9eS3WvaiV_8QtWZLrHVP/view" TargetMode="External"/><Relationship Id="rId18" Type="http://schemas.openxmlformats.org/officeDocument/2006/relationships/hyperlink" Target="http://nference.ai/" TargetMode="External"/><Relationship Id="rId26" Type="http://schemas.openxmlformats.org/officeDocument/2006/relationships/hyperlink" Target="https://ai.facebook.com/blog/using-ai-to-detect-covid-19-misinformation-and-exploitative-content/" TargetMode="External"/><Relationship Id="rId3" Type="http://schemas.openxmlformats.org/officeDocument/2006/relationships/hyperlink" Target="https://www.benevolent.com/covid-19" TargetMode="External"/><Relationship Id="rId21" Type="http://schemas.openxmlformats.org/officeDocument/2006/relationships/hyperlink" Target="https://www.radlogics.com/coronavirus/" TargetMode="External"/><Relationship Id="rId7" Type="http://schemas.openxmlformats.org/officeDocument/2006/relationships/hyperlink" Target="https://www.ncbi.nlm.nih.gov/pmc/articles/PMC7195106/" TargetMode="External"/><Relationship Id="rId12" Type="http://schemas.openxmlformats.org/officeDocument/2006/relationships/hyperlink" Target="https://www.siemens-healthineers.com/medical-imaging/digital-transformation-of-radiology/ai-covid-19-algorithm" TargetMode="External"/><Relationship Id="rId17" Type="http://schemas.openxmlformats.org/officeDocument/2006/relationships/hyperlink" Target="https://www.ncbi.nlm.nih.gov/research/coronavirus/" TargetMode="External"/><Relationship Id="rId25" Type="http://schemas.openxmlformats.org/officeDocument/2006/relationships/hyperlink" Target="https://www.xprize.org/contact" TargetMode="External"/><Relationship Id="rId2" Type="http://schemas.openxmlformats.org/officeDocument/2006/relationships/hyperlink" Target="https://deepmind.com/research/open-source/computational-predictions-of-protein-structures-associated-with-COVID-19" TargetMode="External"/><Relationship Id="rId16" Type="http://schemas.openxmlformats.org/officeDocument/2006/relationships/hyperlink" Target="https://systems.jhu.edu/research/public-health/predicting-covid-19-risk/" TargetMode="External"/><Relationship Id="rId20" Type="http://schemas.openxmlformats.org/officeDocument/2006/relationships/hyperlink" Target="https://qure.ai/covid.html" TargetMode="External"/><Relationship Id="rId29" Type="http://schemas.openxmlformats.org/officeDocument/2006/relationships/hyperlink" Target="https://zencity.io/how-local-governments-are-using-zencity-to-make-data-driven-decisions-while-reopening/" TargetMode="External"/><Relationship Id="rId1" Type="http://schemas.openxmlformats.org/officeDocument/2006/relationships/hyperlink" Target="https://marketplace.xprize.org/project/5ef1834e45d84e4b1ce168b8" TargetMode="External"/><Relationship Id="rId6" Type="http://schemas.openxmlformats.org/officeDocument/2006/relationships/hyperlink" Target="https://www.causaly.com/" TargetMode="External"/><Relationship Id="rId11" Type="http://schemas.openxmlformats.org/officeDocument/2006/relationships/hyperlink" Target="https://owkin.com/covid-19-open-ai-consortium/" TargetMode="External"/><Relationship Id="rId24" Type="http://schemas.openxmlformats.org/officeDocument/2006/relationships/hyperlink" Target="https://www.rxrx.ai/rxrx19" TargetMode="External"/><Relationship Id="rId5" Type="http://schemas.openxmlformats.org/officeDocument/2006/relationships/hyperlink" Target="https://www.caiac19.org/" TargetMode="External"/><Relationship Id="rId15" Type="http://schemas.openxmlformats.org/officeDocument/2006/relationships/hyperlink" Target="https://onlinelibrary.wiley.com/doi/full/10.1002/adtp.202000034" TargetMode="External"/><Relationship Id="rId23" Type="http://schemas.openxmlformats.org/officeDocument/2006/relationships/hyperlink" Target="https://rapidreviewscovid19.mitpress.mit.edu/" TargetMode="External"/><Relationship Id="rId28" Type="http://schemas.openxmlformats.org/officeDocument/2006/relationships/hyperlink" Target="http://websensors.net.br/projects/covid19/" TargetMode="External"/><Relationship Id="rId10" Type="http://schemas.openxmlformats.org/officeDocument/2006/relationships/hyperlink" Target="https://www.exaptive.com/" TargetMode="External"/><Relationship Id="rId19" Type="http://schemas.openxmlformats.org/officeDocument/2006/relationships/hyperlink" Target="http://cvd-frontend-production.surge.sh/" TargetMode="External"/><Relationship Id="rId4" Type="http://schemas.openxmlformats.org/officeDocument/2006/relationships/hyperlink" Target="https://bluedot.global/" TargetMode="External"/><Relationship Id="rId9" Type="http://schemas.openxmlformats.org/officeDocument/2006/relationships/hyperlink" Target="https://covid.joinzoe.com/about" TargetMode="External"/><Relationship Id="rId14" Type="http://schemas.openxmlformats.org/officeDocument/2006/relationships/hyperlink" Target="http://www.accufly.ai/" TargetMode="External"/><Relationship Id="rId22" Type="http://schemas.openxmlformats.org/officeDocument/2006/relationships/hyperlink" Target="https://radvid19.com.br/" TargetMode="External"/><Relationship Id="rId27" Type="http://schemas.openxmlformats.org/officeDocument/2006/relationships/hyperlink" Target="https://arxiv.org/pdf/2004.13553.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ncbi.nlm.nih.gov/pmc/articles/PMC7195106/" TargetMode="External"/><Relationship Id="rId21" Type="http://schemas.openxmlformats.org/officeDocument/2006/relationships/hyperlink" Target="https://www.caiac19.org/" TargetMode="External"/><Relationship Id="rId42" Type="http://schemas.openxmlformats.org/officeDocument/2006/relationships/hyperlink" Target="https://gyant.com/" TargetMode="External"/><Relationship Id="rId47" Type="http://schemas.openxmlformats.org/officeDocument/2006/relationships/hyperlink" Target="https://www.mdcalc.com/covid-gram-critical-illness-risk-score" TargetMode="External"/><Relationship Id="rId63" Type="http://schemas.openxmlformats.org/officeDocument/2006/relationships/hyperlink" Target="https://timesofindia.indiatimes.com/city/delhi/itihas-system-to-help-improve-surveillance-contact-tracing/articleshow/76539577.cms" TargetMode="External"/><Relationship Id="rId68" Type="http://schemas.openxmlformats.org/officeDocument/2006/relationships/hyperlink" Target="https://www.ncbi.nlm.nih.gov/research/coronavirus/" TargetMode="External"/><Relationship Id="rId84" Type="http://schemas.openxmlformats.org/officeDocument/2006/relationships/hyperlink" Target="http://www.rayreachtech.com/2020/03/19/rayvision-can-help-detect-ppe-violation-to-help-safeguard-from-covid-19/" TargetMode="External"/><Relationship Id="rId89" Type="http://schemas.openxmlformats.org/officeDocument/2006/relationships/hyperlink" Target="https://www.safegraph.com/covid-19-data-consortium" TargetMode="External"/><Relationship Id="rId7" Type="http://schemas.openxmlformats.org/officeDocument/2006/relationships/hyperlink" Target="https://deepmind.com/research/open-source/computational-predictions-of-protein-structures-associated-with-COVID-19" TargetMode="External"/><Relationship Id="rId71" Type="http://schemas.openxmlformats.org/officeDocument/2006/relationships/hyperlink" Target="https://mayamd.ai/contact/" TargetMode="External"/><Relationship Id="rId92" Type="http://schemas.openxmlformats.org/officeDocument/2006/relationships/hyperlink" Target="https://marketplace.xprize.org/contribution/5f47fef0e249112a088ae729" TargetMode="External"/><Relationship Id="rId2" Type="http://schemas.openxmlformats.org/officeDocument/2006/relationships/hyperlink" Target="https://www.medrxiv.org/content/10.1101/2020.02.14.20023028v5" TargetMode="External"/><Relationship Id="rId16" Type="http://schemas.openxmlformats.org/officeDocument/2006/relationships/hyperlink" Target="https://www.buoyhealth.com/symptom-checker/" TargetMode="External"/><Relationship Id="rId29" Type="http://schemas.openxmlformats.org/officeDocument/2006/relationships/hyperlink" Target="https://www.semanticscholar.org/cord19" TargetMode="External"/><Relationship Id="rId11" Type="http://schemas.openxmlformats.org/officeDocument/2006/relationships/hyperlink" Target="https://www.tech.gov.sg/products-and-services/responding-to-covid-19-with-tech/" TargetMode="External"/><Relationship Id="rId24" Type="http://schemas.openxmlformats.org/officeDocument/2006/relationships/hyperlink" Target="http://www.kdfnews.com/news/articleView.html?idxno=43906" TargetMode="External"/><Relationship Id="rId32" Type="http://schemas.openxmlformats.org/officeDocument/2006/relationships/hyperlink" Target="https://cdata.icmr.org.in/" TargetMode="External"/><Relationship Id="rId37" Type="http://schemas.openxmlformats.org/officeDocument/2006/relationships/hyperlink" Target="https://www.covid19-ai.jp/en-us" TargetMode="External"/><Relationship Id="rId40" Type="http://schemas.openxmlformats.org/officeDocument/2006/relationships/hyperlink" Target="https://covid-19.cognitive.city/" TargetMode="External"/><Relationship Id="rId45" Type="http://schemas.openxmlformats.org/officeDocument/2006/relationships/hyperlink" Target="http://covid19takecontrol.nectar.auckland.ac.nz/covid19_takeControl/" TargetMode="External"/><Relationship Id="rId53" Type="http://schemas.openxmlformats.org/officeDocument/2006/relationships/hyperlink" Target="https://www.medrxiv.org/content/10.1101/2020.03.28.20019463v1" TargetMode="External"/><Relationship Id="rId58" Type="http://schemas.openxmlformats.org/officeDocument/2006/relationships/hyperlink" Target="https://geosparkanalytic.maps.arcgis.com/apps/opsdashboard/index.html" TargetMode="External"/><Relationship Id="rId66" Type="http://schemas.openxmlformats.org/officeDocument/2006/relationships/hyperlink" Target="https://linecorp.com/ja/pr/news/ja/2020/3185" TargetMode="External"/><Relationship Id="rId74" Type="http://schemas.openxmlformats.org/officeDocument/2006/relationships/hyperlink" Target="https://tc4tlchallenge.nist.gov/" TargetMode="External"/><Relationship Id="rId79" Type="http://schemas.openxmlformats.org/officeDocument/2006/relationships/hyperlink" Target="https://qure.ai/covid.html" TargetMode="External"/><Relationship Id="rId87" Type="http://schemas.openxmlformats.org/officeDocument/2006/relationships/hyperlink" Target="https://precisiondrivenhealth.com/improved-planning-for-the-scheduling-of-surgeries/" TargetMode="External"/><Relationship Id="rId102" Type="http://schemas.openxmlformats.org/officeDocument/2006/relationships/hyperlink" Target="https://marketplace.xprize.org/project/5f72d1f127b2c12b44f14247" TargetMode="External"/><Relationship Id="rId5" Type="http://schemas.openxmlformats.org/officeDocument/2006/relationships/hyperlink" Target="https://marketplace.xprize.org/project/5ef1834e45d84e4b1ce168b8" TargetMode="External"/><Relationship Id="rId61" Type="http://schemas.openxmlformats.org/officeDocument/2006/relationships/hyperlink" Target="https://onlinelibrary.wiley.com/doi/full/10.1002/adtp.202000034" TargetMode="External"/><Relationship Id="rId82" Type="http://schemas.openxmlformats.org/officeDocument/2006/relationships/hyperlink" Target="https://www.courthousenews.com/ai-helps-doctors-fight-covid-19-in-brazil/" TargetMode="External"/><Relationship Id="rId90" Type="http://schemas.openxmlformats.org/officeDocument/2006/relationships/hyperlink" Target="https://www.safegraph.com/blog/stopping-covid-19-with-new-social-distancing-dataset" TargetMode="External"/><Relationship Id="rId95" Type="http://schemas.openxmlformats.org/officeDocument/2006/relationships/hyperlink" Target="https://standards.ieee.org/content/dam/ieee-standards/standards/web/documents/other/gieais-covid.pdf" TargetMode="External"/><Relationship Id="rId19" Type="http://schemas.openxmlformats.org/officeDocument/2006/relationships/hyperlink" Target="https://arxiv.org/pdf/2003.07347.pdf" TargetMode="External"/><Relationship Id="rId14" Type="http://schemas.openxmlformats.org/officeDocument/2006/relationships/hyperlink" Target="https://bluedot.global/" TargetMode="External"/><Relationship Id="rId22" Type="http://schemas.openxmlformats.org/officeDocument/2006/relationships/hyperlink" Target="https://www.causaly.com/" TargetMode="External"/><Relationship Id="rId27" Type="http://schemas.openxmlformats.org/officeDocument/2006/relationships/hyperlink" Target="https://www.medrxiv.org/content/10.1101/2020.04.26.20081125v2" TargetMode="External"/><Relationship Id="rId30" Type="http://schemas.openxmlformats.org/officeDocument/2006/relationships/hyperlink" Target="https://coronacheck.eurecom.fr/en" TargetMode="External"/><Relationship Id="rId35" Type="http://schemas.openxmlformats.org/officeDocument/2006/relationships/hyperlink" Target="https://www.cloudmedxhealth.com/" TargetMode="External"/><Relationship Id="rId43" Type="http://schemas.openxmlformats.org/officeDocument/2006/relationships/hyperlink" Target="https://covid.pages.uni.lu/" TargetMode="External"/><Relationship Id="rId48" Type="http://schemas.openxmlformats.org/officeDocument/2006/relationships/hyperlink" Target="https://covid19forecasthub.org/" TargetMode="External"/><Relationship Id="rId56" Type="http://schemas.openxmlformats.org/officeDocument/2006/relationships/hyperlink" Target="https://covid19.factmata.com/" TargetMode="External"/><Relationship Id="rId64" Type="http://schemas.openxmlformats.org/officeDocument/2006/relationships/hyperlink" Target="https://indianexpress.com/article/india/itihas-tracks-covid-cases-using-mobile-network-artificial-intelligence-algorithm-6563546/" TargetMode="External"/><Relationship Id="rId69" Type="http://schemas.openxmlformats.org/officeDocument/2006/relationships/hyperlink" Target="https://blog.openmined.org/covid-app-privacy-advice/" TargetMode="External"/><Relationship Id="rId77" Type="http://schemas.openxmlformats.org/officeDocument/2006/relationships/hyperlink" Target="https://qure.ai/covid.html" TargetMode="External"/><Relationship Id="rId100" Type="http://schemas.openxmlformats.org/officeDocument/2006/relationships/hyperlink" Target="http://websensors.net.br/projects/covid19/" TargetMode="External"/><Relationship Id="rId8" Type="http://schemas.openxmlformats.org/officeDocument/2006/relationships/hyperlink" Target="https://www.nature.com/articles/s42256-020-0180-7" TargetMode="External"/><Relationship Id="rId51" Type="http://schemas.openxmlformats.org/officeDocument/2006/relationships/hyperlink" Target="https://www.siemens-healthineers.com/medical-imaging/digital-transformation-of-radiology/ai-covid-19-algorithm" TargetMode="External"/><Relationship Id="rId72" Type="http://schemas.openxmlformats.org/officeDocument/2006/relationships/hyperlink" Target="https://orionhealth.com/nz/solutions/new-zealand-algorithm-hub/" TargetMode="External"/><Relationship Id="rId80" Type="http://schemas.openxmlformats.org/officeDocument/2006/relationships/hyperlink" Target="https://www.radlogics.com/coronavirus/" TargetMode="External"/><Relationship Id="rId85" Type="http://schemas.openxmlformats.org/officeDocument/2006/relationships/hyperlink" Target="http://i-dair.org/our-pathfinders/" TargetMode="External"/><Relationship Id="rId93" Type="http://schemas.openxmlformats.org/officeDocument/2006/relationships/hyperlink" Target="https://ai.facebook.com/blog/using-ai-to-detect-covid-19-misinformation-and-exploitative-content/" TargetMode="External"/><Relationship Id="rId98" Type="http://schemas.openxmlformats.org/officeDocument/2006/relationships/hyperlink" Target="http://dek.ai/masksim/" TargetMode="External"/><Relationship Id="rId3" Type="http://schemas.openxmlformats.org/officeDocument/2006/relationships/hyperlink" Target="https://www.tepunahamatatini.ac.nz/" TargetMode="External"/><Relationship Id="rId12" Type="http://schemas.openxmlformats.org/officeDocument/2006/relationships/hyperlink" Target="http://orsnz.org.nz/Repository/CONF53/abstracts-mobile.pdf" TargetMode="External"/><Relationship Id="rId17" Type="http://schemas.openxmlformats.org/officeDocument/2006/relationships/hyperlink" Target="https://www.tepunahamatatini.ac.nz/2020/04/09/a-stochastic-model-for-covid-19-spread-and-the-effects-of-alert-level-4-in-aotearoa-new-zealand/" TargetMode="External"/><Relationship Id="rId25" Type="http://schemas.openxmlformats.org/officeDocument/2006/relationships/hyperlink" Target="https://eur-lex.europa.eu/eli/reco/2020/518/oj" TargetMode="External"/><Relationship Id="rId33" Type="http://schemas.openxmlformats.org/officeDocument/2006/relationships/hyperlink" Target="https://mila.quebec/en/tag/covi-en/" TargetMode="External"/><Relationship Id="rId38" Type="http://schemas.openxmlformats.org/officeDocument/2006/relationships/hyperlink" Target="https://www.covid19-ai.jp/en-us/organization/riken/articles/article001" TargetMode="External"/><Relationship Id="rId46" Type="http://schemas.openxmlformats.org/officeDocument/2006/relationships/hyperlink" Target="https://covid19.taxila.io/Taxila/login" TargetMode="External"/><Relationship Id="rId59" Type="http://schemas.openxmlformats.org/officeDocument/2006/relationships/hyperlink" Target="https://www.forhumanity.center/contact-tracing-governance-1" TargetMode="External"/><Relationship Id="rId67" Type="http://schemas.openxmlformats.org/officeDocument/2006/relationships/hyperlink" Target="https://www.linebrain.ai/" TargetMode="External"/><Relationship Id="rId103" Type="http://schemas.openxmlformats.org/officeDocument/2006/relationships/hyperlink" Target="https://zencity.io/how-local-governments-are-using-zencity-to-make-data-driven-decisions-while-reopening/" TargetMode="External"/><Relationship Id="rId20" Type="http://schemas.openxmlformats.org/officeDocument/2006/relationships/hyperlink" Target="https://c3.ai/products/c3-ai-covid-19-data-lake/" TargetMode="External"/><Relationship Id="rId41" Type="http://schemas.openxmlformats.org/officeDocument/2006/relationships/hyperlink" Target="https://covid-19.cognitive.city/cognitive/tools" TargetMode="External"/><Relationship Id="rId54" Type="http://schemas.openxmlformats.org/officeDocument/2006/relationships/hyperlink" Target="https://arxiv.org/abs/2004.10236" TargetMode="External"/><Relationship Id="rId62" Type="http://schemas.openxmlformats.org/officeDocument/2006/relationships/hyperlink" Target="https://www.auckland.ac.nz/en/news/2020/04/24/modelling-the-pandemic.html" TargetMode="External"/><Relationship Id="rId70" Type="http://schemas.openxmlformats.org/officeDocument/2006/relationships/hyperlink" Target="https://mayamd.ai/coronavirus-help/" TargetMode="External"/><Relationship Id="rId75" Type="http://schemas.openxmlformats.org/officeDocument/2006/relationships/hyperlink" Target="https://www.openclinical.net/index.php?id=746" TargetMode="External"/><Relationship Id="rId83" Type="http://schemas.openxmlformats.org/officeDocument/2006/relationships/hyperlink" Target="https://rapidreviewscovid19.mitpress.mit.edu/" TargetMode="External"/><Relationship Id="rId88" Type="http://schemas.openxmlformats.org/officeDocument/2006/relationships/hyperlink" Target="https://www.rxrx.ai/rxrx19" TargetMode="External"/><Relationship Id="rId91" Type="http://schemas.openxmlformats.org/officeDocument/2006/relationships/hyperlink" Target="https://scikit-learn.org/" TargetMode="External"/><Relationship Id="rId96" Type="http://schemas.openxmlformats.org/officeDocument/2006/relationships/hyperlink" Target="https://arxiv.org/abs/2003.14087" TargetMode="External"/><Relationship Id="rId1" Type="http://schemas.openxmlformats.org/officeDocument/2006/relationships/hyperlink" Target="https://www.ccc.de/en/updates/2020/contact-tracing-requirements" TargetMode="External"/><Relationship Id="rId6" Type="http://schemas.openxmlformats.org/officeDocument/2006/relationships/hyperlink" Target="https://www.aidoc.com/blog/ct-imaging-volumes-covid19/" TargetMode="External"/><Relationship Id="rId15" Type="http://schemas.openxmlformats.org/officeDocument/2006/relationships/hyperlink" Target="https://www.wired.com/story/ai-epidemiologist-wuhan-public-health-warnings/" TargetMode="External"/><Relationship Id="rId23" Type="http://schemas.openxmlformats.org/officeDocument/2006/relationships/hyperlink" Target="https://clova.ai/aicontactcenter" TargetMode="External"/><Relationship Id="rId28" Type="http://schemas.openxmlformats.org/officeDocument/2006/relationships/hyperlink" Target="https://doi.org/10.1148/radiol.2020202439" TargetMode="External"/><Relationship Id="rId36" Type="http://schemas.openxmlformats.org/officeDocument/2006/relationships/hyperlink" Target="https://covid.joinzoe.com/about" TargetMode="External"/><Relationship Id="rId49" Type="http://schemas.openxmlformats.org/officeDocument/2006/relationships/hyperlink" Target="https://covidcast.cmu.edu/" TargetMode="External"/><Relationship Id="rId57" Type="http://schemas.openxmlformats.org/officeDocument/2006/relationships/hyperlink" Target="https://arxiv.org/abs/2003.10776" TargetMode="External"/><Relationship Id="rId10" Type="http://schemas.openxmlformats.org/officeDocument/2006/relationships/hyperlink" Target="https://www.nature.com/articles/s41591-020-0931-3" TargetMode="External"/><Relationship Id="rId31" Type="http://schemas.openxmlformats.org/officeDocument/2006/relationships/hyperlink" Target="https://coronavirushealthchats.com/" TargetMode="External"/><Relationship Id="rId44" Type="http://schemas.openxmlformats.org/officeDocument/2006/relationships/hyperlink" Target="https://owkin.com/covid-19-open-ai-consortium/" TargetMode="External"/><Relationship Id="rId52" Type="http://schemas.openxmlformats.org/officeDocument/2006/relationships/hyperlink" Target="https://drive.google.com/file/d/1S3CeDzEwDBZo9eS3WvaiV_8QtWZLrHVP/view" TargetMode="External"/><Relationship Id="rId60" Type="http://schemas.openxmlformats.org/officeDocument/2006/relationships/hyperlink" Target="http://www.accufly.ai/" TargetMode="External"/><Relationship Id="rId65" Type="http://schemas.openxmlformats.org/officeDocument/2006/relationships/hyperlink" Target="https://systems.jhu.edu/research/public-health/predicting-covid-19-risk/" TargetMode="External"/><Relationship Id="rId73" Type="http://schemas.openxmlformats.org/officeDocument/2006/relationships/hyperlink" Target="http://nference.ai/" TargetMode="External"/><Relationship Id="rId78" Type="http://schemas.openxmlformats.org/officeDocument/2006/relationships/hyperlink" Target="http://cvd-frontend-production.surge.sh/" TargetMode="External"/><Relationship Id="rId81" Type="http://schemas.openxmlformats.org/officeDocument/2006/relationships/hyperlink" Target="https://radvid19.com.br/" TargetMode="External"/><Relationship Id="rId86" Type="http://schemas.openxmlformats.org/officeDocument/2006/relationships/hyperlink" Target="https://www.cell.com/cell-systems/fulltext/S2405-4712(20)30237-4" TargetMode="External"/><Relationship Id="rId94" Type="http://schemas.openxmlformats.org/officeDocument/2006/relationships/hyperlink" Target="https://www.sensetime.com/me-en/news-detail/23783?categoryId=21072" TargetMode="External"/><Relationship Id="rId99" Type="http://schemas.openxmlformats.org/officeDocument/2006/relationships/hyperlink" Target="https://www.ajmc.com/view/using-applied-machine-learning-to-predict-healthcare-utilization-based-on-socioeconomic-determinants-of-care" TargetMode="External"/><Relationship Id="rId101" Type="http://schemas.openxmlformats.org/officeDocument/2006/relationships/hyperlink" Target="http://www.inf.ufrgs.br/webmedia2017/wp-content/anaiswebmedia/files/wfa/wfa4.pdf" TargetMode="External"/><Relationship Id="rId4" Type="http://schemas.openxmlformats.org/officeDocument/2006/relationships/hyperlink" Target="https://www.google.com/url?q=https://cpb-ap-se2.wpmucdn.com/blogs.auckland.ac.nz/dist/d/75/files/2017/01/structured-model-FINAL.pdf&amp;sa=D&amp;ust=1602603552468000&amp;usg=AFQjCNHd7Jd97TQYeGsGay19AkNem-l38g" TargetMode="External"/><Relationship Id="rId9" Type="http://schemas.openxmlformats.org/officeDocument/2006/relationships/hyperlink" Target="https://www.nature.com/articles/s42256-020-0221-2" TargetMode="External"/><Relationship Id="rId13" Type="http://schemas.openxmlformats.org/officeDocument/2006/relationships/hyperlink" Target="https://www.benevolent.com/covid-19" TargetMode="External"/><Relationship Id="rId18" Type="http://schemas.openxmlformats.org/officeDocument/2006/relationships/hyperlink" Target="https://closedloop.ai/c19index/" TargetMode="External"/><Relationship Id="rId39" Type="http://schemas.openxmlformats.org/officeDocument/2006/relationships/hyperlink" Target="https://www.un.org/sites/un2.un.org/files/un_policy_brief_on_human_rights_and_covid_23_april_2020.pdf" TargetMode="External"/><Relationship Id="rId34" Type="http://schemas.openxmlformats.org/officeDocument/2006/relationships/hyperlink" Target="https://arxiv.org/abs/2005.08502" TargetMode="External"/><Relationship Id="rId50" Type="http://schemas.openxmlformats.org/officeDocument/2006/relationships/hyperlink" Target="https://www.covidscholar.org/" TargetMode="External"/><Relationship Id="rId55" Type="http://schemas.openxmlformats.org/officeDocument/2006/relationships/hyperlink" Target="https://www.medrxiv.org/content/10.1101/2020.03.11.20033639v1" TargetMode="External"/><Relationship Id="rId76" Type="http://schemas.openxmlformats.org/officeDocument/2006/relationships/hyperlink" Target="https://www.aclu.org/sites/default/files/field_document/aclu_white_paper_-_contact_tracing_principles.pdf" TargetMode="External"/><Relationship Id="rId97" Type="http://schemas.openxmlformats.org/officeDocument/2006/relationships/hyperlink" Target="https://arxiv.org/pdf/2004.13553.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ausaly.com/" TargetMode="External"/><Relationship Id="rId13" Type="http://schemas.openxmlformats.org/officeDocument/2006/relationships/hyperlink" Target="https://cloudmedxhealth.com/product-solutions/covid-command-center/" TargetMode="External"/><Relationship Id="rId18" Type="http://schemas.openxmlformats.org/officeDocument/2006/relationships/hyperlink" Target="https://drive.google.com/file/d/1S3CeDzEwDBZo9eS3WvaiV_8QtWZLrHVP/view" TargetMode="External"/><Relationship Id="rId26" Type="http://schemas.openxmlformats.org/officeDocument/2006/relationships/hyperlink" Target="http://cvd-frontend-production.surge.sh/" TargetMode="External"/><Relationship Id="rId39" Type="http://schemas.openxmlformats.org/officeDocument/2006/relationships/hyperlink" Target="http://www.inf.ufrgs.br/webmedia2017/wp-content/anaiswebmedia/files/wfa/wfa4.pdf" TargetMode="External"/><Relationship Id="rId3" Type="http://schemas.openxmlformats.org/officeDocument/2006/relationships/hyperlink" Target="https://www.nature.com/articles/s41591-020-0931-3" TargetMode="External"/><Relationship Id="rId21" Type="http://schemas.openxmlformats.org/officeDocument/2006/relationships/hyperlink" Target="http://www.accufly.ai/" TargetMode="External"/><Relationship Id="rId34" Type="http://schemas.openxmlformats.org/officeDocument/2006/relationships/hyperlink" Target="https://marketplace.xprize.org/contribution/5f47fef0e249112a088ae729" TargetMode="External"/><Relationship Id="rId7" Type="http://schemas.openxmlformats.org/officeDocument/2006/relationships/hyperlink" Target="https://www.caiac19.org/" TargetMode="External"/><Relationship Id="rId12" Type="http://schemas.openxmlformats.org/officeDocument/2006/relationships/hyperlink" Target="https://arxiv.org/abs/2005.08502" TargetMode="External"/><Relationship Id="rId17" Type="http://schemas.openxmlformats.org/officeDocument/2006/relationships/hyperlink" Target="https://www.siemens-healthineers.com/medical-imaging/digital-transformation-of-radiology/ai-covid-19-algorithm" TargetMode="External"/><Relationship Id="rId25" Type="http://schemas.openxmlformats.org/officeDocument/2006/relationships/hyperlink" Target="http://nference.ai/" TargetMode="External"/><Relationship Id="rId33" Type="http://schemas.openxmlformats.org/officeDocument/2006/relationships/hyperlink" Target="https://www.xprize.org/contact" TargetMode="External"/><Relationship Id="rId38" Type="http://schemas.openxmlformats.org/officeDocument/2006/relationships/hyperlink" Target="http://websensors.net.br/projects/covid19/" TargetMode="External"/><Relationship Id="rId2" Type="http://schemas.openxmlformats.org/officeDocument/2006/relationships/hyperlink" Target="https://deepmind.com/research/open-source/computational-predictions-of-protein-structures-associated-with-COVID-19" TargetMode="External"/><Relationship Id="rId16" Type="http://schemas.openxmlformats.org/officeDocument/2006/relationships/hyperlink" Target="https://owkin.com/covid-19-open-ai-consortium/" TargetMode="External"/><Relationship Id="rId20" Type="http://schemas.openxmlformats.org/officeDocument/2006/relationships/hyperlink" Target="https://arxiv.org/abs/2003.10776" TargetMode="External"/><Relationship Id="rId29" Type="http://schemas.openxmlformats.org/officeDocument/2006/relationships/hyperlink" Target="https://radvid19.com.br/" TargetMode="External"/><Relationship Id="rId1" Type="http://schemas.openxmlformats.org/officeDocument/2006/relationships/hyperlink" Target="https://marketplace.xprize.org/project/5ef1834e45d84e4b1ce168b8" TargetMode="External"/><Relationship Id="rId6" Type="http://schemas.openxmlformats.org/officeDocument/2006/relationships/hyperlink" Target="https://www.wired.com/story/ai-epidemiologist-wuhan-public-health-warnings/" TargetMode="External"/><Relationship Id="rId11" Type="http://schemas.openxmlformats.org/officeDocument/2006/relationships/hyperlink" Target="https://mila.quebec/en/tag/covi-en/" TargetMode="External"/><Relationship Id="rId24" Type="http://schemas.openxmlformats.org/officeDocument/2006/relationships/hyperlink" Target="https://www.ncbi.nlm.nih.gov/research/coronavirus/" TargetMode="External"/><Relationship Id="rId32" Type="http://schemas.openxmlformats.org/officeDocument/2006/relationships/hyperlink" Target="https://www.rxrx.ai/rxrx19" TargetMode="External"/><Relationship Id="rId37" Type="http://schemas.openxmlformats.org/officeDocument/2006/relationships/hyperlink" Target="http://dek.ai/masksim/" TargetMode="External"/><Relationship Id="rId40" Type="http://schemas.openxmlformats.org/officeDocument/2006/relationships/hyperlink" Target="https://zencity.io/how-local-governments-are-using-zencity-to-make-data-driven-decisions-while-reopening/" TargetMode="External"/><Relationship Id="rId5" Type="http://schemas.openxmlformats.org/officeDocument/2006/relationships/hyperlink" Target="https://bluedot.global/" TargetMode="External"/><Relationship Id="rId15" Type="http://schemas.openxmlformats.org/officeDocument/2006/relationships/hyperlink" Target="https://www.exaptive.com/" TargetMode="External"/><Relationship Id="rId23" Type="http://schemas.openxmlformats.org/officeDocument/2006/relationships/hyperlink" Target="https://systems.jhu.edu/research/public-health/predicting-covid-19-risk/" TargetMode="External"/><Relationship Id="rId28" Type="http://schemas.openxmlformats.org/officeDocument/2006/relationships/hyperlink" Target="https://www.radlogics.com/coronavirus/" TargetMode="External"/><Relationship Id="rId36" Type="http://schemas.openxmlformats.org/officeDocument/2006/relationships/hyperlink" Target="https://arxiv.org/pdf/2004.13553.pdf" TargetMode="External"/><Relationship Id="rId10" Type="http://schemas.openxmlformats.org/officeDocument/2006/relationships/hyperlink" Target="https://www.semanticscholar.org/cord19" TargetMode="External"/><Relationship Id="rId19" Type="http://schemas.openxmlformats.org/officeDocument/2006/relationships/hyperlink" Target="https://www.medrxiv.org/content/10.1101/2020.03.28.20019463v1" TargetMode="External"/><Relationship Id="rId31" Type="http://schemas.openxmlformats.org/officeDocument/2006/relationships/hyperlink" Target="https://rapidreviewscovid19.mitpress.mit.edu/" TargetMode="External"/><Relationship Id="rId4" Type="http://schemas.openxmlformats.org/officeDocument/2006/relationships/hyperlink" Target="https://www.benevolent.com/covid-19" TargetMode="External"/><Relationship Id="rId9" Type="http://schemas.openxmlformats.org/officeDocument/2006/relationships/hyperlink" Target="https://www.ncbi.nlm.nih.gov/pmc/articles/PMC7195106/" TargetMode="External"/><Relationship Id="rId14" Type="http://schemas.openxmlformats.org/officeDocument/2006/relationships/hyperlink" Target="https://covid.joinzoe.com/about" TargetMode="External"/><Relationship Id="rId22" Type="http://schemas.openxmlformats.org/officeDocument/2006/relationships/hyperlink" Target="https://onlinelibrary.wiley.com/doi/full/10.1002/adtp.202000034" TargetMode="External"/><Relationship Id="rId27" Type="http://schemas.openxmlformats.org/officeDocument/2006/relationships/hyperlink" Target="https://qure.ai/covid.html" TargetMode="External"/><Relationship Id="rId30" Type="http://schemas.openxmlformats.org/officeDocument/2006/relationships/hyperlink" Target="https://www.courthousenews.com/ai-helps-doctors-fight-covid-19-in-brazil/" TargetMode="External"/><Relationship Id="rId35" Type="http://schemas.openxmlformats.org/officeDocument/2006/relationships/hyperlink" Target="https://ai.facebook.com/blog/using-ai-to-detect-covid-19-misinformation-and-exploitative-cont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techuk.org/insights/news/item/17187-how-taiwan-used-tech-to-fight-covid-19" TargetMode="External"/><Relationship Id="rId3" Type="http://schemas.openxmlformats.org/officeDocument/2006/relationships/hyperlink" Target="https://gisanddata.maps.arcgis.com/apps/opsdashboard/index.html" TargetMode="External"/><Relationship Id="rId7" Type="http://schemas.openxmlformats.org/officeDocument/2006/relationships/hyperlink" Target="https://jamanetwork.com/journals/jama/fullarticle/2762689" TargetMode="External"/><Relationship Id="rId12" Type="http://schemas.openxmlformats.org/officeDocument/2006/relationships/hyperlink" Target="https://www.esr.cri.nz/home/about-esr/media-releases/esr-performs-first-new-zealand-genome-sequencing-on-covid-19-sample/" TargetMode="External"/><Relationship Id="rId2" Type="http://schemas.openxmlformats.org/officeDocument/2006/relationships/hyperlink" Target="https://evidation.com/news/covid-19-pulse-first-data-evidation/" TargetMode="External"/><Relationship Id="rId1" Type="http://schemas.openxmlformats.org/officeDocument/2006/relationships/hyperlink" Target="https://aarogyasetu.gov.in/" TargetMode="External"/><Relationship Id="rId6" Type="http://schemas.openxmlformats.org/officeDocument/2006/relationships/hyperlink" Target="https://www.premise.com/covid-19/" TargetMode="External"/><Relationship Id="rId11" Type="http://schemas.openxmlformats.org/officeDocument/2006/relationships/hyperlink" Target="https://www.google.com/url?q=https://www.iit.it/it/iit-vs-covid-19/ifeel-you-bracelet&amp;sa=D&amp;ust=1602603552490000&amp;usg=AFQjCNG-HbkSx8F07bCWRHGSljMrHZQ-Gw" TargetMode="External"/><Relationship Id="rId5" Type="http://schemas.openxmlformats.org/officeDocument/2006/relationships/hyperlink" Target="https://nzcoviddashboard.esr.cri.nz/" TargetMode="External"/><Relationship Id="rId10" Type="http://schemas.openxmlformats.org/officeDocument/2006/relationships/hyperlink" Target="https://covidtracking.com/" TargetMode="External"/><Relationship Id="rId4" Type="http://schemas.openxmlformats.org/officeDocument/2006/relationships/hyperlink" Target="https://doi.org/10.1016/S1473-3099(20)30120-1" TargetMode="External"/><Relationship Id="rId9" Type="http://schemas.openxmlformats.org/officeDocument/2006/relationships/hyperlink" Target="https://www.safeentry.gov.s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6"/>
  <sheetViews>
    <sheetView workbookViewId="0"/>
  </sheetViews>
  <sheetFormatPr defaultColWidth="14.42578125" defaultRowHeight="15.75" customHeight="1"/>
  <cols>
    <col min="1" max="1" width="7" customWidth="1"/>
  </cols>
  <sheetData>
    <row r="1" spans="1:26" ht="12.75">
      <c r="A1" s="1"/>
      <c r="B1" s="2"/>
      <c r="C1" s="2"/>
      <c r="D1" s="2"/>
      <c r="E1" s="2"/>
      <c r="F1" s="2"/>
      <c r="G1" s="2"/>
      <c r="H1" s="2"/>
      <c r="I1" s="2"/>
      <c r="J1" s="2"/>
      <c r="K1" s="2"/>
      <c r="L1" s="1"/>
      <c r="M1" s="1"/>
      <c r="N1" s="1"/>
      <c r="O1" s="1"/>
      <c r="P1" s="1"/>
      <c r="Q1" s="1"/>
      <c r="R1" s="1"/>
      <c r="S1" s="1"/>
      <c r="T1" s="1"/>
      <c r="U1" s="1"/>
      <c r="V1" s="1"/>
      <c r="W1" s="1"/>
      <c r="X1" s="1"/>
      <c r="Y1" s="1"/>
      <c r="Z1" s="1"/>
    </row>
    <row r="2" spans="1:26" ht="12.75">
      <c r="A2" s="3"/>
      <c r="B2" s="4" t="s">
        <v>0</v>
      </c>
      <c r="C2" s="5"/>
      <c r="D2" s="5"/>
      <c r="E2" s="5"/>
      <c r="F2" s="5"/>
      <c r="G2" s="5"/>
      <c r="H2" s="5"/>
      <c r="I2" s="5"/>
      <c r="J2" s="5"/>
      <c r="K2" s="5"/>
      <c r="L2" s="6"/>
      <c r="M2" s="1"/>
      <c r="N2" s="1"/>
      <c r="O2" s="1"/>
      <c r="P2" s="1"/>
      <c r="Q2" s="1"/>
      <c r="R2" s="1"/>
      <c r="S2" s="1"/>
      <c r="T2" s="1"/>
      <c r="U2" s="1"/>
      <c r="V2" s="1"/>
      <c r="W2" s="1"/>
      <c r="X2" s="1"/>
      <c r="Y2" s="1"/>
      <c r="Z2" s="1"/>
    </row>
    <row r="3" spans="1:26" ht="12.75">
      <c r="A3" s="3"/>
      <c r="B3" s="343" t="s">
        <v>1</v>
      </c>
      <c r="C3" s="344"/>
      <c r="D3" s="344"/>
      <c r="E3" s="344"/>
      <c r="F3" s="344"/>
      <c r="G3" s="344"/>
      <c r="H3" s="344"/>
      <c r="I3" s="344"/>
      <c r="J3" s="344"/>
      <c r="K3" s="345"/>
      <c r="L3" s="6"/>
      <c r="M3" s="1"/>
      <c r="N3" s="1"/>
      <c r="O3" s="1"/>
      <c r="P3" s="1"/>
      <c r="Q3" s="1"/>
      <c r="R3" s="1"/>
      <c r="S3" s="1"/>
      <c r="T3" s="1"/>
      <c r="U3" s="1"/>
      <c r="V3" s="1"/>
      <c r="W3" s="1"/>
      <c r="X3" s="1"/>
      <c r="Y3" s="1"/>
      <c r="Z3" s="1"/>
    </row>
    <row r="4" spans="1:26" ht="12.75">
      <c r="A4" s="3"/>
      <c r="B4" s="346" t="s">
        <v>2</v>
      </c>
      <c r="C4" s="344"/>
      <c r="D4" s="344"/>
      <c r="E4" s="344"/>
      <c r="F4" s="344"/>
      <c r="G4" s="344"/>
      <c r="H4" s="344"/>
      <c r="I4" s="344"/>
      <c r="J4" s="344"/>
      <c r="K4" s="345"/>
      <c r="L4" s="6"/>
      <c r="M4" s="1"/>
      <c r="N4" s="1"/>
      <c r="O4" s="1"/>
      <c r="P4" s="1"/>
      <c r="Q4" s="1"/>
      <c r="R4" s="1"/>
      <c r="S4" s="1"/>
      <c r="T4" s="1"/>
      <c r="U4" s="1"/>
      <c r="V4" s="1"/>
      <c r="W4" s="1"/>
      <c r="X4" s="1"/>
      <c r="Y4" s="1"/>
      <c r="Z4" s="1"/>
    </row>
    <row r="5" spans="1:26" ht="12.75">
      <c r="A5" s="3"/>
      <c r="B5" s="5"/>
      <c r="C5" s="5"/>
      <c r="D5" s="5"/>
      <c r="E5" s="5"/>
      <c r="F5" s="5"/>
      <c r="G5" s="5"/>
      <c r="H5" s="5"/>
      <c r="I5" s="5"/>
      <c r="J5" s="5"/>
      <c r="K5" s="5"/>
      <c r="L5" s="6"/>
      <c r="M5" s="1"/>
      <c r="N5" s="1"/>
      <c r="O5" s="1"/>
      <c r="P5" s="1"/>
      <c r="Q5" s="1"/>
      <c r="R5" s="1"/>
      <c r="S5" s="1"/>
      <c r="T5" s="1"/>
      <c r="U5" s="1"/>
      <c r="V5" s="1"/>
      <c r="W5" s="1"/>
      <c r="X5" s="1"/>
      <c r="Y5" s="1"/>
      <c r="Z5" s="1"/>
    </row>
    <row r="6" spans="1:26" ht="12.75">
      <c r="A6" s="3"/>
      <c r="B6" s="7" t="s">
        <v>3</v>
      </c>
      <c r="C6" s="5"/>
      <c r="D6" s="5"/>
      <c r="E6" s="5"/>
      <c r="F6" s="5"/>
      <c r="G6" s="5"/>
      <c r="H6" s="5"/>
      <c r="I6" s="5"/>
      <c r="J6" s="5"/>
      <c r="K6" s="5"/>
      <c r="L6" s="6"/>
      <c r="M6" s="1"/>
      <c r="N6" s="1"/>
      <c r="O6" s="1"/>
      <c r="P6" s="1"/>
      <c r="Q6" s="1"/>
      <c r="R6" s="1"/>
      <c r="S6" s="1"/>
      <c r="T6" s="1"/>
      <c r="U6" s="1"/>
      <c r="V6" s="1"/>
      <c r="W6" s="1"/>
      <c r="X6" s="1"/>
      <c r="Y6" s="1"/>
      <c r="Z6" s="1"/>
    </row>
    <row r="7" spans="1:26" ht="12.75">
      <c r="A7" s="3"/>
      <c r="B7" s="4" t="s">
        <v>4</v>
      </c>
      <c r="C7" s="5"/>
      <c r="D7" s="5"/>
      <c r="E7" s="5"/>
      <c r="F7" s="5"/>
      <c r="G7" s="5"/>
      <c r="H7" s="5"/>
      <c r="I7" s="5"/>
      <c r="J7" s="5"/>
      <c r="K7" s="5"/>
      <c r="L7" s="6"/>
      <c r="M7" s="1"/>
      <c r="N7" s="1"/>
      <c r="O7" s="1"/>
      <c r="P7" s="1"/>
      <c r="Q7" s="1"/>
      <c r="R7" s="1"/>
      <c r="S7" s="1"/>
      <c r="T7" s="1"/>
      <c r="U7" s="1"/>
      <c r="V7" s="1"/>
      <c r="W7" s="1"/>
      <c r="X7" s="1"/>
      <c r="Y7" s="1"/>
      <c r="Z7" s="1"/>
    </row>
    <row r="8" spans="1:26" ht="12.75">
      <c r="A8" s="3"/>
      <c r="B8" s="8" t="s">
        <v>5</v>
      </c>
      <c r="C8" s="5"/>
      <c r="D8" s="5"/>
      <c r="E8" s="5"/>
      <c r="F8" s="5"/>
      <c r="G8" s="5"/>
      <c r="H8" s="5"/>
      <c r="I8" s="5"/>
      <c r="J8" s="5"/>
      <c r="K8" s="5"/>
      <c r="L8" s="6"/>
      <c r="M8" s="1"/>
      <c r="N8" s="1"/>
      <c r="O8" s="1"/>
      <c r="P8" s="1"/>
      <c r="Q8" s="1"/>
      <c r="R8" s="1"/>
      <c r="S8" s="1"/>
      <c r="T8" s="1"/>
      <c r="U8" s="1"/>
      <c r="V8" s="1"/>
      <c r="W8" s="1"/>
      <c r="X8" s="1"/>
      <c r="Y8" s="1"/>
      <c r="Z8" s="1"/>
    </row>
    <row r="9" spans="1:26" ht="12.75">
      <c r="A9" s="3"/>
      <c r="B9" s="9" t="s">
        <v>6</v>
      </c>
      <c r="C9" s="5"/>
      <c r="D9" s="5"/>
      <c r="E9" s="5"/>
      <c r="F9" s="5"/>
      <c r="G9" s="5"/>
      <c r="H9" s="5"/>
      <c r="I9" s="5"/>
      <c r="J9" s="5"/>
      <c r="K9" s="5"/>
      <c r="L9" s="6"/>
      <c r="M9" s="1"/>
      <c r="N9" s="1"/>
      <c r="O9" s="1"/>
      <c r="P9" s="1"/>
      <c r="Q9" s="1"/>
      <c r="R9" s="1"/>
      <c r="S9" s="1"/>
      <c r="T9" s="1"/>
      <c r="U9" s="1"/>
      <c r="V9" s="1"/>
      <c r="W9" s="1"/>
      <c r="X9" s="1"/>
      <c r="Y9" s="1"/>
      <c r="Z9" s="1"/>
    </row>
    <row r="10" spans="1:26" ht="12.75">
      <c r="A10" s="3"/>
      <c r="B10" s="9"/>
      <c r="C10" s="5"/>
      <c r="D10" s="5"/>
      <c r="E10" s="5"/>
      <c r="F10" s="5"/>
      <c r="G10" s="5"/>
      <c r="H10" s="5"/>
      <c r="I10" s="5"/>
      <c r="J10" s="5"/>
      <c r="K10" s="5"/>
      <c r="L10" s="6"/>
      <c r="M10" s="1"/>
      <c r="N10" s="1"/>
      <c r="O10" s="1"/>
      <c r="P10" s="1"/>
      <c r="Q10" s="1"/>
      <c r="R10" s="1"/>
      <c r="S10" s="1"/>
      <c r="T10" s="1"/>
      <c r="U10" s="1"/>
      <c r="V10" s="1"/>
      <c r="W10" s="1"/>
      <c r="X10" s="1"/>
      <c r="Y10" s="1"/>
      <c r="Z10" s="1"/>
    </row>
    <row r="11" spans="1:26" ht="12.75">
      <c r="A11" s="3"/>
      <c r="B11" s="10" t="s">
        <v>7</v>
      </c>
      <c r="C11" s="1"/>
      <c r="D11" s="5"/>
      <c r="E11" s="5"/>
      <c r="F11" s="5"/>
      <c r="G11" s="5"/>
      <c r="H11" s="5"/>
      <c r="I11" s="5"/>
      <c r="J11" s="5"/>
      <c r="K11" s="5"/>
      <c r="L11" s="6"/>
      <c r="M11" s="1"/>
      <c r="N11" s="1"/>
      <c r="O11" s="1"/>
      <c r="P11" s="1"/>
      <c r="Q11" s="1"/>
      <c r="R11" s="1"/>
      <c r="S11" s="1"/>
      <c r="T11" s="1"/>
      <c r="U11" s="1"/>
      <c r="V11" s="1"/>
      <c r="W11" s="1"/>
      <c r="X11" s="1"/>
      <c r="Y11" s="1"/>
      <c r="Z11" s="1"/>
    </row>
    <row r="12" spans="1:26" ht="12.75">
      <c r="A12" s="3"/>
      <c r="B12" s="8" t="s">
        <v>8</v>
      </c>
      <c r="C12" s="1"/>
      <c r="D12" s="5"/>
      <c r="E12" s="5"/>
      <c r="F12" s="5"/>
      <c r="G12" s="5"/>
      <c r="H12" s="5"/>
      <c r="I12" s="5"/>
      <c r="J12" s="5"/>
      <c r="K12" s="5"/>
      <c r="L12" s="6"/>
      <c r="M12" s="1"/>
      <c r="N12" s="1"/>
      <c r="O12" s="1"/>
      <c r="P12" s="1"/>
      <c r="Q12" s="1"/>
      <c r="R12" s="1"/>
      <c r="S12" s="1"/>
      <c r="T12" s="1"/>
      <c r="U12" s="1"/>
      <c r="V12" s="1"/>
      <c r="W12" s="1"/>
      <c r="X12" s="1"/>
      <c r="Y12" s="1"/>
      <c r="Z12" s="1"/>
    </row>
    <row r="13" spans="1:26" ht="12.75">
      <c r="A13" s="3"/>
      <c r="B13" s="8" t="s">
        <v>9</v>
      </c>
      <c r="C13" s="1"/>
      <c r="D13" s="5"/>
      <c r="E13" s="5"/>
      <c r="F13" s="5"/>
      <c r="G13" s="5"/>
      <c r="H13" s="5"/>
      <c r="I13" s="5"/>
      <c r="J13" s="5"/>
      <c r="K13" s="5"/>
      <c r="L13" s="6"/>
      <c r="M13" s="1"/>
      <c r="N13" s="1"/>
      <c r="O13" s="1"/>
      <c r="P13" s="1"/>
      <c r="Q13" s="1"/>
      <c r="R13" s="1"/>
      <c r="S13" s="1"/>
      <c r="T13" s="1"/>
      <c r="U13" s="1"/>
      <c r="V13" s="1"/>
      <c r="W13" s="1"/>
      <c r="X13" s="1"/>
      <c r="Y13" s="1"/>
      <c r="Z13" s="1"/>
    </row>
    <row r="14" spans="1:26" ht="12.75">
      <c r="A14" s="3"/>
      <c r="B14" s="8" t="s">
        <v>10</v>
      </c>
      <c r="C14" s="1"/>
      <c r="D14" s="5"/>
      <c r="E14" s="5"/>
      <c r="F14" s="5"/>
      <c r="G14" s="5"/>
      <c r="H14" s="5"/>
      <c r="I14" s="5"/>
      <c r="J14" s="5"/>
      <c r="K14" s="5"/>
      <c r="L14" s="6"/>
      <c r="M14" s="1"/>
      <c r="N14" s="1"/>
      <c r="O14" s="1"/>
      <c r="P14" s="1"/>
      <c r="Q14" s="1"/>
      <c r="R14" s="1"/>
      <c r="S14" s="1"/>
      <c r="T14" s="1"/>
      <c r="U14" s="1"/>
      <c r="V14" s="1"/>
      <c r="W14" s="1"/>
      <c r="X14" s="1"/>
      <c r="Y14" s="1"/>
      <c r="Z14" s="1"/>
    </row>
    <row r="15" spans="1:26" ht="12.75">
      <c r="A15" s="3"/>
      <c r="B15" s="8" t="s">
        <v>11</v>
      </c>
      <c r="C15" s="1"/>
      <c r="D15" s="5"/>
      <c r="E15" s="5"/>
      <c r="F15" s="5"/>
      <c r="G15" s="5"/>
      <c r="H15" s="5"/>
      <c r="I15" s="5"/>
      <c r="J15" s="5"/>
      <c r="K15" s="5"/>
      <c r="L15" s="6"/>
      <c r="M15" s="1"/>
      <c r="N15" s="1"/>
      <c r="O15" s="1"/>
      <c r="P15" s="1"/>
      <c r="Q15" s="1"/>
      <c r="R15" s="1"/>
      <c r="S15" s="1"/>
      <c r="T15" s="1"/>
      <c r="U15" s="1"/>
      <c r="V15" s="1"/>
      <c r="W15" s="1"/>
      <c r="X15" s="1"/>
      <c r="Y15" s="1"/>
      <c r="Z15" s="1"/>
    </row>
    <row r="16" spans="1:26" ht="12.75">
      <c r="A16" s="3"/>
      <c r="B16" s="9"/>
      <c r="C16" s="1"/>
      <c r="D16" s="5"/>
      <c r="E16" s="5"/>
      <c r="F16" s="5"/>
      <c r="G16" s="5"/>
      <c r="H16" s="5"/>
      <c r="I16" s="5"/>
      <c r="J16" s="5"/>
      <c r="K16" s="5"/>
      <c r="L16" s="6"/>
      <c r="M16" s="1"/>
      <c r="N16" s="1"/>
      <c r="O16" s="1"/>
      <c r="P16" s="1"/>
      <c r="Q16" s="1"/>
      <c r="R16" s="1"/>
      <c r="S16" s="1"/>
      <c r="T16" s="1"/>
      <c r="U16" s="1"/>
      <c r="V16" s="1"/>
      <c r="W16" s="1"/>
      <c r="X16" s="1"/>
      <c r="Y16" s="1"/>
      <c r="Z16" s="1"/>
    </row>
    <row r="17" spans="1:26" ht="12.75">
      <c r="A17" s="3"/>
      <c r="B17" s="10" t="s">
        <v>12</v>
      </c>
      <c r="C17" s="1"/>
      <c r="D17" s="5"/>
      <c r="E17" s="5"/>
      <c r="F17" s="5"/>
      <c r="G17" s="5"/>
      <c r="H17" s="5"/>
      <c r="I17" s="5"/>
      <c r="J17" s="5"/>
      <c r="K17" s="5"/>
      <c r="L17" s="6"/>
      <c r="M17" s="1"/>
      <c r="N17" s="1"/>
      <c r="O17" s="1"/>
      <c r="P17" s="1"/>
      <c r="Q17" s="1"/>
      <c r="R17" s="1"/>
      <c r="S17" s="1"/>
      <c r="T17" s="1"/>
      <c r="U17" s="1"/>
      <c r="V17" s="1"/>
      <c r="W17" s="1"/>
      <c r="X17" s="1"/>
      <c r="Y17" s="1"/>
      <c r="Z17" s="1"/>
    </row>
    <row r="18" spans="1:26" ht="12.75">
      <c r="A18" s="3"/>
      <c r="B18" s="11" t="s">
        <v>13</v>
      </c>
      <c r="C18" s="1"/>
      <c r="D18" s="5"/>
      <c r="E18" s="5"/>
      <c r="F18" s="5"/>
      <c r="G18" s="5"/>
      <c r="H18" s="5"/>
      <c r="I18" s="5"/>
      <c r="J18" s="5"/>
      <c r="K18" s="5"/>
      <c r="L18" s="6"/>
      <c r="M18" s="1"/>
      <c r="N18" s="1"/>
      <c r="O18" s="1"/>
      <c r="P18" s="1"/>
      <c r="Q18" s="1"/>
      <c r="R18" s="1"/>
      <c r="S18" s="1"/>
      <c r="T18" s="1"/>
      <c r="U18" s="1"/>
      <c r="V18" s="1"/>
      <c r="W18" s="1"/>
      <c r="X18" s="1"/>
      <c r="Y18" s="1"/>
      <c r="Z18" s="1"/>
    </row>
    <row r="19" spans="1:26" ht="12.75">
      <c r="A19" s="3"/>
      <c r="B19" s="12" t="s">
        <v>14</v>
      </c>
      <c r="C19" s="1"/>
      <c r="D19" s="5"/>
      <c r="E19" s="5"/>
      <c r="F19" s="5"/>
      <c r="G19" s="5"/>
      <c r="H19" s="5"/>
      <c r="I19" s="5"/>
      <c r="J19" s="5"/>
      <c r="K19" s="5"/>
      <c r="L19" s="6"/>
      <c r="M19" s="1"/>
      <c r="N19" s="1"/>
      <c r="O19" s="1"/>
      <c r="P19" s="1"/>
      <c r="Q19" s="1"/>
      <c r="R19" s="1"/>
      <c r="S19" s="1"/>
      <c r="T19" s="1"/>
      <c r="U19" s="1"/>
      <c r="V19" s="1"/>
      <c r="W19" s="1"/>
      <c r="X19" s="1"/>
      <c r="Y19" s="1"/>
      <c r="Z19" s="1"/>
    </row>
    <row r="20" spans="1:26" ht="12.75">
      <c r="A20" s="3"/>
      <c r="B20" s="12" t="s">
        <v>15</v>
      </c>
      <c r="C20" s="1"/>
      <c r="D20" s="5"/>
      <c r="E20" s="5"/>
      <c r="F20" s="5"/>
      <c r="G20" s="5"/>
      <c r="H20" s="5"/>
      <c r="I20" s="5"/>
      <c r="J20" s="5"/>
      <c r="K20" s="5"/>
      <c r="L20" s="6"/>
      <c r="M20" s="1"/>
      <c r="N20" s="1"/>
      <c r="O20" s="1"/>
      <c r="P20" s="1"/>
      <c r="Q20" s="1"/>
      <c r="R20" s="1"/>
      <c r="S20" s="1"/>
      <c r="T20" s="1"/>
      <c r="U20" s="1"/>
      <c r="V20" s="1"/>
      <c r="W20" s="1"/>
      <c r="X20" s="1"/>
      <c r="Y20" s="1"/>
      <c r="Z20" s="1"/>
    </row>
    <row r="21" spans="1:26" ht="12.75">
      <c r="A21" s="3"/>
      <c r="B21" s="9"/>
      <c r="C21" s="1"/>
      <c r="D21" s="5"/>
      <c r="E21" s="5"/>
      <c r="F21" s="5"/>
      <c r="G21" s="5"/>
      <c r="H21" s="5"/>
      <c r="I21" s="5"/>
      <c r="J21" s="5"/>
      <c r="K21" s="5"/>
      <c r="L21" s="6"/>
      <c r="M21" s="1"/>
      <c r="N21" s="1"/>
      <c r="O21" s="1"/>
      <c r="P21" s="1"/>
      <c r="Q21" s="1"/>
      <c r="R21" s="1"/>
      <c r="S21" s="1"/>
      <c r="T21" s="1"/>
      <c r="U21" s="1"/>
      <c r="V21" s="1"/>
      <c r="W21" s="1"/>
      <c r="X21" s="1"/>
      <c r="Y21" s="1"/>
      <c r="Z21" s="1"/>
    </row>
    <row r="22" spans="1:26" ht="12.75">
      <c r="A22" s="1"/>
      <c r="B22" s="7" t="s">
        <v>16</v>
      </c>
      <c r="C22" s="1"/>
      <c r="D22" s="5"/>
      <c r="E22" s="5"/>
      <c r="F22" s="5"/>
      <c r="G22" s="5"/>
      <c r="H22" s="5"/>
      <c r="I22" s="5"/>
      <c r="J22" s="5"/>
      <c r="K22" s="5"/>
      <c r="L22" s="1"/>
      <c r="M22" s="1"/>
      <c r="N22" s="1"/>
      <c r="O22" s="1"/>
      <c r="P22" s="1"/>
      <c r="Q22" s="1"/>
      <c r="R22" s="1"/>
      <c r="S22" s="1"/>
      <c r="T22" s="1"/>
      <c r="U22" s="1"/>
      <c r="V22" s="1"/>
      <c r="W22" s="1"/>
      <c r="X22" s="1"/>
      <c r="Y22" s="1"/>
      <c r="Z22" s="1"/>
    </row>
    <row r="23" spans="1:26" ht="12.75">
      <c r="A23" s="1"/>
      <c r="B23" s="9" t="s">
        <v>17</v>
      </c>
      <c r="C23" s="1"/>
      <c r="D23" s="5"/>
      <c r="E23" s="5"/>
      <c r="F23" s="5"/>
      <c r="G23" s="5"/>
      <c r="H23" s="5"/>
      <c r="I23" s="5"/>
      <c r="J23" s="5"/>
      <c r="K23" s="5"/>
      <c r="L23" s="1"/>
      <c r="M23" s="1"/>
      <c r="N23" s="1"/>
      <c r="O23" s="1"/>
      <c r="P23" s="1"/>
      <c r="Q23" s="1"/>
      <c r="R23" s="1"/>
      <c r="S23" s="1"/>
      <c r="T23" s="1"/>
      <c r="U23" s="1"/>
      <c r="V23" s="1"/>
      <c r="W23" s="1"/>
      <c r="X23" s="1"/>
      <c r="Y23" s="1"/>
      <c r="Z23" s="1"/>
    </row>
    <row r="24" spans="1:26" ht="12.75">
      <c r="A24" s="1"/>
      <c r="B24" s="13" t="s">
        <v>18</v>
      </c>
      <c r="C24" s="1"/>
      <c r="D24" s="5"/>
      <c r="E24" s="5"/>
      <c r="F24" s="5"/>
      <c r="G24" s="5"/>
      <c r="H24" s="5"/>
      <c r="I24" s="5"/>
      <c r="J24" s="5"/>
      <c r="K24" s="5"/>
      <c r="L24" s="1"/>
      <c r="M24" s="1"/>
      <c r="N24" s="1"/>
      <c r="O24" s="1"/>
      <c r="P24" s="1"/>
      <c r="Q24" s="1"/>
      <c r="R24" s="1"/>
      <c r="S24" s="1"/>
      <c r="T24" s="1"/>
      <c r="U24" s="1"/>
      <c r="V24" s="1"/>
      <c r="W24" s="1"/>
      <c r="X24" s="1"/>
      <c r="Y24" s="1"/>
      <c r="Z24" s="1"/>
    </row>
    <row r="25" spans="1:26" ht="12.75">
      <c r="A25" s="1"/>
      <c r="B25" s="14" t="s">
        <v>19</v>
      </c>
      <c r="C25" s="1"/>
      <c r="D25" s="5"/>
      <c r="E25" s="5"/>
      <c r="F25" s="5"/>
      <c r="G25" s="5"/>
      <c r="H25" s="5"/>
      <c r="I25" s="5"/>
      <c r="J25" s="5"/>
      <c r="K25" s="5"/>
      <c r="L25" s="1"/>
      <c r="M25" s="1"/>
      <c r="N25" s="1"/>
      <c r="O25" s="1"/>
      <c r="P25" s="1"/>
      <c r="Q25" s="1"/>
      <c r="R25" s="1"/>
      <c r="S25" s="1"/>
      <c r="T25" s="1"/>
      <c r="U25" s="1"/>
      <c r="V25" s="1"/>
      <c r="W25" s="1"/>
      <c r="X25" s="1"/>
      <c r="Y25" s="1"/>
      <c r="Z25" s="1"/>
    </row>
    <row r="26" spans="1:26" ht="12.75">
      <c r="A26" s="1"/>
      <c r="B26" s="5"/>
      <c r="C26" s="1"/>
      <c r="D26" s="5"/>
      <c r="E26" s="5"/>
      <c r="F26" s="5"/>
      <c r="G26" s="5"/>
      <c r="H26" s="5"/>
      <c r="I26" s="5"/>
      <c r="J26" s="5"/>
      <c r="K26" s="5"/>
      <c r="L26" s="1"/>
      <c r="M26" s="1"/>
      <c r="N26" s="1"/>
      <c r="O26" s="1"/>
      <c r="P26" s="1"/>
      <c r="Q26" s="1"/>
      <c r="R26" s="1"/>
      <c r="S26" s="1"/>
      <c r="T26" s="1"/>
      <c r="U26" s="1"/>
      <c r="V26" s="1"/>
      <c r="W26" s="1"/>
      <c r="X26" s="1"/>
      <c r="Y26" s="1"/>
      <c r="Z26" s="1"/>
    </row>
    <row r="27" spans="1:26" ht="12.75">
      <c r="A27" s="1"/>
      <c r="B27" s="7" t="s">
        <v>20</v>
      </c>
      <c r="C27" s="1"/>
      <c r="D27" s="5"/>
      <c r="E27" s="5"/>
      <c r="F27" s="5"/>
      <c r="G27" s="5"/>
      <c r="H27" s="5"/>
      <c r="I27" s="5"/>
      <c r="J27" s="5"/>
      <c r="K27" s="5"/>
      <c r="L27" s="1"/>
      <c r="M27" s="1"/>
      <c r="N27" s="1"/>
      <c r="O27" s="1"/>
      <c r="P27" s="1"/>
      <c r="Q27" s="1"/>
      <c r="R27" s="1"/>
      <c r="S27" s="1"/>
      <c r="T27" s="1"/>
      <c r="U27" s="1"/>
      <c r="V27" s="1"/>
      <c r="W27" s="1"/>
      <c r="X27" s="1"/>
      <c r="Y27" s="1"/>
      <c r="Z27" s="1"/>
    </row>
    <row r="28" spans="1:26" ht="12.75">
      <c r="A28" s="1"/>
      <c r="B28" s="9" t="s">
        <v>21</v>
      </c>
      <c r="C28" s="1"/>
      <c r="D28" s="5"/>
      <c r="E28" s="5"/>
      <c r="F28" s="5"/>
      <c r="G28" s="5"/>
      <c r="H28" s="5"/>
      <c r="I28" s="5"/>
      <c r="J28" s="5"/>
      <c r="K28" s="5"/>
      <c r="L28" s="1"/>
      <c r="M28" s="1"/>
      <c r="N28" s="1"/>
      <c r="O28" s="1"/>
      <c r="P28" s="1"/>
      <c r="Q28" s="1"/>
      <c r="R28" s="1"/>
      <c r="S28" s="1"/>
      <c r="T28" s="1"/>
      <c r="U28" s="1"/>
      <c r="V28" s="1"/>
      <c r="W28" s="1"/>
      <c r="X28" s="1"/>
      <c r="Y28" s="1"/>
      <c r="Z28" s="1"/>
    </row>
    <row r="29" spans="1:26" ht="38.25" customHeight="1">
      <c r="A29" s="3"/>
      <c r="B29" s="346" t="s">
        <v>22</v>
      </c>
      <c r="C29" s="344"/>
      <c r="D29" s="344"/>
      <c r="E29" s="344"/>
      <c r="F29" s="344"/>
      <c r="G29" s="344"/>
      <c r="H29" s="344"/>
      <c r="I29" s="344"/>
      <c r="J29" s="344"/>
      <c r="K29" s="345"/>
      <c r="L29" s="6"/>
      <c r="M29" s="1"/>
      <c r="N29" s="1"/>
      <c r="O29" s="1"/>
      <c r="P29" s="1"/>
      <c r="Q29" s="1"/>
      <c r="R29" s="1"/>
      <c r="S29" s="1"/>
      <c r="T29" s="1"/>
      <c r="U29" s="1"/>
      <c r="V29" s="1"/>
      <c r="W29" s="1"/>
      <c r="X29" s="1"/>
      <c r="Y29" s="1"/>
      <c r="Z29" s="1"/>
    </row>
    <row r="30" spans="1:26" ht="12.75">
      <c r="A30" s="3"/>
      <c r="B30" s="9"/>
      <c r="C30" s="1"/>
      <c r="D30" s="5"/>
      <c r="E30" s="5"/>
      <c r="F30" s="5"/>
      <c r="G30" s="5"/>
      <c r="H30" s="5"/>
      <c r="I30" s="5"/>
      <c r="J30" s="5"/>
      <c r="K30" s="5"/>
      <c r="L30" s="6"/>
      <c r="M30" s="1"/>
      <c r="N30" s="1"/>
      <c r="O30" s="1"/>
      <c r="P30" s="1"/>
      <c r="Q30" s="1"/>
      <c r="R30" s="1"/>
      <c r="S30" s="1"/>
      <c r="T30" s="1"/>
      <c r="U30" s="1"/>
      <c r="V30" s="1"/>
      <c r="W30" s="1"/>
      <c r="X30" s="1"/>
      <c r="Y30" s="1"/>
      <c r="Z30" s="1"/>
    </row>
    <row r="31" spans="1:26" ht="12.75">
      <c r="A31" s="3"/>
      <c r="B31" s="7" t="s">
        <v>23</v>
      </c>
      <c r="C31" s="5"/>
      <c r="D31" s="5"/>
      <c r="E31" s="5"/>
      <c r="F31" s="5"/>
      <c r="G31" s="5"/>
      <c r="H31" s="5"/>
      <c r="I31" s="5"/>
      <c r="J31" s="5"/>
      <c r="K31" s="5"/>
      <c r="L31" s="6"/>
      <c r="M31" s="1"/>
      <c r="N31" s="1"/>
      <c r="O31" s="1"/>
      <c r="P31" s="1"/>
      <c r="Q31" s="1"/>
      <c r="R31" s="1"/>
      <c r="S31" s="1"/>
      <c r="T31" s="1"/>
      <c r="U31" s="1"/>
      <c r="V31" s="1"/>
      <c r="W31" s="1"/>
      <c r="X31" s="1"/>
      <c r="Y31" s="1"/>
      <c r="Z31" s="1"/>
    </row>
    <row r="32" spans="1:26" ht="12.75">
      <c r="A32" s="3"/>
      <c r="B32" s="346" t="s">
        <v>24</v>
      </c>
      <c r="C32" s="344"/>
      <c r="D32" s="344"/>
      <c r="E32" s="344"/>
      <c r="F32" s="344"/>
      <c r="G32" s="344"/>
      <c r="H32" s="344"/>
      <c r="I32" s="344"/>
      <c r="J32" s="344"/>
      <c r="K32" s="345"/>
      <c r="L32" s="6"/>
      <c r="M32" s="1"/>
      <c r="N32" s="1"/>
      <c r="O32" s="1"/>
      <c r="P32" s="1"/>
      <c r="Q32" s="1"/>
      <c r="R32" s="1"/>
      <c r="S32" s="1"/>
      <c r="T32" s="1"/>
      <c r="U32" s="1"/>
      <c r="V32" s="1"/>
      <c r="W32" s="1"/>
      <c r="X32" s="1"/>
      <c r="Y32" s="1"/>
      <c r="Z32" s="1"/>
    </row>
    <row r="33" spans="1:26" ht="12.75">
      <c r="A33" s="1"/>
      <c r="B33" s="15"/>
      <c r="C33" s="15"/>
      <c r="D33" s="15"/>
      <c r="E33" s="15"/>
      <c r="F33" s="15"/>
      <c r="G33" s="15"/>
      <c r="H33" s="15"/>
      <c r="I33" s="15"/>
      <c r="J33" s="15"/>
      <c r="K33" s="15"/>
      <c r="L33" s="1"/>
      <c r="M33" s="1"/>
      <c r="N33" s="1"/>
      <c r="O33" s="1"/>
      <c r="P33" s="1"/>
      <c r="Q33" s="1"/>
      <c r="R33" s="1"/>
      <c r="S33" s="1"/>
      <c r="T33" s="1"/>
      <c r="U33" s="1"/>
      <c r="V33" s="1"/>
      <c r="W33" s="1"/>
      <c r="X33" s="1"/>
      <c r="Y33" s="1"/>
      <c r="Z33" s="1"/>
    </row>
    <row r="34" spans="1:26" ht="12.75">
      <c r="A34" s="1"/>
      <c r="B34" s="4" t="s">
        <v>25</v>
      </c>
      <c r="C34" s="5"/>
      <c r="D34" s="5"/>
      <c r="E34" s="5"/>
      <c r="F34" s="5"/>
      <c r="G34" s="5"/>
      <c r="H34" s="5"/>
      <c r="I34" s="5"/>
      <c r="J34" s="5"/>
      <c r="K34" s="5"/>
      <c r="L34" s="1"/>
      <c r="M34" s="1"/>
      <c r="N34" s="1"/>
      <c r="O34" s="1"/>
      <c r="P34" s="1"/>
      <c r="Q34" s="1"/>
      <c r="R34" s="1"/>
      <c r="S34" s="1"/>
      <c r="T34" s="1"/>
      <c r="U34" s="1"/>
      <c r="V34" s="1"/>
      <c r="W34" s="1"/>
      <c r="X34" s="1"/>
      <c r="Y34" s="1"/>
      <c r="Z34" s="1"/>
    </row>
    <row r="35" spans="1:26" ht="12.75">
      <c r="A35" s="1"/>
      <c r="B35" s="8" t="s">
        <v>26</v>
      </c>
      <c r="C35" s="5"/>
      <c r="D35" s="5"/>
      <c r="E35" s="5"/>
      <c r="F35" s="5"/>
      <c r="G35" s="5"/>
      <c r="H35" s="5"/>
      <c r="I35" s="5"/>
      <c r="J35" s="5"/>
      <c r="K35" s="5"/>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sheetData>
  <mergeCells count="4">
    <mergeCell ref="B3:K3"/>
    <mergeCell ref="B4:K4"/>
    <mergeCell ref="B29:K29"/>
    <mergeCell ref="B32:K32"/>
  </mergeCells>
  <hyperlinks>
    <hyperlink ref="B24"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98D73-D643-40EC-B863-F9552ADC3EE1}">
  <sheetPr>
    <outlinePr summaryBelow="0" summaryRight="0"/>
  </sheetPr>
  <dimension ref="A1:R37"/>
  <sheetViews>
    <sheetView tabSelected="1" workbookViewId="0">
      <pane xSplit="4" ySplit="1" topLeftCell="E2" activePane="bottomRight" state="frozen"/>
      <selection pane="topRight" activeCell="E1" sqref="E1"/>
      <selection pane="bottomLeft" activeCell="A2" sqref="A2"/>
      <selection pane="bottomRight" activeCell="B2" sqref="B2"/>
    </sheetView>
  </sheetViews>
  <sheetFormatPr defaultColWidth="14.42578125" defaultRowHeight="15.75" customHeight="1" outlineLevelCol="1"/>
  <cols>
    <col min="1" max="1" width="21.5703125" customWidth="1"/>
    <col min="2" max="2" width="13.28515625" customWidth="1" outlineLevel="1"/>
    <col min="3" max="3" width="13" customWidth="1" outlineLevel="1"/>
    <col min="5" max="5" width="21.5703125" customWidth="1"/>
  </cols>
  <sheetData>
    <row r="1" spans="1:18" ht="37.5" customHeight="1">
      <c r="A1" s="178" t="s">
        <v>31</v>
      </c>
      <c r="B1" s="177" t="s">
        <v>1352</v>
      </c>
      <c r="C1" s="177" t="s">
        <v>1353</v>
      </c>
      <c r="D1" s="177" t="s">
        <v>1354</v>
      </c>
      <c r="E1" s="184" t="s">
        <v>47</v>
      </c>
      <c r="R1" s="357" t="s">
        <v>1355</v>
      </c>
    </row>
    <row r="2" spans="1:18" ht="37.5" customHeight="1">
      <c r="A2" s="230" t="s">
        <v>91</v>
      </c>
      <c r="B2" s="186"/>
      <c r="C2" s="186"/>
      <c r="E2" s="193" t="s">
        <v>100</v>
      </c>
      <c r="R2" s="357">
        <v>1</v>
      </c>
    </row>
    <row r="3" spans="1:18" ht="37.5" customHeight="1">
      <c r="A3" s="237" t="s">
        <v>866</v>
      </c>
      <c r="B3" s="196"/>
      <c r="C3" s="196"/>
      <c r="E3" s="206" t="s">
        <v>118</v>
      </c>
      <c r="R3" s="357">
        <v>2</v>
      </c>
    </row>
    <row r="4" spans="1:18" ht="37.5" customHeight="1">
      <c r="A4" s="224" t="s">
        <v>127</v>
      </c>
      <c r="B4" s="208"/>
      <c r="C4" s="208"/>
      <c r="E4" s="193" t="s">
        <v>877</v>
      </c>
      <c r="R4" s="357">
        <v>3</v>
      </c>
    </row>
    <row r="5" spans="1:18" ht="37.5" customHeight="1">
      <c r="A5" s="237" t="s">
        <v>155</v>
      </c>
      <c r="B5" s="196"/>
      <c r="C5" s="196"/>
      <c r="E5" s="206" t="s">
        <v>165</v>
      </c>
      <c r="R5" s="357">
        <v>4</v>
      </c>
    </row>
    <row r="6" spans="1:18" ht="37.5" customHeight="1">
      <c r="A6" s="224" t="s">
        <v>166</v>
      </c>
      <c r="B6" s="208"/>
      <c r="C6" s="208"/>
      <c r="E6" s="193" t="s">
        <v>172</v>
      </c>
      <c r="R6" s="357">
        <v>5</v>
      </c>
    </row>
    <row r="7" spans="1:18" ht="37.5" customHeight="1">
      <c r="A7" s="237" t="s">
        <v>202</v>
      </c>
      <c r="B7" s="196"/>
      <c r="C7" s="196"/>
      <c r="E7" s="206" t="s">
        <v>213</v>
      </c>
      <c r="R7" s="357" t="s">
        <v>428</v>
      </c>
    </row>
    <row r="8" spans="1:18" ht="37.5" customHeight="1">
      <c r="A8" s="224" t="s">
        <v>214</v>
      </c>
      <c r="B8" s="208"/>
      <c r="C8" s="208"/>
      <c r="E8" s="216" t="s">
        <v>221</v>
      </c>
    </row>
    <row r="9" spans="1:18" ht="37.5" customHeight="1">
      <c r="A9" s="236" t="s">
        <v>249</v>
      </c>
      <c r="B9" s="225"/>
      <c r="C9" s="225"/>
      <c r="E9" s="206" t="s">
        <v>257</v>
      </c>
    </row>
    <row r="10" spans="1:18" ht="37.5" customHeight="1">
      <c r="A10" s="230" t="s">
        <v>273</v>
      </c>
      <c r="B10" s="186"/>
      <c r="C10" s="186"/>
      <c r="E10" s="193" t="s">
        <v>933</v>
      </c>
    </row>
    <row r="11" spans="1:18" ht="37.5" customHeight="1">
      <c r="A11" s="237" t="s">
        <v>308</v>
      </c>
      <c r="B11" s="196"/>
      <c r="C11" s="196"/>
      <c r="E11" s="233" t="s">
        <v>317</v>
      </c>
    </row>
    <row r="12" spans="1:18" ht="37.5" customHeight="1">
      <c r="A12" s="224" t="s">
        <v>319</v>
      </c>
      <c r="B12" s="208"/>
      <c r="C12" s="208"/>
      <c r="E12" s="230" t="s">
        <v>953</v>
      </c>
    </row>
    <row r="13" spans="1:18" ht="37.5" customHeight="1">
      <c r="A13" s="236" t="s">
        <v>324</v>
      </c>
      <c r="B13" s="225"/>
      <c r="C13" s="225"/>
      <c r="E13" s="235" t="s">
        <v>331</v>
      </c>
    </row>
    <row r="14" spans="1:18" ht="37.5" customHeight="1">
      <c r="A14" s="230" t="s">
        <v>346</v>
      </c>
      <c r="B14" s="186"/>
      <c r="C14" s="186"/>
      <c r="E14" s="193" t="s">
        <v>975</v>
      </c>
    </row>
    <row r="15" spans="1:18" ht="37.5" customHeight="1">
      <c r="A15" s="237" t="s">
        <v>371</v>
      </c>
      <c r="B15" s="196"/>
      <c r="C15" s="196"/>
      <c r="E15" s="233" t="s">
        <v>377</v>
      </c>
    </row>
    <row r="16" spans="1:18" ht="37.5" customHeight="1">
      <c r="A16" s="224" t="s">
        <v>425</v>
      </c>
      <c r="B16" s="208"/>
      <c r="C16" s="208"/>
      <c r="E16" s="193" t="s">
        <v>430</v>
      </c>
    </row>
    <row r="17" spans="1:5" ht="37.5" customHeight="1">
      <c r="A17" s="237" t="s">
        <v>431</v>
      </c>
      <c r="B17" s="196"/>
      <c r="C17" s="196"/>
      <c r="E17" s="233" t="s">
        <v>440</v>
      </c>
    </row>
    <row r="18" spans="1:5" ht="37.5" customHeight="1">
      <c r="A18" s="224" t="s">
        <v>471</v>
      </c>
      <c r="B18" s="208"/>
      <c r="C18" s="208"/>
      <c r="E18" s="230" t="s">
        <v>1013</v>
      </c>
    </row>
    <row r="19" spans="1:5" ht="37.5" customHeight="1">
      <c r="A19" s="237" t="s">
        <v>487</v>
      </c>
      <c r="B19" s="196"/>
      <c r="C19" s="196"/>
      <c r="E19" s="206" t="s">
        <v>498</v>
      </c>
    </row>
    <row r="20" spans="1:5" ht="37.5" customHeight="1">
      <c r="A20" s="224" t="s">
        <v>499</v>
      </c>
      <c r="B20" s="208"/>
      <c r="C20" s="208"/>
      <c r="E20" s="224" t="s">
        <v>509</v>
      </c>
    </row>
    <row r="21" spans="1:5" ht="37.5" customHeight="1">
      <c r="A21" s="237" t="s">
        <v>510</v>
      </c>
      <c r="B21" s="196"/>
      <c r="C21" s="196"/>
      <c r="E21" s="206" t="s">
        <v>519</v>
      </c>
    </row>
    <row r="22" spans="1:5" ht="37.5" customHeight="1">
      <c r="A22" s="224" t="s">
        <v>538</v>
      </c>
      <c r="B22" s="208"/>
      <c r="C22" s="208"/>
      <c r="E22" s="216" t="s">
        <v>544</v>
      </c>
    </row>
    <row r="23" spans="1:5" ht="37.5" customHeight="1">
      <c r="A23" s="237" t="s">
        <v>560</v>
      </c>
      <c r="B23" s="196"/>
      <c r="C23" s="196"/>
      <c r="E23" s="206" t="s">
        <v>568</v>
      </c>
    </row>
    <row r="24" spans="1:5" ht="37.5" customHeight="1">
      <c r="A24" s="224" t="s">
        <v>569</v>
      </c>
      <c r="B24" s="208"/>
      <c r="C24" s="208"/>
      <c r="E24" s="224" t="s">
        <v>573</v>
      </c>
    </row>
    <row r="25" spans="1:5" ht="37.5" customHeight="1">
      <c r="A25" s="237" t="s">
        <v>597</v>
      </c>
      <c r="B25" s="196"/>
      <c r="C25" s="196"/>
      <c r="E25" s="206" t="s">
        <v>608</v>
      </c>
    </row>
    <row r="26" spans="1:5" ht="37.5" customHeight="1">
      <c r="A26" s="224" t="s">
        <v>627</v>
      </c>
      <c r="B26" s="208"/>
      <c r="C26" s="208"/>
      <c r="E26" s="193" t="s">
        <v>633</v>
      </c>
    </row>
    <row r="27" spans="1:5" ht="37.5" customHeight="1">
      <c r="A27" s="236" t="s">
        <v>648</v>
      </c>
      <c r="B27" s="225"/>
      <c r="C27" s="225"/>
      <c r="E27" s="233" t="s">
        <v>656</v>
      </c>
    </row>
    <row r="28" spans="1:5" ht="37.5" customHeight="1">
      <c r="A28" s="224" t="s">
        <v>657</v>
      </c>
      <c r="B28" s="208"/>
      <c r="C28" s="208"/>
      <c r="E28" s="193" t="s">
        <v>647</v>
      </c>
    </row>
    <row r="29" spans="1:5" ht="37.5" customHeight="1">
      <c r="A29" s="237" t="s">
        <v>659</v>
      </c>
      <c r="B29" s="196"/>
      <c r="C29" s="196"/>
      <c r="E29" s="233" t="s">
        <v>664</v>
      </c>
    </row>
    <row r="30" spans="1:5" ht="37.5" customHeight="1">
      <c r="A30" s="224" t="s">
        <v>665</v>
      </c>
      <c r="B30" s="208"/>
      <c r="C30" s="208"/>
      <c r="E30" s="193" t="s">
        <v>670</v>
      </c>
    </row>
    <row r="31" spans="1:5" ht="37.5" customHeight="1">
      <c r="A31" s="237" t="s">
        <v>672</v>
      </c>
      <c r="B31" s="196"/>
      <c r="C31" s="196"/>
      <c r="E31" s="233" t="s">
        <v>677</v>
      </c>
    </row>
    <row r="32" spans="1:5" ht="37.5" customHeight="1">
      <c r="A32" s="230" t="s">
        <v>708</v>
      </c>
      <c r="B32" s="186"/>
      <c r="C32" s="186"/>
      <c r="E32" s="193" t="s">
        <v>1142</v>
      </c>
    </row>
    <row r="33" spans="1:5" ht="37.5" customHeight="1">
      <c r="A33" s="236" t="s">
        <v>732</v>
      </c>
      <c r="B33" s="225"/>
      <c r="C33" s="225"/>
      <c r="E33" s="206" t="s">
        <v>1152</v>
      </c>
    </row>
    <row r="34" spans="1:5" ht="37.5" customHeight="1">
      <c r="A34" s="257" t="s">
        <v>738</v>
      </c>
      <c r="B34" s="242"/>
      <c r="C34" s="242"/>
      <c r="E34" s="251" t="s">
        <v>744</v>
      </c>
    </row>
    <row r="35" spans="1:5" ht="37.5" customHeight="1">
      <c r="A35" s="237" t="s">
        <v>769</v>
      </c>
      <c r="B35" s="196"/>
      <c r="C35" s="196"/>
      <c r="E35" s="206" t="s">
        <v>776</v>
      </c>
    </row>
    <row r="36" spans="1:5" ht="37.5" customHeight="1">
      <c r="A36" s="257" t="s">
        <v>785</v>
      </c>
      <c r="B36" s="242"/>
      <c r="C36" s="242"/>
      <c r="E36" s="251" t="s">
        <v>790</v>
      </c>
    </row>
    <row r="37" spans="1:5" ht="37.5" customHeight="1">
      <c r="A37" s="237" t="s">
        <v>797</v>
      </c>
      <c r="B37" s="196"/>
      <c r="C37" s="196"/>
      <c r="E37" s="206" t="s">
        <v>805</v>
      </c>
    </row>
  </sheetData>
  <autoFilter ref="A1:E37" xr:uid="{00000000-0009-0000-0000-000003000000}"/>
  <phoneticPr fontId="48" type="noConversion"/>
  <dataValidations count="1">
    <dataValidation type="list" allowBlank="1" showInputMessage="1" showErrorMessage="1" sqref="B2:D37" xr:uid="{90D4CDF4-70B1-4003-9299-2E17043A3935}">
      <formula1>$R$2:$R$7</formula1>
    </dataValidation>
  </dataValidations>
  <hyperlinks>
    <hyperlink ref="E2" r:id="rId1" xr:uid="{2D146A06-BED6-483E-83AC-82C087550B49}"/>
    <hyperlink ref="E3" r:id="rId2" xr:uid="{18A88F7A-FBF2-47D4-BACD-7178879B1744}"/>
    <hyperlink ref="E5" r:id="rId3" xr:uid="{371342FB-F41C-458A-BBC6-335CAAB83E83}"/>
    <hyperlink ref="E6" r:id="rId4" xr:uid="{5B2E59C8-BBFE-43B2-926C-A013A3DA2C39}"/>
    <hyperlink ref="E7" r:id="rId5" xr:uid="{4337A45D-AAB2-4DEC-A356-4D85556F44CF}"/>
    <hyperlink ref="E8" r:id="rId6" xr:uid="{F3780DF1-0835-4E21-8EA9-2DCE14BF847E}"/>
    <hyperlink ref="E9" r:id="rId7" xr:uid="{3E17FD37-E836-4ADA-B0F2-8D60D9270D4B}"/>
    <hyperlink ref="E11" r:id="rId8" xr:uid="{29FB63B8-C73B-48E8-ACA4-41A0F26D67E5}"/>
    <hyperlink ref="E13" r:id="rId9" xr:uid="{64F329D9-7152-4415-98A8-A8F2BB3253B8}"/>
    <hyperlink ref="E14" r:id="rId10" xr:uid="{AEA9FB03-C178-42C8-955A-C964A61EF590}"/>
    <hyperlink ref="E15" r:id="rId11" xr:uid="{ADB4728D-DB06-4DC2-A8ED-D2ED49BD2975}"/>
    <hyperlink ref="E16" r:id="rId12" xr:uid="{B41AD531-057C-4764-844B-4522D665B4EA}"/>
    <hyperlink ref="E17" r:id="rId13" xr:uid="{131DC375-57B0-4A86-B65E-9423E06D7CE7}"/>
    <hyperlink ref="E19" r:id="rId14" xr:uid="{6D169C7D-7FC7-434F-B601-BA277C2F8125}"/>
    <hyperlink ref="E21" r:id="rId15" xr:uid="{A402ECD6-07E5-4456-8A0D-4D592060331A}"/>
    <hyperlink ref="E22" r:id="rId16" xr:uid="{255A1FAC-5896-411A-9FEC-1444C1FECBFD}"/>
    <hyperlink ref="E23" r:id="rId17" xr:uid="{7FCC25E9-5D51-42A9-A0F7-08A320A39FE8}"/>
    <hyperlink ref="E25" r:id="rId18" xr:uid="{9C3E047A-F836-4405-A132-74392E6C8610}"/>
    <hyperlink ref="E27" r:id="rId19" xr:uid="{D078B98B-680D-41A1-A1DE-5CA67C8261E3}"/>
    <hyperlink ref="E28" r:id="rId20" xr:uid="{F8042453-C42D-4FB6-A85F-AC063CBFC34E}"/>
    <hyperlink ref="E29" r:id="rId21" xr:uid="{B245DBE8-D59F-46BC-B8EE-F276DE12C1B1}"/>
    <hyperlink ref="E30" r:id="rId22" xr:uid="{A0C0FDEB-246B-49DD-AFE8-C7B4E25B5036}"/>
    <hyperlink ref="E31" r:id="rId23" xr:uid="{DA9D423E-9563-4C43-8F5B-0D37E0B1E996}"/>
    <hyperlink ref="E32" r:id="rId24" xr:uid="{596BEC01-E066-4078-90A6-8E4F0A4A3B73}"/>
    <hyperlink ref="E33" r:id="rId25" xr:uid="{74452B34-7382-4AA5-9890-935531FB123D}"/>
    <hyperlink ref="E34" r:id="rId26" xr:uid="{A6112259-6483-42ED-9A67-9898F37F45CE}"/>
    <hyperlink ref="E35" r:id="rId27" xr:uid="{9C06A2EF-2F51-45E3-938C-14582084674A}"/>
    <hyperlink ref="E36" r:id="rId28" xr:uid="{A0DDDE30-3B19-495B-8EEE-A04A913AAA00}"/>
    <hyperlink ref="E37" r:id="rId29" xr:uid="{8CC8F179-7BE9-48CE-B160-35F2EDAD57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
  <sheetViews>
    <sheetView workbookViewId="0">
      <pane xSplit="5" ySplit="1" topLeftCell="F2" activePane="bottomRight" state="frozen"/>
      <selection pane="topRight" activeCell="F1" sqref="F1"/>
      <selection pane="bottomLeft" activeCell="A2" sqref="A2"/>
      <selection pane="bottomRight" activeCell="D8" sqref="D8"/>
    </sheetView>
  </sheetViews>
  <sheetFormatPr defaultColWidth="14.42578125" defaultRowHeight="15.75" customHeight="1"/>
  <cols>
    <col min="1" max="1" width="8.28515625" hidden="1" customWidth="1"/>
    <col min="2" max="2" width="24.42578125" customWidth="1"/>
    <col min="3" max="3" width="24" hidden="1" customWidth="1"/>
    <col min="4" max="4" width="24" customWidth="1"/>
    <col min="5" max="5" width="40.5703125" customWidth="1"/>
    <col min="6" max="6" width="58.28515625" customWidth="1"/>
    <col min="7" max="7" width="68" customWidth="1"/>
    <col min="8" max="8" width="53.7109375" customWidth="1"/>
    <col min="9" max="9" width="15.140625" customWidth="1"/>
    <col min="10" max="10" width="33.42578125" customWidth="1"/>
    <col min="11" max="11" width="19.28515625" customWidth="1"/>
    <col min="12" max="12" width="15.7109375" customWidth="1"/>
    <col min="13" max="13" width="48.42578125" customWidth="1"/>
    <col min="14" max="14" width="20.7109375" customWidth="1"/>
    <col min="15" max="15" width="23.42578125" customWidth="1"/>
    <col min="16" max="16" width="20.5703125" customWidth="1"/>
    <col min="17" max="17" width="20.5703125" hidden="1" customWidth="1"/>
    <col min="18" max="18" width="36.7109375" hidden="1" customWidth="1"/>
    <col min="19" max="19" width="33.7109375" hidden="1" customWidth="1"/>
    <col min="20" max="21" width="17.5703125" customWidth="1"/>
    <col min="22" max="22" width="38.140625" customWidth="1"/>
  </cols>
  <sheetData>
    <row r="1" spans="1:22" ht="37.5" customHeight="1">
      <c r="A1" s="16" t="s">
        <v>27</v>
      </c>
      <c r="B1" s="17" t="s">
        <v>28</v>
      </c>
      <c r="C1" s="18" t="s">
        <v>29</v>
      </c>
      <c r="D1" s="19" t="s">
        <v>30</v>
      </c>
      <c r="E1" s="20" t="s">
        <v>31</v>
      </c>
      <c r="F1" s="20" t="s">
        <v>32</v>
      </c>
      <c r="G1" s="21" t="s">
        <v>33</v>
      </c>
      <c r="H1" s="21" t="s">
        <v>34</v>
      </c>
      <c r="I1" s="21" t="s">
        <v>35</v>
      </c>
      <c r="J1" s="20" t="s">
        <v>36</v>
      </c>
      <c r="K1" s="21" t="s">
        <v>37</v>
      </c>
      <c r="L1" s="21" t="s">
        <v>38</v>
      </c>
      <c r="M1" s="20" t="s">
        <v>39</v>
      </c>
      <c r="N1" s="20" t="s">
        <v>40</v>
      </c>
      <c r="O1" s="20" t="s">
        <v>41</v>
      </c>
      <c r="P1" s="20" t="s">
        <v>42</v>
      </c>
      <c r="Q1" s="20" t="s">
        <v>43</v>
      </c>
      <c r="R1" s="20" t="s">
        <v>44</v>
      </c>
      <c r="S1" s="20" t="s">
        <v>45</v>
      </c>
      <c r="T1" s="20" t="s">
        <v>46</v>
      </c>
      <c r="U1" s="22" t="s">
        <v>47</v>
      </c>
      <c r="V1" s="23" t="s">
        <v>48</v>
      </c>
    </row>
    <row r="2" spans="1:22" ht="37.5" customHeight="1">
      <c r="A2" s="24"/>
      <c r="B2" s="25" t="s">
        <v>49</v>
      </c>
      <c r="C2" s="26" t="s">
        <v>50</v>
      </c>
      <c r="D2" s="26" t="s">
        <v>51</v>
      </c>
      <c r="E2" s="26" t="s">
        <v>52</v>
      </c>
      <c r="F2" s="27" t="s">
        <v>53</v>
      </c>
      <c r="G2" s="25" t="s">
        <v>54</v>
      </c>
      <c r="H2" s="25" t="s">
        <v>55</v>
      </c>
      <c r="I2" s="25" t="s">
        <v>56</v>
      </c>
      <c r="J2" s="25" t="s">
        <v>57</v>
      </c>
      <c r="K2" s="25" t="s">
        <v>58</v>
      </c>
      <c r="L2" s="25" t="s">
        <v>59</v>
      </c>
      <c r="M2" s="25" t="s">
        <v>60</v>
      </c>
      <c r="N2" s="25" t="s">
        <v>57</v>
      </c>
      <c r="O2" s="28">
        <v>43922</v>
      </c>
      <c r="P2" s="25" t="s">
        <v>61</v>
      </c>
      <c r="Q2" s="29"/>
      <c r="R2" s="29"/>
      <c r="S2" s="29"/>
      <c r="T2" s="27" t="s">
        <v>57</v>
      </c>
      <c r="U2" s="30" t="s">
        <v>62</v>
      </c>
      <c r="V2" s="31"/>
    </row>
    <row r="3" spans="1:22" ht="37.5" customHeight="1">
      <c r="A3" s="24"/>
      <c r="B3" s="32" t="s">
        <v>63</v>
      </c>
      <c r="C3" s="33" t="s">
        <v>64</v>
      </c>
      <c r="D3" s="34" t="s">
        <v>65</v>
      </c>
      <c r="E3" s="35" t="s">
        <v>66</v>
      </c>
      <c r="F3" s="35" t="s">
        <v>67</v>
      </c>
      <c r="G3" s="36" t="s">
        <v>68</v>
      </c>
      <c r="H3" s="36" t="s">
        <v>69</v>
      </c>
      <c r="I3" s="36" t="s">
        <v>70</v>
      </c>
      <c r="J3" s="36" t="s">
        <v>71</v>
      </c>
      <c r="K3" s="36" t="s">
        <v>72</v>
      </c>
      <c r="L3" s="36" t="s">
        <v>73</v>
      </c>
      <c r="M3" s="36" t="s">
        <v>60</v>
      </c>
      <c r="N3" s="36" t="s">
        <v>57</v>
      </c>
      <c r="O3" s="37">
        <v>43922</v>
      </c>
      <c r="P3" s="36" t="s">
        <v>74</v>
      </c>
      <c r="Q3" s="38"/>
      <c r="R3" s="38"/>
      <c r="S3" s="38"/>
      <c r="T3" s="35" t="s">
        <v>75</v>
      </c>
      <c r="U3" s="39" t="s">
        <v>76</v>
      </c>
      <c r="V3" s="40"/>
    </row>
    <row r="4" spans="1:22" ht="37.5" customHeight="1">
      <c r="A4" s="24"/>
      <c r="B4" s="41" t="s">
        <v>63</v>
      </c>
      <c r="C4" s="42" t="s">
        <v>50</v>
      </c>
      <c r="D4" s="43" t="s">
        <v>51</v>
      </c>
      <c r="E4" s="44" t="s">
        <v>77</v>
      </c>
      <c r="F4" s="45" t="s">
        <v>78</v>
      </c>
      <c r="G4" s="46" t="s">
        <v>79</v>
      </c>
      <c r="H4" s="46" t="s">
        <v>80</v>
      </c>
      <c r="I4" s="46" t="s">
        <v>70</v>
      </c>
      <c r="J4" s="45" t="s">
        <v>81</v>
      </c>
      <c r="K4" s="47" t="s">
        <v>82</v>
      </c>
      <c r="L4" s="46" t="s">
        <v>83</v>
      </c>
      <c r="M4" s="46" t="s">
        <v>60</v>
      </c>
      <c r="N4" s="47" t="s">
        <v>57</v>
      </c>
      <c r="O4" s="48">
        <v>43952</v>
      </c>
      <c r="P4" s="47" t="s">
        <v>82</v>
      </c>
      <c r="Q4" s="45" t="s">
        <v>84</v>
      </c>
      <c r="R4" s="49"/>
      <c r="S4" s="50"/>
      <c r="T4" s="45" t="s">
        <v>85</v>
      </c>
      <c r="U4" s="51" t="s">
        <v>86</v>
      </c>
      <c r="V4" s="52" t="s">
        <v>87</v>
      </c>
    </row>
    <row r="5" spans="1:22" ht="37.5" customHeight="1">
      <c r="A5" s="24"/>
      <c r="B5" s="32" t="s">
        <v>88</v>
      </c>
      <c r="C5" s="53" t="s">
        <v>89</v>
      </c>
      <c r="D5" s="54" t="s">
        <v>90</v>
      </c>
      <c r="E5" s="55" t="s">
        <v>91</v>
      </c>
      <c r="F5" s="56" t="s">
        <v>92</v>
      </c>
      <c r="G5" s="36" t="s">
        <v>93</v>
      </c>
      <c r="H5" s="36" t="s">
        <v>94</v>
      </c>
      <c r="I5" s="36" t="s">
        <v>95</v>
      </c>
      <c r="J5" s="36" t="s">
        <v>57</v>
      </c>
      <c r="K5" s="36" t="s">
        <v>58</v>
      </c>
      <c r="L5" s="36" t="s">
        <v>96</v>
      </c>
      <c r="M5" s="36" t="s">
        <v>97</v>
      </c>
      <c r="N5" s="36" t="s">
        <v>98</v>
      </c>
      <c r="O5" s="37">
        <v>43922</v>
      </c>
      <c r="P5" s="36" t="s">
        <v>99</v>
      </c>
      <c r="Q5" s="38"/>
      <c r="R5" s="38"/>
      <c r="S5" s="38"/>
      <c r="T5" s="56" t="s">
        <v>57</v>
      </c>
      <c r="U5" s="57" t="s">
        <v>100</v>
      </c>
      <c r="V5" s="58"/>
    </row>
    <row r="6" spans="1:22" ht="37.5" customHeight="1">
      <c r="A6" s="59"/>
      <c r="B6" s="47" t="s">
        <v>63</v>
      </c>
      <c r="C6" s="42" t="s">
        <v>64</v>
      </c>
      <c r="D6" s="42" t="s">
        <v>65</v>
      </c>
      <c r="E6" s="42" t="s">
        <v>101</v>
      </c>
      <c r="F6" s="42" t="s">
        <v>102</v>
      </c>
      <c r="G6" s="47" t="s">
        <v>103</v>
      </c>
      <c r="H6" s="47" t="s">
        <v>104</v>
      </c>
      <c r="I6" s="47" t="s">
        <v>105</v>
      </c>
      <c r="J6" s="47" t="s">
        <v>106</v>
      </c>
      <c r="K6" s="47" t="s">
        <v>58</v>
      </c>
      <c r="L6" s="47" t="s">
        <v>107</v>
      </c>
      <c r="M6" s="47" t="s">
        <v>60</v>
      </c>
      <c r="N6" s="47" t="s">
        <v>57</v>
      </c>
      <c r="O6" s="48">
        <v>43891</v>
      </c>
      <c r="P6" s="47" t="s">
        <v>108</v>
      </c>
      <c r="Q6" s="47"/>
      <c r="R6" s="47"/>
      <c r="S6" s="60"/>
      <c r="T6" s="42" t="s">
        <v>57</v>
      </c>
      <c r="U6" s="61" t="s">
        <v>109</v>
      </c>
      <c r="V6" s="62"/>
    </row>
    <row r="7" spans="1:22" ht="37.5" customHeight="1">
      <c r="A7" s="24"/>
      <c r="B7" s="32" t="s">
        <v>63</v>
      </c>
      <c r="C7" s="33" t="s">
        <v>89</v>
      </c>
      <c r="D7" s="34" t="s">
        <v>90</v>
      </c>
      <c r="E7" s="35" t="s">
        <v>110</v>
      </c>
      <c r="F7" s="63" t="s">
        <v>111</v>
      </c>
      <c r="G7" s="36" t="s">
        <v>112</v>
      </c>
      <c r="H7" s="36" t="s">
        <v>113</v>
      </c>
      <c r="I7" s="36" t="s">
        <v>105</v>
      </c>
      <c r="J7" s="38" t="s">
        <v>114</v>
      </c>
      <c r="K7" s="36" t="s">
        <v>58</v>
      </c>
      <c r="L7" s="36" t="s">
        <v>115</v>
      </c>
      <c r="M7" s="36" t="s">
        <v>60</v>
      </c>
      <c r="N7" s="36" t="s">
        <v>57</v>
      </c>
      <c r="O7" s="37">
        <v>43922</v>
      </c>
      <c r="P7" s="36" t="s">
        <v>116</v>
      </c>
      <c r="Q7" s="38"/>
      <c r="R7" s="38"/>
      <c r="S7" s="38"/>
      <c r="T7" s="63" t="s">
        <v>117</v>
      </c>
      <c r="U7" s="39" t="s">
        <v>118</v>
      </c>
      <c r="V7" s="40"/>
    </row>
    <row r="8" spans="1:22" ht="37.5" customHeight="1">
      <c r="A8" s="24"/>
      <c r="B8" s="47" t="s">
        <v>63</v>
      </c>
      <c r="C8" s="42" t="s">
        <v>64</v>
      </c>
      <c r="D8" s="42" t="s">
        <v>65</v>
      </c>
      <c r="E8" s="42" t="s">
        <v>119</v>
      </c>
      <c r="F8" s="42" t="s">
        <v>120</v>
      </c>
      <c r="G8" s="47" t="s">
        <v>121</v>
      </c>
      <c r="H8" s="47" t="s">
        <v>122</v>
      </c>
      <c r="I8" s="47" t="s">
        <v>70</v>
      </c>
      <c r="J8" s="47" t="s">
        <v>123</v>
      </c>
      <c r="K8" s="47" t="s">
        <v>58</v>
      </c>
      <c r="L8" s="47" t="s">
        <v>73</v>
      </c>
      <c r="M8" s="47" t="s">
        <v>60</v>
      </c>
      <c r="N8" s="47" t="s">
        <v>57</v>
      </c>
      <c r="O8" s="48">
        <v>43952</v>
      </c>
      <c r="P8" s="47" t="s">
        <v>74</v>
      </c>
      <c r="Q8" s="60"/>
      <c r="R8" s="60"/>
      <c r="S8" s="60"/>
      <c r="T8" s="42" t="s">
        <v>124</v>
      </c>
      <c r="U8" s="61" t="s">
        <v>125</v>
      </c>
      <c r="V8" s="64" t="s">
        <v>126</v>
      </c>
    </row>
    <row r="9" spans="1:22" ht="37.5" customHeight="1">
      <c r="A9" s="65"/>
      <c r="B9" s="32" t="s">
        <v>63</v>
      </c>
      <c r="C9" s="33" t="s">
        <v>64</v>
      </c>
      <c r="D9" s="34" t="s">
        <v>65</v>
      </c>
      <c r="E9" s="35" t="s">
        <v>127</v>
      </c>
      <c r="F9" s="35" t="s">
        <v>128</v>
      </c>
      <c r="G9" s="36" t="s">
        <v>129</v>
      </c>
      <c r="H9" s="36" t="s">
        <v>130</v>
      </c>
      <c r="I9" s="36" t="s">
        <v>70</v>
      </c>
      <c r="J9" s="36" t="s">
        <v>131</v>
      </c>
      <c r="K9" s="36" t="s">
        <v>58</v>
      </c>
      <c r="L9" s="36" t="s">
        <v>115</v>
      </c>
      <c r="M9" s="36" t="s">
        <v>60</v>
      </c>
      <c r="N9" s="36" t="s">
        <v>57</v>
      </c>
      <c r="O9" s="66">
        <v>43862</v>
      </c>
      <c r="P9" s="55" t="s">
        <v>74</v>
      </c>
      <c r="Q9" s="38"/>
      <c r="R9" s="36" t="s">
        <v>132</v>
      </c>
      <c r="S9" s="36" t="s">
        <v>72</v>
      </c>
      <c r="T9" s="35" t="s">
        <v>133</v>
      </c>
      <c r="U9" s="39" t="s">
        <v>134</v>
      </c>
      <c r="V9" s="40"/>
    </row>
    <row r="10" spans="1:22" ht="37.5" customHeight="1">
      <c r="A10" s="24"/>
      <c r="B10" s="47" t="s">
        <v>63</v>
      </c>
      <c r="C10" s="42" t="s">
        <v>64</v>
      </c>
      <c r="D10" s="42" t="s">
        <v>51</v>
      </c>
      <c r="E10" s="42" t="s">
        <v>135</v>
      </c>
      <c r="F10" s="42" t="s">
        <v>136</v>
      </c>
      <c r="G10" s="47" t="s">
        <v>137</v>
      </c>
      <c r="H10" s="47" t="s">
        <v>138</v>
      </c>
      <c r="I10" s="47" t="s">
        <v>139</v>
      </c>
      <c r="J10" s="47" t="s">
        <v>140</v>
      </c>
      <c r="K10" s="47" t="s">
        <v>141</v>
      </c>
      <c r="L10" s="47" t="s">
        <v>142</v>
      </c>
      <c r="M10" s="47" t="s">
        <v>60</v>
      </c>
      <c r="N10" s="47" t="s">
        <v>57</v>
      </c>
      <c r="O10" s="48">
        <v>43862</v>
      </c>
      <c r="P10" s="47" t="s">
        <v>141</v>
      </c>
      <c r="Q10" s="47"/>
      <c r="R10" s="47"/>
      <c r="S10" s="47"/>
      <c r="T10" s="42" t="s">
        <v>57</v>
      </c>
      <c r="U10" s="61" t="s">
        <v>143</v>
      </c>
      <c r="V10" s="62"/>
    </row>
    <row r="11" spans="1:22" ht="37.5" customHeight="1">
      <c r="A11" s="67"/>
      <c r="B11" s="68" t="s">
        <v>63</v>
      </c>
      <c r="C11" s="69" t="s">
        <v>89</v>
      </c>
      <c r="D11" s="70" t="s">
        <v>51</v>
      </c>
      <c r="E11" s="71" t="s">
        <v>144</v>
      </c>
      <c r="F11" s="72" t="s">
        <v>145</v>
      </c>
      <c r="G11" s="73" t="s">
        <v>146</v>
      </c>
      <c r="H11" s="74" t="s">
        <v>147</v>
      </c>
      <c r="I11" s="74" t="s">
        <v>70</v>
      </c>
      <c r="J11" s="38" t="s">
        <v>148</v>
      </c>
      <c r="K11" s="74" t="s">
        <v>57</v>
      </c>
      <c r="L11" s="75" t="s">
        <v>107</v>
      </c>
      <c r="M11" s="74" t="s">
        <v>97</v>
      </c>
      <c r="N11" s="38" t="s">
        <v>149</v>
      </c>
      <c r="O11" s="76" t="s">
        <v>72</v>
      </c>
      <c r="P11" s="74" t="s">
        <v>82</v>
      </c>
      <c r="Q11" s="38" t="s">
        <v>150</v>
      </c>
      <c r="R11" s="38" t="s">
        <v>151</v>
      </c>
      <c r="S11" s="38" t="s">
        <v>152</v>
      </c>
      <c r="T11" s="72" t="s">
        <v>153</v>
      </c>
      <c r="U11" s="77"/>
      <c r="V11" s="78" t="s">
        <v>154</v>
      </c>
    </row>
    <row r="12" spans="1:22" ht="37.5" customHeight="1">
      <c r="A12" s="24"/>
      <c r="B12" s="47" t="s">
        <v>88</v>
      </c>
      <c r="C12" s="42" t="s">
        <v>89</v>
      </c>
      <c r="D12" s="42" t="s">
        <v>90</v>
      </c>
      <c r="E12" s="79" t="s">
        <v>155</v>
      </c>
      <c r="F12" s="79" t="s">
        <v>156</v>
      </c>
      <c r="G12" s="47" t="s">
        <v>157</v>
      </c>
      <c r="H12" s="47" t="s">
        <v>158</v>
      </c>
      <c r="I12" s="47" t="s">
        <v>105</v>
      </c>
      <c r="J12" s="60" t="s">
        <v>159</v>
      </c>
      <c r="K12" s="47" t="s">
        <v>58</v>
      </c>
      <c r="L12" s="80" t="s">
        <v>115</v>
      </c>
      <c r="M12" s="47" t="s">
        <v>60</v>
      </c>
      <c r="N12" s="47" t="s">
        <v>57</v>
      </c>
      <c r="O12" s="81">
        <v>2015</v>
      </c>
      <c r="P12" s="47" t="s">
        <v>160</v>
      </c>
      <c r="Q12" s="47" t="s">
        <v>161</v>
      </c>
      <c r="R12" s="47" t="s">
        <v>162</v>
      </c>
      <c r="S12" s="47" t="s">
        <v>163</v>
      </c>
      <c r="T12" s="79" t="s">
        <v>164</v>
      </c>
      <c r="U12" s="61" t="s">
        <v>165</v>
      </c>
      <c r="V12" s="62"/>
    </row>
    <row r="13" spans="1:22" ht="37.5" customHeight="1">
      <c r="A13" s="24"/>
      <c r="B13" s="32" t="s">
        <v>63</v>
      </c>
      <c r="C13" s="33" t="s">
        <v>50</v>
      </c>
      <c r="D13" s="34" t="s">
        <v>90</v>
      </c>
      <c r="E13" s="35" t="s">
        <v>166</v>
      </c>
      <c r="F13" s="63" t="s">
        <v>166</v>
      </c>
      <c r="G13" s="36" t="s">
        <v>167</v>
      </c>
      <c r="H13" s="36" t="s">
        <v>168</v>
      </c>
      <c r="I13" s="36" t="s">
        <v>105</v>
      </c>
      <c r="J13" s="36" t="s">
        <v>169</v>
      </c>
      <c r="K13" s="36" t="s">
        <v>58</v>
      </c>
      <c r="L13" s="36" t="s">
        <v>170</v>
      </c>
      <c r="M13" s="36" t="s">
        <v>60</v>
      </c>
      <c r="N13" s="36" t="s">
        <v>57</v>
      </c>
      <c r="O13" s="56">
        <v>2013</v>
      </c>
      <c r="P13" s="36" t="s">
        <v>171</v>
      </c>
      <c r="Q13" s="38"/>
      <c r="R13" s="38"/>
      <c r="S13" s="38"/>
      <c r="T13" s="35" t="s">
        <v>57</v>
      </c>
      <c r="U13" s="39" t="s">
        <v>172</v>
      </c>
      <c r="V13" s="57" t="s">
        <v>173</v>
      </c>
    </row>
    <row r="14" spans="1:22" ht="37.5" customHeight="1">
      <c r="A14" s="24"/>
      <c r="B14" s="47" t="s">
        <v>63</v>
      </c>
      <c r="C14" s="42" t="s">
        <v>64</v>
      </c>
      <c r="D14" s="42" t="s">
        <v>51</v>
      </c>
      <c r="E14" s="42" t="s">
        <v>174</v>
      </c>
      <c r="F14" s="42" t="s">
        <v>174</v>
      </c>
      <c r="G14" s="47" t="s">
        <v>175</v>
      </c>
      <c r="H14" s="47" t="s">
        <v>176</v>
      </c>
      <c r="I14" s="47" t="s">
        <v>105</v>
      </c>
      <c r="J14" s="60" t="s">
        <v>72</v>
      </c>
      <c r="K14" s="47" t="s">
        <v>58</v>
      </c>
      <c r="L14" s="47" t="s">
        <v>142</v>
      </c>
      <c r="M14" s="47" t="s">
        <v>60</v>
      </c>
      <c r="N14" s="47" t="s">
        <v>57</v>
      </c>
      <c r="O14" s="81">
        <v>2014</v>
      </c>
      <c r="P14" s="47" t="s">
        <v>99</v>
      </c>
      <c r="Q14" s="60"/>
      <c r="R14" s="60"/>
      <c r="S14" s="60"/>
      <c r="T14" s="42" t="s">
        <v>57</v>
      </c>
      <c r="U14" s="61" t="s">
        <v>177</v>
      </c>
      <c r="V14" s="62"/>
    </row>
    <row r="15" spans="1:22" ht="37.5" customHeight="1">
      <c r="A15" s="24"/>
      <c r="B15" s="32" t="s">
        <v>63</v>
      </c>
      <c r="C15" s="33" t="s">
        <v>50</v>
      </c>
      <c r="D15" s="34" t="s">
        <v>51</v>
      </c>
      <c r="E15" s="63" t="s">
        <v>178</v>
      </c>
      <c r="F15" s="63" t="s">
        <v>179</v>
      </c>
      <c r="G15" s="36" t="s">
        <v>180</v>
      </c>
      <c r="H15" s="36" t="s">
        <v>181</v>
      </c>
      <c r="I15" s="36" t="s">
        <v>56</v>
      </c>
      <c r="J15" s="38" t="s">
        <v>182</v>
      </c>
      <c r="K15" s="36" t="s">
        <v>82</v>
      </c>
      <c r="L15" s="36" t="s">
        <v>183</v>
      </c>
      <c r="M15" s="36" t="s">
        <v>60</v>
      </c>
      <c r="N15" s="36" t="s">
        <v>57</v>
      </c>
      <c r="O15" s="37">
        <v>43922</v>
      </c>
      <c r="P15" s="36" t="s">
        <v>82</v>
      </c>
      <c r="Q15" s="36" t="s">
        <v>184</v>
      </c>
      <c r="R15" s="38"/>
      <c r="S15" s="38"/>
      <c r="T15" s="63" t="s">
        <v>185</v>
      </c>
      <c r="U15" s="39" t="s">
        <v>186</v>
      </c>
      <c r="V15" s="40"/>
    </row>
    <row r="16" spans="1:22" ht="37.5" customHeight="1">
      <c r="A16" s="24"/>
      <c r="B16" s="47" t="s">
        <v>63</v>
      </c>
      <c r="C16" s="42" t="s">
        <v>50</v>
      </c>
      <c r="D16" s="42" t="s">
        <v>51</v>
      </c>
      <c r="E16" s="42" t="s">
        <v>187</v>
      </c>
      <c r="F16" s="82" t="s">
        <v>188</v>
      </c>
      <c r="G16" s="47" t="s">
        <v>189</v>
      </c>
      <c r="H16" s="47" t="s">
        <v>190</v>
      </c>
      <c r="I16" s="47" t="s">
        <v>105</v>
      </c>
      <c r="J16" s="60" t="s">
        <v>191</v>
      </c>
      <c r="K16" s="47" t="s">
        <v>72</v>
      </c>
      <c r="L16" s="47" t="s">
        <v>192</v>
      </c>
      <c r="M16" s="47" t="s">
        <v>60</v>
      </c>
      <c r="N16" s="47" t="s">
        <v>57</v>
      </c>
      <c r="O16" s="48">
        <v>43891</v>
      </c>
      <c r="P16" s="47" t="s">
        <v>99</v>
      </c>
      <c r="Q16" s="60"/>
      <c r="R16" s="60"/>
      <c r="S16" s="47" t="s">
        <v>193</v>
      </c>
      <c r="T16" s="42" t="s">
        <v>57</v>
      </c>
      <c r="U16" s="61" t="s">
        <v>194</v>
      </c>
      <c r="V16" s="64" t="s">
        <v>195</v>
      </c>
    </row>
    <row r="17" spans="1:22" ht="37.5" customHeight="1">
      <c r="A17" s="24"/>
      <c r="B17" s="32" t="s">
        <v>88</v>
      </c>
      <c r="C17" s="53" t="s">
        <v>89</v>
      </c>
      <c r="D17" s="70" t="s">
        <v>51</v>
      </c>
      <c r="E17" s="83" t="s">
        <v>196</v>
      </c>
      <c r="F17" s="84" t="s">
        <v>197</v>
      </c>
      <c r="G17" s="85" t="s">
        <v>198</v>
      </c>
      <c r="H17" s="85" t="s">
        <v>199</v>
      </c>
      <c r="I17" s="85" t="s">
        <v>105</v>
      </c>
      <c r="J17" s="86"/>
      <c r="K17" s="85" t="s">
        <v>58</v>
      </c>
      <c r="L17" s="85" t="s">
        <v>115</v>
      </c>
      <c r="M17" s="85" t="s">
        <v>60</v>
      </c>
      <c r="N17" s="86"/>
      <c r="O17" s="87">
        <v>43952</v>
      </c>
      <c r="P17" s="85" t="s">
        <v>99</v>
      </c>
      <c r="Q17" s="86"/>
      <c r="R17" s="86"/>
      <c r="S17" s="86"/>
      <c r="T17" s="85" t="s">
        <v>57</v>
      </c>
      <c r="U17" s="57" t="s">
        <v>200</v>
      </c>
      <c r="V17" s="58"/>
    </row>
    <row r="18" spans="1:22" ht="37.5" customHeight="1">
      <c r="A18" s="24"/>
      <c r="B18" s="47" t="s">
        <v>63</v>
      </c>
      <c r="C18" s="42" t="s">
        <v>201</v>
      </c>
      <c r="D18" s="42" t="s">
        <v>51</v>
      </c>
      <c r="E18" s="42" t="s">
        <v>202</v>
      </c>
      <c r="F18" s="79" t="s">
        <v>203</v>
      </c>
      <c r="G18" s="47" t="s">
        <v>204</v>
      </c>
      <c r="H18" s="47" t="s">
        <v>205</v>
      </c>
      <c r="I18" s="47" t="s">
        <v>95</v>
      </c>
      <c r="J18" s="60" t="s">
        <v>206</v>
      </c>
      <c r="K18" s="47" t="s">
        <v>58</v>
      </c>
      <c r="L18" s="47" t="s">
        <v>170</v>
      </c>
      <c r="M18" s="47" t="s">
        <v>97</v>
      </c>
      <c r="N18" s="60" t="s">
        <v>207</v>
      </c>
      <c r="O18" s="48">
        <v>43983</v>
      </c>
      <c r="P18" s="47" t="s">
        <v>208</v>
      </c>
      <c r="Q18" s="47" t="s">
        <v>209</v>
      </c>
      <c r="R18" s="47" t="s">
        <v>210</v>
      </c>
      <c r="S18" s="47" t="s">
        <v>211</v>
      </c>
      <c r="T18" s="79" t="s">
        <v>212</v>
      </c>
      <c r="U18" s="61" t="s">
        <v>213</v>
      </c>
      <c r="V18" s="62"/>
    </row>
    <row r="19" spans="1:22" ht="37.5" customHeight="1">
      <c r="A19" s="24"/>
      <c r="B19" s="32" t="s">
        <v>63</v>
      </c>
      <c r="C19" s="33" t="s">
        <v>89</v>
      </c>
      <c r="D19" s="34" t="s">
        <v>90</v>
      </c>
      <c r="E19" s="35" t="s">
        <v>214</v>
      </c>
      <c r="F19" s="35" t="s">
        <v>214</v>
      </c>
      <c r="G19" s="36" t="s">
        <v>215</v>
      </c>
      <c r="H19" s="36" t="s">
        <v>216</v>
      </c>
      <c r="I19" s="36" t="s">
        <v>105</v>
      </c>
      <c r="J19" s="36" t="s">
        <v>217</v>
      </c>
      <c r="K19" s="36" t="s">
        <v>58</v>
      </c>
      <c r="L19" s="36" t="s">
        <v>115</v>
      </c>
      <c r="M19" s="36" t="s">
        <v>60</v>
      </c>
      <c r="N19" s="36" t="s">
        <v>57</v>
      </c>
      <c r="O19" s="37">
        <v>43922</v>
      </c>
      <c r="P19" s="36" t="s">
        <v>218</v>
      </c>
      <c r="Q19" s="36" t="s">
        <v>219</v>
      </c>
      <c r="R19" s="36" t="s">
        <v>220</v>
      </c>
      <c r="S19" s="38"/>
      <c r="T19" s="35" t="s">
        <v>57</v>
      </c>
      <c r="U19" s="39" t="s">
        <v>221</v>
      </c>
      <c r="V19" s="88" t="s">
        <v>222</v>
      </c>
    </row>
    <row r="20" spans="1:22" ht="37.5" customHeight="1">
      <c r="A20" s="24"/>
      <c r="B20" s="47" t="s">
        <v>63</v>
      </c>
      <c r="C20" s="42" t="s">
        <v>201</v>
      </c>
      <c r="D20" s="42" t="s">
        <v>51</v>
      </c>
      <c r="E20" s="47" t="s">
        <v>223</v>
      </c>
      <c r="F20" s="79" t="s">
        <v>224</v>
      </c>
      <c r="G20" s="47" t="s">
        <v>225</v>
      </c>
      <c r="H20" s="47" t="s">
        <v>226</v>
      </c>
      <c r="I20" s="47" t="s">
        <v>105</v>
      </c>
      <c r="J20" s="47" t="s">
        <v>227</v>
      </c>
      <c r="K20" s="47" t="s">
        <v>228</v>
      </c>
      <c r="L20" s="80" t="s">
        <v>229</v>
      </c>
      <c r="M20" s="47" t="s">
        <v>97</v>
      </c>
      <c r="N20" s="47" t="s">
        <v>57</v>
      </c>
      <c r="O20" s="48">
        <v>42856</v>
      </c>
      <c r="P20" s="47" t="s">
        <v>228</v>
      </c>
      <c r="Q20" s="47" t="s">
        <v>230</v>
      </c>
      <c r="R20" s="47" t="s">
        <v>231</v>
      </c>
      <c r="S20" s="60"/>
      <c r="T20" s="79" t="s">
        <v>232</v>
      </c>
      <c r="U20" s="89" t="s">
        <v>233</v>
      </c>
      <c r="V20" s="90"/>
    </row>
    <row r="21" spans="1:22" ht="37.5" customHeight="1">
      <c r="A21" s="24"/>
      <c r="B21" s="32" t="s">
        <v>63</v>
      </c>
      <c r="C21" s="33" t="s">
        <v>234</v>
      </c>
      <c r="D21" s="34" t="s">
        <v>51</v>
      </c>
      <c r="E21" s="35" t="s">
        <v>235</v>
      </c>
      <c r="F21" s="35" t="s">
        <v>236</v>
      </c>
      <c r="G21" s="36" t="s">
        <v>237</v>
      </c>
      <c r="H21" s="36" t="s">
        <v>238</v>
      </c>
      <c r="I21" s="38"/>
      <c r="J21" s="36" t="s">
        <v>72</v>
      </c>
      <c r="K21" s="36" t="s">
        <v>228</v>
      </c>
      <c r="L21" s="36" t="s">
        <v>142</v>
      </c>
      <c r="M21" s="36" t="s">
        <v>60</v>
      </c>
      <c r="N21" s="36" t="s">
        <v>57</v>
      </c>
      <c r="O21" s="37">
        <v>43891</v>
      </c>
      <c r="P21" s="36" t="s">
        <v>228</v>
      </c>
      <c r="Q21" s="38"/>
      <c r="R21" s="38"/>
      <c r="S21" s="38"/>
      <c r="T21" s="35"/>
      <c r="U21" s="39" t="s">
        <v>239</v>
      </c>
      <c r="V21" s="40"/>
    </row>
    <row r="22" spans="1:22" ht="37.5" customHeight="1">
      <c r="A22" s="24"/>
      <c r="B22" s="47" t="s">
        <v>240</v>
      </c>
      <c r="C22" s="47" t="s">
        <v>50</v>
      </c>
      <c r="D22" s="47" t="s">
        <v>51</v>
      </c>
      <c r="E22" s="47" t="s">
        <v>241</v>
      </c>
      <c r="F22" s="81" t="s">
        <v>242</v>
      </c>
      <c r="G22" s="47" t="s">
        <v>243</v>
      </c>
      <c r="H22" s="47" t="s">
        <v>244</v>
      </c>
      <c r="I22" s="47" t="s">
        <v>245</v>
      </c>
      <c r="J22" s="47" t="s">
        <v>57</v>
      </c>
      <c r="K22" s="47" t="s">
        <v>246</v>
      </c>
      <c r="L22" s="47" t="s">
        <v>59</v>
      </c>
      <c r="M22" s="47" t="s">
        <v>60</v>
      </c>
      <c r="N22" s="47" t="s">
        <v>57</v>
      </c>
      <c r="O22" s="48">
        <v>43922</v>
      </c>
      <c r="P22" s="47" t="s">
        <v>246</v>
      </c>
      <c r="Q22" s="60"/>
      <c r="R22" s="60"/>
      <c r="S22" s="60"/>
      <c r="T22" s="81" t="s">
        <v>247</v>
      </c>
      <c r="U22" s="61" t="s">
        <v>248</v>
      </c>
      <c r="V22" s="62"/>
    </row>
    <row r="23" spans="1:22" ht="37.5" customHeight="1">
      <c r="A23" s="24"/>
      <c r="B23" s="32" t="s">
        <v>63</v>
      </c>
      <c r="C23" s="91" t="s">
        <v>50</v>
      </c>
      <c r="D23" s="92" t="s">
        <v>51</v>
      </c>
      <c r="E23" s="93" t="s">
        <v>249</v>
      </c>
      <c r="F23" s="56" t="s">
        <v>250</v>
      </c>
      <c r="G23" s="36" t="s">
        <v>251</v>
      </c>
      <c r="H23" s="36" t="s">
        <v>252</v>
      </c>
      <c r="I23" s="36" t="s">
        <v>70</v>
      </c>
      <c r="J23" s="36" t="s">
        <v>253</v>
      </c>
      <c r="K23" s="36" t="s">
        <v>58</v>
      </c>
      <c r="L23" s="36" t="s">
        <v>70</v>
      </c>
      <c r="M23" s="36" t="s">
        <v>60</v>
      </c>
      <c r="N23" s="36" t="s">
        <v>254</v>
      </c>
      <c r="O23" s="37">
        <v>43922</v>
      </c>
      <c r="P23" s="36" t="s">
        <v>255</v>
      </c>
      <c r="Q23" s="38"/>
      <c r="R23" s="38"/>
      <c r="S23" s="38"/>
      <c r="T23" s="56" t="s">
        <v>256</v>
      </c>
      <c r="U23" s="39" t="s">
        <v>257</v>
      </c>
      <c r="V23" s="40"/>
    </row>
    <row r="24" spans="1:22" ht="37.5" customHeight="1">
      <c r="A24" s="24"/>
      <c r="B24" s="47" t="s">
        <v>63</v>
      </c>
      <c r="C24" s="42" t="s">
        <v>50</v>
      </c>
      <c r="D24" s="43" t="s">
        <v>51</v>
      </c>
      <c r="E24" s="94" t="s">
        <v>258</v>
      </c>
      <c r="F24" s="79" t="s">
        <v>145</v>
      </c>
      <c r="G24" s="47" t="s">
        <v>259</v>
      </c>
      <c r="H24" s="47" t="s">
        <v>260</v>
      </c>
      <c r="I24" s="47" t="s">
        <v>70</v>
      </c>
      <c r="J24" s="60" t="s">
        <v>261</v>
      </c>
      <c r="K24" s="47" t="s">
        <v>82</v>
      </c>
      <c r="L24" s="47" t="s">
        <v>139</v>
      </c>
      <c r="M24" s="47" t="s">
        <v>60</v>
      </c>
      <c r="N24" s="47" t="s">
        <v>57</v>
      </c>
      <c r="O24" s="48">
        <v>43952</v>
      </c>
      <c r="P24" s="47" t="s">
        <v>82</v>
      </c>
      <c r="Q24" s="60"/>
      <c r="R24" s="60"/>
      <c r="S24" s="47" t="s">
        <v>262</v>
      </c>
      <c r="T24" s="79" t="s">
        <v>263</v>
      </c>
      <c r="U24" s="61" t="s">
        <v>264</v>
      </c>
      <c r="V24" s="62"/>
    </row>
    <row r="25" spans="1:22" ht="37.5" customHeight="1">
      <c r="A25" s="24"/>
      <c r="B25" s="95" t="s">
        <v>63</v>
      </c>
      <c r="C25" s="96" t="s">
        <v>64</v>
      </c>
      <c r="D25" s="97" t="s">
        <v>65</v>
      </c>
      <c r="E25" s="98" t="s">
        <v>265</v>
      </c>
      <c r="F25" s="98" t="s">
        <v>266</v>
      </c>
      <c r="G25" s="55" t="s">
        <v>267</v>
      </c>
      <c r="H25" s="55" t="s">
        <v>268</v>
      </c>
      <c r="I25" s="55" t="s">
        <v>70</v>
      </c>
      <c r="J25" s="55" t="s">
        <v>106</v>
      </c>
      <c r="K25" s="55" t="s">
        <v>72</v>
      </c>
      <c r="L25" s="55" t="s">
        <v>107</v>
      </c>
      <c r="M25" s="55" t="s">
        <v>60</v>
      </c>
      <c r="N25" s="55" t="s">
        <v>57</v>
      </c>
      <c r="O25" s="66">
        <v>44013</v>
      </c>
      <c r="P25" s="55" t="s">
        <v>269</v>
      </c>
      <c r="Q25" s="55"/>
      <c r="R25" s="55"/>
      <c r="S25" s="99"/>
      <c r="T25" s="98" t="s">
        <v>270</v>
      </c>
      <c r="U25" s="100" t="s">
        <v>271</v>
      </c>
      <c r="V25" s="101" t="s">
        <v>272</v>
      </c>
    </row>
    <row r="26" spans="1:22" ht="37.5" customHeight="1">
      <c r="A26" s="24"/>
      <c r="B26" s="80" t="s">
        <v>88</v>
      </c>
      <c r="C26" s="43" t="s">
        <v>89</v>
      </c>
      <c r="D26" s="43" t="s">
        <v>90</v>
      </c>
      <c r="E26" s="43" t="s">
        <v>273</v>
      </c>
      <c r="F26" s="43" t="s">
        <v>274</v>
      </c>
      <c r="G26" s="80" t="s">
        <v>275</v>
      </c>
      <c r="H26" s="80" t="s">
        <v>276</v>
      </c>
      <c r="I26" s="80" t="s">
        <v>95</v>
      </c>
      <c r="J26" s="80" t="s">
        <v>217</v>
      </c>
      <c r="K26" s="80" t="s">
        <v>58</v>
      </c>
      <c r="L26" s="80" t="s">
        <v>115</v>
      </c>
      <c r="M26" s="80" t="s">
        <v>60</v>
      </c>
      <c r="N26" s="80" t="s">
        <v>57</v>
      </c>
      <c r="O26" s="102">
        <v>43891</v>
      </c>
      <c r="P26" s="80" t="s">
        <v>99</v>
      </c>
      <c r="Q26" s="103"/>
      <c r="R26" s="103"/>
      <c r="S26" s="103"/>
      <c r="T26" s="43" t="s">
        <v>277</v>
      </c>
      <c r="U26" s="89" t="s">
        <v>278</v>
      </c>
      <c r="V26" s="90"/>
    </row>
    <row r="27" spans="1:22" ht="37.5" customHeight="1">
      <c r="A27" s="24"/>
      <c r="B27" s="95" t="s">
        <v>63</v>
      </c>
      <c r="C27" s="96" t="s">
        <v>50</v>
      </c>
      <c r="D27" s="97" t="s">
        <v>90</v>
      </c>
      <c r="E27" s="98" t="s">
        <v>279</v>
      </c>
      <c r="F27" s="98" t="s">
        <v>280</v>
      </c>
      <c r="G27" s="55" t="s">
        <v>281</v>
      </c>
      <c r="H27" s="55" t="s">
        <v>282</v>
      </c>
      <c r="I27" s="55" t="s">
        <v>70</v>
      </c>
      <c r="J27" s="55" t="s">
        <v>217</v>
      </c>
      <c r="K27" s="55" t="s">
        <v>283</v>
      </c>
      <c r="L27" s="55" t="s">
        <v>142</v>
      </c>
      <c r="M27" s="55" t="s">
        <v>60</v>
      </c>
      <c r="N27" s="55" t="s">
        <v>57</v>
      </c>
      <c r="O27" s="66">
        <v>44013</v>
      </c>
      <c r="P27" s="55" t="s">
        <v>99</v>
      </c>
      <c r="Q27" s="55" t="s">
        <v>284</v>
      </c>
      <c r="R27" s="55" t="s">
        <v>285</v>
      </c>
      <c r="S27" s="99"/>
      <c r="T27" s="98" t="s">
        <v>286</v>
      </c>
      <c r="U27" s="100" t="s">
        <v>287</v>
      </c>
      <c r="V27" s="101" t="s">
        <v>288</v>
      </c>
    </row>
    <row r="28" spans="1:22" ht="37.5" customHeight="1">
      <c r="A28" s="24"/>
      <c r="B28" s="80" t="s">
        <v>63</v>
      </c>
      <c r="C28" s="43" t="s">
        <v>64</v>
      </c>
      <c r="D28" s="43" t="s">
        <v>51</v>
      </c>
      <c r="E28" s="43" t="s">
        <v>289</v>
      </c>
      <c r="F28" s="94" t="s">
        <v>290</v>
      </c>
      <c r="G28" s="80" t="s">
        <v>291</v>
      </c>
      <c r="H28" s="80" t="s">
        <v>292</v>
      </c>
      <c r="I28" s="80" t="s">
        <v>105</v>
      </c>
      <c r="J28" s="103" t="s">
        <v>293</v>
      </c>
      <c r="K28" s="80" t="s">
        <v>72</v>
      </c>
      <c r="L28" s="80" t="s">
        <v>142</v>
      </c>
      <c r="M28" s="80" t="s">
        <v>60</v>
      </c>
      <c r="N28" s="80" t="s">
        <v>294</v>
      </c>
      <c r="O28" s="48">
        <v>43891</v>
      </c>
      <c r="P28" s="80" t="s">
        <v>99</v>
      </c>
      <c r="Q28" s="80" t="s">
        <v>295</v>
      </c>
      <c r="R28" s="103"/>
      <c r="S28" s="103"/>
      <c r="T28" s="43" t="s">
        <v>57</v>
      </c>
      <c r="U28" s="89" t="s">
        <v>296</v>
      </c>
      <c r="V28" s="90"/>
    </row>
    <row r="29" spans="1:22" ht="37.5" customHeight="1">
      <c r="A29" s="104"/>
      <c r="B29" s="32" t="s">
        <v>88</v>
      </c>
      <c r="C29" s="33" t="s">
        <v>64</v>
      </c>
      <c r="D29" s="34" t="s">
        <v>51</v>
      </c>
      <c r="E29" s="63" t="s">
        <v>297</v>
      </c>
      <c r="F29" s="35" t="s">
        <v>298</v>
      </c>
      <c r="G29" s="36" t="s">
        <v>299</v>
      </c>
      <c r="H29" s="36" t="s">
        <v>300</v>
      </c>
      <c r="I29" s="36" t="s">
        <v>139</v>
      </c>
      <c r="J29" s="38" t="s">
        <v>301</v>
      </c>
      <c r="K29" s="36" t="s">
        <v>302</v>
      </c>
      <c r="L29" s="36" t="s">
        <v>115</v>
      </c>
      <c r="M29" s="36" t="s">
        <v>60</v>
      </c>
      <c r="N29" s="36" t="s">
        <v>57</v>
      </c>
      <c r="O29" s="56" t="s">
        <v>72</v>
      </c>
      <c r="P29" s="36" t="s">
        <v>302</v>
      </c>
      <c r="Q29" s="36" t="s">
        <v>303</v>
      </c>
      <c r="R29" s="36" t="s">
        <v>304</v>
      </c>
      <c r="S29" s="36" t="s">
        <v>72</v>
      </c>
      <c r="T29" s="35" t="s">
        <v>305</v>
      </c>
      <c r="U29" s="39" t="s">
        <v>306</v>
      </c>
      <c r="V29" s="88" t="s">
        <v>307</v>
      </c>
    </row>
    <row r="30" spans="1:22" ht="37.5" customHeight="1">
      <c r="A30" s="24"/>
      <c r="B30" s="47" t="s">
        <v>63</v>
      </c>
      <c r="C30" s="42" t="s">
        <v>50</v>
      </c>
      <c r="D30" s="42" t="s">
        <v>65</v>
      </c>
      <c r="E30" s="42" t="s">
        <v>308</v>
      </c>
      <c r="F30" s="42" t="s">
        <v>309</v>
      </c>
      <c r="G30" s="47" t="s">
        <v>310</v>
      </c>
      <c r="H30" s="47" t="s">
        <v>311</v>
      </c>
      <c r="I30" s="47" t="s">
        <v>95</v>
      </c>
      <c r="J30" s="60" t="s">
        <v>312</v>
      </c>
      <c r="K30" s="47" t="s">
        <v>171</v>
      </c>
      <c r="L30" s="47" t="s">
        <v>142</v>
      </c>
      <c r="M30" s="47" t="s">
        <v>60</v>
      </c>
      <c r="N30" s="47" t="s">
        <v>72</v>
      </c>
      <c r="O30" s="48">
        <v>43891</v>
      </c>
      <c r="P30" s="47" t="s">
        <v>171</v>
      </c>
      <c r="Q30" s="47" t="s">
        <v>313</v>
      </c>
      <c r="R30" s="47" t="s">
        <v>314</v>
      </c>
      <c r="S30" s="47" t="s">
        <v>315</v>
      </c>
      <c r="T30" s="94" t="s">
        <v>316</v>
      </c>
      <c r="U30" s="89" t="s">
        <v>317</v>
      </c>
      <c r="V30" s="64" t="s">
        <v>318</v>
      </c>
    </row>
    <row r="31" spans="1:22" ht="37.5" customHeight="1">
      <c r="A31" s="24"/>
      <c r="B31" s="32" t="s">
        <v>63</v>
      </c>
      <c r="C31" s="33" t="s">
        <v>50</v>
      </c>
      <c r="D31" s="34" t="s">
        <v>51</v>
      </c>
      <c r="E31" s="35" t="s">
        <v>319</v>
      </c>
      <c r="F31" s="63" t="s">
        <v>320</v>
      </c>
      <c r="G31" s="36" t="s">
        <v>321</v>
      </c>
      <c r="H31" s="36" t="s">
        <v>322</v>
      </c>
      <c r="I31" s="36" t="s">
        <v>105</v>
      </c>
      <c r="J31" s="38" t="s">
        <v>106</v>
      </c>
      <c r="K31" s="36" t="s">
        <v>99</v>
      </c>
      <c r="L31" s="36" t="s">
        <v>170</v>
      </c>
      <c r="M31" s="36" t="s">
        <v>60</v>
      </c>
      <c r="N31" s="36" t="s">
        <v>57</v>
      </c>
      <c r="O31" s="37">
        <v>43983</v>
      </c>
      <c r="P31" s="36" t="s">
        <v>99</v>
      </c>
      <c r="Q31" s="38"/>
      <c r="R31" s="38"/>
      <c r="S31" s="38"/>
      <c r="T31" s="35" t="s">
        <v>57</v>
      </c>
      <c r="U31" s="39" t="s">
        <v>323</v>
      </c>
      <c r="V31" s="40"/>
    </row>
    <row r="32" spans="1:22" ht="37.5" customHeight="1">
      <c r="A32" s="24"/>
      <c r="B32" s="47" t="s">
        <v>88</v>
      </c>
      <c r="C32" s="47" t="s">
        <v>89</v>
      </c>
      <c r="D32" s="47" t="s">
        <v>51</v>
      </c>
      <c r="E32" s="105" t="s">
        <v>324</v>
      </c>
      <c r="F32" s="105" t="s">
        <v>325</v>
      </c>
      <c r="G32" s="105" t="s">
        <v>326</v>
      </c>
      <c r="H32" s="106" t="s">
        <v>327</v>
      </c>
      <c r="I32" s="105" t="s">
        <v>105</v>
      </c>
      <c r="J32" s="107"/>
      <c r="K32" s="105" t="s">
        <v>328</v>
      </c>
      <c r="L32" s="105" t="s">
        <v>329</v>
      </c>
      <c r="M32" s="105" t="s">
        <v>60</v>
      </c>
      <c r="N32" s="105" t="s">
        <v>57</v>
      </c>
      <c r="O32" s="108">
        <v>43891</v>
      </c>
      <c r="P32" s="105" t="s">
        <v>99</v>
      </c>
      <c r="Q32" s="107"/>
      <c r="R32" s="107"/>
      <c r="S32" s="105" t="s">
        <v>330</v>
      </c>
      <c r="T32" s="105" t="s">
        <v>57</v>
      </c>
      <c r="U32" s="109" t="s">
        <v>331</v>
      </c>
      <c r="V32" s="49"/>
    </row>
    <row r="33" spans="1:22" ht="37.5" customHeight="1">
      <c r="A33" s="24"/>
      <c r="B33" s="32" t="s">
        <v>88</v>
      </c>
      <c r="C33" s="53" t="s">
        <v>89</v>
      </c>
      <c r="D33" s="70" t="s">
        <v>51</v>
      </c>
      <c r="E33" s="36" t="s">
        <v>332</v>
      </c>
      <c r="F33" s="56" t="s">
        <v>333</v>
      </c>
      <c r="G33" s="36" t="s">
        <v>334</v>
      </c>
      <c r="H33" s="36" t="s">
        <v>335</v>
      </c>
      <c r="I33" s="36" t="s">
        <v>139</v>
      </c>
      <c r="J33" s="36" t="s">
        <v>336</v>
      </c>
      <c r="K33" s="36" t="s">
        <v>337</v>
      </c>
      <c r="L33" s="36" t="s">
        <v>83</v>
      </c>
      <c r="M33" s="36" t="s">
        <v>60</v>
      </c>
      <c r="N33" s="36" t="s">
        <v>57</v>
      </c>
      <c r="O33" s="37">
        <v>44044</v>
      </c>
      <c r="P33" s="36" t="s">
        <v>337</v>
      </c>
      <c r="Q33" s="38"/>
      <c r="R33" s="38"/>
      <c r="S33" s="38"/>
      <c r="T33" s="56" t="s">
        <v>338</v>
      </c>
      <c r="U33" s="39" t="s">
        <v>339</v>
      </c>
      <c r="V33" s="110" t="s">
        <v>340</v>
      </c>
    </row>
    <row r="34" spans="1:22" ht="37.5" customHeight="1">
      <c r="A34" s="24"/>
      <c r="B34" s="47" t="s">
        <v>49</v>
      </c>
      <c r="C34" s="47" t="s">
        <v>50</v>
      </c>
      <c r="D34" s="80" t="s">
        <v>51</v>
      </c>
      <c r="E34" s="80" t="s">
        <v>341</v>
      </c>
      <c r="F34" s="81" t="s">
        <v>342</v>
      </c>
      <c r="G34" s="47" t="s">
        <v>343</v>
      </c>
      <c r="H34" s="46" t="s">
        <v>344</v>
      </c>
      <c r="I34" s="47" t="s">
        <v>245</v>
      </c>
      <c r="J34" s="47" t="s">
        <v>57</v>
      </c>
      <c r="K34" s="47" t="s">
        <v>58</v>
      </c>
      <c r="L34" s="47" t="s">
        <v>59</v>
      </c>
      <c r="M34" s="47" t="s">
        <v>60</v>
      </c>
      <c r="N34" s="47" t="s">
        <v>57</v>
      </c>
      <c r="O34" s="48">
        <v>43922</v>
      </c>
      <c r="P34" s="47" t="s">
        <v>57</v>
      </c>
      <c r="Q34" s="60"/>
      <c r="R34" s="60"/>
      <c r="S34" s="60"/>
      <c r="T34" s="81" t="s">
        <v>57</v>
      </c>
      <c r="U34" s="61" t="s">
        <v>345</v>
      </c>
      <c r="V34" s="62"/>
    </row>
    <row r="35" spans="1:22" ht="37.5" customHeight="1">
      <c r="A35" s="24"/>
      <c r="B35" s="32" t="s">
        <v>88</v>
      </c>
      <c r="C35" s="33" t="s">
        <v>89</v>
      </c>
      <c r="D35" s="34" t="s">
        <v>51</v>
      </c>
      <c r="E35" s="35" t="s">
        <v>346</v>
      </c>
      <c r="F35" s="35" t="s">
        <v>347</v>
      </c>
      <c r="G35" s="36" t="s">
        <v>348</v>
      </c>
      <c r="H35" s="36" t="s">
        <v>349</v>
      </c>
      <c r="I35" s="36" t="s">
        <v>105</v>
      </c>
      <c r="J35" s="36" t="s">
        <v>140</v>
      </c>
      <c r="K35" s="36" t="s">
        <v>58</v>
      </c>
      <c r="L35" s="36" t="s">
        <v>350</v>
      </c>
      <c r="M35" s="36" t="s">
        <v>60</v>
      </c>
      <c r="N35" s="36" t="s">
        <v>351</v>
      </c>
      <c r="O35" s="37">
        <v>43891</v>
      </c>
      <c r="P35" s="36" t="s">
        <v>99</v>
      </c>
      <c r="Q35" s="36" t="s">
        <v>352</v>
      </c>
      <c r="R35" s="36" t="s">
        <v>353</v>
      </c>
      <c r="S35" s="38"/>
      <c r="T35" s="35" t="s">
        <v>57</v>
      </c>
      <c r="U35" s="39" t="s">
        <v>354</v>
      </c>
      <c r="V35" s="110" t="s">
        <v>355</v>
      </c>
    </row>
    <row r="36" spans="1:22" ht="37.5" customHeight="1">
      <c r="A36" s="24"/>
      <c r="B36" s="47" t="s">
        <v>63</v>
      </c>
      <c r="C36" s="42" t="s">
        <v>64</v>
      </c>
      <c r="D36" s="42" t="s">
        <v>51</v>
      </c>
      <c r="E36" s="42" t="s">
        <v>356</v>
      </c>
      <c r="F36" s="42" t="s">
        <v>357</v>
      </c>
      <c r="G36" s="47" t="s">
        <v>358</v>
      </c>
      <c r="H36" s="47" t="s">
        <v>359</v>
      </c>
      <c r="I36" s="47" t="s">
        <v>105</v>
      </c>
      <c r="J36" s="60" t="s">
        <v>360</v>
      </c>
      <c r="K36" s="47" t="s">
        <v>72</v>
      </c>
      <c r="L36" s="47" t="s">
        <v>361</v>
      </c>
      <c r="M36" s="47" t="s">
        <v>60</v>
      </c>
      <c r="N36" s="47" t="s">
        <v>57</v>
      </c>
      <c r="O36" s="48">
        <v>43922</v>
      </c>
      <c r="P36" s="47" t="s">
        <v>99</v>
      </c>
      <c r="Q36" s="60"/>
      <c r="R36" s="60"/>
      <c r="S36" s="60"/>
      <c r="T36" s="42" t="s">
        <v>57</v>
      </c>
      <c r="U36" s="61" t="s">
        <v>362</v>
      </c>
      <c r="V36" s="62"/>
    </row>
    <row r="37" spans="1:22" ht="37.5" customHeight="1">
      <c r="A37" s="24"/>
      <c r="B37" s="95" t="s">
        <v>88</v>
      </c>
      <c r="C37" s="96" t="s">
        <v>89</v>
      </c>
      <c r="D37" s="97" t="s">
        <v>90</v>
      </c>
      <c r="E37" s="98" t="s">
        <v>363</v>
      </c>
      <c r="F37" s="111" t="s">
        <v>364</v>
      </c>
      <c r="G37" s="55" t="s">
        <v>365</v>
      </c>
      <c r="H37" s="55" t="s">
        <v>366</v>
      </c>
      <c r="I37" s="55" t="s">
        <v>70</v>
      </c>
      <c r="J37" s="99" t="s">
        <v>367</v>
      </c>
      <c r="K37" s="36" t="s">
        <v>58</v>
      </c>
      <c r="L37" s="55" t="s">
        <v>70</v>
      </c>
      <c r="M37" s="55" t="s">
        <v>60</v>
      </c>
      <c r="N37" s="36" t="s">
        <v>57</v>
      </c>
      <c r="O37" s="37">
        <v>43952</v>
      </c>
      <c r="P37" s="36" t="s">
        <v>368</v>
      </c>
      <c r="Q37" s="99"/>
      <c r="R37" s="99"/>
      <c r="S37" s="55" t="s">
        <v>152</v>
      </c>
      <c r="T37" s="111" t="s">
        <v>369</v>
      </c>
      <c r="U37" s="100" t="s">
        <v>370</v>
      </c>
      <c r="V37" s="112"/>
    </row>
    <row r="38" spans="1:22" ht="37.5" customHeight="1">
      <c r="A38" s="24"/>
      <c r="B38" s="80" t="s">
        <v>88</v>
      </c>
      <c r="C38" s="43" t="s">
        <v>89</v>
      </c>
      <c r="D38" s="43" t="s">
        <v>65</v>
      </c>
      <c r="E38" s="43" t="s">
        <v>371</v>
      </c>
      <c r="F38" s="43" t="s">
        <v>372</v>
      </c>
      <c r="G38" s="80" t="s">
        <v>373</v>
      </c>
      <c r="H38" s="80" t="s">
        <v>374</v>
      </c>
      <c r="I38" s="103"/>
      <c r="J38" s="80" t="s">
        <v>375</v>
      </c>
      <c r="K38" s="47" t="s">
        <v>58</v>
      </c>
      <c r="L38" s="80" t="s">
        <v>115</v>
      </c>
      <c r="M38" s="80" t="s">
        <v>60</v>
      </c>
      <c r="N38" s="47" t="s">
        <v>57</v>
      </c>
      <c r="O38" s="48">
        <v>43922</v>
      </c>
      <c r="P38" s="47" t="s">
        <v>376</v>
      </c>
      <c r="Q38" s="103"/>
      <c r="R38" s="103"/>
      <c r="S38" s="103"/>
      <c r="T38" s="43" t="s">
        <v>57</v>
      </c>
      <c r="U38" s="89" t="s">
        <v>377</v>
      </c>
      <c r="V38" s="90"/>
    </row>
    <row r="39" spans="1:22" ht="37.5" customHeight="1">
      <c r="A39" s="113"/>
      <c r="B39" s="114" t="s">
        <v>63</v>
      </c>
      <c r="C39" s="96" t="s">
        <v>50</v>
      </c>
      <c r="D39" s="97" t="s">
        <v>51</v>
      </c>
      <c r="E39" s="115" t="s">
        <v>378</v>
      </c>
      <c r="F39" s="111" t="s">
        <v>379</v>
      </c>
      <c r="G39" s="116" t="s">
        <v>380</v>
      </c>
      <c r="H39" s="55" t="s">
        <v>381</v>
      </c>
      <c r="I39" s="55" t="s">
        <v>70</v>
      </c>
      <c r="J39" s="99" t="s">
        <v>382</v>
      </c>
      <c r="K39" s="36" t="s">
        <v>82</v>
      </c>
      <c r="L39" s="55" t="s">
        <v>383</v>
      </c>
      <c r="M39" s="55" t="s">
        <v>60</v>
      </c>
      <c r="N39" s="36" t="s">
        <v>57</v>
      </c>
      <c r="O39" s="117">
        <v>2020</v>
      </c>
      <c r="P39" s="36" t="s">
        <v>82</v>
      </c>
      <c r="Q39" s="55" t="s">
        <v>384</v>
      </c>
      <c r="R39" s="99"/>
      <c r="S39" s="99"/>
      <c r="T39" s="111" t="s">
        <v>385</v>
      </c>
      <c r="U39" s="100" t="s">
        <v>386</v>
      </c>
      <c r="V39" s="112"/>
    </row>
    <row r="40" spans="1:22" ht="37.5" customHeight="1">
      <c r="A40" s="24"/>
      <c r="B40" s="47" t="s">
        <v>63</v>
      </c>
      <c r="C40" s="43" t="s">
        <v>89</v>
      </c>
      <c r="D40" s="43" t="s">
        <v>90</v>
      </c>
      <c r="E40" s="47" t="s">
        <v>387</v>
      </c>
      <c r="F40" s="79" t="s">
        <v>388</v>
      </c>
      <c r="G40" s="47" t="s">
        <v>389</v>
      </c>
      <c r="H40" s="47" t="s">
        <v>390</v>
      </c>
      <c r="I40" s="47" t="s">
        <v>95</v>
      </c>
      <c r="J40" s="60" t="s">
        <v>391</v>
      </c>
      <c r="K40" s="47" t="s">
        <v>58</v>
      </c>
      <c r="L40" s="47" t="s">
        <v>70</v>
      </c>
      <c r="M40" s="47" t="s">
        <v>60</v>
      </c>
      <c r="N40" s="47" t="s">
        <v>57</v>
      </c>
      <c r="O40" s="48">
        <v>43922</v>
      </c>
      <c r="P40" s="47" t="s">
        <v>337</v>
      </c>
      <c r="Q40" s="60"/>
      <c r="R40" s="60"/>
      <c r="S40" s="60"/>
      <c r="T40" s="79" t="s">
        <v>392</v>
      </c>
      <c r="U40" s="61" t="s">
        <v>393</v>
      </c>
      <c r="V40" s="62"/>
    </row>
    <row r="41" spans="1:22" ht="37.5" customHeight="1">
      <c r="A41" s="24"/>
      <c r="B41" s="32" t="s">
        <v>63</v>
      </c>
      <c r="C41" s="33" t="s">
        <v>50</v>
      </c>
      <c r="D41" s="34" t="s">
        <v>65</v>
      </c>
      <c r="E41" s="35" t="s">
        <v>394</v>
      </c>
      <c r="F41" s="35" t="s">
        <v>395</v>
      </c>
      <c r="G41" s="36" t="s">
        <v>396</v>
      </c>
      <c r="H41" s="36" t="s">
        <v>397</v>
      </c>
      <c r="I41" s="36" t="s">
        <v>56</v>
      </c>
      <c r="J41" s="38" t="s">
        <v>398</v>
      </c>
      <c r="K41" s="36" t="s">
        <v>58</v>
      </c>
      <c r="L41" s="36" t="s">
        <v>107</v>
      </c>
      <c r="M41" s="36" t="s">
        <v>60</v>
      </c>
      <c r="N41" s="36" t="s">
        <v>57</v>
      </c>
      <c r="O41" s="56" t="s">
        <v>72</v>
      </c>
      <c r="P41" s="36" t="s">
        <v>399</v>
      </c>
      <c r="Q41" s="38"/>
      <c r="R41" s="38"/>
      <c r="S41" s="38"/>
      <c r="T41" s="35" t="s">
        <v>57</v>
      </c>
      <c r="U41" s="39" t="s">
        <v>400</v>
      </c>
      <c r="V41" s="40"/>
    </row>
    <row r="42" spans="1:22" ht="37.5" customHeight="1">
      <c r="A42" s="59"/>
      <c r="B42" s="80" t="s">
        <v>63</v>
      </c>
      <c r="C42" s="43" t="s">
        <v>50</v>
      </c>
      <c r="D42" s="43" t="s">
        <v>51</v>
      </c>
      <c r="E42" s="43" t="s">
        <v>401</v>
      </c>
      <c r="F42" s="43" t="s">
        <v>402</v>
      </c>
      <c r="G42" s="80" t="s">
        <v>403</v>
      </c>
      <c r="H42" s="80" t="s">
        <v>404</v>
      </c>
      <c r="I42" s="80" t="s">
        <v>70</v>
      </c>
      <c r="J42" s="80" t="s">
        <v>405</v>
      </c>
      <c r="K42" s="80" t="s">
        <v>99</v>
      </c>
      <c r="L42" s="80" t="s">
        <v>406</v>
      </c>
      <c r="M42" s="80" t="s">
        <v>60</v>
      </c>
      <c r="N42" s="47" t="s">
        <v>407</v>
      </c>
      <c r="O42" s="102">
        <v>43891</v>
      </c>
      <c r="P42" s="80" t="s">
        <v>99</v>
      </c>
      <c r="Q42" s="103"/>
      <c r="R42" s="103"/>
      <c r="S42" s="103"/>
      <c r="T42" s="43" t="s">
        <v>408</v>
      </c>
      <c r="U42" s="89" t="s">
        <v>409</v>
      </c>
      <c r="V42" s="90"/>
    </row>
    <row r="43" spans="1:22" ht="37.5" customHeight="1">
      <c r="A43" s="24"/>
      <c r="B43" s="32" t="s">
        <v>63</v>
      </c>
      <c r="C43" s="33" t="s">
        <v>50</v>
      </c>
      <c r="D43" s="97" t="s">
        <v>51</v>
      </c>
      <c r="E43" s="98" t="s">
        <v>410</v>
      </c>
      <c r="F43" s="35" t="s">
        <v>411</v>
      </c>
      <c r="G43" s="36" t="s">
        <v>412</v>
      </c>
      <c r="H43" s="36" t="s">
        <v>413</v>
      </c>
      <c r="I43" s="36" t="s">
        <v>70</v>
      </c>
      <c r="J43" s="36" t="s">
        <v>123</v>
      </c>
      <c r="K43" s="36" t="s">
        <v>99</v>
      </c>
      <c r="L43" s="36" t="s">
        <v>406</v>
      </c>
      <c r="M43" s="36" t="s">
        <v>60</v>
      </c>
      <c r="N43" s="36" t="s">
        <v>407</v>
      </c>
      <c r="O43" s="37">
        <v>44044</v>
      </c>
      <c r="P43" s="36" t="s">
        <v>99</v>
      </c>
      <c r="Q43" s="38"/>
      <c r="R43" s="38"/>
      <c r="S43" s="38"/>
      <c r="T43" s="35" t="s">
        <v>414</v>
      </c>
      <c r="U43" s="39" t="s">
        <v>415</v>
      </c>
      <c r="V43" s="40"/>
    </row>
    <row r="44" spans="1:22" ht="37.5" customHeight="1">
      <c r="A44" s="24"/>
      <c r="B44" s="47" t="s">
        <v>63</v>
      </c>
      <c r="C44" s="42" t="s">
        <v>89</v>
      </c>
      <c r="D44" s="42" t="s">
        <v>90</v>
      </c>
      <c r="E44" s="42" t="s">
        <v>416</v>
      </c>
      <c r="F44" s="42" t="s">
        <v>417</v>
      </c>
      <c r="G44" s="47" t="s">
        <v>418</v>
      </c>
      <c r="H44" s="47" t="s">
        <v>419</v>
      </c>
      <c r="I44" s="47" t="s">
        <v>70</v>
      </c>
      <c r="J44" s="47" t="s">
        <v>217</v>
      </c>
      <c r="K44" s="47" t="s">
        <v>58</v>
      </c>
      <c r="L44" s="47" t="s">
        <v>115</v>
      </c>
      <c r="M44" s="47" t="s">
        <v>60</v>
      </c>
      <c r="N44" s="47" t="s">
        <v>420</v>
      </c>
      <c r="O44" s="81" t="s">
        <v>72</v>
      </c>
      <c r="P44" s="47" t="s">
        <v>99</v>
      </c>
      <c r="Q44" s="47" t="s">
        <v>421</v>
      </c>
      <c r="R44" s="47" t="s">
        <v>422</v>
      </c>
      <c r="S44" s="47" t="s">
        <v>72</v>
      </c>
      <c r="T44" s="42" t="s">
        <v>423</v>
      </c>
      <c r="U44" s="61" t="s">
        <v>424</v>
      </c>
      <c r="V44" s="62"/>
    </row>
    <row r="45" spans="1:22" ht="37.5" customHeight="1">
      <c r="A45" s="24"/>
      <c r="B45" s="32" t="s">
        <v>63</v>
      </c>
      <c r="C45" s="33" t="s">
        <v>64</v>
      </c>
      <c r="D45" s="34" t="s">
        <v>65</v>
      </c>
      <c r="E45" s="35" t="s">
        <v>425</v>
      </c>
      <c r="F45" s="35" t="s">
        <v>426</v>
      </c>
      <c r="G45" s="36" t="s">
        <v>427</v>
      </c>
      <c r="H45" s="36" t="s">
        <v>428</v>
      </c>
      <c r="I45" s="36" t="s">
        <v>105</v>
      </c>
      <c r="J45" s="38" t="s">
        <v>429</v>
      </c>
      <c r="K45" s="36" t="s">
        <v>58</v>
      </c>
      <c r="L45" s="36" t="s">
        <v>107</v>
      </c>
      <c r="M45" s="36" t="s">
        <v>60</v>
      </c>
      <c r="N45" s="36" t="s">
        <v>57</v>
      </c>
      <c r="O45" s="37">
        <v>44013</v>
      </c>
      <c r="P45" s="36" t="s">
        <v>61</v>
      </c>
      <c r="Q45" s="55"/>
      <c r="R45" s="36"/>
      <c r="S45" s="38"/>
      <c r="T45" s="35" t="s">
        <v>57</v>
      </c>
      <c r="U45" s="39" t="s">
        <v>430</v>
      </c>
      <c r="V45" s="40"/>
    </row>
    <row r="46" spans="1:22" ht="37.5" customHeight="1">
      <c r="A46" s="24"/>
      <c r="B46" s="47" t="s">
        <v>88</v>
      </c>
      <c r="C46" s="42" t="s">
        <v>50</v>
      </c>
      <c r="D46" s="42" t="s">
        <v>51</v>
      </c>
      <c r="E46" s="42" t="s">
        <v>431</v>
      </c>
      <c r="F46" s="42" t="s">
        <v>432</v>
      </c>
      <c r="G46" s="47" t="s">
        <v>433</v>
      </c>
      <c r="H46" s="47" t="s">
        <v>434</v>
      </c>
      <c r="I46" s="47" t="s">
        <v>70</v>
      </c>
      <c r="J46" s="60" t="s">
        <v>435</v>
      </c>
      <c r="K46" s="47" t="s">
        <v>436</v>
      </c>
      <c r="L46" s="47" t="s">
        <v>192</v>
      </c>
      <c r="M46" s="47" t="s">
        <v>97</v>
      </c>
      <c r="N46" s="60" t="s">
        <v>437</v>
      </c>
      <c r="O46" s="48">
        <v>43952</v>
      </c>
      <c r="P46" s="47" t="s">
        <v>328</v>
      </c>
      <c r="Q46" s="47" t="s">
        <v>438</v>
      </c>
      <c r="R46" s="60"/>
      <c r="S46" s="60"/>
      <c r="T46" s="79" t="s">
        <v>439</v>
      </c>
      <c r="U46" s="61" t="s">
        <v>440</v>
      </c>
      <c r="V46" s="64" t="s">
        <v>441</v>
      </c>
    </row>
    <row r="47" spans="1:22" ht="37.5" customHeight="1">
      <c r="A47" s="24"/>
      <c r="B47" s="95" t="s">
        <v>49</v>
      </c>
      <c r="C47" s="96" t="s">
        <v>50</v>
      </c>
      <c r="D47" s="97" t="s">
        <v>51</v>
      </c>
      <c r="E47" s="98" t="s">
        <v>442</v>
      </c>
      <c r="F47" s="98" t="s">
        <v>443</v>
      </c>
      <c r="G47" s="55" t="s">
        <v>444</v>
      </c>
      <c r="H47" s="55" t="s">
        <v>445</v>
      </c>
      <c r="I47" s="55" t="s">
        <v>70</v>
      </c>
      <c r="J47" s="55" t="s">
        <v>57</v>
      </c>
      <c r="K47" s="55" t="s">
        <v>58</v>
      </c>
      <c r="L47" s="55" t="s">
        <v>83</v>
      </c>
      <c r="M47" s="55" t="s">
        <v>60</v>
      </c>
      <c r="N47" s="36" t="s">
        <v>57</v>
      </c>
      <c r="O47" s="66">
        <v>43922</v>
      </c>
      <c r="P47" s="55" t="s">
        <v>99</v>
      </c>
      <c r="Q47" s="99"/>
      <c r="R47" s="99"/>
      <c r="S47" s="99"/>
      <c r="T47" s="98" t="s">
        <v>446</v>
      </c>
      <c r="U47" s="100" t="s">
        <v>447</v>
      </c>
      <c r="V47" s="112"/>
    </row>
    <row r="48" spans="1:22" ht="37.5" customHeight="1">
      <c r="A48" s="104"/>
      <c r="B48" s="47" t="s">
        <v>49</v>
      </c>
      <c r="C48" s="118" t="s">
        <v>50</v>
      </c>
      <c r="D48" s="118" t="s">
        <v>51</v>
      </c>
      <c r="E48" s="118" t="s">
        <v>448</v>
      </c>
      <c r="F48" s="81" t="s">
        <v>449</v>
      </c>
      <c r="G48" s="47" t="s">
        <v>450</v>
      </c>
      <c r="H48" s="47" t="s">
        <v>451</v>
      </c>
      <c r="I48" s="47" t="s">
        <v>56</v>
      </c>
      <c r="J48" s="47" t="s">
        <v>57</v>
      </c>
      <c r="K48" s="47" t="s">
        <v>58</v>
      </c>
      <c r="L48" s="47" t="s">
        <v>59</v>
      </c>
      <c r="M48" s="47" t="s">
        <v>60</v>
      </c>
      <c r="N48" s="47" t="s">
        <v>57</v>
      </c>
      <c r="O48" s="48">
        <v>43922</v>
      </c>
      <c r="P48" s="47" t="s">
        <v>452</v>
      </c>
      <c r="Q48" s="60"/>
      <c r="R48" s="60"/>
      <c r="S48" s="60"/>
      <c r="T48" s="81" t="s">
        <v>453</v>
      </c>
      <c r="U48" s="42" t="s">
        <v>448</v>
      </c>
      <c r="V48" s="62"/>
    </row>
    <row r="49" spans="1:22" ht="37.5" customHeight="1">
      <c r="A49" s="24"/>
      <c r="B49" s="32" t="s">
        <v>63</v>
      </c>
      <c r="C49" s="91" t="s">
        <v>50</v>
      </c>
      <c r="D49" s="92" t="s">
        <v>51</v>
      </c>
      <c r="E49" s="93" t="s">
        <v>454</v>
      </c>
      <c r="F49" s="56" t="s">
        <v>455</v>
      </c>
      <c r="G49" s="36" t="s">
        <v>456</v>
      </c>
      <c r="H49" s="36" t="s">
        <v>457</v>
      </c>
      <c r="I49" s="36" t="s">
        <v>70</v>
      </c>
      <c r="J49" s="36" t="s">
        <v>458</v>
      </c>
      <c r="K49" s="36" t="s">
        <v>58</v>
      </c>
      <c r="L49" s="36" t="s">
        <v>459</v>
      </c>
      <c r="M49" s="36" t="s">
        <v>60</v>
      </c>
      <c r="N49" s="36" t="s">
        <v>57</v>
      </c>
      <c r="O49" s="37">
        <v>43891</v>
      </c>
      <c r="P49" s="36" t="s">
        <v>74</v>
      </c>
      <c r="Q49" s="38"/>
      <c r="R49" s="38"/>
      <c r="S49" s="38"/>
      <c r="T49" s="56" t="s">
        <v>460</v>
      </c>
      <c r="U49" s="39" t="s">
        <v>461</v>
      </c>
      <c r="V49" s="40"/>
    </row>
    <row r="50" spans="1:22" ht="37.5" customHeight="1">
      <c r="A50" s="119"/>
      <c r="B50" s="47" t="s">
        <v>63</v>
      </c>
      <c r="C50" s="42" t="s">
        <v>50</v>
      </c>
      <c r="D50" s="42" t="s">
        <v>51</v>
      </c>
      <c r="E50" s="42" t="s">
        <v>462</v>
      </c>
      <c r="F50" s="42" t="s">
        <v>463</v>
      </c>
      <c r="G50" s="47" t="s">
        <v>464</v>
      </c>
      <c r="H50" s="47" t="s">
        <v>465</v>
      </c>
      <c r="I50" s="47" t="s">
        <v>105</v>
      </c>
      <c r="J50" s="47" t="s">
        <v>217</v>
      </c>
      <c r="K50" s="47" t="s">
        <v>58</v>
      </c>
      <c r="L50" s="47" t="s">
        <v>466</v>
      </c>
      <c r="M50" s="47" t="s">
        <v>60</v>
      </c>
      <c r="N50" s="47" t="s">
        <v>467</v>
      </c>
      <c r="O50" s="48">
        <v>42675</v>
      </c>
      <c r="P50" s="47" t="s">
        <v>328</v>
      </c>
      <c r="Q50" s="47" t="s">
        <v>468</v>
      </c>
      <c r="R50" s="47" t="s">
        <v>469</v>
      </c>
      <c r="S50" s="47" t="s">
        <v>72</v>
      </c>
      <c r="T50" s="42" t="s">
        <v>57</v>
      </c>
      <c r="U50" s="61" t="s">
        <v>470</v>
      </c>
      <c r="V50" s="120"/>
    </row>
    <row r="51" spans="1:22" ht="37.5" customHeight="1">
      <c r="A51" s="24"/>
      <c r="B51" s="32" t="s">
        <v>63</v>
      </c>
      <c r="C51" s="91" t="s">
        <v>50</v>
      </c>
      <c r="D51" s="92" t="s">
        <v>51</v>
      </c>
      <c r="E51" s="93" t="s">
        <v>471</v>
      </c>
      <c r="F51" s="56" t="s">
        <v>250</v>
      </c>
      <c r="G51" s="56" t="s">
        <v>472</v>
      </c>
      <c r="H51" s="36" t="s">
        <v>473</v>
      </c>
      <c r="I51" s="36" t="s">
        <v>70</v>
      </c>
      <c r="J51" s="36" t="s">
        <v>140</v>
      </c>
      <c r="K51" s="36" t="s">
        <v>58</v>
      </c>
      <c r="L51" s="36" t="s">
        <v>70</v>
      </c>
      <c r="M51" s="36" t="s">
        <v>60</v>
      </c>
      <c r="N51" s="36" t="s">
        <v>57</v>
      </c>
      <c r="O51" s="37">
        <v>43891</v>
      </c>
      <c r="P51" s="36" t="s">
        <v>255</v>
      </c>
      <c r="Q51" s="38"/>
      <c r="R51" s="38"/>
      <c r="S51" s="38"/>
      <c r="T51" s="56" t="s">
        <v>256</v>
      </c>
      <c r="U51" s="39" t="s">
        <v>474</v>
      </c>
      <c r="V51" s="40"/>
    </row>
    <row r="52" spans="1:22" ht="37.5" customHeight="1">
      <c r="A52" s="24"/>
      <c r="B52" s="47" t="s">
        <v>63</v>
      </c>
      <c r="C52" s="42" t="s">
        <v>50</v>
      </c>
      <c r="D52" s="42" t="s">
        <v>51</v>
      </c>
      <c r="E52" s="42" t="s">
        <v>475</v>
      </c>
      <c r="F52" s="42" t="s">
        <v>476</v>
      </c>
      <c r="G52" s="47" t="s">
        <v>477</v>
      </c>
      <c r="H52" s="47" t="s">
        <v>478</v>
      </c>
      <c r="I52" s="47" t="s">
        <v>105</v>
      </c>
      <c r="J52" s="47" t="s">
        <v>106</v>
      </c>
      <c r="K52" s="47" t="s">
        <v>58</v>
      </c>
      <c r="L52" s="47" t="s">
        <v>479</v>
      </c>
      <c r="M52" s="47" t="s">
        <v>60</v>
      </c>
      <c r="N52" s="47" t="s">
        <v>57</v>
      </c>
      <c r="O52" s="81" t="s">
        <v>72</v>
      </c>
      <c r="P52" s="47" t="s">
        <v>99</v>
      </c>
      <c r="Q52" s="60"/>
      <c r="R52" s="60"/>
      <c r="S52" s="60"/>
      <c r="T52" s="42" t="s">
        <v>57</v>
      </c>
      <c r="U52" s="61" t="s">
        <v>480</v>
      </c>
      <c r="V52" s="62"/>
    </row>
    <row r="53" spans="1:22" ht="37.5" customHeight="1">
      <c r="A53" s="121"/>
      <c r="B53" s="32" t="s">
        <v>49</v>
      </c>
      <c r="C53" s="91" t="s">
        <v>50</v>
      </c>
      <c r="D53" s="92" t="s">
        <v>51</v>
      </c>
      <c r="E53" s="93" t="s">
        <v>481</v>
      </c>
      <c r="F53" s="56" t="s">
        <v>482</v>
      </c>
      <c r="G53" s="36" t="s">
        <v>483</v>
      </c>
      <c r="H53" s="122" t="s">
        <v>484</v>
      </c>
      <c r="I53" s="36" t="s">
        <v>95</v>
      </c>
      <c r="J53" s="36" t="s">
        <v>57</v>
      </c>
      <c r="K53" s="36" t="s">
        <v>58</v>
      </c>
      <c r="L53" s="36" t="s">
        <v>59</v>
      </c>
      <c r="M53" s="36" t="s">
        <v>97</v>
      </c>
      <c r="N53" s="36" t="s">
        <v>57</v>
      </c>
      <c r="O53" s="56" t="s">
        <v>72</v>
      </c>
      <c r="P53" s="36" t="s">
        <v>99</v>
      </c>
      <c r="Q53" s="38"/>
      <c r="R53" s="38"/>
      <c r="S53" s="38"/>
      <c r="T53" s="56" t="s">
        <v>485</v>
      </c>
      <c r="U53" s="39" t="s">
        <v>486</v>
      </c>
      <c r="V53" s="40"/>
    </row>
    <row r="54" spans="1:22" ht="37.5" customHeight="1">
      <c r="A54" s="24"/>
      <c r="B54" s="47" t="s">
        <v>63</v>
      </c>
      <c r="C54" s="42" t="s">
        <v>234</v>
      </c>
      <c r="D54" s="42" t="s">
        <v>51</v>
      </c>
      <c r="E54" s="79" t="s">
        <v>487</v>
      </c>
      <c r="F54" s="79" t="s">
        <v>488</v>
      </c>
      <c r="G54" s="47" t="s">
        <v>489</v>
      </c>
      <c r="H54" s="42" t="s">
        <v>490</v>
      </c>
      <c r="I54" s="47" t="s">
        <v>105</v>
      </c>
      <c r="J54" s="60" t="s">
        <v>491</v>
      </c>
      <c r="K54" s="47" t="s">
        <v>228</v>
      </c>
      <c r="L54" s="47" t="s">
        <v>492</v>
      </c>
      <c r="M54" s="47" t="s">
        <v>60</v>
      </c>
      <c r="N54" s="60" t="s">
        <v>493</v>
      </c>
      <c r="O54" s="48">
        <v>43922</v>
      </c>
      <c r="P54" s="47" t="s">
        <v>228</v>
      </c>
      <c r="Q54" s="47" t="s">
        <v>494</v>
      </c>
      <c r="R54" s="47" t="s">
        <v>495</v>
      </c>
      <c r="S54" s="47" t="s">
        <v>496</v>
      </c>
      <c r="T54" s="79" t="s">
        <v>497</v>
      </c>
      <c r="U54" s="61" t="s">
        <v>498</v>
      </c>
      <c r="V54" s="62"/>
    </row>
    <row r="55" spans="1:22" ht="37.5" customHeight="1">
      <c r="A55" s="123"/>
      <c r="B55" s="32" t="s">
        <v>63</v>
      </c>
      <c r="C55" s="33" t="s">
        <v>64</v>
      </c>
      <c r="D55" s="34" t="s">
        <v>65</v>
      </c>
      <c r="E55" s="35" t="s">
        <v>499</v>
      </c>
      <c r="F55" s="35" t="s">
        <v>500</v>
      </c>
      <c r="G55" s="36" t="s">
        <v>501</v>
      </c>
      <c r="H55" s="36" t="s">
        <v>502</v>
      </c>
      <c r="I55" s="36" t="s">
        <v>105</v>
      </c>
      <c r="J55" s="36" t="s">
        <v>106</v>
      </c>
      <c r="K55" s="36" t="s">
        <v>246</v>
      </c>
      <c r="L55" s="36" t="s">
        <v>107</v>
      </c>
      <c r="M55" s="36" t="s">
        <v>60</v>
      </c>
      <c r="N55" s="124" t="s">
        <v>503</v>
      </c>
      <c r="O55" s="37">
        <v>43908</v>
      </c>
      <c r="P55" s="36" t="s">
        <v>504</v>
      </c>
      <c r="Q55" s="36" t="s">
        <v>505</v>
      </c>
      <c r="R55" s="36" t="s">
        <v>506</v>
      </c>
      <c r="S55" s="36" t="s">
        <v>507</v>
      </c>
      <c r="T55" s="63" t="s">
        <v>508</v>
      </c>
      <c r="U55" s="35" t="s">
        <v>509</v>
      </c>
      <c r="V55" s="40"/>
    </row>
    <row r="56" spans="1:22" ht="37.5" customHeight="1">
      <c r="A56" s="123"/>
      <c r="B56" s="47" t="s">
        <v>63</v>
      </c>
      <c r="C56" s="42" t="s">
        <v>89</v>
      </c>
      <c r="D56" s="42" t="s">
        <v>90</v>
      </c>
      <c r="E56" s="125" t="s">
        <v>510</v>
      </c>
      <c r="F56" s="79" t="s">
        <v>511</v>
      </c>
      <c r="G56" s="47" t="s">
        <v>512</v>
      </c>
      <c r="H56" s="47" t="s">
        <v>513</v>
      </c>
      <c r="I56" s="47" t="s">
        <v>70</v>
      </c>
      <c r="J56" s="60" t="s">
        <v>514</v>
      </c>
      <c r="K56" s="47" t="s">
        <v>58</v>
      </c>
      <c r="L56" s="47" t="s">
        <v>115</v>
      </c>
      <c r="M56" s="47" t="s">
        <v>60</v>
      </c>
      <c r="N56" s="47" t="s">
        <v>57</v>
      </c>
      <c r="O56" s="48">
        <v>43831</v>
      </c>
      <c r="P56" s="47" t="s">
        <v>515</v>
      </c>
      <c r="Q56" s="47" t="s">
        <v>516</v>
      </c>
      <c r="R56" s="47" t="s">
        <v>517</v>
      </c>
      <c r="S56" s="47" t="s">
        <v>163</v>
      </c>
      <c r="T56" s="79" t="s">
        <v>518</v>
      </c>
      <c r="U56" s="61" t="s">
        <v>519</v>
      </c>
      <c r="V56" s="62"/>
    </row>
    <row r="57" spans="1:22" ht="37.5" customHeight="1">
      <c r="A57" s="24"/>
      <c r="B57" s="126" t="s">
        <v>63</v>
      </c>
      <c r="C57" s="33" t="s">
        <v>50</v>
      </c>
      <c r="D57" s="34" t="s">
        <v>51</v>
      </c>
      <c r="E57" s="127" t="s">
        <v>520</v>
      </c>
      <c r="F57" s="122" t="s">
        <v>521</v>
      </c>
      <c r="G57" s="122" t="s">
        <v>522</v>
      </c>
      <c r="H57" s="122" t="s">
        <v>523</v>
      </c>
      <c r="I57" s="122" t="s">
        <v>70</v>
      </c>
      <c r="J57" s="128" t="s">
        <v>524</v>
      </c>
      <c r="K57" s="129" t="s">
        <v>82</v>
      </c>
      <c r="L57" s="122" t="s">
        <v>83</v>
      </c>
      <c r="M57" s="122" t="s">
        <v>97</v>
      </c>
      <c r="N57" s="128" t="s">
        <v>525</v>
      </c>
      <c r="O57" s="130">
        <v>43922</v>
      </c>
      <c r="P57" s="122" t="s">
        <v>82</v>
      </c>
      <c r="Q57" s="128" t="s">
        <v>526</v>
      </c>
      <c r="R57" s="128" t="s">
        <v>527</v>
      </c>
      <c r="S57" s="128" t="s">
        <v>528</v>
      </c>
      <c r="T57" s="128" t="s">
        <v>529</v>
      </c>
      <c r="U57" s="131" t="s">
        <v>530</v>
      </c>
      <c r="V57" s="132"/>
    </row>
    <row r="58" spans="1:22" ht="37.5" customHeight="1">
      <c r="A58" s="24"/>
      <c r="B58" s="47" t="s">
        <v>63</v>
      </c>
      <c r="C58" s="42" t="s">
        <v>50</v>
      </c>
      <c r="D58" s="42" t="s">
        <v>51</v>
      </c>
      <c r="E58" s="133" t="s">
        <v>531</v>
      </c>
      <c r="F58" s="42" t="s">
        <v>532</v>
      </c>
      <c r="G58" s="47" t="s">
        <v>533</v>
      </c>
      <c r="H58" s="47" t="s">
        <v>534</v>
      </c>
      <c r="I58" s="47" t="s">
        <v>70</v>
      </c>
      <c r="J58" s="47" t="s">
        <v>57</v>
      </c>
      <c r="K58" s="47" t="s">
        <v>302</v>
      </c>
      <c r="L58" s="47" t="s">
        <v>142</v>
      </c>
      <c r="M58" s="47" t="s">
        <v>60</v>
      </c>
      <c r="N58" s="47" t="s">
        <v>57</v>
      </c>
      <c r="O58" s="48">
        <v>43983</v>
      </c>
      <c r="P58" s="47" t="s">
        <v>302</v>
      </c>
      <c r="Q58" s="47"/>
      <c r="R58" s="47" t="s">
        <v>535</v>
      </c>
      <c r="S58" s="47"/>
      <c r="T58" s="42" t="s">
        <v>57</v>
      </c>
      <c r="U58" s="61" t="s">
        <v>536</v>
      </c>
      <c r="V58" s="109" t="s">
        <v>537</v>
      </c>
    </row>
    <row r="59" spans="1:22" ht="37.5" customHeight="1">
      <c r="A59" s="24"/>
      <c r="B59" s="32" t="s">
        <v>63</v>
      </c>
      <c r="C59" s="33" t="s">
        <v>50</v>
      </c>
      <c r="D59" s="34" t="s">
        <v>51</v>
      </c>
      <c r="E59" s="35" t="s">
        <v>538</v>
      </c>
      <c r="F59" s="35" t="s">
        <v>539</v>
      </c>
      <c r="G59" s="36" t="s">
        <v>540</v>
      </c>
      <c r="H59" s="36" t="s">
        <v>541</v>
      </c>
      <c r="I59" s="36" t="s">
        <v>70</v>
      </c>
      <c r="J59" s="36" t="s">
        <v>542</v>
      </c>
      <c r="K59" s="36" t="s">
        <v>99</v>
      </c>
      <c r="L59" s="36" t="s">
        <v>170</v>
      </c>
      <c r="M59" s="36" t="s">
        <v>60</v>
      </c>
      <c r="N59" s="36" t="s">
        <v>57</v>
      </c>
      <c r="O59" s="37">
        <v>44075</v>
      </c>
      <c r="P59" s="36" t="s">
        <v>99</v>
      </c>
      <c r="Q59" s="36"/>
      <c r="R59" s="38"/>
      <c r="S59" s="38"/>
      <c r="T59" s="35" t="s">
        <v>543</v>
      </c>
      <c r="U59" s="39" t="s">
        <v>544</v>
      </c>
      <c r="V59" s="40"/>
    </row>
    <row r="60" spans="1:22" ht="37.5" customHeight="1">
      <c r="A60" s="24"/>
      <c r="B60" s="47" t="s">
        <v>63</v>
      </c>
      <c r="C60" s="42" t="s">
        <v>50</v>
      </c>
      <c r="D60" s="42" t="s">
        <v>51</v>
      </c>
      <c r="E60" s="42" t="s">
        <v>545</v>
      </c>
      <c r="F60" s="42" t="s">
        <v>546</v>
      </c>
      <c r="G60" s="47" t="s">
        <v>547</v>
      </c>
      <c r="H60" s="47" t="s">
        <v>548</v>
      </c>
      <c r="I60" s="47" t="s">
        <v>105</v>
      </c>
      <c r="J60" s="47" t="s">
        <v>549</v>
      </c>
      <c r="K60" s="47" t="s">
        <v>337</v>
      </c>
      <c r="L60" s="47" t="s">
        <v>139</v>
      </c>
      <c r="M60" s="47" t="s">
        <v>60</v>
      </c>
      <c r="N60" s="47" t="s">
        <v>57</v>
      </c>
      <c r="O60" s="48">
        <v>43922</v>
      </c>
      <c r="P60" s="47" t="s">
        <v>337</v>
      </c>
      <c r="Q60" s="47" t="s">
        <v>550</v>
      </c>
      <c r="R60" s="47" t="s">
        <v>551</v>
      </c>
      <c r="S60" s="60"/>
      <c r="T60" s="79" t="s">
        <v>552</v>
      </c>
      <c r="U60" s="61" t="s">
        <v>553</v>
      </c>
      <c r="V60" s="62"/>
    </row>
    <row r="61" spans="1:22" ht="37.5" customHeight="1">
      <c r="A61" s="24"/>
      <c r="B61" s="32" t="s">
        <v>63</v>
      </c>
      <c r="C61" s="33" t="s">
        <v>201</v>
      </c>
      <c r="D61" s="34" t="s">
        <v>51</v>
      </c>
      <c r="E61" s="35" t="s">
        <v>554</v>
      </c>
      <c r="F61" s="35" t="s">
        <v>546</v>
      </c>
      <c r="G61" s="36" t="s">
        <v>555</v>
      </c>
      <c r="H61" s="36" t="s">
        <v>556</v>
      </c>
      <c r="I61" s="36" t="s">
        <v>105</v>
      </c>
      <c r="J61" s="36" t="s">
        <v>557</v>
      </c>
      <c r="K61" s="36" t="s">
        <v>337</v>
      </c>
      <c r="L61" s="36" t="s">
        <v>558</v>
      </c>
      <c r="M61" s="36" t="s">
        <v>60</v>
      </c>
      <c r="N61" s="36" t="s">
        <v>57</v>
      </c>
      <c r="O61" s="37">
        <v>43647</v>
      </c>
      <c r="P61" s="36" t="s">
        <v>337</v>
      </c>
      <c r="Q61" s="36"/>
      <c r="R61" s="36"/>
      <c r="S61" s="38"/>
      <c r="T61" s="63" t="s">
        <v>552</v>
      </c>
      <c r="U61" s="39" t="s">
        <v>559</v>
      </c>
      <c r="V61" s="40"/>
    </row>
    <row r="62" spans="1:22" ht="37.5" customHeight="1">
      <c r="A62" s="24"/>
      <c r="B62" s="47" t="s">
        <v>63</v>
      </c>
      <c r="C62" s="42" t="s">
        <v>89</v>
      </c>
      <c r="D62" s="42" t="s">
        <v>51</v>
      </c>
      <c r="E62" s="42" t="s">
        <v>560</v>
      </c>
      <c r="F62" s="42" t="s">
        <v>561</v>
      </c>
      <c r="G62" s="47" t="s">
        <v>562</v>
      </c>
      <c r="H62" s="47" t="s">
        <v>563</v>
      </c>
      <c r="I62" s="47" t="s">
        <v>139</v>
      </c>
      <c r="J62" s="47" t="s">
        <v>564</v>
      </c>
      <c r="K62" s="47" t="s">
        <v>58</v>
      </c>
      <c r="L62" s="47" t="s">
        <v>115</v>
      </c>
      <c r="M62" s="47" t="s">
        <v>60</v>
      </c>
      <c r="N62" s="47" t="s">
        <v>565</v>
      </c>
      <c r="O62" s="48">
        <v>43891</v>
      </c>
      <c r="P62" s="47" t="s">
        <v>99</v>
      </c>
      <c r="Q62" s="47" t="s">
        <v>566</v>
      </c>
      <c r="R62" s="60"/>
      <c r="S62" s="60"/>
      <c r="T62" s="47" t="s">
        <v>567</v>
      </c>
      <c r="U62" s="109" t="s">
        <v>568</v>
      </c>
      <c r="V62" s="62"/>
    </row>
    <row r="63" spans="1:22" ht="37.5" customHeight="1">
      <c r="A63" s="24"/>
      <c r="B63" s="32" t="s">
        <v>88</v>
      </c>
      <c r="C63" s="33" t="s">
        <v>89</v>
      </c>
      <c r="D63" s="34" t="s">
        <v>51</v>
      </c>
      <c r="E63" s="35" t="s">
        <v>569</v>
      </c>
      <c r="F63" s="35" t="s">
        <v>570</v>
      </c>
      <c r="G63" s="36" t="s">
        <v>571</v>
      </c>
      <c r="H63" s="36" t="s">
        <v>572</v>
      </c>
      <c r="I63" s="36" t="s">
        <v>105</v>
      </c>
      <c r="J63" s="36" t="s">
        <v>57</v>
      </c>
      <c r="K63" s="36" t="s">
        <v>58</v>
      </c>
      <c r="L63" s="36" t="s">
        <v>73</v>
      </c>
      <c r="M63" s="36" t="s">
        <v>60</v>
      </c>
      <c r="N63" s="36" t="s">
        <v>57</v>
      </c>
      <c r="O63" s="37">
        <v>43922</v>
      </c>
      <c r="P63" s="36" t="s">
        <v>99</v>
      </c>
      <c r="Q63" s="38"/>
      <c r="R63" s="38"/>
      <c r="S63" s="38"/>
      <c r="T63" s="35" t="s">
        <v>57</v>
      </c>
      <c r="U63" s="35" t="s">
        <v>573</v>
      </c>
      <c r="V63" s="40"/>
    </row>
    <row r="64" spans="1:22" ht="37.5" customHeight="1">
      <c r="A64" s="24"/>
      <c r="B64" s="47" t="s">
        <v>49</v>
      </c>
      <c r="C64" s="42" t="s">
        <v>50</v>
      </c>
      <c r="D64" s="42" t="s">
        <v>51</v>
      </c>
      <c r="E64" s="42" t="s">
        <v>574</v>
      </c>
      <c r="F64" s="42" t="s">
        <v>575</v>
      </c>
      <c r="G64" s="47" t="s">
        <v>576</v>
      </c>
      <c r="H64" s="47" t="s">
        <v>577</v>
      </c>
      <c r="I64" s="47" t="s">
        <v>56</v>
      </c>
      <c r="J64" s="47" t="s">
        <v>57</v>
      </c>
      <c r="K64" s="47" t="s">
        <v>58</v>
      </c>
      <c r="L64" s="47" t="s">
        <v>59</v>
      </c>
      <c r="M64" s="47" t="s">
        <v>60</v>
      </c>
      <c r="N64" s="47" t="s">
        <v>57</v>
      </c>
      <c r="O64" s="48">
        <v>43891</v>
      </c>
      <c r="P64" s="47" t="s">
        <v>99</v>
      </c>
      <c r="Q64" s="60"/>
      <c r="R64" s="60"/>
      <c r="S64" s="60"/>
      <c r="T64" s="42" t="s">
        <v>57</v>
      </c>
      <c r="U64" s="61" t="s">
        <v>578</v>
      </c>
      <c r="V64" s="62"/>
    </row>
    <row r="65" spans="1:22" ht="37.5" customHeight="1">
      <c r="A65" s="123"/>
      <c r="B65" s="32" t="s">
        <v>63</v>
      </c>
      <c r="C65" s="33" t="s">
        <v>64</v>
      </c>
      <c r="D65" s="34" t="s">
        <v>65</v>
      </c>
      <c r="E65" s="35" t="s">
        <v>579</v>
      </c>
      <c r="F65" s="63" t="s">
        <v>580</v>
      </c>
      <c r="G65" s="36" t="s">
        <v>581</v>
      </c>
      <c r="H65" s="36" t="s">
        <v>582</v>
      </c>
      <c r="I65" s="36" t="s">
        <v>105</v>
      </c>
      <c r="J65" s="38" t="s">
        <v>583</v>
      </c>
      <c r="K65" s="36" t="s">
        <v>99</v>
      </c>
      <c r="L65" s="36" t="s">
        <v>584</v>
      </c>
      <c r="M65" s="36" t="s">
        <v>60</v>
      </c>
      <c r="N65" s="36" t="s">
        <v>57</v>
      </c>
      <c r="O65" s="37">
        <v>43862</v>
      </c>
      <c r="P65" s="36" t="s">
        <v>99</v>
      </c>
      <c r="Q65" s="38"/>
      <c r="R65" s="38"/>
      <c r="S65" s="38"/>
      <c r="T65" s="111" t="s">
        <v>585</v>
      </c>
      <c r="U65" s="100" t="s">
        <v>586</v>
      </c>
      <c r="V65" s="110" t="s">
        <v>587</v>
      </c>
    </row>
    <row r="66" spans="1:22" ht="37.5" customHeight="1">
      <c r="A66" s="24"/>
      <c r="B66" s="47" t="s">
        <v>88</v>
      </c>
      <c r="C66" s="134" t="s">
        <v>89</v>
      </c>
      <c r="D66" s="134" t="s">
        <v>51</v>
      </c>
      <c r="E66" s="42" t="s">
        <v>588</v>
      </c>
      <c r="F66" s="79" t="s">
        <v>589</v>
      </c>
      <c r="G66" s="47" t="s">
        <v>590</v>
      </c>
      <c r="H66" s="47" t="s">
        <v>591</v>
      </c>
      <c r="I66" s="47" t="s">
        <v>105</v>
      </c>
      <c r="J66" s="60" t="s">
        <v>592</v>
      </c>
      <c r="K66" s="47" t="s">
        <v>82</v>
      </c>
      <c r="L66" s="47" t="s">
        <v>73</v>
      </c>
      <c r="M66" s="47" t="s">
        <v>97</v>
      </c>
      <c r="N66" s="47" t="s">
        <v>593</v>
      </c>
      <c r="O66" s="81" t="s">
        <v>72</v>
      </c>
      <c r="P66" s="47" t="s">
        <v>82</v>
      </c>
      <c r="Q66" s="47" t="s">
        <v>594</v>
      </c>
      <c r="R66" s="60"/>
      <c r="S66" s="60"/>
      <c r="T66" s="94" t="s">
        <v>595</v>
      </c>
      <c r="U66" s="89" t="s">
        <v>596</v>
      </c>
      <c r="V66" s="62"/>
    </row>
    <row r="67" spans="1:22" ht="37.5" customHeight="1">
      <c r="A67" s="24"/>
      <c r="B67" s="32" t="s">
        <v>63</v>
      </c>
      <c r="C67" s="33" t="s">
        <v>89</v>
      </c>
      <c r="D67" s="34" t="s">
        <v>90</v>
      </c>
      <c r="E67" s="35" t="s">
        <v>597</v>
      </c>
      <c r="F67" s="135" t="s">
        <v>598</v>
      </c>
      <c r="G67" s="36" t="s">
        <v>599</v>
      </c>
      <c r="H67" s="36" t="s">
        <v>600</v>
      </c>
      <c r="I67" s="36" t="s">
        <v>105</v>
      </c>
      <c r="J67" s="38" t="s">
        <v>601</v>
      </c>
      <c r="K67" s="36" t="s">
        <v>58</v>
      </c>
      <c r="L67" s="36" t="s">
        <v>602</v>
      </c>
      <c r="M67" s="36" t="s">
        <v>60</v>
      </c>
      <c r="N67" s="36" t="s">
        <v>603</v>
      </c>
      <c r="O67" s="37">
        <v>43831</v>
      </c>
      <c r="P67" s="36" t="s">
        <v>604</v>
      </c>
      <c r="Q67" s="36" t="s">
        <v>605</v>
      </c>
      <c r="R67" s="36" t="s">
        <v>606</v>
      </c>
      <c r="S67" s="38"/>
      <c r="T67" s="63" t="s">
        <v>607</v>
      </c>
      <c r="U67" s="39" t="s">
        <v>608</v>
      </c>
      <c r="V67" s="88" t="s">
        <v>609</v>
      </c>
    </row>
    <row r="68" spans="1:22" ht="37.5" customHeight="1">
      <c r="A68" s="123"/>
      <c r="B68" s="47" t="s">
        <v>88</v>
      </c>
      <c r="C68" s="42" t="s">
        <v>89</v>
      </c>
      <c r="D68" s="42" t="s">
        <v>51</v>
      </c>
      <c r="E68" s="42" t="s">
        <v>610</v>
      </c>
      <c r="F68" s="42" t="s">
        <v>611</v>
      </c>
      <c r="G68" s="47" t="s">
        <v>612</v>
      </c>
      <c r="H68" s="47" t="s">
        <v>613</v>
      </c>
      <c r="I68" s="47" t="s">
        <v>139</v>
      </c>
      <c r="J68" s="47" t="s">
        <v>57</v>
      </c>
      <c r="K68" s="47" t="s">
        <v>99</v>
      </c>
      <c r="L68" s="47" t="s">
        <v>614</v>
      </c>
      <c r="M68" s="47" t="s">
        <v>60</v>
      </c>
      <c r="N68" s="47" t="s">
        <v>565</v>
      </c>
      <c r="O68" s="48">
        <v>43952</v>
      </c>
      <c r="P68" s="47" t="s">
        <v>99</v>
      </c>
      <c r="Q68" s="60"/>
      <c r="R68" s="60"/>
      <c r="S68" s="60"/>
      <c r="T68" s="42" t="s">
        <v>57</v>
      </c>
      <c r="U68" s="61" t="s">
        <v>615</v>
      </c>
      <c r="V68" s="62"/>
    </row>
    <row r="69" spans="1:22" ht="37.5" customHeight="1">
      <c r="A69" s="24"/>
      <c r="B69" s="32" t="s">
        <v>63</v>
      </c>
      <c r="C69" s="33" t="s">
        <v>64</v>
      </c>
      <c r="D69" s="34" t="s">
        <v>65</v>
      </c>
      <c r="E69" s="35" t="s">
        <v>616</v>
      </c>
      <c r="F69" s="63" t="s">
        <v>617</v>
      </c>
      <c r="G69" s="36" t="s">
        <v>618</v>
      </c>
      <c r="H69" s="36" t="s">
        <v>619</v>
      </c>
      <c r="I69" s="36" t="s">
        <v>70</v>
      </c>
      <c r="J69" s="38" t="s">
        <v>620</v>
      </c>
      <c r="K69" s="36" t="s">
        <v>58</v>
      </c>
      <c r="L69" s="36" t="s">
        <v>73</v>
      </c>
      <c r="M69" s="36" t="s">
        <v>97</v>
      </c>
      <c r="N69" s="38" t="s">
        <v>621</v>
      </c>
      <c r="O69" s="37">
        <v>43891</v>
      </c>
      <c r="P69" s="36" t="s">
        <v>328</v>
      </c>
      <c r="Q69" s="36" t="s">
        <v>622</v>
      </c>
      <c r="R69" s="36" t="s">
        <v>623</v>
      </c>
      <c r="S69" s="36" t="s">
        <v>624</v>
      </c>
      <c r="T69" s="63" t="s">
        <v>625</v>
      </c>
      <c r="U69" s="39" t="s">
        <v>626</v>
      </c>
      <c r="V69" s="40"/>
    </row>
    <row r="70" spans="1:22" ht="37.5" customHeight="1">
      <c r="A70" s="24"/>
      <c r="B70" s="47" t="s">
        <v>63</v>
      </c>
      <c r="C70" s="42" t="s">
        <v>201</v>
      </c>
      <c r="D70" s="42" t="s">
        <v>51</v>
      </c>
      <c r="E70" s="42" t="s">
        <v>627</v>
      </c>
      <c r="F70" s="42" t="s">
        <v>628</v>
      </c>
      <c r="G70" s="47" t="s">
        <v>629</v>
      </c>
      <c r="H70" s="47" t="s">
        <v>630</v>
      </c>
      <c r="I70" s="47" t="s">
        <v>105</v>
      </c>
      <c r="J70" s="47" t="s">
        <v>631</v>
      </c>
      <c r="K70" s="47" t="s">
        <v>58</v>
      </c>
      <c r="L70" s="47" t="s">
        <v>602</v>
      </c>
      <c r="M70" s="47" t="s">
        <v>60</v>
      </c>
      <c r="N70" s="47" t="s">
        <v>72</v>
      </c>
      <c r="O70" s="48">
        <v>43952</v>
      </c>
      <c r="P70" s="47" t="s">
        <v>99</v>
      </c>
      <c r="Q70" s="60"/>
      <c r="R70" s="60"/>
      <c r="S70" s="60"/>
      <c r="T70" s="47" t="s">
        <v>632</v>
      </c>
      <c r="U70" s="120" t="s">
        <v>633</v>
      </c>
      <c r="V70" s="120" t="s">
        <v>634</v>
      </c>
    </row>
    <row r="71" spans="1:22" ht="37.5" customHeight="1">
      <c r="A71" s="24"/>
      <c r="B71" s="32" t="s">
        <v>49</v>
      </c>
      <c r="C71" s="91" t="s">
        <v>50</v>
      </c>
      <c r="D71" s="92" t="s">
        <v>51</v>
      </c>
      <c r="E71" s="93" t="s">
        <v>635</v>
      </c>
      <c r="F71" s="56" t="s">
        <v>636</v>
      </c>
      <c r="G71" s="36" t="s">
        <v>637</v>
      </c>
      <c r="H71" s="36" t="s">
        <v>638</v>
      </c>
      <c r="I71" s="36" t="s">
        <v>95</v>
      </c>
      <c r="J71" s="36" t="s">
        <v>57</v>
      </c>
      <c r="K71" s="36" t="s">
        <v>58</v>
      </c>
      <c r="L71" s="36" t="s">
        <v>59</v>
      </c>
      <c r="M71" s="36" t="s">
        <v>60</v>
      </c>
      <c r="N71" s="36" t="s">
        <v>57</v>
      </c>
      <c r="O71" s="37">
        <v>43922</v>
      </c>
      <c r="P71" s="36" t="s">
        <v>99</v>
      </c>
      <c r="Q71" s="38"/>
      <c r="R71" s="38"/>
      <c r="S71" s="38"/>
      <c r="T71" s="56" t="s">
        <v>639</v>
      </c>
      <c r="U71" s="39" t="s">
        <v>640</v>
      </c>
      <c r="V71" s="40"/>
    </row>
    <row r="72" spans="1:22" ht="37.5" customHeight="1">
      <c r="A72" s="24"/>
      <c r="B72" s="47" t="s">
        <v>63</v>
      </c>
      <c r="C72" s="42" t="s">
        <v>234</v>
      </c>
      <c r="D72" s="42" t="s">
        <v>51</v>
      </c>
      <c r="E72" s="42" t="s">
        <v>641</v>
      </c>
      <c r="F72" s="82" t="s">
        <v>642</v>
      </c>
      <c r="G72" s="47" t="s">
        <v>643</v>
      </c>
      <c r="H72" s="47" t="s">
        <v>644</v>
      </c>
      <c r="I72" s="47" t="s">
        <v>105</v>
      </c>
      <c r="J72" s="47" t="s">
        <v>217</v>
      </c>
      <c r="K72" s="47" t="s">
        <v>58</v>
      </c>
      <c r="L72" s="47" t="s">
        <v>645</v>
      </c>
      <c r="M72" s="47" t="s">
        <v>60</v>
      </c>
      <c r="N72" s="47" t="s">
        <v>57</v>
      </c>
      <c r="O72" s="48">
        <v>43922</v>
      </c>
      <c r="P72" s="81" t="s">
        <v>646</v>
      </c>
      <c r="Q72" s="47"/>
      <c r="R72" s="47"/>
      <c r="S72" s="60"/>
      <c r="T72" s="42" t="s">
        <v>57</v>
      </c>
      <c r="U72" s="61" t="s">
        <v>647</v>
      </c>
      <c r="V72" s="62"/>
    </row>
    <row r="73" spans="1:22" ht="37.5" customHeight="1">
      <c r="A73" s="24"/>
      <c r="B73" s="32" t="s">
        <v>63</v>
      </c>
      <c r="C73" s="53" t="s">
        <v>64</v>
      </c>
      <c r="D73" s="70" t="s">
        <v>65</v>
      </c>
      <c r="E73" s="36" t="s">
        <v>648</v>
      </c>
      <c r="F73" s="56" t="s">
        <v>649</v>
      </c>
      <c r="G73" s="36" t="s">
        <v>650</v>
      </c>
      <c r="H73" s="36" t="s">
        <v>651</v>
      </c>
      <c r="I73" s="36" t="s">
        <v>70</v>
      </c>
      <c r="J73" s="36" t="s">
        <v>652</v>
      </c>
      <c r="K73" s="36" t="s">
        <v>653</v>
      </c>
      <c r="L73" s="36" t="s">
        <v>107</v>
      </c>
      <c r="M73" s="36" t="s">
        <v>97</v>
      </c>
      <c r="N73" s="36" t="s">
        <v>654</v>
      </c>
      <c r="O73" s="37">
        <v>43952</v>
      </c>
      <c r="P73" s="36" t="s">
        <v>653</v>
      </c>
      <c r="Q73" s="38"/>
      <c r="R73" s="38"/>
      <c r="S73" s="38"/>
      <c r="T73" s="56" t="s">
        <v>655</v>
      </c>
      <c r="U73" s="57" t="s">
        <v>656</v>
      </c>
      <c r="V73" s="58"/>
    </row>
    <row r="74" spans="1:22" ht="37.5" customHeight="1">
      <c r="A74" s="24"/>
      <c r="B74" s="47" t="s">
        <v>63</v>
      </c>
      <c r="C74" s="42" t="s">
        <v>64</v>
      </c>
      <c r="D74" s="42" t="s">
        <v>65</v>
      </c>
      <c r="E74" s="42" t="s">
        <v>657</v>
      </c>
      <c r="F74" s="82" t="s">
        <v>642</v>
      </c>
      <c r="G74" s="47" t="s">
        <v>658</v>
      </c>
      <c r="H74" s="47" t="s">
        <v>644</v>
      </c>
      <c r="I74" s="47" t="s">
        <v>105</v>
      </c>
      <c r="J74" s="47" t="s">
        <v>106</v>
      </c>
      <c r="K74" s="47" t="s">
        <v>58</v>
      </c>
      <c r="L74" s="47" t="s">
        <v>107</v>
      </c>
      <c r="M74" s="47" t="s">
        <v>60</v>
      </c>
      <c r="N74" s="47" t="s">
        <v>57</v>
      </c>
      <c r="O74" s="48">
        <v>43922</v>
      </c>
      <c r="P74" s="47" t="s">
        <v>646</v>
      </c>
      <c r="Q74" s="47"/>
      <c r="R74" s="47"/>
      <c r="S74" s="60"/>
      <c r="T74" s="42" t="s">
        <v>57</v>
      </c>
      <c r="U74" s="61" t="s">
        <v>647</v>
      </c>
      <c r="V74" s="62"/>
    </row>
    <row r="75" spans="1:22" ht="37.5" customHeight="1">
      <c r="A75" s="24"/>
      <c r="B75" s="32" t="s">
        <v>63</v>
      </c>
      <c r="C75" s="33" t="s">
        <v>64</v>
      </c>
      <c r="D75" s="34" t="s">
        <v>65</v>
      </c>
      <c r="E75" s="35" t="s">
        <v>659</v>
      </c>
      <c r="F75" s="35" t="s">
        <v>660</v>
      </c>
      <c r="G75" s="36" t="s">
        <v>661</v>
      </c>
      <c r="H75" s="36" t="s">
        <v>662</v>
      </c>
      <c r="I75" s="36" t="s">
        <v>105</v>
      </c>
      <c r="J75" s="36" t="s">
        <v>663</v>
      </c>
      <c r="K75" s="36" t="s">
        <v>58</v>
      </c>
      <c r="L75" s="36" t="s">
        <v>107</v>
      </c>
      <c r="M75" s="36" t="s">
        <v>60</v>
      </c>
      <c r="N75" s="36" t="s">
        <v>57</v>
      </c>
      <c r="O75" s="37">
        <v>43891</v>
      </c>
      <c r="P75" s="36" t="s">
        <v>108</v>
      </c>
      <c r="Q75" s="36"/>
      <c r="R75" s="36"/>
      <c r="S75" s="38"/>
      <c r="T75" s="35" t="s">
        <v>57</v>
      </c>
      <c r="U75" s="39" t="s">
        <v>664</v>
      </c>
      <c r="V75" s="40"/>
    </row>
    <row r="76" spans="1:22" ht="37.5" customHeight="1">
      <c r="A76" s="24"/>
      <c r="B76" s="47" t="s">
        <v>63</v>
      </c>
      <c r="C76" s="42" t="s">
        <v>64</v>
      </c>
      <c r="D76" s="42" t="s">
        <v>65</v>
      </c>
      <c r="E76" s="42" t="s">
        <v>665</v>
      </c>
      <c r="F76" s="42" t="s">
        <v>666</v>
      </c>
      <c r="G76" s="47" t="s">
        <v>667</v>
      </c>
      <c r="H76" s="80" t="s">
        <v>668</v>
      </c>
      <c r="I76" s="47" t="s">
        <v>139</v>
      </c>
      <c r="J76" s="47" t="s">
        <v>71</v>
      </c>
      <c r="K76" s="47" t="s">
        <v>669</v>
      </c>
      <c r="L76" s="47" t="s">
        <v>107</v>
      </c>
      <c r="M76" s="47" t="s">
        <v>60</v>
      </c>
      <c r="N76" s="47" t="s">
        <v>57</v>
      </c>
      <c r="O76" s="48">
        <v>43922</v>
      </c>
      <c r="P76" s="47" t="s">
        <v>669</v>
      </c>
      <c r="Q76" s="60"/>
      <c r="R76" s="60"/>
      <c r="S76" s="60"/>
      <c r="T76" s="42" t="s">
        <v>57</v>
      </c>
      <c r="U76" s="61" t="s">
        <v>670</v>
      </c>
      <c r="V76" s="64" t="s">
        <v>671</v>
      </c>
    </row>
    <row r="77" spans="1:22" ht="37.5" customHeight="1">
      <c r="A77" s="24"/>
      <c r="B77" s="32" t="s">
        <v>63</v>
      </c>
      <c r="C77" s="33" t="s">
        <v>89</v>
      </c>
      <c r="D77" s="34" t="s">
        <v>51</v>
      </c>
      <c r="E77" s="35" t="s">
        <v>672</v>
      </c>
      <c r="F77" s="35" t="s">
        <v>673</v>
      </c>
      <c r="G77" s="36" t="s">
        <v>674</v>
      </c>
      <c r="H77" s="36" t="s">
        <v>675</v>
      </c>
      <c r="I77" s="36" t="s">
        <v>70</v>
      </c>
      <c r="J77" s="36" t="s">
        <v>676</v>
      </c>
      <c r="K77" s="36" t="s">
        <v>58</v>
      </c>
      <c r="L77" s="36" t="s">
        <v>115</v>
      </c>
      <c r="M77" s="36" t="s">
        <v>60</v>
      </c>
      <c r="N77" s="36" t="s">
        <v>57</v>
      </c>
      <c r="O77" s="37">
        <v>43983</v>
      </c>
      <c r="P77" s="36" t="s">
        <v>99</v>
      </c>
      <c r="Q77" s="38"/>
      <c r="R77" s="38"/>
      <c r="S77" s="38"/>
      <c r="T77" s="35" t="s">
        <v>57</v>
      </c>
      <c r="U77" s="39" t="s">
        <v>677</v>
      </c>
      <c r="V77" s="40"/>
    </row>
    <row r="78" spans="1:22" ht="37.5" customHeight="1">
      <c r="A78" s="24"/>
      <c r="B78" s="47" t="s">
        <v>63</v>
      </c>
      <c r="C78" s="42" t="s">
        <v>50</v>
      </c>
      <c r="D78" s="42" t="s">
        <v>51</v>
      </c>
      <c r="E78" s="42" t="s">
        <v>678</v>
      </c>
      <c r="F78" s="42" t="s">
        <v>679</v>
      </c>
      <c r="G78" s="47" t="s">
        <v>680</v>
      </c>
      <c r="H78" s="60"/>
      <c r="I78" s="47" t="s">
        <v>105</v>
      </c>
      <c r="J78" s="47" t="s">
        <v>681</v>
      </c>
      <c r="K78" s="47" t="s">
        <v>72</v>
      </c>
      <c r="L78" s="47" t="s">
        <v>682</v>
      </c>
      <c r="M78" s="47" t="s">
        <v>60</v>
      </c>
      <c r="N78" s="47" t="s">
        <v>57</v>
      </c>
      <c r="O78" s="48">
        <v>43891</v>
      </c>
      <c r="P78" s="47" t="s">
        <v>683</v>
      </c>
      <c r="Q78" s="47" t="s">
        <v>684</v>
      </c>
      <c r="R78" s="47" t="s">
        <v>685</v>
      </c>
      <c r="S78" s="47" t="s">
        <v>72</v>
      </c>
      <c r="T78" s="42" t="s">
        <v>57</v>
      </c>
      <c r="U78" s="61" t="s">
        <v>686</v>
      </c>
      <c r="V78" s="62"/>
    </row>
    <row r="79" spans="1:22" ht="37.5" customHeight="1">
      <c r="A79" s="136"/>
      <c r="B79" s="32" t="s">
        <v>63</v>
      </c>
      <c r="C79" s="53" t="s">
        <v>50</v>
      </c>
      <c r="D79" s="70" t="s">
        <v>51</v>
      </c>
      <c r="E79" s="36" t="s">
        <v>687</v>
      </c>
      <c r="F79" s="137" t="s">
        <v>688</v>
      </c>
      <c r="G79" s="36" t="s">
        <v>689</v>
      </c>
      <c r="H79" s="55" t="s">
        <v>690</v>
      </c>
      <c r="I79" s="36" t="s">
        <v>70</v>
      </c>
      <c r="J79" s="36" t="s">
        <v>140</v>
      </c>
      <c r="K79" s="129" t="s">
        <v>72</v>
      </c>
      <c r="L79" s="36" t="s">
        <v>83</v>
      </c>
      <c r="M79" s="36" t="s">
        <v>97</v>
      </c>
      <c r="N79" s="36" t="s">
        <v>57</v>
      </c>
      <c r="O79" s="56" t="s">
        <v>72</v>
      </c>
      <c r="P79" s="36" t="s">
        <v>452</v>
      </c>
      <c r="Q79" s="38"/>
      <c r="R79" s="38"/>
      <c r="S79" s="38"/>
      <c r="T79" s="56" t="s">
        <v>691</v>
      </c>
      <c r="U79" s="39" t="s">
        <v>692</v>
      </c>
      <c r="V79" s="40"/>
    </row>
    <row r="80" spans="1:22" ht="37.5" customHeight="1">
      <c r="A80" s="24"/>
      <c r="B80" s="47" t="s">
        <v>63</v>
      </c>
      <c r="C80" s="118" t="s">
        <v>89</v>
      </c>
      <c r="D80" s="118" t="s">
        <v>90</v>
      </c>
      <c r="E80" s="118" t="s">
        <v>693</v>
      </c>
      <c r="F80" s="81" t="s">
        <v>694</v>
      </c>
      <c r="G80" s="47" t="s">
        <v>695</v>
      </c>
      <c r="H80" s="47" t="s">
        <v>696</v>
      </c>
      <c r="I80" s="47" t="s">
        <v>70</v>
      </c>
      <c r="J80" s="47" t="s">
        <v>140</v>
      </c>
      <c r="K80" s="47" t="s">
        <v>58</v>
      </c>
      <c r="L80" s="47" t="s">
        <v>70</v>
      </c>
      <c r="M80" s="47" t="s">
        <v>60</v>
      </c>
      <c r="N80" s="47" t="s">
        <v>57</v>
      </c>
      <c r="O80" s="48">
        <v>43983</v>
      </c>
      <c r="P80" s="47" t="s">
        <v>99</v>
      </c>
      <c r="Q80" s="60"/>
      <c r="R80" s="60"/>
      <c r="S80" s="60"/>
      <c r="T80" s="81" t="s">
        <v>697</v>
      </c>
      <c r="U80" s="61" t="s">
        <v>698</v>
      </c>
      <c r="V80" s="62"/>
    </row>
    <row r="81" spans="1:22" ht="37.5" customHeight="1">
      <c r="A81" s="24"/>
      <c r="B81" s="126" t="s">
        <v>63</v>
      </c>
      <c r="C81" s="33" t="s">
        <v>50</v>
      </c>
      <c r="D81" s="34" t="s">
        <v>65</v>
      </c>
      <c r="E81" s="138" t="s">
        <v>699</v>
      </c>
      <c r="F81" s="122" t="s">
        <v>700</v>
      </c>
      <c r="G81" s="122" t="s">
        <v>701</v>
      </c>
      <c r="H81" s="122" t="s">
        <v>702</v>
      </c>
      <c r="I81" s="122" t="s">
        <v>70</v>
      </c>
      <c r="J81" s="128" t="s">
        <v>703</v>
      </c>
      <c r="K81" s="129" t="s">
        <v>57</v>
      </c>
      <c r="L81" s="122" t="s">
        <v>107</v>
      </c>
      <c r="M81" s="122" t="s">
        <v>97</v>
      </c>
      <c r="N81" s="128" t="s">
        <v>704</v>
      </c>
      <c r="O81" s="130">
        <v>43617</v>
      </c>
      <c r="P81" s="122" t="s">
        <v>82</v>
      </c>
      <c r="Q81" s="128" t="s">
        <v>150</v>
      </c>
      <c r="R81" s="128" t="s">
        <v>705</v>
      </c>
      <c r="S81" s="128" t="s">
        <v>706</v>
      </c>
      <c r="T81" s="128" t="s">
        <v>529</v>
      </c>
      <c r="U81" s="131" t="s">
        <v>707</v>
      </c>
      <c r="V81" s="40"/>
    </row>
    <row r="82" spans="1:22" ht="37.5" customHeight="1">
      <c r="A82" s="123"/>
      <c r="B82" s="47" t="s">
        <v>88</v>
      </c>
      <c r="C82" s="47" t="s">
        <v>89</v>
      </c>
      <c r="D82" s="47" t="s">
        <v>90</v>
      </c>
      <c r="E82" s="105" t="s">
        <v>708</v>
      </c>
      <c r="F82" s="139" t="s">
        <v>709</v>
      </c>
      <c r="G82" s="139" t="s">
        <v>710</v>
      </c>
      <c r="H82" s="105" t="s">
        <v>711</v>
      </c>
      <c r="I82" s="105" t="s">
        <v>105</v>
      </c>
      <c r="J82" s="105" t="s">
        <v>712</v>
      </c>
      <c r="K82" s="105" t="s">
        <v>58</v>
      </c>
      <c r="L82" s="105" t="s">
        <v>70</v>
      </c>
      <c r="M82" s="105" t="s">
        <v>60</v>
      </c>
      <c r="N82" s="107"/>
      <c r="O82" s="108">
        <v>43922</v>
      </c>
      <c r="P82" s="105" t="s">
        <v>99</v>
      </c>
      <c r="Q82" s="107"/>
      <c r="R82" s="107"/>
      <c r="S82" s="107"/>
      <c r="T82" s="105" t="s">
        <v>57</v>
      </c>
      <c r="U82" s="109" t="s">
        <v>713</v>
      </c>
      <c r="V82" s="49"/>
    </row>
    <row r="83" spans="1:22" ht="37.5" customHeight="1">
      <c r="A83" s="24"/>
      <c r="B83" s="32" t="s">
        <v>88</v>
      </c>
      <c r="C83" s="33" t="s">
        <v>89</v>
      </c>
      <c r="D83" s="34" t="s">
        <v>51</v>
      </c>
      <c r="E83" s="35" t="s">
        <v>714</v>
      </c>
      <c r="F83" s="35" t="s">
        <v>715</v>
      </c>
      <c r="G83" s="36" t="s">
        <v>716</v>
      </c>
      <c r="H83" s="36" t="s">
        <v>717</v>
      </c>
      <c r="I83" s="36" t="s">
        <v>105</v>
      </c>
      <c r="J83" s="36" t="s">
        <v>57</v>
      </c>
      <c r="K83" s="36" t="s">
        <v>99</v>
      </c>
      <c r="L83" s="36" t="s">
        <v>73</v>
      </c>
      <c r="M83" s="36" t="s">
        <v>60</v>
      </c>
      <c r="N83" s="36" t="s">
        <v>57</v>
      </c>
      <c r="O83" s="37">
        <v>43922</v>
      </c>
      <c r="P83" s="36" t="s">
        <v>99</v>
      </c>
      <c r="Q83" s="36" t="s">
        <v>718</v>
      </c>
      <c r="R83" s="38"/>
      <c r="S83" s="38"/>
      <c r="T83" s="35" t="s">
        <v>57</v>
      </c>
      <c r="U83" s="39" t="s">
        <v>719</v>
      </c>
      <c r="V83" s="110" t="s">
        <v>720</v>
      </c>
    </row>
    <row r="84" spans="1:22" ht="31.5" customHeight="1">
      <c r="A84" s="24"/>
      <c r="B84" s="47" t="s">
        <v>88</v>
      </c>
      <c r="C84" s="42" t="s">
        <v>89</v>
      </c>
      <c r="D84" s="140" t="s">
        <v>51</v>
      </c>
      <c r="E84" s="140" t="s">
        <v>721</v>
      </c>
      <c r="F84" s="141" t="s">
        <v>722</v>
      </c>
      <c r="G84" s="142" t="s">
        <v>723</v>
      </c>
      <c r="H84" s="142" t="s">
        <v>724</v>
      </c>
      <c r="I84" s="142" t="s">
        <v>56</v>
      </c>
      <c r="J84" s="143" t="s">
        <v>725</v>
      </c>
      <c r="K84" s="142" t="s">
        <v>58</v>
      </c>
      <c r="L84" s="142" t="s">
        <v>142</v>
      </c>
      <c r="M84" s="142" t="s">
        <v>60</v>
      </c>
      <c r="N84" s="142" t="s">
        <v>726</v>
      </c>
      <c r="O84" s="144">
        <v>39234</v>
      </c>
      <c r="P84" s="142" t="s">
        <v>727</v>
      </c>
      <c r="Q84" s="142" t="s">
        <v>728</v>
      </c>
      <c r="R84" s="142" t="s">
        <v>729</v>
      </c>
      <c r="S84" s="142" t="s">
        <v>152</v>
      </c>
      <c r="T84" s="141" t="s">
        <v>730</v>
      </c>
      <c r="U84" s="61" t="s">
        <v>731</v>
      </c>
      <c r="V84" s="90"/>
    </row>
    <row r="85" spans="1:22" ht="31.5" customHeight="1">
      <c r="A85" s="24"/>
      <c r="B85" s="32" t="s">
        <v>88</v>
      </c>
      <c r="C85" s="53" t="s">
        <v>89</v>
      </c>
      <c r="D85" s="70" t="s">
        <v>90</v>
      </c>
      <c r="E85" s="36" t="s">
        <v>732</v>
      </c>
      <c r="F85" s="56" t="s">
        <v>733</v>
      </c>
      <c r="G85" s="36" t="s">
        <v>734</v>
      </c>
      <c r="H85" s="36" t="s">
        <v>735</v>
      </c>
      <c r="I85" s="36" t="s">
        <v>105</v>
      </c>
      <c r="J85" s="36" t="s">
        <v>57</v>
      </c>
      <c r="K85" s="36" t="s">
        <v>58</v>
      </c>
      <c r="L85" s="36" t="s">
        <v>736</v>
      </c>
      <c r="M85" s="36" t="s">
        <v>60</v>
      </c>
      <c r="N85" s="36" t="s">
        <v>57</v>
      </c>
      <c r="O85" s="56" t="s">
        <v>72</v>
      </c>
      <c r="P85" s="36" t="s">
        <v>99</v>
      </c>
      <c r="Q85" s="38"/>
      <c r="R85" s="38"/>
      <c r="S85" s="38"/>
      <c r="T85" s="56" t="s">
        <v>57</v>
      </c>
      <c r="U85" s="57" t="s">
        <v>737</v>
      </c>
    </row>
    <row r="86" spans="1:22" ht="31.5" customHeight="1">
      <c r="A86" s="24"/>
      <c r="B86" s="47" t="s">
        <v>63</v>
      </c>
      <c r="C86" s="42" t="s">
        <v>50</v>
      </c>
      <c r="D86" s="42" t="s">
        <v>51</v>
      </c>
      <c r="E86" s="42" t="s">
        <v>738</v>
      </c>
      <c r="F86" s="42" t="s">
        <v>739</v>
      </c>
      <c r="G86" s="47" t="s">
        <v>740</v>
      </c>
      <c r="H86" s="47" t="s">
        <v>741</v>
      </c>
      <c r="I86" s="47" t="s">
        <v>105</v>
      </c>
      <c r="J86" s="47" t="s">
        <v>71</v>
      </c>
      <c r="K86" s="47" t="s">
        <v>58</v>
      </c>
      <c r="L86" s="47" t="s">
        <v>142</v>
      </c>
      <c r="M86" s="47" t="s">
        <v>60</v>
      </c>
      <c r="N86" s="47" t="s">
        <v>57</v>
      </c>
      <c r="O86" s="48">
        <v>43952</v>
      </c>
      <c r="P86" s="47" t="s">
        <v>99</v>
      </c>
      <c r="Q86" s="47" t="s">
        <v>742</v>
      </c>
      <c r="R86" s="47" t="s">
        <v>633</v>
      </c>
      <c r="S86" s="47" t="s">
        <v>633</v>
      </c>
      <c r="T86" s="42" t="s">
        <v>743</v>
      </c>
      <c r="U86" s="61" t="s">
        <v>744</v>
      </c>
      <c r="V86" s="90"/>
    </row>
    <row r="87" spans="1:22" ht="31.5" customHeight="1">
      <c r="A87" s="24"/>
      <c r="B87" s="32" t="s">
        <v>63</v>
      </c>
      <c r="C87" s="33" t="s">
        <v>50</v>
      </c>
      <c r="D87" s="34" t="s">
        <v>51</v>
      </c>
      <c r="E87" s="35" t="s">
        <v>745</v>
      </c>
      <c r="F87" s="35" t="s">
        <v>746</v>
      </c>
      <c r="G87" s="36" t="s">
        <v>747</v>
      </c>
      <c r="H87" s="36" t="s">
        <v>748</v>
      </c>
      <c r="I87" s="36" t="s">
        <v>105</v>
      </c>
      <c r="J87" s="36" t="s">
        <v>749</v>
      </c>
      <c r="K87" s="36" t="s">
        <v>74</v>
      </c>
      <c r="L87" s="36" t="s">
        <v>361</v>
      </c>
      <c r="M87" s="36" t="s">
        <v>60</v>
      </c>
      <c r="N87" s="36" t="s">
        <v>57</v>
      </c>
      <c r="O87" s="37">
        <v>43862</v>
      </c>
      <c r="P87" s="36" t="s">
        <v>74</v>
      </c>
      <c r="Q87" s="38"/>
      <c r="R87" s="38"/>
      <c r="S87" s="38"/>
      <c r="T87" s="35" t="s">
        <v>57</v>
      </c>
      <c r="U87" s="39" t="s">
        <v>750</v>
      </c>
      <c r="V87" s="40"/>
    </row>
    <row r="88" spans="1:22" ht="31.5" customHeight="1">
      <c r="A88" s="24"/>
      <c r="B88" s="47" t="s">
        <v>49</v>
      </c>
      <c r="C88" s="42" t="s">
        <v>50</v>
      </c>
      <c r="D88" s="42" t="s">
        <v>51</v>
      </c>
      <c r="E88" s="42" t="s">
        <v>751</v>
      </c>
      <c r="F88" s="145" t="s">
        <v>752</v>
      </c>
      <c r="G88" s="47" t="s">
        <v>753</v>
      </c>
      <c r="H88" s="47" t="s">
        <v>754</v>
      </c>
      <c r="I88" s="47" t="s">
        <v>245</v>
      </c>
      <c r="J88" s="47" t="s">
        <v>57</v>
      </c>
      <c r="K88" s="80" t="s">
        <v>58</v>
      </c>
      <c r="L88" s="47" t="s">
        <v>59</v>
      </c>
      <c r="M88" s="47" t="s">
        <v>60</v>
      </c>
      <c r="N88" s="47" t="s">
        <v>57</v>
      </c>
      <c r="O88" s="81" t="s">
        <v>72</v>
      </c>
      <c r="P88" s="47" t="s">
        <v>99</v>
      </c>
      <c r="Q88" s="60"/>
      <c r="R88" s="60"/>
      <c r="S88" s="60"/>
      <c r="T88" s="81" t="s">
        <v>755</v>
      </c>
      <c r="U88" s="61" t="s">
        <v>756</v>
      </c>
      <c r="V88" s="62"/>
    </row>
    <row r="89" spans="1:22" ht="31.5" customHeight="1">
      <c r="A89" s="24"/>
      <c r="B89" s="126" t="s">
        <v>63</v>
      </c>
      <c r="C89" s="33" t="s">
        <v>50</v>
      </c>
      <c r="D89" s="34" t="s">
        <v>65</v>
      </c>
      <c r="E89" s="138" t="s">
        <v>757</v>
      </c>
      <c r="F89" s="122" t="s">
        <v>758</v>
      </c>
      <c r="G89" s="122" t="s">
        <v>759</v>
      </c>
      <c r="H89" s="122" t="s">
        <v>760</v>
      </c>
      <c r="I89" s="122" t="s">
        <v>70</v>
      </c>
      <c r="J89" s="128" t="s">
        <v>761</v>
      </c>
      <c r="K89" s="129" t="s">
        <v>57</v>
      </c>
      <c r="L89" s="122" t="s">
        <v>83</v>
      </c>
      <c r="M89" s="122" t="s">
        <v>762</v>
      </c>
      <c r="N89" s="128" t="s">
        <v>763</v>
      </c>
      <c r="O89" s="130">
        <v>43891</v>
      </c>
      <c r="P89" s="122" t="s">
        <v>82</v>
      </c>
      <c r="Q89" s="128" t="s">
        <v>764</v>
      </c>
      <c r="R89" s="128" t="s">
        <v>765</v>
      </c>
      <c r="S89" s="128" t="s">
        <v>766</v>
      </c>
      <c r="T89" s="128" t="s">
        <v>767</v>
      </c>
      <c r="U89" s="131" t="s">
        <v>768</v>
      </c>
      <c r="V89" s="40"/>
    </row>
    <row r="90" spans="1:22" ht="37.5" customHeight="1">
      <c r="A90" s="146" t="s">
        <v>63</v>
      </c>
      <c r="B90" s="147" t="s">
        <v>63</v>
      </c>
      <c r="C90" s="42" t="s">
        <v>234</v>
      </c>
      <c r="D90" s="42" t="s">
        <v>51</v>
      </c>
      <c r="E90" s="42" t="s">
        <v>769</v>
      </c>
      <c r="F90" s="148" t="s">
        <v>770</v>
      </c>
      <c r="G90" s="47" t="s">
        <v>771</v>
      </c>
      <c r="H90" s="47" t="s">
        <v>772</v>
      </c>
      <c r="I90" s="47" t="s">
        <v>70</v>
      </c>
      <c r="J90" s="47" t="s">
        <v>773</v>
      </c>
      <c r="K90" s="47" t="s">
        <v>58</v>
      </c>
      <c r="L90" s="80" t="s">
        <v>361</v>
      </c>
      <c r="M90" s="47" t="s">
        <v>60</v>
      </c>
      <c r="N90" s="47" t="s">
        <v>57</v>
      </c>
      <c r="O90" s="48">
        <v>43952</v>
      </c>
      <c r="P90" s="47" t="s">
        <v>774</v>
      </c>
      <c r="Q90" s="60"/>
      <c r="R90" s="60"/>
      <c r="S90" s="47"/>
      <c r="T90" s="42" t="s">
        <v>775</v>
      </c>
      <c r="U90" s="89" t="s">
        <v>776</v>
      </c>
      <c r="V90" s="149" t="s">
        <v>777</v>
      </c>
    </row>
    <row r="91" spans="1:22" ht="37.5" customHeight="1">
      <c r="A91" s="80" t="s">
        <v>63</v>
      </c>
      <c r="B91" s="150" t="s">
        <v>63</v>
      </c>
      <c r="C91" s="33" t="s">
        <v>234</v>
      </c>
      <c r="D91" s="34" t="s">
        <v>51</v>
      </c>
      <c r="E91" s="98" t="s">
        <v>778</v>
      </c>
      <c r="F91" s="111" t="s">
        <v>779</v>
      </c>
      <c r="G91" s="55" t="s">
        <v>780</v>
      </c>
      <c r="H91" s="55" t="s">
        <v>781</v>
      </c>
      <c r="I91" s="55" t="s">
        <v>105</v>
      </c>
      <c r="J91" s="55" t="s">
        <v>782</v>
      </c>
      <c r="K91" s="55" t="s">
        <v>72</v>
      </c>
      <c r="L91" s="55" t="s">
        <v>73</v>
      </c>
      <c r="M91" s="55" t="s">
        <v>60</v>
      </c>
      <c r="N91" s="55" t="s">
        <v>57</v>
      </c>
      <c r="O91" s="66">
        <v>43831</v>
      </c>
      <c r="P91" s="55" t="s">
        <v>99</v>
      </c>
      <c r="Q91" s="99"/>
      <c r="R91" s="99"/>
      <c r="S91" s="55" t="s">
        <v>152</v>
      </c>
      <c r="T91" s="98" t="s">
        <v>783</v>
      </c>
      <c r="U91" s="100" t="s">
        <v>784</v>
      </c>
      <c r="V91" s="112"/>
    </row>
    <row r="92" spans="1:22" ht="37.5" customHeight="1">
      <c r="A92" s="146" t="s">
        <v>63</v>
      </c>
      <c r="B92" s="151" t="s">
        <v>63</v>
      </c>
      <c r="C92" s="42" t="s">
        <v>234</v>
      </c>
      <c r="D92" s="42" t="s">
        <v>51</v>
      </c>
      <c r="E92" s="140" t="s">
        <v>785</v>
      </c>
      <c r="F92" s="42" t="s">
        <v>786</v>
      </c>
      <c r="G92" s="47" t="s">
        <v>787</v>
      </c>
      <c r="H92" s="47" t="s">
        <v>788</v>
      </c>
      <c r="I92" s="47" t="s">
        <v>70</v>
      </c>
      <c r="J92" s="47" t="s">
        <v>169</v>
      </c>
      <c r="K92" s="47" t="s">
        <v>58</v>
      </c>
      <c r="L92" s="47" t="s">
        <v>614</v>
      </c>
      <c r="M92" s="47" t="s">
        <v>60</v>
      </c>
      <c r="N92" s="47" t="s">
        <v>57</v>
      </c>
      <c r="O92" s="81">
        <v>2017</v>
      </c>
      <c r="P92" s="47" t="s">
        <v>669</v>
      </c>
      <c r="Q92" s="60"/>
      <c r="R92" s="60"/>
      <c r="S92" s="60"/>
      <c r="T92" s="43" t="s">
        <v>789</v>
      </c>
      <c r="U92" s="89" t="s">
        <v>790</v>
      </c>
      <c r="V92" s="64" t="s">
        <v>791</v>
      </c>
    </row>
    <row r="93" spans="1:22" ht="31.5" customHeight="1">
      <c r="A93" s="24"/>
      <c r="B93" s="150" t="s">
        <v>88</v>
      </c>
      <c r="C93" s="53" t="s">
        <v>201</v>
      </c>
      <c r="D93" s="70" t="s">
        <v>51</v>
      </c>
      <c r="E93" s="152" t="s">
        <v>792</v>
      </c>
      <c r="F93" s="117" t="s">
        <v>92</v>
      </c>
      <c r="G93" s="55" t="s">
        <v>793</v>
      </c>
      <c r="H93" s="55" t="s">
        <v>794</v>
      </c>
      <c r="I93" s="55" t="s">
        <v>95</v>
      </c>
      <c r="J93" s="55" t="s">
        <v>57</v>
      </c>
      <c r="K93" s="55" t="s">
        <v>58</v>
      </c>
      <c r="L93" s="55" t="s">
        <v>96</v>
      </c>
      <c r="M93" s="55" t="s">
        <v>97</v>
      </c>
      <c r="N93" s="36" t="s">
        <v>795</v>
      </c>
      <c r="O93" s="117" t="s">
        <v>72</v>
      </c>
      <c r="P93" s="55" t="s">
        <v>99</v>
      </c>
      <c r="Q93" s="99"/>
      <c r="R93" s="99"/>
      <c r="S93" s="99"/>
      <c r="T93" s="117" t="s">
        <v>57</v>
      </c>
      <c r="U93" s="153" t="s">
        <v>796</v>
      </c>
      <c r="V93" s="58"/>
    </row>
    <row r="94" spans="1:22" ht="31.5" customHeight="1">
      <c r="A94" s="24"/>
      <c r="B94" s="154" t="s">
        <v>63</v>
      </c>
      <c r="C94" s="42" t="s">
        <v>201</v>
      </c>
      <c r="D94" s="42" t="s">
        <v>51</v>
      </c>
      <c r="E94" s="140" t="s">
        <v>797</v>
      </c>
      <c r="F94" s="42" t="s">
        <v>798</v>
      </c>
      <c r="G94" s="47" t="s">
        <v>799</v>
      </c>
      <c r="H94" s="47" t="s">
        <v>800</v>
      </c>
      <c r="I94" s="47" t="s">
        <v>105</v>
      </c>
      <c r="J94" s="47" t="s">
        <v>801</v>
      </c>
      <c r="K94" s="47" t="s">
        <v>58</v>
      </c>
      <c r="L94" s="47" t="s">
        <v>139</v>
      </c>
      <c r="M94" s="47" t="s">
        <v>60</v>
      </c>
      <c r="N94" s="47" t="s">
        <v>802</v>
      </c>
      <c r="O94" s="48">
        <v>43891</v>
      </c>
      <c r="P94" s="47" t="s">
        <v>803</v>
      </c>
      <c r="Q94" s="47" t="s">
        <v>804</v>
      </c>
      <c r="R94" s="60"/>
      <c r="S94" s="60"/>
      <c r="T94" s="42" t="s">
        <v>57</v>
      </c>
      <c r="U94" s="61" t="s">
        <v>805</v>
      </c>
      <c r="V94" s="62"/>
    </row>
    <row r="95" spans="1:22" ht="31.5" customHeight="1">
      <c r="A95" s="24"/>
      <c r="B95" s="155"/>
      <c r="C95" s="53"/>
      <c r="D95" s="70"/>
      <c r="E95" s="36"/>
      <c r="F95" s="72"/>
      <c r="G95" s="38"/>
      <c r="H95" s="38"/>
      <c r="I95" s="38"/>
      <c r="J95" s="38"/>
      <c r="K95" s="38"/>
      <c r="L95" s="38"/>
      <c r="M95" s="38"/>
      <c r="N95" s="38"/>
      <c r="O95" s="72"/>
      <c r="P95" s="38"/>
      <c r="Q95" s="38"/>
      <c r="R95" s="38"/>
      <c r="S95" s="38"/>
      <c r="T95" s="72"/>
      <c r="U95" s="77"/>
      <c r="V95" s="40"/>
    </row>
    <row r="96" spans="1:22" ht="31.5" customHeight="1">
      <c r="A96" s="24"/>
      <c r="B96" s="60"/>
      <c r="C96" s="47"/>
      <c r="D96" s="47"/>
      <c r="E96" s="47"/>
      <c r="F96" s="156"/>
      <c r="G96" s="60"/>
      <c r="H96" s="60"/>
      <c r="I96" s="60"/>
      <c r="J96" s="60"/>
      <c r="K96" s="60"/>
      <c r="L96" s="60"/>
      <c r="M96" s="60"/>
      <c r="N96" s="60"/>
      <c r="O96" s="156"/>
      <c r="P96" s="60"/>
      <c r="Q96" s="60"/>
      <c r="R96" s="60"/>
      <c r="S96" s="60"/>
      <c r="T96" s="156"/>
      <c r="U96" s="157"/>
      <c r="V96" s="62"/>
    </row>
    <row r="97" spans="1:22" ht="31.5" customHeight="1">
      <c r="A97" s="24"/>
      <c r="B97" s="155"/>
      <c r="C97" s="53"/>
      <c r="D97" s="70"/>
      <c r="E97" s="36"/>
      <c r="F97" s="56"/>
      <c r="G97" s="38"/>
      <c r="H97" s="38"/>
      <c r="I97" s="38"/>
      <c r="J97" s="38"/>
      <c r="K97" s="38"/>
      <c r="L97" s="38"/>
      <c r="M97" s="38"/>
      <c r="N97" s="38"/>
      <c r="O97" s="72"/>
      <c r="P97" s="38"/>
      <c r="Q97" s="38"/>
      <c r="R97" s="38"/>
      <c r="S97" s="38"/>
      <c r="T97" s="56"/>
      <c r="U97" s="35"/>
      <c r="V97" s="40"/>
    </row>
    <row r="98" spans="1:22" ht="31.5" customHeight="1">
      <c r="A98" s="24"/>
      <c r="B98" s="60"/>
      <c r="C98" s="47"/>
      <c r="D98" s="47"/>
      <c r="E98" s="47"/>
      <c r="F98" s="81"/>
      <c r="G98" s="60"/>
      <c r="H98" s="60"/>
      <c r="I98" s="60"/>
      <c r="J98" s="60"/>
      <c r="K98" s="60"/>
      <c r="L98" s="60"/>
      <c r="M98" s="60"/>
      <c r="N98" s="60"/>
      <c r="O98" s="156"/>
      <c r="P98" s="60"/>
      <c r="Q98" s="60"/>
      <c r="R98" s="60"/>
      <c r="S98" s="60"/>
      <c r="T98" s="81"/>
      <c r="U98" s="42"/>
      <c r="V98" s="62"/>
    </row>
    <row r="99" spans="1:22" ht="31.5" customHeight="1">
      <c r="A99" s="24"/>
      <c r="B99" s="155"/>
      <c r="C99" s="53"/>
      <c r="D99" s="70"/>
      <c r="E99" s="36"/>
      <c r="F99" s="56"/>
      <c r="G99" s="38"/>
      <c r="H99" s="38"/>
      <c r="I99" s="38"/>
      <c r="J99" s="38"/>
      <c r="K99" s="38"/>
      <c r="L99" s="38"/>
      <c r="M99" s="38"/>
      <c r="N99" s="38"/>
      <c r="O99" s="72"/>
      <c r="P99" s="38"/>
      <c r="Q99" s="38"/>
      <c r="R99" s="38"/>
      <c r="S99" s="38"/>
      <c r="T99" s="56"/>
      <c r="U99" s="35"/>
      <c r="V99" s="40"/>
    </row>
    <row r="100" spans="1:22" ht="31.5" customHeight="1">
      <c r="A100" s="24"/>
      <c r="B100" s="60"/>
      <c r="C100" s="47"/>
      <c r="D100" s="47"/>
      <c r="E100" s="47"/>
      <c r="F100" s="81"/>
      <c r="G100" s="60"/>
      <c r="H100" s="60"/>
      <c r="I100" s="60"/>
      <c r="J100" s="60"/>
      <c r="K100" s="60"/>
      <c r="L100" s="60"/>
      <c r="M100" s="60"/>
      <c r="N100" s="60"/>
      <c r="O100" s="156"/>
      <c r="P100" s="60"/>
      <c r="Q100" s="60"/>
      <c r="R100" s="60"/>
      <c r="S100" s="60"/>
      <c r="T100" s="81"/>
      <c r="U100" s="42"/>
      <c r="V100" s="62"/>
    </row>
  </sheetData>
  <autoFilter ref="A1:V94" xr:uid="{00000000-0009-0000-0000-000001000000}"/>
  <hyperlinks>
    <hyperlink ref="U2" r:id="rId1" xr:uid="{00000000-0004-0000-0100-000000000000}"/>
    <hyperlink ref="U3" r:id="rId2" xr:uid="{00000000-0004-0000-0100-000001000000}"/>
    <hyperlink ref="U4" r:id="rId3" xr:uid="{00000000-0004-0000-0100-000002000000}"/>
    <hyperlink ref="V4" r:id="rId4" xr:uid="{00000000-0004-0000-0100-000003000000}"/>
    <hyperlink ref="U5" r:id="rId5" xr:uid="{00000000-0004-0000-0100-000004000000}"/>
    <hyperlink ref="U6" r:id="rId6" xr:uid="{00000000-0004-0000-0100-000005000000}"/>
    <hyperlink ref="U7" r:id="rId7" xr:uid="{00000000-0004-0000-0100-000006000000}"/>
    <hyperlink ref="U8" r:id="rId8" xr:uid="{00000000-0004-0000-0100-000007000000}"/>
    <hyperlink ref="V8" r:id="rId9" xr:uid="{00000000-0004-0000-0100-000008000000}"/>
    <hyperlink ref="U9" r:id="rId10" xr:uid="{00000000-0004-0000-0100-000009000000}"/>
    <hyperlink ref="U10" r:id="rId11" xr:uid="{00000000-0004-0000-0100-00000A000000}"/>
    <hyperlink ref="V11" r:id="rId12" xr:uid="{00000000-0004-0000-0100-00000B000000}"/>
    <hyperlink ref="U12" r:id="rId13" xr:uid="{00000000-0004-0000-0100-00000C000000}"/>
    <hyperlink ref="U13" r:id="rId14" xr:uid="{00000000-0004-0000-0100-00000D000000}"/>
    <hyperlink ref="V13" r:id="rId15" xr:uid="{00000000-0004-0000-0100-00000E000000}"/>
    <hyperlink ref="U14" r:id="rId16" xr:uid="{00000000-0004-0000-0100-00000F000000}"/>
    <hyperlink ref="U15" r:id="rId17" xr:uid="{00000000-0004-0000-0100-000010000000}"/>
    <hyperlink ref="U16" r:id="rId18" xr:uid="{00000000-0004-0000-0100-000011000000}"/>
    <hyperlink ref="V16" r:id="rId19" xr:uid="{00000000-0004-0000-0100-000012000000}"/>
    <hyperlink ref="U17" r:id="rId20" xr:uid="{00000000-0004-0000-0100-000013000000}"/>
    <hyperlink ref="U18" r:id="rId21" xr:uid="{00000000-0004-0000-0100-000014000000}"/>
    <hyperlink ref="U19" r:id="rId22" xr:uid="{00000000-0004-0000-0100-000015000000}"/>
    <hyperlink ref="U20" r:id="rId23" xr:uid="{00000000-0004-0000-0100-000016000000}"/>
    <hyperlink ref="U21" r:id="rId24" xr:uid="{00000000-0004-0000-0100-000017000000}"/>
    <hyperlink ref="U22" r:id="rId25" xr:uid="{00000000-0004-0000-0100-000018000000}"/>
    <hyperlink ref="U23" r:id="rId26" xr:uid="{00000000-0004-0000-0100-000019000000}"/>
    <hyperlink ref="U24" r:id="rId27" xr:uid="{00000000-0004-0000-0100-00001A000000}"/>
    <hyperlink ref="U25" r:id="rId28" xr:uid="{00000000-0004-0000-0100-00001B000000}"/>
    <hyperlink ref="U26" r:id="rId29" xr:uid="{00000000-0004-0000-0100-00001C000000}"/>
    <hyperlink ref="U27" r:id="rId30" xr:uid="{00000000-0004-0000-0100-00001D000000}"/>
    <hyperlink ref="U28" r:id="rId31" xr:uid="{00000000-0004-0000-0100-00001E000000}"/>
    <hyperlink ref="U29" r:id="rId32" xr:uid="{00000000-0004-0000-0100-00001F000000}"/>
    <hyperlink ref="U30" r:id="rId33" xr:uid="{00000000-0004-0000-0100-000020000000}"/>
    <hyperlink ref="V30" r:id="rId34" xr:uid="{00000000-0004-0000-0100-000021000000}"/>
    <hyperlink ref="U31" r:id="rId35" xr:uid="{00000000-0004-0000-0100-000022000000}"/>
    <hyperlink ref="U32" r:id="rId36" xr:uid="{00000000-0004-0000-0100-000023000000}"/>
    <hyperlink ref="U33" r:id="rId37" xr:uid="{00000000-0004-0000-0100-000024000000}"/>
    <hyperlink ref="V33" r:id="rId38" xr:uid="{00000000-0004-0000-0100-000025000000}"/>
    <hyperlink ref="U34" r:id="rId39" xr:uid="{00000000-0004-0000-0100-000026000000}"/>
    <hyperlink ref="U35" r:id="rId40" xr:uid="{00000000-0004-0000-0100-000027000000}"/>
    <hyperlink ref="V35" r:id="rId41" xr:uid="{00000000-0004-0000-0100-000028000000}"/>
    <hyperlink ref="U36" r:id="rId42" xr:uid="{00000000-0004-0000-0100-000029000000}"/>
    <hyperlink ref="U37" r:id="rId43" xr:uid="{00000000-0004-0000-0100-00002A000000}"/>
    <hyperlink ref="U38" r:id="rId44" xr:uid="{00000000-0004-0000-0100-00002B000000}"/>
    <hyperlink ref="U39" r:id="rId45" xr:uid="{00000000-0004-0000-0100-00002C000000}"/>
    <hyperlink ref="U40" r:id="rId46" xr:uid="{00000000-0004-0000-0100-00002D000000}"/>
    <hyperlink ref="U41" r:id="rId47" xr:uid="{00000000-0004-0000-0100-00002E000000}"/>
    <hyperlink ref="U42" r:id="rId48" xr:uid="{00000000-0004-0000-0100-00002F000000}"/>
    <hyperlink ref="U43" r:id="rId49" xr:uid="{00000000-0004-0000-0100-000030000000}"/>
    <hyperlink ref="U44" r:id="rId50" xr:uid="{00000000-0004-0000-0100-000031000000}"/>
    <hyperlink ref="U45" r:id="rId51" xr:uid="{00000000-0004-0000-0100-000032000000}"/>
    <hyperlink ref="U46" r:id="rId52" xr:uid="{00000000-0004-0000-0100-000033000000}"/>
    <hyperlink ref="V46" r:id="rId53" xr:uid="{00000000-0004-0000-0100-000034000000}"/>
    <hyperlink ref="U47" r:id="rId54" xr:uid="{00000000-0004-0000-0100-000035000000}"/>
    <hyperlink ref="U49" r:id="rId55" xr:uid="{00000000-0004-0000-0100-000036000000}"/>
    <hyperlink ref="U50" r:id="rId56" xr:uid="{00000000-0004-0000-0100-000037000000}"/>
    <hyperlink ref="U51" r:id="rId57" xr:uid="{00000000-0004-0000-0100-000038000000}"/>
    <hyperlink ref="U52" r:id="rId58" location="/83dbfed20f384a5d9f524942379df5be" xr:uid="{00000000-0004-0000-0100-000039000000}"/>
    <hyperlink ref="U53" r:id="rId59" xr:uid="{00000000-0004-0000-0100-00003A000000}"/>
    <hyperlink ref="U54" r:id="rId60" xr:uid="{00000000-0004-0000-0100-00003B000000}"/>
    <hyperlink ref="U56" r:id="rId61" xr:uid="{00000000-0004-0000-0100-00003C000000}"/>
    <hyperlink ref="U57" r:id="rId62" xr:uid="{00000000-0004-0000-0100-00003D000000}"/>
    <hyperlink ref="U58" r:id="rId63" xr:uid="{00000000-0004-0000-0100-00003E000000}"/>
    <hyperlink ref="V58" r:id="rId64" xr:uid="{00000000-0004-0000-0100-00003F000000}"/>
    <hyperlink ref="U59" r:id="rId65" xr:uid="{00000000-0004-0000-0100-000040000000}"/>
    <hyperlink ref="U60" r:id="rId66" xr:uid="{00000000-0004-0000-0100-000041000000}"/>
    <hyperlink ref="U61" r:id="rId67" xr:uid="{00000000-0004-0000-0100-000042000000}"/>
    <hyperlink ref="U62" r:id="rId68" xr:uid="{00000000-0004-0000-0100-000043000000}"/>
    <hyperlink ref="U64" r:id="rId69" xr:uid="{00000000-0004-0000-0100-000044000000}"/>
    <hyperlink ref="U65" r:id="rId70" xr:uid="{00000000-0004-0000-0100-000045000000}"/>
    <hyperlink ref="V65" r:id="rId71" xr:uid="{00000000-0004-0000-0100-000046000000}"/>
    <hyperlink ref="U66" r:id="rId72" xr:uid="{00000000-0004-0000-0100-000047000000}"/>
    <hyperlink ref="U67" r:id="rId73" xr:uid="{00000000-0004-0000-0100-000048000000}"/>
    <hyperlink ref="U68" r:id="rId74" xr:uid="{00000000-0004-0000-0100-000049000000}"/>
    <hyperlink ref="U69" r:id="rId75" xr:uid="{00000000-0004-0000-0100-00004A000000}"/>
    <hyperlink ref="U71" r:id="rId76" xr:uid="{00000000-0004-0000-0100-00004B000000}"/>
    <hyperlink ref="U72" r:id="rId77" xr:uid="{00000000-0004-0000-0100-00004C000000}"/>
    <hyperlink ref="U73" r:id="rId78" xr:uid="{00000000-0004-0000-0100-00004D000000}"/>
    <hyperlink ref="U74" r:id="rId79" xr:uid="{00000000-0004-0000-0100-00004E000000}"/>
    <hyperlink ref="U75" r:id="rId80" xr:uid="{00000000-0004-0000-0100-00004F000000}"/>
    <hyperlink ref="U76" r:id="rId81" xr:uid="{00000000-0004-0000-0100-000050000000}"/>
    <hyperlink ref="V76" r:id="rId82" xr:uid="{00000000-0004-0000-0100-000051000000}"/>
    <hyperlink ref="U77" r:id="rId83" xr:uid="{00000000-0004-0000-0100-000052000000}"/>
    <hyperlink ref="U78" r:id="rId84" xr:uid="{00000000-0004-0000-0100-000053000000}"/>
    <hyperlink ref="U79" r:id="rId85" xr:uid="{00000000-0004-0000-0100-000054000000}"/>
    <hyperlink ref="U80" r:id="rId86" xr:uid="{00000000-0004-0000-0100-000055000000}"/>
    <hyperlink ref="U81" r:id="rId87" xr:uid="{00000000-0004-0000-0100-000056000000}"/>
    <hyperlink ref="U82" r:id="rId88" xr:uid="{00000000-0004-0000-0100-000057000000}"/>
    <hyperlink ref="U83" r:id="rId89" xr:uid="{00000000-0004-0000-0100-000058000000}"/>
    <hyperlink ref="V83" r:id="rId90" xr:uid="{00000000-0004-0000-0100-000059000000}"/>
    <hyperlink ref="U84" r:id="rId91" xr:uid="{00000000-0004-0000-0100-00005A000000}"/>
    <hyperlink ref="U85" r:id="rId92" xr:uid="{00000000-0004-0000-0100-00005B000000}"/>
    <hyperlink ref="U86" r:id="rId93" xr:uid="{00000000-0004-0000-0100-00005C000000}"/>
    <hyperlink ref="U87" r:id="rId94" xr:uid="{00000000-0004-0000-0100-00005D000000}"/>
    <hyperlink ref="U88" r:id="rId95" xr:uid="{00000000-0004-0000-0100-00005E000000}"/>
    <hyperlink ref="U89" r:id="rId96" xr:uid="{00000000-0004-0000-0100-00005F000000}"/>
    <hyperlink ref="U90" r:id="rId97" xr:uid="{00000000-0004-0000-0100-000060000000}"/>
    <hyperlink ref="V90" r:id="rId98" xr:uid="{00000000-0004-0000-0100-000061000000}"/>
    <hyperlink ref="U91" r:id="rId99" xr:uid="{00000000-0004-0000-0100-000062000000}"/>
    <hyperlink ref="U92" r:id="rId100" xr:uid="{00000000-0004-0000-0100-000063000000}"/>
    <hyperlink ref="V92" r:id="rId101" xr:uid="{00000000-0004-0000-0100-000064000000}"/>
    <hyperlink ref="U93" r:id="rId102" xr:uid="{00000000-0004-0000-0100-000065000000}"/>
    <hyperlink ref="U94" r:id="rId103" xr:uid="{00000000-0004-0000-0100-000066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100-000000000000}">
          <x14:formula1>
            <xm:f>Labels!$D$4:$D$6</xm:f>
          </x14:formula1>
          <xm:sqref>D2:D100</xm:sqref>
        </x14:dataValidation>
        <x14:dataValidation type="list" allowBlank="1" xr:uid="{00000000-0002-0000-0100-000001000000}">
          <x14:formula1>
            <xm:f>Labels!$C$4:$C$8</xm:f>
          </x14:formula1>
          <xm:sqref>C2:C100</xm:sqref>
        </x14:dataValidation>
        <x14:dataValidation type="list" allowBlank="1" xr:uid="{00000000-0002-0000-0100-000002000000}">
          <x14:formula1>
            <xm:f>Labels!$G$4:$G$8</xm:f>
          </x14:formula1>
          <xm:sqref>M2:M100</xm:sqref>
        </x14:dataValidation>
        <x14:dataValidation type="list" allowBlank="1" xr:uid="{00000000-0002-0000-0100-000003000000}">
          <x14:formula1>
            <xm:f>Labels!$B$4:$B$7</xm:f>
          </x14:formula1>
          <xm:sqref>B2:B89 A90:B92 B93:B100</xm:sqref>
        </x14:dataValidation>
        <x14:dataValidation type="list" allowBlank="1" xr:uid="{00000000-0002-0000-0100-000004000000}">
          <x14:formula1>
            <xm:f>Labels!$E$4:$E$9</xm:f>
          </x14:formula1>
          <xm:sqref>I2:I100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24"/>
  <sheetViews>
    <sheetView workbookViewId="0">
      <selection activeCell="A2" sqref="A2:A9"/>
    </sheetView>
  </sheetViews>
  <sheetFormatPr defaultColWidth="14.42578125" defaultRowHeight="15.75" customHeight="1"/>
  <cols>
    <col min="1" max="1" width="36.140625" customWidth="1"/>
    <col min="2" max="2" width="37.28515625" customWidth="1"/>
    <col min="3" max="3" width="45.42578125" customWidth="1"/>
    <col min="4" max="4" width="35.28515625" customWidth="1"/>
  </cols>
  <sheetData>
    <row r="1" spans="1:24" ht="12.75">
      <c r="A1" s="158" t="s">
        <v>30</v>
      </c>
      <c r="B1" s="159" t="s">
        <v>806</v>
      </c>
      <c r="C1" s="159" t="s">
        <v>807</v>
      </c>
      <c r="D1" s="159" t="s">
        <v>808</v>
      </c>
      <c r="E1" s="160"/>
      <c r="F1" s="160"/>
      <c r="G1" s="160"/>
      <c r="H1" s="160"/>
      <c r="I1" s="160"/>
      <c r="J1" s="160"/>
      <c r="K1" s="160"/>
      <c r="L1" s="160"/>
      <c r="M1" s="160"/>
      <c r="N1" s="160"/>
      <c r="O1" s="160"/>
      <c r="P1" s="160"/>
      <c r="Q1" s="160"/>
      <c r="R1" s="160"/>
      <c r="S1" s="160"/>
      <c r="T1" s="160"/>
      <c r="U1" s="160"/>
      <c r="V1" s="160"/>
      <c r="W1" s="160"/>
      <c r="X1" s="160"/>
    </row>
    <row r="2" spans="1:24" ht="15.75" customHeight="1">
      <c r="A2" s="355"/>
      <c r="B2" s="356"/>
      <c r="C2" s="161" t="s">
        <v>809</v>
      </c>
      <c r="D2" s="162" t="s">
        <v>110</v>
      </c>
      <c r="E2" s="160"/>
      <c r="F2" s="160"/>
      <c r="G2" s="160"/>
      <c r="H2" s="160"/>
      <c r="I2" s="160"/>
      <c r="J2" s="160"/>
      <c r="K2" s="160"/>
      <c r="L2" s="160"/>
      <c r="M2" s="160"/>
      <c r="N2" s="160"/>
      <c r="O2" s="160"/>
      <c r="P2" s="160"/>
      <c r="Q2" s="160"/>
      <c r="R2" s="160"/>
      <c r="S2" s="160"/>
      <c r="T2" s="160"/>
      <c r="U2" s="160"/>
      <c r="V2" s="160"/>
      <c r="W2" s="160"/>
      <c r="X2" s="160"/>
    </row>
    <row r="3" spans="1:24" ht="15.75" customHeight="1">
      <c r="A3" s="348"/>
      <c r="B3" s="348"/>
      <c r="C3" s="356" t="s">
        <v>810</v>
      </c>
      <c r="D3" s="162" t="s">
        <v>155</v>
      </c>
      <c r="E3" s="160"/>
      <c r="F3" s="160"/>
      <c r="G3" s="160"/>
      <c r="H3" s="160"/>
      <c r="I3" s="160"/>
      <c r="J3" s="160"/>
      <c r="K3" s="160"/>
      <c r="L3" s="160"/>
      <c r="M3" s="160"/>
      <c r="N3" s="160"/>
      <c r="O3" s="160"/>
      <c r="P3" s="160"/>
      <c r="Q3" s="160"/>
      <c r="R3" s="160"/>
      <c r="S3" s="160"/>
      <c r="T3" s="160"/>
      <c r="U3" s="160"/>
      <c r="V3" s="160"/>
      <c r="W3" s="160"/>
      <c r="X3" s="160"/>
    </row>
    <row r="4" spans="1:24" ht="15.75" customHeight="1">
      <c r="A4" s="348"/>
      <c r="B4" s="348"/>
      <c r="C4" s="349"/>
      <c r="D4" s="162" t="s">
        <v>214</v>
      </c>
      <c r="E4" s="160"/>
      <c r="F4" s="160"/>
      <c r="G4" s="160"/>
      <c r="H4" s="160"/>
      <c r="I4" s="160"/>
      <c r="J4" s="160"/>
      <c r="K4" s="160"/>
      <c r="L4" s="160"/>
      <c r="M4" s="160"/>
      <c r="N4" s="160"/>
      <c r="O4" s="160"/>
      <c r="P4" s="160"/>
      <c r="Q4" s="160"/>
      <c r="R4" s="160"/>
      <c r="S4" s="160"/>
      <c r="T4" s="160"/>
      <c r="U4" s="160"/>
      <c r="V4" s="160"/>
      <c r="W4" s="160"/>
      <c r="X4" s="160"/>
    </row>
    <row r="5" spans="1:24" ht="15.75" customHeight="1">
      <c r="A5" s="348"/>
      <c r="B5" s="348"/>
      <c r="C5" s="356" t="s">
        <v>811</v>
      </c>
      <c r="D5" s="163" t="s">
        <v>273</v>
      </c>
      <c r="E5" s="160"/>
      <c r="F5" s="160"/>
      <c r="G5" s="160"/>
      <c r="H5" s="160"/>
      <c r="I5" s="160"/>
      <c r="J5" s="160"/>
      <c r="K5" s="160"/>
      <c r="L5" s="160"/>
      <c r="M5" s="160"/>
      <c r="N5" s="160"/>
      <c r="O5" s="160"/>
      <c r="P5" s="160"/>
      <c r="Q5" s="160"/>
      <c r="R5" s="160"/>
      <c r="S5" s="160"/>
      <c r="T5" s="160"/>
      <c r="U5" s="160"/>
      <c r="V5" s="160"/>
      <c r="W5" s="160"/>
      <c r="X5" s="160"/>
    </row>
    <row r="6" spans="1:24" ht="15.75" customHeight="1">
      <c r="A6" s="348"/>
      <c r="B6" s="349"/>
      <c r="C6" s="349"/>
      <c r="D6" s="163" t="s">
        <v>346</v>
      </c>
      <c r="E6" s="160"/>
      <c r="F6" s="160"/>
      <c r="G6" s="160"/>
      <c r="H6" s="160"/>
      <c r="I6" s="160"/>
      <c r="J6" s="160"/>
      <c r="K6" s="160"/>
      <c r="L6" s="160"/>
      <c r="M6" s="160"/>
      <c r="N6" s="160"/>
      <c r="O6" s="160"/>
      <c r="P6" s="160"/>
      <c r="Q6" s="160"/>
      <c r="R6" s="160"/>
      <c r="S6" s="160"/>
      <c r="T6" s="160"/>
      <c r="U6" s="160"/>
      <c r="V6" s="160"/>
      <c r="W6" s="160"/>
      <c r="X6" s="160"/>
    </row>
    <row r="7" spans="1:24" ht="15.75" customHeight="1">
      <c r="A7" s="348"/>
      <c r="B7" s="356" t="s">
        <v>812</v>
      </c>
      <c r="C7" s="356" t="s">
        <v>813</v>
      </c>
      <c r="D7" s="162" t="s">
        <v>91</v>
      </c>
      <c r="E7" s="160"/>
      <c r="F7" s="160"/>
      <c r="G7" s="160"/>
      <c r="H7" s="160"/>
      <c r="I7" s="160"/>
      <c r="J7" s="160"/>
      <c r="K7" s="160"/>
      <c r="L7" s="160"/>
      <c r="M7" s="160"/>
      <c r="N7" s="160"/>
      <c r="O7" s="160"/>
      <c r="P7" s="160"/>
      <c r="Q7" s="160"/>
      <c r="R7" s="160"/>
      <c r="S7" s="160"/>
      <c r="T7" s="160"/>
      <c r="U7" s="160"/>
      <c r="V7" s="160"/>
      <c r="W7" s="160"/>
      <c r="X7" s="160"/>
    </row>
    <row r="8" spans="1:24" ht="15.75" customHeight="1">
      <c r="A8" s="348"/>
      <c r="B8" s="349"/>
      <c r="C8" s="349"/>
      <c r="D8" s="162" t="s">
        <v>708</v>
      </c>
      <c r="E8" s="160"/>
      <c r="F8" s="160"/>
      <c r="G8" s="160"/>
      <c r="H8" s="160"/>
      <c r="I8" s="160"/>
      <c r="J8" s="160"/>
      <c r="K8" s="160"/>
      <c r="L8" s="160"/>
      <c r="M8" s="160"/>
      <c r="N8" s="160"/>
      <c r="O8" s="160"/>
      <c r="P8" s="160"/>
      <c r="Q8" s="160"/>
      <c r="R8" s="160"/>
      <c r="S8" s="160"/>
      <c r="T8" s="160"/>
      <c r="U8" s="160"/>
      <c r="V8" s="160"/>
      <c r="W8" s="160"/>
      <c r="X8" s="160"/>
    </row>
    <row r="9" spans="1:24" ht="15.75" customHeight="1">
      <c r="A9" s="349"/>
      <c r="B9" s="164" t="s">
        <v>814</v>
      </c>
      <c r="C9" s="164" t="s">
        <v>815</v>
      </c>
      <c r="D9" s="162" t="s">
        <v>510</v>
      </c>
      <c r="E9" s="160"/>
      <c r="F9" s="160"/>
      <c r="G9" s="160"/>
      <c r="H9" s="160"/>
      <c r="I9" s="160"/>
      <c r="J9" s="160"/>
      <c r="K9" s="160"/>
      <c r="L9" s="160"/>
      <c r="M9" s="160"/>
      <c r="N9" s="160"/>
      <c r="O9" s="160"/>
      <c r="P9" s="160"/>
      <c r="Q9" s="160"/>
      <c r="R9" s="160"/>
      <c r="S9" s="160"/>
      <c r="T9" s="160"/>
      <c r="U9" s="160"/>
      <c r="V9" s="160"/>
      <c r="W9" s="160"/>
      <c r="X9" s="160"/>
    </row>
    <row r="10" spans="1:24" ht="15.75" customHeight="1">
      <c r="A10" s="354" t="s">
        <v>65</v>
      </c>
      <c r="B10" s="347" t="s">
        <v>816</v>
      </c>
      <c r="C10" s="347" t="s">
        <v>817</v>
      </c>
      <c r="D10" s="165" t="s">
        <v>324</v>
      </c>
      <c r="E10" s="160"/>
      <c r="F10" s="160"/>
      <c r="G10" s="160"/>
      <c r="H10" s="160"/>
      <c r="I10" s="160"/>
      <c r="J10" s="160"/>
      <c r="K10" s="160"/>
      <c r="L10" s="160"/>
      <c r="M10" s="160"/>
      <c r="N10" s="160"/>
      <c r="O10" s="160"/>
      <c r="P10" s="160"/>
      <c r="Q10" s="160"/>
      <c r="R10" s="160"/>
      <c r="S10" s="160"/>
      <c r="T10" s="160"/>
      <c r="U10" s="160"/>
      <c r="V10" s="160"/>
      <c r="W10" s="160"/>
      <c r="X10" s="160"/>
    </row>
    <row r="11" spans="1:24" ht="15.75" customHeight="1">
      <c r="A11" s="348"/>
      <c r="B11" s="348"/>
      <c r="C11" s="348"/>
      <c r="D11" s="165" t="s">
        <v>371</v>
      </c>
      <c r="E11" s="160"/>
      <c r="F11" s="160"/>
      <c r="G11" s="160"/>
      <c r="H11" s="160"/>
      <c r="I11" s="160"/>
      <c r="J11" s="160"/>
      <c r="K11" s="160"/>
      <c r="L11" s="160"/>
      <c r="M11" s="160"/>
      <c r="N11" s="160"/>
      <c r="O11" s="160"/>
      <c r="P11" s="160"/>
      <c r="Q11" s="160"/>
      <c r="R11" s="160"/>
      <c r="S11" s="160"/>
      <c r="T11" s="160"/>
      <c r="U11" s="160"/>
      <c r="V11" s="160"/>
      <c r="W11" s="160"/>
      <c r="X11" s="160"/>
    </row>
    <row r="12" spans="1:24" ht="15.75" customHeight="1">
      <c r="A12" s="348"/>
      <c r="B12" s="348"/>
      <c r="C12" s="349"/>
      <c r="D12" s="165" t="s">
        <v>597</v>
      </c>
      <c r="E12" s="160"/>
      <c r="F12" s="160"/>
      <c r="G12" s="160"/>
      <c r="H12" s="160"/>
      <c r="I12" s="160"/>
      <c r="J12" s="160"/>
      <c r="K12" s="160"/>
      <c r="L12" s="160"/>
      <c r="M12" s="160"/>
      <c r="N12" s="160"/>
      <c r="O12" s="160"/>
      <c r="P12" s="160"/>
      <c r="Q12" s="160"/>
      <c r="R12" s="160"/>
      <c r="S12" s="160"/>
      <c r="T12" s="160"/>
      <c r="U12" s="160"/>
      <c r="V12" s="160"/>
      <c r="W12" s="160"/>
      <c r="X12" s="160"/>
    </row>
    <row r="13" spans="1:24" ht="15.75" customHeight="1">
      <c r="A13" s="348"/>
      <c r="B13" s="349"/>
      <c r="C13" s="166" t="s">
        <v>818</v>
      </c>
      <c r="D13" s="167" t="s">
        <v>732</v>
      </c>
      <c r="E13" s="160"/>
      <c r="F13" s="160"/>
      <c r="G13" s="160"/>
      <c r="H13" s="160"/>
      <c r="I13" s="160"/>
      <c r="J13" s="160"/>
      <c r="K13" s="160"/>
      <c r="L13" s="160"/>
      <c r="M13" s="160"/>
      <c r="N13" s="160"/>
      <c r="O13" s="160"/>
      <c r="P13" s="160"/>
      <c r="Q13" s="160"/>
      <c r="R13" s="160"/>
      <c r="S13" s="160"/>
      <c r="T13" s="160"/>
      <c r="U13" s="160"/>
      <c r="V13" s="160"/>
      <c r="W13" s="160"/>
      <c r="X13" s="160"/>
    </row>
    <row r="14" spans="1:24" ht="15.75" customHeight="1">
      <c r="A14" s="348"/>
      <c r="B14" s="347" t="s">
        <v>819</v>
      </c>
      <c r="C14" s="347" t="s">
        <v>820</v>
      </c>
      <c r="D14" s="165" t="s">
        <v>127</v>
      </c>
      <c r="E14" s="160"/>
      <c r="F14" s="160"/>
      <c r="G14" s="160"/>
      <c r="H14" s="160"/>
      <c r="I14" s="160"/>
      <c r="J14" s="160"/>
      <c r="K14" s="160"/>
      <c r="L14" s="160"/>
      <c r="M14" s="160"/>
      <c r="N14" s="160"/>
      <c r="O14" s="160"/>
      <c r="P14" s="160"/>
      <c r="Q14" s="160"/>
      <c r="R14" s="160"/>
      <c r="S14" s="160"/>
      <c r="T14" s="160"/>
      <c r="U14" s="160"/>
      <c r="V14" s="160"/>
      <c r="W14" s="160"/>
      <c r="X14" s="160"/>
    </row>
    <row r="15" spans="1:24" ht="15.75" customHeight="1">
      <c r="A15" s="348"/>
      <c r="B15" s="349"/>
      <c r="C15" s="349"/>
      <c r="D15" s="165" t="s">
        <v>431</v>
      </c>
      <c r="E15" s="160"/>
      <c r="F15" s="160"/>
      <c r="G15" s="160"/>
      <c r="H15" s="160"/>
      <c r="I15" s="160"/>
      <c r="J15" s="160"/>
      <c r="K15" s="160"/>
      <c r="L15" s="160"/>
      <c r="M15" s="160"/>
      <c r="N15" s="160"/>
      <c r="O15" s="160"/>
      <c r="P15" s="160"/>
      <c r="Q15" s="160"/>
      <c r="R15" s="160"/>
      <c r="S15" s="160"/>
      <c r="T15" s="160"/>
      <c r="U15" s="160"/>
      <c r="V15" s="160"/>
      <c r="W15" s="160"/>
      <c r="X15" s="160"/>
    </row>
    <row r="16" spans="1:24" ht="15.75" customHeight="1">
      <c r="A16" s="348"/>
      <c r="B16" s="347" t="s">
        <v>821</v>
      </c>
      <c r="C16" s="347" t="s">
        <v>822</v>
      </c>
      <c r="D16" s="165" t="s">
        <v>425</v>
      </c>
      <c r="E16" s="160"/>
      <c r="F16" s="160"/>
      <c r="G16" s="160"/>
      <c r="H16" s="160"/>
      <c r="I16" s="160"/>
      <c r="J16" s="160"/>
      <c r="K16" s="160"/>
      <c r="L16" s="160"/>
      <c r="M16" s="160"/>
      <c r="N16" s="160"/>
      <c r="O16" s="160"/>
      <c r="P16" s="160"/>
      <c r="Q16" s="160"/>
      <c r="R16" s="160"/>
      <c r="S16" s="160"/>
      <c r="T16" s="160"/>
      <c r="U16" s="160"/>
      <c r="V16" s="160"/>
      <c r="W16" s="160"/>
      <c r="X16" s="160"/>
    </row>
    <row r="17" spans="1:24" ht="15.75" customHeight="1">
      <c r="A17" s="348"/>
      <c r="B17" s="348"/>
      <c r="C17" s="348"/>
      <c r="D17" s="165" t="s">
        <v>499</v>
      </c>
      <c r="E17" s="160"/>
      <c r="F17" s="160"/>
      <c r="G17" s="160"/>
      <c r="H17" s="160"/>
      <c r="I17" s="160"/>
      <c r="J17" s="160"/>
      <c r="K17" s="160"/>
      <c r="L17" s="160"/>
      <c r="M17" s="160"/>
      <c r="N17" s="160"/>
      <c r="O17" s="160"/>
      <c r="P17" s="160"/>
      <c r="Q17" s="160"/>
      <c r="R17" s="160"/>
      <c r="S17" s="160"/>
      <c r="T17" s="160"/>
      <c r="U17" s="160"/>
      <c r="V17" s="160"/>
      <c r="W17" s="160"/>
      <c r="X17" s="160"/>
    </row>
    <row r="18" spans="1:24" ht="15.75" customHeight="1">
      <c r="A18" s="348"/>
      <c r="B18" s="348"/>
      <c r="C18" s="348"/>
      <c r="D18" s="165" t="s">
        <v>648</v>
      </c>
      <c r="E18" s="160"/>
      <c r="F18" s="160"/>
      <c r="G18" s="160"/>
      <c r="H18" s="160"/>
      <c r="I18" s="160"/>
      <c r="J18" s="160"/>
      <c r="K18" s="160"/>
      <c r="L18" s="160"/>
      <c r="M18" s="160"/>
      <c r="N18" s="160"/>
      <c r="O18" s="160"/>
      <c r="P18" s="160"/>
      <c r="Q18" s="160"/>
      <c r="R18" s="160"/>
      <c r="S18" s="160"/>
      <c r="T18" s="160"/>
      <c r="U18" s="160"/>
      <c r="V18" s="160"/>
      <c r="W18" s="160"/>
      <c r="X18" s="160"/>
    </row>
    <row r="19" spans="1:24" ht="15.75" customHeight="1">
      <c r="A19" s="348"/>
      <c r="B19" s="348"/>
      <c r="C19" s="348"/>
      <c r="D19" s="165" t="s">
        <v>657</v>
      </c>
      <c r="E19" s="168"/>
      <c r="F19" s="160"/>
      <c r="G19" s="160"/>
      <c r="H19" s="160"/>
      <c r="I19" s="160"/>
      <c r="J19" s="160"/>
      <c r="K19" s="160"/>
      <c r="L19" s="160"/>
      <c r="M19" s="160"/>
      <c r="N19" s="160"/>
      <c r="O19" s="160"/>
      <c r="P19" s="160"/>
      <c r="Q19" s="160"/>
      <c r="R19" s="160"/>
      <c r="S19" s="160"/>
      <c r="T19" s="160"/>
      <c r="U19" s="160"/>
      <c r="V19" s="160"/>
      <c r="W19" s="160"/>
      <c r="X19" s="160"/>
    </row>
    <row r="20" spans="1:24" ht="15.75" customHeight="1">
      <c r="A20" s="348"/>
      <c r="B20" s="348"/>
      <c r="C20" s="348"/>
      <c r="D20" s="165" t="s">
        <v>659</v>
      </c>
      <c r="E20" s="160"/>
      <c r="F20" s="160"/>
      <c r="G20" s="160"/>
      <c r="H20" s="160"/>
      <c r="I20" s="160"/>
      <c r="J20" s="160"/>
      <c r="K20" s="160"/>
      <c r="L20" s="160"/>
      <c r="M20" s="160"/>
      <c r="N20" s="160"/>
      <c r="O20" s="160"/>
      <c r="P20" s="160"/>
      <c r="Q20" s="160"/>
      <c r="R20" s="160"/>
      <c r="S20" s="160"/>
      <c r="T20" s="160"/>
      <c r="U20" s="160"/>
      <c r="V20" s="160"/>
      <c r="W20" s="160"/>
      <c r="X20" s="160"/>
    </row>
    <row r="21" spans="1:24" ht="15.75" customHeight="1">
      <c r="A21" s="348"/>
      <c r="B21" s="349"/>
      <c r="C21" s="349"/>
      <c r="D21" s="165" t="s">
        <v>665</v>
      </c>
      <c r="E21" s="160"/>
      <c r="F21" s="160"/>
      <c r="G21" s="160"/>
      <c r="H21" s="160"/>
      <c r="I21" s="160"/>
      <c r="J21" s="160"/>
      <c r="K21" s="160"/>
      <c r="L21" s="160"/>
      <c r="M21" s="160"/>
      <c r="N21" s="160"/>
      <c r="O21" s="160"/>
      <c r="P21" s="160"/>
      <c r="Q21" s="160"/>
      <c r="R21" s="160"/>
      <c r="S21" s="160"/>
      <c r="T21" s="160"/>
      <c r="U21" s="160"/>
      <c r="V21" s="160"/>
      <c r="W21" s="160"/>
      <c r="X21" s="160"/>
    </row>
    <row r="22" spans="1:24" ht="12.75">
      <c r="A22" s="349"/>
      <c r="B22" s="166" t="s">
        <v>823</v>
      </c>
      <c r="C22" s="350" t="s">
        <v>824</v>
      </c>
      <c r="D22" s="351"/>
      <c r="E22" s="160"/>
      <c r="F22" s="160"/>
      <c r="G22" s="160"/>
      <c r="H22" s="160"/>
      <c r="I22" s="160"/>
      <c r="J22" s="160"/>
      <c r="K22" s="160"/>
      <c r="L22" s="160"/>
      <c r="M22" s="160"/>
      <c r="N22" s="160"/>
      <c r="O22" s="160"/>
      <c r="P22" s="160"/>
      <c r="Q22" s="160"/>
      <c r="R22" s="160"/>
      <c r="S22" s="160"/>
      <c r="T22" s="160"/>
      <c r="U22" s="160"/>
      <c r="V22" s="160"/>
      <c r="W22" s="160"/>
      <c r="X22" s="160"/>
    </row>
    <row r="23" spans="1:24" ht="12.75">
      <c r="A23" s="352" t="s">
        <v>51</v>
      </c>
      <c r="B23" s="353" t="s">
        <v>825</v>
      </c>
      <c r="C23" s="353" t="s">
        <v>826</v>
      </c>
      <c r="D23" s="169" t="s">
        <v>672</v>
      </c>
      <c r="E23" s="160"/>
      <c r="F23" s="160"/>
      <c r="G23" s="160"/>
      <c r="H23" s="160"/>
      <c r="I23" s="160"/>
      <c r="J23" s="160"/>
      <c r="K23" s="160"/>
      <c r="L23" s="160"/>
      <c r="M23" s="160"/>
      <c r="N23" s="160"/>
      <c r="O23" s="160"/>
      <c r="P23" s="160"/>
      <c r="Q23" s="160"/>
      <c r="R23" s="160"/>
      <c r="S23" s="160"/>
      <c r="T23" s="160"/>
      <c r="U23" s="160"/>
      <c r="V23" s="160"/>
      <c r="W23" s="160"/>
      <c r="X23" s="160"/>
    </row>
    <row r="24" spans="1:24" ht="12.75">
      <c r="A24" s="348"/>
      <c r="B24" s="348"/>
      <c r="C24" s="349"/>
      <c r="D24" s="169" t="s">
        <v>560</v>
      </c>
      <c r="E24" s="160"/>
      <c r="F24" s="160"/>
      <c r="G24" s="160"/>
      <c r="H24" s="160"/>
      <c r="I24" s="160"/>
      <c r="J24" s="160"/>
      <c r="K24" s="160"/>
      <c r="L24" s="160"/>
      <c r="M24" s="160"/>
      <c r="N24" s="160"/>
      <c r="O24" s="160"/>
      <c r="P24" s="160"/>
      <c r="Q24" s="160"/>
      <c r="R24" s="160"/>
      <c r="S24" s="160"/>
      <c r="T24" s="160"/>
      <c r="U24" s="160"/>
      <c r="V24" s="160"/>
      <c r="W24" s="160"/>
      <c r="X24" s="160"/>
    </row>
    <row r="25" spans="1:24" ht="12.75">
      <c r="A25" s="348"/>
      <c r="B25" s="348"/>
      <c r="C25" s="170" t="s">
        <v>827</v>
      </c>
      <c r="D25" s="169" t="s">
        <v>738</v>
      </c>
      <c r="E25" s="160"/>
      <c r="F25" s="160"/>
      <c r="G25" s="160"/>
      <c r="H25" s="160"/>
      <c r="I25" s="160"/>
      <c r="J25" s="160"/>
      <c r="K25" s="160"/>
      <c r="L25" s="160"/>
      <c r="M25" s="160"/>
      <c r="N25" s="160"/>
      <c r="O25" s="160"/>
      <c r="P25" s="160"/>
      <c r="Q25" s="160"/>
      <c r="R25" s="160"/>
      <c r="S25" s="160"/>
      <c r="T25" s="160"/>
      <c r="U25" s="160"/>
      <c r="V25" s="160"/>
      <c r="W25" s="160"/>
      <c r="X25" s="160"/>
    </row>
    <row r="26" spans="1:24" ht="12.75">
      <c r="A26" s="348"/>
      <c r="B26" s="349"/>
      <c r="C26" s="170" t="s">
        <v>828</v>
      </c>
      <c r="D26" s="171" t="s">
        <v>824</v>
      </c>
      <c r="E26" s="160"/>
      <c r="F26" s="160"/>
      <c r="G26" s="160"/>
      <c r="H26" s="160"/>
      <c r="I26" s="160"/>
      <c r="J26" s="160"/>
      <c r="K26" s="160"/>
      <c r="L26" s="160"/>
      <c r="M26" s="160"/>
      <c r="N26" s="160"/>
      <c r="O26" s="160"/>
      <c r="P26" s="160"/>
      <c r="Q26" s="160"/>
      <c r="R26" s="160"/>
      <c r="S26" s="160"/>
      <c r="T26" s="160"/>
      <c r="U26" s="160"/>
      <c r="V26" s="160"/>
      <c r="W26" s="160"/>
      <c r="X26" s="160"/>
    </row>
    <row r="27" spans="1:24" ht="12.75">
      <c r="A27" s="348"/>
      <c r="B27" s="353" t="s">
        <v>829</v>
      </c>
      <c r="C27" s="170" t="s">
        <v>830</v>
      </c>
      <c r="D27" s="169" t="s">
        <v>569</v>
      </c>
      <c r="E27" s="160"/>
      <c r="F27" s="160"/>
      <c r="G27" s="160"/>
      <c r="H27" s="160"/>
      <c r="I27" s="160"/>
      <c r="J27" s="160"/>
      <c r="K27" s="160"/>
      <c r="L27" s="160"/>
      <c r="M27" s="160"/>
      <c r="N27" s="160"/>
      <c r="O27" s="160"/>
      <c r="P27" s="160"/>
      <c r="Q27" s="160"/>
      <c r="R27" s="160"/>
      <c r="S27" s="160"/>
      <c r="T27" s="160"/>
      <c r="U27" s="160"/>
      <c r="V27" s="160"/>
      <c r="W27" s="160"/>
      <c r="X27" s="160"/>
    </row>
    <row r="28" spans="1:24" ht="51">
      <c r="A28" s="348"/>
      <c r="B28" s="348"/>
      <c r="C28" s="170" t="s">
        <v>831</v>
      </c>
      <c r="D28" s="172" t="s">
        <v>769</v>
      </c>
      <c r="E28" s="160"/>
      <c r="F28" s="160"/>
      <c r="G28" s="160"/>
      <c r="H28" s="160"/>
      <c r="I28" s="160"/>
      <c r="J28" s="160"/>
      <c r="K28" s="160"/>
      <c r="L28" s="160"/>
      <c r="M28" s="160"/>
      <c r="N28" s="160"/>
      <c r="O28" s="160"/>
      <c r="P28" s="160"/>
      <c r="Q28" s="160"/>
      <c r="R28" s="160"/>
      <c r="S28" s="160"/>
      <c r="T28" s="160"/>
      <c r="U28" s="160"/>
      <c r="V28" s="160"/>
      <c r="W28" s="160"/>
      <c r="X28" s="160"/>
    </row>
    <row r="29" spans="1:24" ht="38.25">
      <c r="A29" s="348"/>
      <c r="B29" s="348"/>
      <c r="C29" s="353" t="s">
        <v>832</v>
      </c>
      <c r="D29" s="172" t="s">
        <v>471</v>
      </c>
      <c r="E29" s="160"/>
      <c r="F29" s="160"/>
      <c r="G29" s="160"/>
      <c r="H29" s="160"/>
      <c r="I29" s="160"/>
      <c r="J29" s="160"/>
      <c r="K29" s="160"/>
      <c r="L29" s="160"/>
      <c r="M29" s="160"/>
      <c r="N29" s="160"/>
      <c r="O29" s="160"/>
      <c r="P29" s="160"/>
      <c r="Q29" s="160"/>
      <c r="R29" s="160"/>
      <c r="S29" s="160"/>
      <c r="T29" s="160"/>
      <c r="U29" s="160"/>
      <c r="V29" s="160"/>
      <c r="W29" s="160"/>
      <c r="X29" s="160"/>
    </row>
    <row r="30" spans="1:24" ht="38.25">
      <c r="A30" s="348"/>
      <c r="B30" s="348"/>
      <c r="C30" s="349"/>
      <c r="D30" s="172" t="s">
        <v>833</v>
      </c>
      <c r="E30" s="160"/>
      <c r="F30" s="160"/>
      <c r="G30" s="160"/>
      <c r="H30" s="160"/>
      <c r="I30" s="160"/>
      <c r="J30" s="160"/>
      <c r="K30" s="160"/>
      <c r="L30" s="160"/>
      <c r="M30" s="160"/>
      <c r="N30" s="160"/>
      <c r="O30" s="160"/>
      <c r="P30" s="160"/>
      <c r="Q30" s="160"/>
      <c r="R30" s="160"/>
      <c r="S30" s="160"/>
      <c r="T30" s="160"/>
      <c r="U30" s="160"/>
      <c r="V30" s="160"/>
      <c r="W30" s="160"/>
      <c r="X30" s="160"/>
    </row>
    <row r="31" spans="1:24" ht="12.75">
      <c r="A31" s="348"/>
      <c r="B31" s="348"/>
      <c r="C31" s="353" t="s">
        <v>834</v>
      </c>
      <c r="D31" s="169" t="s">
        <v>538</v>
      </c>
      <c r="E31" s="160"/>
      <c r="F31" s="160"/>
      <c r="G31" s="160"/>
      <c r="H31" s="160"/>
      <c r="I31" s="160"/>
      <c r="J31" s="160"/>
      <c r="K31" s="160"/>
      <c r="L31" s="160"/>
      <c r="M31" s="160"/>
      <c r="N31" s="160"/>
      <c r="O31" s="160"/>
      <c r="P31" s="160"/>
      <c r="Q31" s="160"/>
      <c r="R31" s="160"/>
      <c r="S31" s="160"/>
      <c r="T31" s="160"/>
      <c r="U31" s="160"/>
      <c r="V31" s="160"/>
      <c r="W31" s="160"/>
      <c r="X31" s="160"/>
    </row>
    <row r="32" spans="1:24" ht="12.75">
      <c r="A32" s="348"/>
      <c r="B32" s="348"/>
      <c r="C32" s="348"/>
      <c r="D32" s="169" t="s">
        <v>166</v>
      </c>
      <c r="E32" s="160"/>
      <c r="F32" s="160"/>
      <c r="G32" s="160"/>
      <c r="H32" s="160"/>
      <c r="I32" s="160"/>
      <c r="J32" s="160"/>
      <c r="K32" s="160"/>
      <c r="L32" s="160"/>
      <c r="M32" s="160"/>
      <c r="N32" s="160"/>
      <c r="O32" s="160"/>
      <c r="P32" s="160"/>
      <c r="Q32" s="160"/>
      <c r="R32" s="160"/>
      <c r="S32" s="160"/>
      <c r="T32" s="160"/>
      <c r="U32" s="160"/>
      <c r="V32" s="160"/>
      <c r="W32" s="160"/>
      <c r="X32" s="160"/>
    </row>
    <row r="33" spans="1:24" ht="12.75">
      <c r="A33" s="348"/>
      <c r="B33" s="348"/>
      <c r="C33" s="348"/>
      <c r="D33" s="169" t="s">
        <v>319</v>
      </c>
      <c r="E33" s="160"/>
      <c r="F33" s="160"/>
      <c r="G33" s="160"/>
      <c r="H33" s="160"/>
      <c r="I33" s="160"/>
      <c r="J33" s="160"/>
      <c r="K33" s="160"/>
      <c r="L33" s="160"/>
      <c r="M33" s="160"/>
      <c r="N33" s="160"/>
      <c r="O33" s="160"/>
      <c r="P33" s="160"/>
      <c r="Q33" s="160"/>
      <c r="R33" s="160"/>
      <c r="S33" s="160"/>
      <c r="T33" s="160"/>
      <c r="U33" s="160"/>
      <c r="V33" s="160"/>
      <c r="W33" s="160"/>
      <c r="X33" s="160"/>
    </row>
    <row r="34" spans="1:24" ht="12.75">
      <c r="A34" s="348"/>
      <c r="B34" s="349"/>
      <c r="C34" s="349"/>
      <c r="D34" s="169" t="s">
        <v>785</v>
      </c>
      <c r="E34" s="160"/>
      <c r="F34" s="160"/>
      <c r="G34" s="160"/>
      <c r="H34" s="160"/>
      <c r="I34" s="160"/>
      <c r="J34" s="160"/>
      <c r="K34" s="160"/>
      <c r="L34" s="160"/>
      <c r="M34" s="160"/>
      <c r="N34" s="160"/>
      <c r="O34" s="160"/>
      <c r="P34" s="160"/>
      <c r="Q34" s="160"/>
      <c r="R34" s="160"/>
      <c r="S34" s="160"/>
      <c r="T34" s="160"/>
      <c r="U34" s="160"/>
      <c r="V34" s="160"/>
      <c r="W34" s="160"/>
      <c r="X34" s="160"/>
    </row>
    <row r="35" spans="1:24" ht="12.75">
      <c r="A35" s="348"/>
      <c r="B35" s="353" t="s">
        <v>835</v>
      </c>
      <c r="C35" s="353" t="s">
        <v>836</v>
      </c>
      <c r="D35" s="171" t="s">
        <v>824</v>
      </c>
      <c r="E35" s="160"/>
      <c r="F35" s="160"/>
      <c r="G35" s="160"/>
      <c r="H35" s="160"/>
      <c r="I35" s="160"/>
      <c r="J35" s="160"/>
      <c r="K35" s="160"/>
      <c r="L35" s="160"/>
      <c r="M35" s="160"/>
      <c r="N35" s="160"/>
      <c r="O35" s="160"/>
      <c r="P35" s="160"/>
      <c r="Q35" s="160"/>
      <c r="R35" s="160"/>
      <c r="S35" s="160"/>
      <c r="T35" s="160"/>
      <c r="U35" s="160"/>
      <c r="V35" s="160"/>
      <c r="W35" s="160"/>
      <c r="X35" s="160"/>
    </row>
    <row r="36" spans="1:24" ht="12.75">
      <c r="A36" s="348"/>
      <c r="B36" s="348"/>
      <c r="C36" s="349"/>
      <c r="D36" s="169" t="s">
        <v>627</v>
      </c>
      <c r="E36" s="160"/>
      <c r="F36" s="160"/>
      <c r="G36" s="160"/>
      <c r="H36" s="160"/>
      <c r="I36" s="160"/>
      <c r="J36" s="160"/>
      <c r="K36" s="160"/>
      <c r="L36" s="160"/>
      <c r="M36" s="160"/>
      <c r="N36" s="160"/>
      <c r="O36" s="160"/>
      <c r="P36" s="160"/>
      <c r="Q36" s="160"/>
      <c r="R36" s="160"/>
      <c r="S36" s="160"/>
      <c r="T36" s="160"/>
      <c r="U36" s="160"/>
      <c r="V36" s="160"/>
      <c r="W36" s="160"/>
      <c r="X36" s="160"/>
    </row>
    <row r="37" spans="1:24" ht="12.75">
      <c r="A37" s="348"/>
      <c r="B37" s="348"/>
      <c r="C37" s="353" t="s">
        <v>837</v>
      </c>
      <c r="D37" s="169" t="s">
        <v>797</v>
      </c>
      <c r="E37" s="160"/>
      <c r="F37" s="160"/>
      <c r="G37" s="160"/>
      <c r="H37" s="160"/>
      <c r="I37" s="160"/>
      <c r="J37" s="160"/>
      <c r="K37" s="160"/>
      <c r="L37" s="160"/>
      <c r="M37" s="160"/>
      <c r="N37" s="160"/>
      <c r="O37" s="160"/>
      <c r="P37" s="160"/>
      <c r="Q37" s="160"/>
      <c r="R37" s="160"/>
      <c r="S37" s="160"/>
      <c r="T37" s="160"/>
      <c r="U37" s="160"/>
      <c r="V37" s="160"/>
      <c r="W37" s="160"/>
      <c r="X37" s="160"/>
    </row>
    <row r="38" spans="1:24" ht="12.75">
      <c r="A38" s="348"/>
      <c r="B38" s="348"/>
      <c r="C38" s="349"/>
      <c r="D38" s="169" t="s">
        <v>202</v>
      </c>
      <c r="E38" s="160"/>
      <c r="F38" s="160"/>
      <c r="G38" s="160"/>
      <c r="H38" s="160"/>
      <c r="I38" s="160"/>
      <c r="J38" s="160"/>
      <c r="K38" s="160"/>
      <c r="L38" s="160"/>
      <c r="M38" s="160"/>
      <c r="N38" s="160"/>
      <c r="O38" s="160"/>
      <c r="P38" s="160"/>
      <c r="Q38" s="160"/>
      <c r="R38" s="160"/>
      <c r="S38" s="160"/>
      <c r="T38" s="160"/>
      <c r="U38" s="160"/>
      <c r="V38" s="160"/>
      <c r="W38" s="160"/>
      <c r="X38" s="160"/>
    </row>
    <row r="39" spans="1:24" ht="12.75">
      <c r="A39" s="348"/>
      <c r="B39" s="348"/>
      <c r="C39" s="353" t="s">
        <v>838</v>
      </c>
      <c r="D39" s="169" t="s">
        <v>308</v>
      </c>
      <c r="E39" s="160"/>
      <c r="F39" s="160"/>
      <c r="G39" s="160"/>
      <c r="H39" s="160"/>
      <c r="I39" s="160"/>
      <c r="J39" s="160"/>
      <c r="K39" s="160"/>
      <c r="L39" s="160"/>
      <c r="M39" s="160"/>
      <c r="N39" s="160"/>
      <c r="O39" s="160"/>
      <c r="P39" s="160"/>
      <c r="Q39" s="160"/>
      <c r="R39" s="160"/>
      <c r="S39" s="160"/>
      <c r="T39" s="160"/>
      <c r="U39" s="160"/>
      <c r="V39" s="160"/>
      <c r="W39" s="160"/>
      <c r="X39" s="160"/>
    </row>
    <row r="40" spans="1:24" ht="12.75">
      <c r="A40" s="349"/>
      <c r="B40" s="349"/>
      <c r="C40" s="349"/>
      <c r="D40" s="169" t="s">
        <v>487</v>
      </c>
      <c r="E40" s="160"/>
      <c r="F40" s="160"/>
      <c r="G40" s="160"/>
      <c r="H40" s="160"/>
      <c r="I40" s="160"/>
      <c r="J40" s="160"/>
      <c r="K40" s="160"/>
      <c r="L40" s="160"/>
      <c r="M40" s="160"/>
      <c r="N40" s="160"/>
      <c r="O40" s="160"/>
      <c r="P40" s="160"/>
      <c r="Q40" s="160"/>
      <c r="R40" s="160"/>
      <c r="S40" s="160"/>
      <c r="T40" s="160"/>
      <c r="U40" s="160"/>
      <c r="V40" s="160"/>
      <c r="W40" s="160"/>
      <c r="X40" s="160"/>
    </row>
    <row r="41" spans="1:24" ht="12.75">
      <c r="E41" s="160"/>
      <c r="F41" s="160"/>
      <c r="G41" s="160"/>
      <c r="H41" s="160"/>
      <c r="I41" s="160"/>
      <c r="J41" s="160"/>
      <c r="K41" s="160"/>
      <c r="L41" s="160"/>
      <c r="M41" s="160"/>
      <c r="N41" s="160"/>
      <c r="O41" s="160"/>
      <c r="P41" s="160"/>
      <c r="Q41" s="160"/>
      <c r="R41" s="160"/>
      <c r="S41" s="160"/>
      <c r="T41" s="160"/>
      <c r="U41" s="160"/>
      <c r="V41" s="160"/>
      <c r="W41" s="160"/>
      <c r="X41" s="160"/>
    </row>
    <row r="42" spans="1:24" ht="12.75">
      <c r="A42" s="173"/>
      <c r="B42" s="160"/>
      <c r="C42" s="174"/>
      <c r="D42" s="175"/>
      <c r="E42" s="160"/>
      <c r="F42" s="160"/>
      <c r="G42" s="160"/>
      <c r="H42" s="160"/>
      <c r="I42" s="160"/>
      <c r="J42" s="160"/>
      <c r="K42" s="160"/>
      <c r="L42" s="160"/>
      <c r="M42" s="160"/>
      <c r="N42" s="160"/>
      <c r="O42" s="160"/>
      <c r="P42" s="160"/>
      <c r="Q42" s="160"/>
      <c r="R42" s="160"/>
      <c r="S42" s="160"/>
      <c r="T42" s="160"/>
      <c r="U42" s="160"/>
      <c r="V42" s="160"/>
      <c r="W42" s="160"/>
      <c r="X42" s="160"/>
    </row>
    <row r="43" spans="1:24" ht="12.75">
      <c r="A43" s="173"/>
      <c r="B43" s="176"/>
      <c r="C43" s="160"/>
      <c r="D43" s="160"/>
      <c r="E43" s="160"/>
      <c r="F43" s="160"/>
      <c r="G43" s="160"/>
      <c r="H43" s="160"/>
      <c r="I43" s="160"/>
      <c r="J43" s="160"/>
      <c r="K43" s="160"/>
      <c r="L43" s="160"/>
      <c r="M43" s="160"/>
      <c r="N43" s="160"/>
      <c r="O43" s="160"/>
      <c r="P43" s="160"/>
      <c r="Q43" s="160"/>
      <c r="R43" s="160"/>
      <c r="S43" s="160"/>
      <c r="T43" s="160"/>
      <c r="U43" s="160"/>
      <c r="V43" s="160"/>
      <c r="W43" s="160"/>
      <c r="X43" s="160"/>
    </row>
    <row r="44" spans="1:24" ht="12.75">
      <c r="A44" s="173"/>
      <c r="B44" s="160"/>
      <c r="C44" s="176"/>
      <c r="D44" s="160"/>
      <c r="E44" s="160"/>
      <c r="F44" s="160"/>
      <c r="G44" s="160"/>
      <c r="H44" s="160"/>
      <c r="I44" s="160"/>
      <c r="J44" s="160"/>
      <c r="K44" s="160"/>
      <c r="L44" s="160"/>
      <c r="M44" s="160"/>
      <c r="N44" s="160"/>
      <c r="O44" s="160"/>
      <c r="P44" s="160"/>
      <c r="Q44" s="160"/>
      <c r="R44" s="160"/>
      <c r="S44" s="160"/>
      <c r="T44" s="160"/>
      <c r="U44" s="160"/>
      <c r="V44" s="160"/>
      <c r="W44" s="160"/>
      <c r="X44" s="160"/>
    </row>
    <row r="45" spans="1:24" ht="12.75">
      <c r="A45" s="173"/>
      <c r="B45" s="160"/>
      <c r="C45" s="160"/>
      <c r="D45" s="160"/>
      <c r="E45" s="160"/>
      <c r="F45" s="160"/>
      <c r="G45" s="160"/>
      <c r="H45" s="160"/>
      <c r="I45" s="160"/>
      <c r="J45" s="160"/>
      <c r="K45" s="160"/>
      <c r="L45" s="160"/>
      <c r="M45" s="160"/>
      <c r="N45" s="160"/>
      <c r="O45" s="160"/>
      <c r="P45" s="160"/>
      <c r="Q45" s="160"/>
      <c r="R45" s="160"/>
      <c r="S45" s="160"/>
      <c r="T45" s="160"/>
      <c r="U45" s="160"/>
      <c r="V45" s="160"/>
      <c r="W45" s="160"/>
      <c r="X45" s="160"/>
    </row>
    <row r="46" spans="1:24" ht="12.75">
      <c r="A46" s="173"/>
      <c r="B46" s="160"/>
      <c r="C46" s="160"/>
      <c r="D46" s="160"/>
      <c r="E46" s="160"/>
      <c r="F46" s="160"/>
      <c r="G46" s="160"/>
      <c r="H46" s="160"/>
      <c r="I46" s="160"/>
      <c r="J46" s="160"/>
      <c r="K46" s="160"/>
      <c r="L46" s="160"/>
      <c r="M46" s="160"/>
      <c r="N46" s="160"/>
      <c r="O46" s="160"/>
      <c r="P46" s="160"/>
      <c r="Q46" s="160"/>
      <c r="R46" s="160"/>
      <c r="S46" s="160"/>
      <c r="T46" s="160"/>
      <c r="U46" s="160"/>
      <c r="V46" s="160"/>
      <c r="W46" s="160"/>
      <c r="X46" s="160"/>
    </row>
    <row r="47" spans="1:24" ht="12.75">
      <c r="A47" s="173"/>
      <c r="B47" s="160"/>
      <c r="C47" s="160"/>
      <c r="D47" s="160"/>
      <c r="E47" s="160"/>
      <c r="F47" s="160"/>
      <c r="G47" s="160"/>
      <c r="H47" s="160"/>
      <c r="I47" s="160"/>
      <c r="J47" s="160"/>
      <c r="K47" s="160"/>
      <c r="L47" s="160"/>
      <c r="M47" s="160"/>
      <c r="N47" s="160"/>
      <c r="O47" s="160"/>
      <c r="P47" s="160"/>
      <c r="Q47" s="160"/>
      <c r="R47" s="160"/>
      <c r="S47" s="160"/>
      <c r="T47" s="160"/>
      <c r="U47" s="160"/>
      <c r="V47" s="160"/>
      <c r="W47" s="160"/>
      <c r="X47" s="160"/>
    </row>
    <row r="48" spans="1:24" ht="12.75">
      <c r="A48" s="173"/>
      <c r="B48" s="160"/>
      <c r="C48" s="160"/>
      <c r="D48" s="160"/>
      <c r="E48" s="160"/>
      <c r="F48" s="160"/>
      <c r="G48" s="160"/>
      <c r="H48" s="160"/>
      <c r="I48" s="160"/>
      <c r="J48" s="160"/>
      <c r="K48" s="160"/>
      <c r="L48" s="160"/>
      <c r="M48" s="160"/>
      <c r="N48" s="160"/>
      <c r="O48" s="160"/>
      <c r="P48" s="160"/>
      <c r="Q48" s="160"/>
      <c r="R48" s="160"/>
      <c r="S48" s="160"/>
      <c r="T48" s="160"/>
      <c r="U48" s="160"/>
      <c r="V48" s="160"/>
      <c r="W48" s="160"/>
      <c r="X48" s="160"/>
    </row>
    <row r="49" spans="1:24" ht="12.75">
      <c r="A49" s="173"/>
      <c r="B49" s="160"/>
      <c r="C49" s="160"/>
      <c r="D49" s="160"/>
      <c r="E49" s="160"/>
      <c r="F49" s="160"/>
      <c r="G49" s="160"/>
      <c r="H49" s="160"/>
      <c r="I49" s="160"/>
      <c r="J49" s="160"/>
      <c r="K49" s="160"/>
      <c r="L49" s="160"/>
      <c r="M49" s="160"/>
      <c r="N49" s="160"/>
      <c r="O49" s="160"/>
      <c r="P49" s="160"/>
      <c r="Q49" s="160"/>
      <c r="R49" s="160"/>
      <c r="S49" s="160"/>
      <c r="T49" s="160"/>
      <c r="U49" s="160"/>
      <c r="V49" s="160"/>
      <c r="W49" s="160"/>
      <c r="X49" s="160"/>
    </row>
    <row r="50" spans="1:24" ht="12.75">
      <c r="A50" s="173"/>
      <c r="B50" s="160"/>
      <c r="C50" s="160"/>
      <c r="D50" s="160"/>
      <c r="E50" s="160"/>
      <c r="F50" s="160"/>
      <c r="G50" s="160"/>
      <c r="H50" s="160"/>
      <c r="I50" s="160"/>
      <c r="J50" s="160"/>
      <c r="K50" s="160"/>
      <c r="L50" s="160"/>
      <c r="M50" s="160"/>
      <c r="N50" s="160"/>
      <c r="O50" s="160"/>
      <c r="P50" s="160"/>
      <c r="Q50" s="160"/>
      <c r="R50" s="160"/>
      <c r="S50" s="160"/>
      <c r="T50" s="160"/>
      <c r="U50" s="160"/>
      <c r="V50" s="160"/>
      <c r="W50" s="160"/>
      <c r="X50" s="160"/>
    </row>
    <row r="51" spans="1:24" ht="12.75">
      <c r="A51" s="173"/>
      <c r="B51" s="160"/>
      <c r="C51" s="160"/>
      <c r="D51" s="160"/>
      <c r="E51" s="160"/>
      <c r="F51" s="160"/>
      <c r="G51" s="160"/>
      <c r="H51" s="160"/>
      <c r="I51" s="160"/>
      <c r="J51" s="160"/>
      <c r="K51" s="160"/>
      <c r="L51" s="160"/>
      <c r="M51" s="160"/>
      <c r="N51" s="160"/>
      <c r="O51" s="160"/>
      <c r="P51" s="160"/>
      <c r="Q51" s="160"/>
      <c r="R51" s="160"/>
      <c r="S51" s="160"/>
      <c r="T51" s="160"/>
      <c r="U51" s="160"/>
      <c r="V51" s="160"/>
      <c r="W51" s="160"/>
      <c r="X51" s="160"/>
    </row>
    <row r="52" spans="1:24" ht="12.75">
      <c r="A52" s="173"/>
      <c r="B52" s="160"/>
      <c r="C52" s="160"/>
      <c r="D52" s="160"/>
      <c r="E52" s="160"/>
      <c r="F52" s="160"/>
      <c r="G52" s="160"/>
      <c r="H52" s="160"/>
      <c r="I52" s="160"/>
      <c r="J52" s="160"/>
      <c r="K52" s="160"/>
      <c r="L52" s="160"/>
      <c r="M52" s="160"/>
      <c r="N52" s="160"/>
      <c r="O52" s="160"/>
      <c r="P52" s="160"/>
      <c r="Q52" s="160"/>
      <c r="R52" s="160"/>
      <c r="S52" s="160"/>
      <c r="T52" s="160"/>
      <c r="U52" s="160"/>
      <c r="V52" s="160"/>
      <c r="W52" s="160"/>
      <c r="X52" s="160"/>
    </row>
    <row r="53" spans="1:24" ht="12.75">
      <c r="A53" s="173"/>
      <c r="B53" s="160"/>
      <c r="C53" s="160"/>
      <c r="D53" s="160"/>
      <c r="E53" s="160"/>
      <c r="F53" s="160"/>
      <c r="G53" s="160"/>
      <c r="H53" s="160"/>
      <c r="I53" s="160"/>
      <c r="J53" s="160"/>
      <c r="K53" s="160"/>
      <c r="L53" s="160"/>
      <c r="M53" s="160"/>
      <c r="N53" s="160"/>
      <c r="O53" s="160"/>
      <c r="P53" s="160"/>
      <c r="Q53" s="160"/>
      <c r="R53" s="160"/>
      <c r="S53" s="160"/>
      <c r="T53" s="160"/>
      <c r="U53" s="160"/>
      <c r="V53" s="160"/>
      <c r="W53" s="160"/>
      <c r="X53" s="160"/>
    </row>
    <row r="54" spans="1:24" ht="12.75">
      <c r="A54" s="173"/>
      <c r="B54" s="160"/>
      <c r="C54" s="160"/>
      <c r="D54" s="160"/>
      <c r="E54" s="160"/>
      <c r="F54" s="160"/>
      <c r="G54" s="160"/>
      <c r="H54" s="160"/>
      <c r="I54" s="160"/>
      <c r="J54" s="160"/>
      <c r="K54" s="160"/>
      <c r="L54" s="160"/>
      <c r="M54" s="160"/>
      <c r="N54" s="160"/>
      <c r="O54" s="160"/>
      <c r="P54" s="160"/>
      <c r="Q54" s="160"/>
      <c r="R54" s="160"/>
      <c r="S54" s="160"/>
      <c r="T54" s="160"/>
      <c r="U54" s="160"/>
      <c r="V54" s="160"/>
      <c r="W54" s="160"/>
      <c r="X54" s="160"/>
    </row>
    <row r="55" spans="1:24" ht="12.75">
      <c r="A55" s="173"/>
      <c r="B55" s="160"/>
      <c r="C55" s="160"/>
      <c r="D55" s="160"/>
      <c r="E55" s="160"/>
      <c r="F55" s="160"/>
      <c r="G55" s="160"/>
      <c r="H55" s="160"/>
      <c r="I55" s="160"/>
      <c r="J55" s="160"/>
      <c r="K55" s="160"/>
      <c r="L55" s="160"/>
      <c r="M55" s="160"/>
      <c r="N55" s="160"/>
      <c r="O55" s="160"/>
      <c r="P55" s="160"/>
      <c r="Q55" s="160"/>
      <c r="R55" s="160"/>
      <c r="S55" s="160"/>
      <c r="T55" s="160"/>
      <c r="U55" s="160"/>
      <c r="V55" s="160"/>
      <c r="W55" s="160"/>
      <c r="X55" s="160"/>
    </row>
    <row r="56" spans="1:24" ht="12.75">
      <c r="A56" s="173"/>
      <c r="B56" s="160"/>
      <c r="C56" s="160"/>
      <c r="D56" s="160"/>
      <c r="E56" s="160"/>
      <c r="F56" s="160"/>
      <c r="G56" s="160"/>
      <c r="H56" s="160"/>
      <c r="I56" s="160"/>
      <c r="J56" s="160"/>
      <c r="K56" s="160"/>
      <c r="L56" s="160"/>
      <c r="M56" s="160"/>
      <c r="N56" s="160"/>
      <c r="O56" s="160"/>
      <c r="P56" s="160"/>
      <c r="Q56" s="160"/>
      <c r="R56" s="160"/>
      <c r="S56" s="160"/>
      <c r="T56" s="160"/>
      <c r="U56" s="160"/>
      <c r="V56" s="160"/>
      <c r="W56" s="160"/>
      <c r="X56" s="160"/>
    </row>
    <row r="57" spans="1:24" ht="12.75">
      <c r="A57" s="173"/>
      <c r="B57" s="160"/>
      <c r="C57" s="160"/>
      <c r="D57" s="160"/>
      <c r="E57" s="160"/>
      <c r="F57" s="160"/>
      <c r="G57" s="160"/>
      <c r="H57" s="160"/>
      <c r="I57" s="160"/>
      <c r="J57" s="160"/>
      <c r="K57" s="160"/>
      <c r="L57" s="160"/>
      <c r="M57" s="160"/>
      <c r="N57" s="160"/>
      <c r="O57" s="160"/>
      <c r="P57" s="160"/>
      <c r="Q57" s="160"/>
      <c r="R57" s="160"/>
      <c r="S57" s="160"/>
      <c r="T57" s="160"/>
      <c r="U57" s="160"/>
      <c r="V57" s="160"/>
      <c r="W57" s="160"/>
      <c r="X57" s="160"/>
    </row>
    <row r="58" spans="1:24" ht="12.75">
      <c r="A58" s="173"/>
      <c r="B58" s="160"/>
      <c r="C58" s="160"/>
      <c r="D58" s="160"/>
      <c r="E58" s="160"/>
      <c r="F58" s="160"/>
      <c r="G58" s="160"/>
      <c r="H58" s="160"/>
      <c r="I58" s="160"/>
      <c r="J58" s="160"/>
      <c r="K58" s="160"/>
      <c r="L58" s="160"/>
      <c r="M58" s="160"/>
      <c r="N58" s="160"/>
      <c r="O58" s="160"/>
      <c r="P58" s="160"/>
      <c r="Q58" s="160"/>
      <c r="R58" s="160"/>
      <c r="S58" s="160"/>
      <c r="T58" s="160"/>
      <c r="U58" s="160"/>
      <c r="V58" s="160"/>
      <c r="W58" s="160"/>
      <c r="X58" s="160"/>
    </row>
    <row r="59" spans="1:24" ht="12.75">
      <c r="A59" s="173"/>
      <c r="B59" s="160"/>
      <c r="C59" s="160"/>
      <c r="D59" s="160"/>
      <c r="E59" s="160"/>
      <c r="F59" s="160"/>
      <c r="G59" s="160"/>
      <c r="H59" s="160"/>
      <c r="I59" s="160"/>
      <c r="J59" s="160"/>
      <c r="K59" s="160"/>
      <c r="L59" s="160"/>
      <c r="M59" s="160"/>
      <c r="N59" s="160"/>
      <c r="O59" s="160"/>
      <c r="P59" s="160"/>
      <c r="Q59" s="160"/>
      <c r="R59" s="160"/>
      <c r="S59" s="160"/>
      <c r="T59" s="160"/>
      <c r="U59" s="160"/>
      <c r="V59" s="160"/>
      <c r="W59" s="160"/>
      <c r="X59" s="160"/>
    </row>
    <row r="60" spans="1:24" ht="12.75">
      <c r="A60" s="173"/>
      <c r="B60" s="160"/>
      <c r="C60" s="160"/>
      <c r="D60" s="160"/>
      <c r="E60" s="160"/>
      <c r="F60" s="160"/>
      <c r="G60" s="160"/>
      <c r="H60" s="160"/>
      <c r="I60" s="160"/>
      <c r="J60" s="160"/>
      <c r="K60" s="160"/>
      <c r="L60" s="160"/>
      <c r="M60" s="160"/>
      <c r="N60" s="160"/>
      <c r="O60" s="160"/>
      <c r="P60" s="160"/>
      <c r="Q60" s="160"/>
      <c r="R60" s="160"/>
      <c r="S60" s="160"/>
      <c r="T60" s="160"/>
      <c r="U60" s="160"/>
      <c r="V60" s="160"/>
      <c r="W60" s="160"/>
      <c r="X60" s="160"/>
    </row>
    <row r="61" spans="1:24" ht="12.75">
      <c r="A61" s="173"/>
      <c r="B61" s="160"/>
      <c r="C61" s="160"/>
      <c r="D61" s="160"/>
      <c r="E61" s="160"/>
      <c r="F61" s="160"/>
      <c r="G61" s="160"/>
      <c r="H61" s="160"/>
      <c r="I61" s="160"/>
      <c r="J61" s="160"/>
      <c r="K61" s="160"/>
      <c r="L61" s="160"/>
      <c r="M61" s="160"/>
      <c r="N61" s="160"/>
      <c r="O61" s="160"/>
      <c r="P61" s="160"/>
      <c r="Q61" s="160"/>
      <c r="R61" s="160"/>
      <c r="S61" s="160"/>
      <c r="T61" s="160"/>
      <c r="U61" s="160"/>
      <c r="V61" s="160"/>
      <c r="W61" s="160"/>
      <c r="X61" s="160"/>
    </row>
    <row r="62" spans="1:24" ht="12.75">
      <c r="A62" s="173"/>
      <c r="B62" s="160"/>
      <c r="C62" s="160"/>
      <c r="D62" s="160"/>
      <c r="E62" s="160"/>
      <c r="F62" s="160"/>
      <c r="G62" s="160"/>
      <c r="H62" s="160"/>
      <c r="I62" s="160"/>
      <c r="J62" s="160"/>
      <c r="K62" s="160"/>
      <c r="L62" s="160"/>
      <c r="M62" s="160"/>
      <c r="N62" s="160"/>
      <c r="O62" s="160"/>
      <c r="P62" s="160"/>
      <c r="Q62" s="160"/>
      <c r="R62" s="160"/>
      <c r="S62" s="160"/>
      <c r="T62" s="160"/>
      <c r="U62" s="160"/>
      <c r="V62" s="160"/>
      <c r="W62" s="160"/>
      <c r="X62" s="160"/>
    </row>
    <row r="63" spans="1:24" ht="12.75">
      <c r="A63" s="173"/>
      <c r="B63" s="160"/>
      <c r="C63" s="160"/>
      <c r="D63" s="160"/>
      <c r="E63" s="160"/>
      <c r="F63" s="160"/>
      <c r="G63" s="160"/>
      <c r="H63" s="160"/>
      <c r="I63" s="160"/>
      <c r="J63" s="160"/>
      <c r="K63" s="160"/>
      <c r="L63" s="160"/>
      <c r="M63" s="160"/>
      <c r="N63" s="160"/>
      <c r="O63" s="160"/>
      <c r="P63" s="160"/>
      <c r="Q63" s="160"/>
      <c r="R63" s="160"/>
      <c r="S63" s="160"/>
      <c r="T63" s="160"/>
      <c r="U63" s="160"/>
      <c r="V63" s="160"/>
      <c r="W63" s="160"/>
      <c r="X63" s="160"/>
    </row>
    <row r="64" spans="1:24" ht="12.75">
      <c r="A64" s="173"/>
      <c r="B64" s="160"/>
      <c r="C64" s="160"/>
      <c r="D64" s="160"/>
      <c r="E64" s="160"/>
      <c r="F64" s="160"/>
      <c r="G64" s="160"/>
      <c r="H64" s="160"/>
      <c r="I64" s="160"/>
      <c r="J64" s="160"/>
      <c r="K64" s="160"/>
      <c r="L64" s="160"/>
      <c r="M64" s="160"/>
      <c r="N64" s="160"/>
      <c r="O64" s="160"/>
      <c r="P64" s="160"/>
      <c r="Q64" s="160"/>
      <c r="R64" s="160"/>
      <c r="S64" s="160"/>
      <c r="T64" s="160"/>
      <c r="U64" s="160"/>
      <c r="V64" s="160"/>
      <c r="W64" s="160"/>
      <c r="X64" s="160"/>
    </row>
    <row r="65" spans="1:24" ht="12.75">
      <c r="A65" s="173"/>
      <c r="B65" s="160"/>
      <c r="C65" s="160"/>
      <c r="D65" s="160"/>
      <c r="E65" s="160"/>
      <c r="F65" s="160"/>
      <c r="G65" s="160"/>
      <c r="H65" s="160"/>
      <c r="I65" s="160"/>
      <c r="J65" s="160"/>
      <c r="K65" s="160"/>
      <c r="L65" s="160"/>
      <c r="M65" s="160"/>
      <c r="N65" s="160"/>
      <c r="O65" s="160"/>
      <c r="P65" s="160"/>
      <c r="Q65" s="160"/>
      <c r="R65" s="160"/>
      <c r="S65" s="160"/>
      <c r="T65" s="160"/>
      <c r="U65" s="160"/>
      <c r="V65" s="160"/>
      <c r="W65" s="160"/>
      <c r="X65" s="160"/>
    </row>
    <row r="66" spans="1:24" ht="12.75">
      <c r="A66" s="173"/>
      <c r="B66" s="160"/>
      <c r="C66" s="160"/>
      <c r="D66" s="160"/>
      <c r="E66" s="160"/>
      <c r="F66" s="160"/>
      <c r="G66" s="160"/>
      <c r="H66" s="160"/>
      <c r="I66" s="160"/>
      <c r="J66" s="160"/>
      <c r="K66" s="160"/>
      <c r="L66" s="160"/>
      <c r="M66" s="160"/>
      <c r="N66" s="160"/>
      <c r="O66" s="160"/>
      <c r="P66" s="160"/>
      <c r="Q66" s="160"/>
      <c r="R66" s="160"/>
      <c r="S66" s="160"/>
      <c r="T66" s="160"/>
      <c r="U66" s="160"/>
      <c r="V66" s="160"/>
      <c r="W66" s="160"/>
      <c r="X66" s="160"/>
    </row>
    <row r="67" spans="1:24" ht="12.75">
      <c r="A67" s="173"/>
      <c r="B67" s="160"/>
      <c r="C67" s="160"/>
      <c r="D67" s="160"/>
      <c r="E67" s="160"/>
      <c r="F67" s="160"/>
      <c r="G67" s="160"/>
      <c r="H67" s="160"/>
      <c r="I67" s="160"/>
      <c r="J67" s="160"/>
      <c r="K67" s="160"/>
      <c r="L67" s="160"/>
      <c r="M67" s="160"/>
      <c r="N67" s="160"/>
      <c r="O67" s="160"/>
      <c r="P67" s="160"/>
      <c r="Q67" s="160"/>
      <c r="R67" s="160"/>
      <c r="S67" s="160"/>
      <c r="T67" s="160"/>
      <c r="U67" s="160"/>
      <c r="V67" s="160"/>
      <c r="W67" s="160"/>
      <c r="X67" s="160"/>
    </row>
    <row r="68" spans="1:24" ht="12.75">
      <c r="A68" s="173"/>
      <c r="B68" s="160"/>
      <c r="C68" s="160"/>
      <c r="D68" s="160"/>
      <c r="E68" s="160"/>
      <c r="F68" s="160"/>
      <c r="G68" s="160"/>
      <c r="H68" s="160"/>
      <c r="I68" s="160"/>
      <c r="J68" s="160"/>
      <c r="K68" s="160"/>
      <c r="L68" s="160"/>
      <c r="M68" s="160"/>
      <c r="N68" s="160"/>
      <c r="O68" s="160"/>
      <c r="P68" s="160"/>
      <c r="Q68" s="160"/>
      <c r="R68" s="160"/>
      <c r="S68" s="160"/>
      <c r="T68" s="160"/>
      <c r="U68" s="160"/>
      <c r="V68" s="160"/>
      <c r="W68" s="160"/>
      <c r="X68" s="160"/>
    </row>
    <row r="69" spans="1:24" ht="12.75">
      <c r="A69" s="173"/>
      <c r="B69" s="160"/>
      <c r="C69" s="160"/>
      <c r="D69" s="160"/>
      <c r="E69" s="160"/>
      <c r="F69" s="160"/>
      <c r="G69" s="160"/>
      <c r="H69" s="160"/>
      <c r="I69" s="160"/>
      <c r="J69" s="160"/>
      <c r="K69" s="160"/>
      <c r="L69" s="160"/>
      <c r="M69" s="160"/>
      <c r="N69" s="160"/>
      <c r="O69" s="160"/>
      <c r="P69" s="160"/>
      <c r="Q69" s="160"/>
      <c r="R69" s="160"/>
      <c r="S69" s="160"/>
      <c r="T69" s="160"/>
      <c r="U69" s="160"/>
      <c r="V69" s="160"/>
      <c r="W69" s="160"/>
      <c r="X69" s="160"/>
    </row>
    <row r="70" spans="1:24" ht="12.75">
      <c r="A70" s="173"/>
      <c r="B70" s="160"/>
      <c r="C70" s="160"/>
      <c r="D70" s="160"/>
      <c r="E70" s="160"/>
      <c r="F70" s="160"/>
      <c r="G70" s="160"/>
      <c r="H70" s="160"/>
      <c r="I70" s="160"/>
      <c r="J70" s="160"/>
      <c r="K70" s="160"/>
      <c r="L70" s="160"/>
      <c r="M70" s="160"/>
      <c r="N70" s="160"/>
      <c r="O70" s="160"/>
      <c r="P70" s="160"/>
      <c r="Q70" s="160"/>
      <c r="R70" s="160"/>
      <c r="S70" s="160"/>
      <c r="T70" s="160"/>
      <c r="U70" s="160"/>
      <c r="V70" s="160"/>
      <c r="W70" s="160"/>
      <c r="X70" s="160"/>
    </row>
    <row r="71" spans="1:24" ht="12.75">
      <c r="A71" s="173"/>
      <c r="B71" s="160"/>
      <c r="C71" s="160"/>
      <c r="D71" s="160"/>
      <c r="E71" s="160"/>
      <c r="F71" s="160"/>
      <c r="G71" s="160"/>
      <c r="H71" s="160"/>
      <c r="I71" s="160"/>
      <c r="J71" s="160"/>
      <c r="K71" s="160"/>
      <c r="L71" s="160"/>
      <c r="M71" s="160"/>
      <c r="N71" s="160"/>
      <c r="O71" s="160"/>
      <c r="P71" s="160"/>
      <c r="Q71" s="160"/>
      <c r="R71" s="160"/>
      <c r="S71" s="160"/>
      <c r="T71" s="160"/>
      <c r="U71" s="160"/>
      <c r="V71" s="160"/>
      <c r="W71" s="160"/>
      <c r="X71" s="160"/>
    </row>
    <row r="72" spans="1:24" ht="12.75">
      <c r="A72" s="173"/>
      <c r="B72" s="160"/>
      <c r="C72" s="160"/>
      <c r="D72" s="160"/>
      <c r="E72" s="160"/>
      <c r="F72" s="160"/>
      <c r="G72" s="160"/>
      <c r="H72" s="160"/>
      <c r="I72" s="160"/>
      <c r="J72" s="160"/>
      <c r="K72" s="160"/>
      <c r="L72" s="160"/>
      <c r="M72" s="160"/>
      <c r="N72" s="160"/>
      <c r="O72" s="160"/>
      <c r="P72" s="160"/>
      <c r="Q72" s="160"/>
      <c r="R72" s="160"/>
      <c r="S72" s="160"/>
      <c r="T72" s="160"/>
      <c r="U72" s="160"/>
      <c r="V72" s="160"/>
      <c r="W72" s="160"/>
      <c r="X72" s="160"/>
    </row>
    <row r="73" spans="1:24" ht="12.75">
      <c r="A73" s="173"/>
      <c r="B73" s="160"/>
      <c r="C73" s="160"/>
      <c r="D73" s="160"/>
      <c r="E73" s="160"/>
      <c r="F73" s="160"/>
      <c r="G73" s="160"/>
      <c r="H73" s="160"/>
      <c r="I73" s="160"/>
      <c r="J73" s="160"/>
      <c r="K73" s="160"/>
      <c r="L73" s="160"/>
      <c r="M73" s="160"/>
      <c r="N73" s="160"/>
      <c r="O73" s="160"/>
      <c r="P73" s="160"/>
      <c r="Q73" s="160"/>
      <c r="R73" s="160"/>
      <c r="S73" s="160"/>
      <c r="T73" s="160"/>
      <c r="U73" s="160"/>
      <c r="V73" s="160"/>
      <c r="W73" s="160"/>
      <c r="X73" s="160"/>
    </row>
    <row r="74" spans="1:24" ht="12.75">
      <c r="A74" s="173"/>
      <c r="B74" s="160"/>
      <c r="C74" s="160"/>
      <c r="D74" s="160"/>
      <c r="E74" s="160"/>
      <c r="F74" s="160"/>
      <c r="G74" s="160"/>
      <c r="H74" s="160"/>
      <c r="I74" s="160"/>
      <c r="J74" s="160"/>
      <c r="K74" s="160"/>
      <c r="L74" s="160"/>
      <c r="M74" s="160"/>
      <c r="N74" s="160"/>
      <c r="O74" s="160"/>
      <c r="P74" s="160"/>
      <c r="Q74" s="160"/>
      <c r="R74" s="160"/>
      <c r="S74" s="160"/>
      <c r="T74" s="160"/>
      <c r="U74" s="160"/>
      <c r="V74" s="160"/>
      <c r="W74" s="160"/>
      <c r="X74" s="160"/>
    </row>
    <row r="75" spans="1:24" ht="12.75">
      <c r="A75" s="173"/>
      <c r="B75" s="160"/>
      <c r="C75" s="160"/>
      <c r="D75" s="160"/>
      <c r="E75" s="160"/>
      <c r="F75" s="160"/>
      <c r="G75" s="160"/>
      <c r="H75" s="160"/>
      <c r="I75" s="160"/>
      <c r="J75" s="160"/>
      <c r="K75" s="160"/>
      <c r="L75" s="160"/>
      <c r="M75" s="160"/>
      <c r="N75" s="160"/>
      <c r="O75" s="160"/>
      <c r="P75" s="160"/>
      <c r="Q75" s="160"/>
      <c r="R75" s="160"/>
      <c r="S75" s="160"/>
      <c r="T75" s="160"/>
      <c r="U75" s="160"/>
      <c r="V75" s="160"/>
      <c r="W75" s="160"/>
      <c r="X75" s="160"/>
    </row>
    <row r="76" spans="1:24" ht="12.75">
      <c r="A76" s="173"/>
      <c r="B76" s="160"/>
      <c r="C76" s="160"/>
      <c r="D76" s="160"/>
      <c r="E76" s="160"/>
      <c r="F76" s="160"/>
      <c r="G76" s="160"/>
      <c r="H76" s="160"/>
      <c r="I76" s="160"/>
      <c r="J76" s="160"/>
      <c r="K76" s="160"/>
      <c r="L76" s="160"/>
      <c r="M76" s="160"/>
      <c r="N76" s="160"/>
      <c r="O76" s="160"/>
      <c r="P76" s="160"/>
      <c r="Q76" s="160"/>
      <c r="R76" s="160"/>
      <c r="S76" s="160"/>
      <c r="T76" s="160"/>
      <c r="U76" s="160"/>
      <c r="V76" s="160"/>
      <c r="W76" s="160"/>
      <c r="X76" s="160"/>
    </row>
    <row r="77" spans="1:24" ht="12.75">
      <c r="A77" s="173"/>
      <c r="B77" s="160"/>
      <c r="C77" s="160"/>
      <c r="D77" s="160"/>
      <c r="E77" s="160"/>
      <c r="F77" s="160"/>
      <c r="G77" s="160"/>
      <c r="H77" s="160"/>
      <c r="I77" s="160"/>
      <c r="J77" s="160"/>
      <c r="K77" s="160"/>
      <c r="L77" s="160"/>
      <c r="M77" s="160"/>
      <c r="N77" s="160"/>
      <c r="O77" s="160"/>
      <c r="P77" s="160"/>
      <c r="Q77" s="160"/>
      <c r="R77" s="160"/>
      <c r="S77" s="160"/>
      <c r="T77" s="160"/>
      <c r="U77" s="160"/>
      <c r="V77" s="160"/>
      <c r="W77" s="160"/>
      <c r="X77" s="160"/>
    </row>
    <row r="78" spans="1:24" ht="12.75">
      <c r="A78" s="173"/>
      <c r="B78" s="160"/>
      <c r="C78" s="160"/>
      <c r="D78" s="160"/>
      <c r="E78" s="160"/>
      <c r="F78" s="160"/>
      <c r="G78" s="160"/>
      <c r="H78" s="160"/>
      <c r="I78" s="160"/>
      <c r="J78" s="160"/>
      <c r="K78" s="160"/>
      <c r="L78" s="160"/>
      <c r="M78" s="160"/>
      <c r="N78" s="160"/>
      <c r="O78" s="160"/>
      <c r="P78" s="160"/>
      <c r="Q78" s="160"/>
      <c r="R78" s="160"/>
      <c r="S78" s="160"/>
      <c r="T78" s="160"/>
      <c r="U78" s="160"/>
      <c r="V78" s="160"/>
      <c r="W78" s="160"/>
      <c r="X78" s="160"/>
    </row>
    <row r="79" spans="1:24" ht="12.75">
      <c r="A79" s="173"/>
      <c r="B79" s="160"/>
      <c r="C79" s="160"/>
      <c r="D79" s="160"/>
      <c r="E79" s="160"/>
      <c r="F79" s="160"/>
      <c r="G79" s="160"/>
      <c r="H79" s="160"/>
      <c r="I79" s="160"/>
      <c r="J79" s="160"/>
      <c r="K79" s="160"/>
      <c r="L79" s="160"/>
      <c r="M79" s="160"/>
      <c r="N79" s="160"/>
      <c r="O79" s="160"/>
      <c r="P79" s="160"/>
      <c r="Q79" s="160"/>
      <c r="R79" s="160"/>
      <c r="S79" s="160"/>
      <c r="T79" s="160"/>
      <c r="U79" s="160"/>
      <c r="V79" s="160"/>
      <c r="W79" s="160"/>
      <c r="X79" s="160"/>
    </row>
    <row r="80" spans="1:24" ht="12.75">
      <c r="A80" s="173"/>
      <c r="B80" s="160"/>
      <c r="C80" s="160"/>
      <c r="D80" s="160"/>
      <c r="E80" s="160"/>
      <c r="F80" s="160"/>
      <c r="G80" s="160"/>
      <c r="H80" s="160"/>
      <c r="I80" s="160"/>
      <c r="J80" s="160"/>
      <c r="K80" s="160"/>
      <c r="L80" s="160"/>
      <c r="M80" s="160"/>
      <c r="N80" s="160"/>
      <c r="O80" s="160"/>
      <c r="P80" s="160"/>
      <c r="Q80" s="160"/>
      <c r="R80" s="160"/>
      <c r="S80" s="160"/>
      <c r="T80" s="160"/>
      <c r="U80" s="160"/>
      <c r="V80" s="160"/>
      <c r="W80" s="160"/>
      <c r="X80" s="160"/>
    </row>
    <row r="81" spans="1:24" ht="12.75">
      <c r="A81" s="173"/>
      <c r="B81" s="160"/>
      <c r="C81" s="160"/>
      <c r="D81" s="160"/>
      <c r="E81" s="160"/>
      <c r="F81" s="160"/>
      <c r="G81" s="160"/>
      <c r="H81" s="160"/>
      <c r="I81" s="160"/>
      <c r="J81" s="160"/>
      <c r="K81" s="160"/>
      <c r="L81" s="160"/>
      <c r="M81" s="160"/>
      <c r="N81" s="160"/>
      <c r="O81" s="160"/>
      <c r="P81" s="160"/>
      <c r="Q81" s="160"/>
      <c r="R81" s="160"/>
      <c r="S81" s="160"/>
      <c r="T81" s="160"/>
      <c r="U81" s="160"/>
      <c r="V81" s="160"/>
      <c r="W81" s="160"/>
      <c r="X81" s="160"/>
    </row>
    <row r="82" spans="1:24" ht="12.75">
      <c r="A82" s="173"/>
      <c r="B82" s="160"/>
      <c r="C82" s="160"/>
      <c r="D82" s="160"/>
      <c r="E82" s="160"/>
      <c r="F82" s="160"/>
      <c r="G82" s="160"/>
      <c r="H82" s="160"/>
      <c r="I82" s="160"/>
      <c r="J82" s="160"/>
      <c r="K82" s="160"/>
      <c r="L82" s="160"/>
      <c r="M82" s="160"/>
      <c r="N82" s="160"/>
      <c r="O82" s="160"/>
      <c r="P82" s="160"/>
      <c r="Q82" s="160"/>
      <c r="R82" s="160"/>
      <c r="S82" s="160"/>
      <c r="T82" s="160"/>
      <c r="U82" s="160"/>
      <c r="V82" s="160"/>
      <c r="W82" s="160"/>
      <c r="X82" s="160"/>
    </row>
    <row r="83" spans="1:24" ht="12.75">
      <c r="A83" s="173"/>
      <c r="B83" s="160"/>
      <c r="C83" s="160"/>
      <c r="D83" s="160"/>
      <c r="E83" s="160"/>
      <c r="F83" s="160"/>
      <c r="G83" s="160"/>
      <c r="H83" s="160"/>
      <c r="I83" s="160"/>
      <c r="J83" s="160"/>
      <c r="K83" s="160"/>
      <c r="L83" s="160"/>
      <c r="M83" s="160"/>
      <c r="N83" s="160"/>
      <c r="O83" s="160"/>
      <c r="P83" s="160"/>
      <c r="Q83" s="160"/>
      <c r="R83" s="160"/>
      <c r="S83" s="160"/>
      <c r="T83" s="160"/>
      <c r="U83" s="160"/>
      <c r="V83" s="160"/>
      <c r="W83" s="160"/>
      <c r="X83" s="160"/>
    </row>
    <row r="84" spans="1:24" ht="12.75">
      <c r="A84" s="173"/>
      <c r="B84" s="160"/>
      <c r="C84" s="160"/>
      <c r="D84" s="160"/>
      <c r="E84" s="160"/>
      <c r="F84" s="160"/>
      <c r="G84" s="160"/>
      <c r="H84" s="160"/>
      <c r="I84" s="160"/>
      <c r="J84" s="160"/>
      <c r="K84" s="160"/>
      <c r="L84" s="160"/>
      <c r="M84" s="160"/>
      <c r="N84" s="160"/>
      <c r="O84" s="160"/>
      <c r="P84" s="160"/>
      <c r="Q84" s="160"/>
      <c r="R84" s="160"/>
      <c r="S84" s="160"/>
      <c r="T84" s="160"/>
      <c r="U84" s="160"/>
      <c r="V84" s="160"/>
      <c r="W84" s="160"/>
      <c r="X84" s="160"/>
    </row>
    <row r="85" spans="1:24" ht="12.75">
      <c r="A85" s="173"/>
      <c r="B85" s="160"/>
      <c r="C85" s="160"/>
      <c r="D85" s="160"/>
      <c r="E85" s="160"/>
      <c r="F85" s="160"/>
      <c r="G85" s="160"/>
      <c r="H85" s="160"/>
      <c r="I85" s="160"/>
      <c r="J85" s="160"/>
      <c r="K85" s="160"/>
      <c r="L85" s="160"/>
      <c r="M85" s="160"/>
      <c r="N85" s="160"/>
      <c r="O85" s="160"/>
      <c r="P85" s="160"/>
      <c r="Q85" s="160"/>
      <c r="R85" s="160"/>
      <c r="S85" s="160"/>
      <c r="T85" s="160"/>
      <c r="U85" s="160"/>
      <c r="V85" s="160"/>
      <c r="W85" s="160"/>
      <c r="X85" s="160"/>
    </row>
    <row r="86" spans="1:24" ht="12.75">
      <c r="A86" s="173"/>
      <c r="B86" s="160"/>
      <c r="C86" s="160"/>
      <c r="D86" s="160"/>
      <c r="E86" s="160"/>
      <c r="F86" s="160"/>
      <c r="G86" s="160"/>
      <c r="H86" s="160"/>
      <c r="I86" s="160"/>
      <c r="J86" s="160"/>
      <c r="K86" s="160"/>
      <c r="L86" s="160"/>
      <c r="M86" s="160"/>
      <c r="N86" s="160"/>
      <c r="O86" s="160"/>
      <c r="P86" s="160"/>
      <c r="Q86" s="160"/>
      <c r="R86" s="160"/>
      <c r="S86" s="160"/>
      <c r="T86" s="160"/>
      <c r="U86" s="160"/>
      <c r="V86" s="160"/>
      <c r="W86" s="160"/>
      <c r="X86" s="160"/>
    </row>
    <row r="87" spans="1:24" ht="12.75">
      <c r="A87" s="173"/>
      <c r="B87" s="160"/>
      <c r="C87" s="160"/>
      <c r="D87" s="160"/>
      <c r="E87" s="160"/>
      <c r="F87" s="160"/>
      <c r="G87" s="160"/>
      <c r="H87" s="160"/>
      <c r="I87" s="160"/>
      <c r="J87" s="160"/>
      <c r="K87" s="160"/>
      <c r="L87" s="160"/>
      <c r="M87" s="160"/>
      <c r="N87" s="160"/>
      <c r="O87" s="160"/>
      <c r="P87" s="160"/>
      <c r="Q87" s="160"/>
      <c r="R87" s="160"/>
      <c r="S87" s="160"/>
      <c r="T87" s="160"/>
      <c r="U87" s="160"/>
      <c r="V87" s="160"/>
      <c r="W87" s="160"/>
      <c r="X87" s="160"/>
    </row>
    <row r="88" spans="1:24" ht="12.75">
      <c r="A88" s="173"/>
      <c r="B88" s="160"/>
      <c r="C88" s="160"/>
      <c r="D88" s="160"/>
      <c r="E88" s="160"/>
      <c r="F88" s="160"/>
      <c r="G88" s="160"/>
      <c r="H88" s="160"/>
      <c r="I88" s="160"/>
      <c r="J88" s="160"/>
      <c r="K88" s="160"/>
      <c r="L88" s="160"/>
      <c r="M88" s="160"/>
      <c r="N88" s="160"/>
      <c r="O88" s="160"/>
      <c r="P88" s="160"/>
      <c r="Q88" s="160"/>
      <c r="R88" s="160"/>
      <c r="S88" s="160"/>
      <c r="T88" s="160"/>
      <c r="U88" s="160"/>
      <c r="V88" s="160"/>
      <c r="W88" s="160"/>
      <c r="X88" s="160"/>
    </row>
    <row r="89" spans="1:24" ht="12.75">
      <c r="A89" s="173"/>
      <c r="B89" s="160"/>
      <c r="C89" s="160"/>
      <c r="D89" s="160"/>
      <c r="E89" s="160"/>
      <c r="F89" s="160"/>
      <c r="G89" s="160"/>
      <c r="H89" s="160"/>
      <c r="I89" s="160"/>
      <c r="J89" s="160"/>
      <c r="K89" s="160"/>
      <c r="L89" s="160"/>
      <c r="M89" s="160"/>
      <c r="N89" s="160"/>
      <c r="O89" s="160"/>
      <c r="P89" s="160"/>
      <c r="Q89" s="160"/>
      <c r="R89" s="160"/>
      <c r="S89" s="160"/>
      <c r="T89" s="160"/>
      <c r="U89" s="160"/>
      <c r="V89" s="160"/>
      <c r="W89" s="160"/>
      <c r="X89" s="160"/>
    </row>
    <row r="90" spans="1:24" ht="12.75">
      <c r="A90" s="173"/>
      <c r="B90" s="160"/>
      <c r="C90" s="160"/>
      <c r="D90" s="160"/>
      <c r="E90" s="160"/>
      <c r="F90" s="160"/>
      <c r="G90" s="160"/>
      <c r="H90" s="160"/>
      <c r="I90" s="160"/>
      <c r="J90" s="160"/>
      <c r="K90" s="160"/>
      <c r="L90" s="160"/>
      <c r="M90" s="160"/>
      <c r="N90" s="160"/>
      <c r="O90" s="160"/>
      <c r="P90" s="160"/>
      <c r="Q90" s="160"/>
      <c r="R90" s="160"/>
      <c r="S90" s="160"/>
      <c r="T90" s="160"/>
      <c r="U90" s="160"/>
      <c r="V90" s="160"/>
      <c r="W90" s="160"/>
      <c r="X90" s="160"/>
    </row>
    <row r="91" spans="1:24" ht="12.75">
      <c r="A91" s="173"/>
      <c r="B91" s="160"/>
      <c r="C91" s="160"/>
      <c r="D91" s="160"/>
      <c r="E91" s="160"/>
      <c r="F91" s="160"/>
      <c r="G91" s="160"/>
      <c r="H91" s="160"/>
      <c r="I91" s="160"/>
      <c r="J91" s="160"/>
      <c r="K91" s="160"/>
      <c r="L91" s="160"/>
      <c r="M91" s="160"/>
      <c r="N91" s="160"/>
      <c r="O91" s="160"/>
      <c r="P91" s="160"/>
      <c r="Q91" s="160"/>
      <c r="R91" s="160"/>
      <c r="S91" s="160"/>
      <c r="T91" s="160"/>
      <c r="U91" s="160"/>
      <c r="V91" s="160"/>
      <c r="W91" s="160"/>
      <c r="X91" s="160"/>
    </row>
    <row r="92" spans="1:24" ht="12.75">
      <c r="A92" s="173"/>
      <c r="B92" s="160"/>
      <c r="C92" s="160"/>
      <c r="D92" s="160"/>
      <c r="E92" s="160"/>
      <c r="F92" s="160"/>
      <c r="G92" s="160"/>
      <c r="H92" s="160"/>
      <c r="I92" s="160"/>
      <c r="J92" s="160"/>
      <c r="K92" s="160"/>
      <c r="L92" s="160"/>
      <c r="M92" s="160"/>
      <c r="N92" s="160"/>
      <c r="O92" s="160"/>
      <c r="P92" s="160"/>
      <c r="Q92" s="160"/>
      <c r="R92" s="160"/>
      <c r="S92" s="160"/>
      <c r="T92" s="160"/>
      <c r="U92" s="160"/>
      <c r="V92" s="160"/>
      <c r="W92" s="160"/>
      <c r="X92" s="160"/>
    </row>
    <row r="93" spans="1:24" ht="12.75">
      <c r="A93" s="173"/>
      <c r="B93" s="160"/>
      <c r="C93" s="160"/>
      <c r="D93" s="160"/>
      <c r="E93" s="160"/>
      <c r="F93" s="160"/>
      <c r="G93" s="160"/>
      <c r="H93" s="160"/>
      <c r="I93" s="160"/>
      <c r="J93" s="160"/>
      <c r="K93" s="160"/>
      <c r="L93" s="160"/>
      <c r="M93" s="160"/>
      <c r="N93" s="160"/>
      <c r="O93" s="160"/>
      <c r="P93" s="160"/>
      <c r="Q93" s="160"/>
      <c r="R93" s="160"/>
      <c r="S93" s="160"/>
      <c r="T93" s="160"/>
      <c r="U93" s="160"/>
      <c r="V93" s="160"/>
      <c r="W93" s="160"/>
      <c r="X93" s="160"/>
    </row>
    <row r="94" spans="1:24" ht="12.75">
      <c r="A94" s="173"/>
      <c r="B94" s="160"/>
      <c r="C94" s="160"/>
      <c r="D94" s="160"/>
      <c r="E94" s="160"/>
      <c r="F94" s="160"/>
      <c r="G94" s="160"/>
      <c r="H94" s="160"/>
      <c r="I94" s="160"/>
      <c r="J94" s="160"/>
      <c r="K94" s="160"/>
      <c r="L94" s="160"/>
      <c r="M94" s="160"/>
      <c r="N94" s="160"/>
      <c r="O94" s="160"/>
      <c r="P94" s="160"/>
      <c r="Q94" s="160"/>
      <c r="R94" s="160"/>
      <c r="S94" s="160"/>
      <c r="T94" s="160"/>
      <c r="U94" s="160"/>
      <c r="V94" s="160"/>
      <c r="W94" s="160"/>
      <c r="X94" s="160"/>
    </row>
    <row r="95" spans="1:24" ht="12.75">
      <c r="A95" s="173"/>
      <c r="B95" s="160"/>
      <c r="C95" s="160"/>
      <c r="D95" s="160"/>
      <c r="E95" s="160"/>
      <c r="F95" s="160"/>
      <c r="G95" s="160"/>
      <c r="H95" s="160"/>
      <c r="I95" s="160"/>
      <c r="J95" s="160"/>
      <c r="K95" s="160"/>
      <c r="L95" s="160"/>
      <c r="M95" s="160"/>
      <c r="N95" s="160"/>
      <c r="O95" s="160"/>
      <c r="P95" s="160"/>
      <c r="Q95" s="160"/>
      <c r="R95" s="160"/>
      <c r="S95" s="160"/>
      <c r="T95" s="160"/>
      <c r="U95" s="160"/>
      <c r="V95" s="160"/>
      <c r="W95" s="160"/>
      <c r="X95" s="160"/>
    </row>
    <row r="96" spans="1:24" ht="12.75">
      <c r="A96" s="173"/>
      <c r="B96" s="160"/>
      <c r="C96" s="160"/>
      <c r="D96" s="160"/>
      <c r="E96" s="160"/>
      <c r="F96" s="160"/>
      <c r="G96" s="160"/>
      <c r="H96" s="160"/>
      <c r="I96" s="160"/>
      <c r="J96" s="160"/>
      <c r="K96" s="160"/>
      <c r="L96" s="160"/>
      <c r="M96" s="160"/>
      <c r="N96" s="160"/>
      <c r="O96" s="160"/>
      <c r="P96" s="160"/>
      <c r="Q96" s="160"/>
      <c r="R96" s="160"/>
      <c r="S96" s="160"/>
      <c r="T96" s="160"/>
      <c r="U96" s="160"/>
      <c r="V96" s="160"/>
      <c r="W96" s="160"/>
      <c r="X96" s="160"/>
    </row>
    <row r="97" spans="1:24" ht="12.75">
      <c r="A97" s="173"/>
      <c r="B97" s="160"/>
      <c r="C97" s="160"/>
      <c r="D97" s="160"/>
      <c r="E97" s="160"/>
      <c r="F97" s="160"/>
      <c r="G97" s="160"/>
      <c r="H97" s="160"/>
      <c r="I97" s="160"/>
      <c r="J97" s="160"/>
      <c r="K97" s="160"/>
      <c r="L97" s="160"/>
      <c r="M97" s="160"/>
      <c r="N97" s="160"/>
      <c r="O97" s="160"/>
      <c r="P97" s="160"/>
      <c r="Q97" s="160"/>
      <c r="R97" s="160"/>
      <c r="S97" s="160"/>
      <c r="T97" s="160"/>
      <c r="U97" s="160"/>
      <c r="V97" s="160"/>
      <c r="W97" s="160"/>
      <c r="X97" s="160"/>
    </row>
    <row r="98" spans="1:24" ht="12.75">
      <c r="A98" s="173"/>
      <c r="B98" s="160"/>
      <c r="C98" s="160"/>
      <c r="D98" s="160"/>
      <c r="E98" s="160"/>
      <c r="F98" s="160"/>
      <c r="G98" s="160"/>
      <c r="H98" s="160"/>
      <c r="I98" s="160"/>
      <c r="J98" s="160"/>
      <c r="K98" s="160"/>
      <c r="L98" s="160"/>
      <c r="M98" s="160"/>
      <c r="N98" s="160"/>
      <c r="O98" s="160"/>
      <c r="P98" s="160"/>
      <c r="Q98" s="160"/>
      <c r="R98" s="160"/>
      <c r="S98" s="160"/>
      <c r="T98" s="160"/>
      <c r="U98" s="160"/>
      <c r="V98" s="160"/>
      <c r="W98" s="160"/>
      <c r="X98" s="160"/>
    </row>
    <row r="99" spans="1:24" ht="12.75">
      <c r="A99" s="173"/>
      <c r="B99" s="160"/>
      <c r="C99" s="160"/>
      <c r="D99" s="160"/>
      <c r="E99" s="160"/>
      <c r="F99" s="160"/>
      <c r="G99" s="160"/>
      <c r="H99" s="160"/>
      <c r="I99" s="160"/>
      <c r="J99" s="160"/>
      <c r="K99" s="160"/>
      <c r="L99" s="160"/>
      <c r="M99" s="160"/>
      <c r="N99" s="160"/>
      <c r="O99" s="160"/>
      <c r="P99" s="160"/>
      <c r="Q99" s="160"/>
      <c r="R99" s="160"/>
      <c r="S99" s="160"/>
      <c r="T99" s="160"/>
      <c r="U99" s="160"/>
      <c r="V99" s="160"/>
      <c r="W99" s="160"/>
      <c r="X99" s="160"/>
    </row>
    <row r="100" spans="1:24" ht="12.75">
      <c r="A100" s="173"/>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row>
    <row r="101" spans="1:24" ht="12.75">
      <c r="A101" s="173"/>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row>
    <row r="102" spans="1:24" ht="12.75">
      <c r="A102" s="173"/>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row>
    <row r="103" spans="1:24" ht="12.75">
      <c r="A103" s="173"/>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row>
    <row r="104" spans="1:24" ht="12.75">
      <c r="A104" s="173"/>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row>
    <row r="105" spans="1:24" ht="12.75">
      <c r="A105" s="173"/>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row>
    <row r="106" spans="1:24" ht="12.75">
      <c r="A106" s="173"/>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row>
    <row r="107" spans="1:24" ht="12.75">
      <c r="A107" s="173"/>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row>
    <row r="108" spans="1:24" ht="12.75">
      <c r="A108" s="173"/>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row>
    <row r="109" spans="1:24" ht="12.75">
      <c r="A109" s="173"/>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row>
    <row r="110" spans="1:24" ht="12.75">
      <c r="A110" s="173"/>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row>
    <row r="111" spans="1:24" ht="12.75">
      <c r="A111" s="173"/>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row>
    <row r="112" spans="1:24" ht="12.75">
      <c r="A112" s="173"/>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row>
    <row r="113" spans="1:24" ht="12.75">
      <c r="A113" s="173"/>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row>
    <row r="114" spans="1:24" ht="12.75">
      <c r="A114" s="173"/>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row>
    <row r="115" spans="1:24" ht="12.75">
      <c r="A115" s="173"/>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row>
    <row r="116" spans="1:24" ht="12.75">
      <c r="A116" s="173"/>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row>
    <row r="117" spans="1:24" ht="12.75">
      <c r="A117" s="173"/>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row>
    <row r="118" spans="1:24" ht="12.75">
      <c r="A118" s="173"/>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row>
    <row r="119" spans="1:24" ht="12.75">
      <c r="A119" s="173"/>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row>
    <row r="120" spans="1:24" ht="12.75">
      <c r="A120" s="173"/>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row>
    <row r="121" spans="1:24" ht="12.75">
      <c r="A121" s="173"/>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row>
    <row r="122" spans="1:24" ht="12.75">
      <c r="A122" s="173"/>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row>
    <row r="123" spans="1:24" ht="12.75">
      <c r="A123" s="173"/>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row>
    <row r="124" spans="1:24" ht="12.75">
      <c r="A124" s="173"/>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row>
    <row r="125" spans="1:24" ht="12.75">
      <c r="A125" s="173"/>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row>
    <row r="126" spans="1:24" ht="12.75">
      <c r="A126" s="173"/>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row>
    <row r="127" spans="1:24" ht="12.75">
      <c r="A127" s="173"/>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row>
    <row r="128" spans="1:24" ht="12.75">
      <c r="A128" s="173"/>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row>
    <row r="129" spans="1:24" ht="12.75">
      <c r="A129" s="173"/>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row>
    <row r="130" spans="1:24" ht="12.75">
      <c r="A130" s="173"/>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row>
    <row r="131" spans="1:24" ht="12.75">
      <c r="A131" s="173"/>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row>
    <row r="132" spans="1:24" ht="12.75">
      <c r="A132" s="173"/>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row>
    <row r="133" spans="1:24" ht="12.75">
      <c r="A133" s="173"/>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row>
    <row r="134" spans="1:24" ht="12.75">
      <c r="A134" s="173"/>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row>
    <row r="135" spans="1:24" ht="12.75">
      <c r="A135" s="173"/>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row>
    <row r="136" spans="1:24" ht="12.75">
      <c r="A136" s="173"/>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row>
    <row r="137" spans="1:24" ht="12.75">
      <c r="A137" s="173"/>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row>
    <row r="138" spans="1:24" ht="12.75">
      <c r="A138" s="173"/>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row>
    <row r="139" spans="1:24" ht="12.75">
      <c r="A139" s="173"/>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row>
    <row r="140" spans="1:24" ht="12.75">
      <c r="A140" s="173"/>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row>
    <row r="141" spans="1:24" ht="12.75">
      <c r="A141" s="173"/>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row>
    <row r="142" spans="1:24" ht="12.75">
      <c r="A142" s="173"/>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row>
    <row r="143" spans="1:24" ht="12.75">
      <c r="A143" s="173"/>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row>
    <row r="144" spans="1:24" ht="12.75">
      <c r="A144" s="173"/>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row>
    <row r="145" spans="1:24" ht="12.75">
      <c r="A145" s="173"/>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row>
    <row r="146" spans="1:24" ht="12.75">
      <c r="A146" s="173"/>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row>
    <row r="147" spans="1:24" ht="12.75">
      <c r="A147" s="173"/>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row>
    <row r="148" spans="1:24" ht="12.75">
      <c r="A148" s="173"/>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row>
    <row r="149" spans="1:24" ht="12.75">
      <c r="A149" s="173"/>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row>
    <row r="150" spans="1:24" ht="12.75">
      <c r="A150" s="173"/>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row>
    <row r="151" spans="1:24" ht="12.75">
      <c r="A151" s="173"/>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row>
    <row r="152" spans="1:24" ht="12.75">
      <c r="A152" s="173"/>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row>
    <row r="153" spans="1:24" ht="12.75">
      <c r="A153" s="173"/>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row>
    <row r="154" spans="1:24" ht="12.75">
      <c r="A154" s="173"/>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row>
    <row r="155" spans="1:24" ht="12.75">
      <c r="A155" s="173"/>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row>
    <row r="156" spans="1:24" ht="12.75">
      <c r="A156" s="173"/>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row>
    <row r="157" spans="1:24" ht="12.75">
      <c r="A157" s="173"/>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row>
    <row r="158" spans="1:24" ht="12.75">
      <c r="A158" s="173"/>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row>
    <row r="159" spans="1:24" ht="12.75">
      <c r="A159" s="173"/>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row>
    <row r="160" spans="1:24" ht="12.75">
      <c r="A160" s="173"/>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row>
    <row r="161" spans="1:24" ht="12.75">
      <c r="A161" s="173"/>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row>
    <row r="162" spans="1:24" ht="12.75">
      <c r="A162" s="173"/>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row>
    <row r="163" spans="1:24" ht="12.75">
      <c r="A163" s="173"/>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row>
    <row r="164" spans="1:24" ht="12.75">
      <c r="A164" s="173"/>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row>
    <row r="165" spans="1:24" ht="12.75">
      <c r="A165" s="173"/>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row>
    <row r="166" spans="1:24" ht="12.75">
      <c r="A166" s="173"/>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row>
    <row r="167" spans="1:24" ht="12.75">
      <c r="A167" s="173"/>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row>
    <row r="168" spans="1:24" ht="12.75">
      <c r="A168" s="173"/>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row>
    <row r="169" spans="1:24" ht="12.75">
      <c r="A169" s="173"/>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row>
    <row r="170" spans="1:24" ht="12.75">
      <c r="A170" s="173"/>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row>
    <row r="171" spans="1:24" ht="12.75">
      <c r="A171" s="173"/>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row>
    <row r="172" spans="1:24" ht="12.75">
      <c r="A172" s="173"/>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row>
    <row r="173" spans="1:24" ht="12.75">
      <c r="A173" s="173"/>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row>
    <row r="174" spans="1:24" ht="12.75">
      <c r="A174" s="173"/>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row>
    <row r="175" spans="1:24" ht="12.75">
      <c r="A175" s="173"/>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row>
    <row r="176" spans="1:24" ht="12.75">
      <c r="A176" s="173"/>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row>
    <row r="177" spans="1:24" ht="12.75">
      <c r="A177" s="173"/>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row>
    <row r="178" spans="1:24" ht="12.75">
      <c r="A178" s="173"/>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row>
    <row r="179" spans="1:24" ht="12.75">
      <c r="A179" s="173"/>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row>
    <row r="180" spans="1:24" ht="12.75">
      <c r="A180" s="173"/>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row>
    <row r="181" spans="1:24" ht="12.75">
      <c r="A181" s="173"/>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row>
    <row r="182" spans="1:24" ht="12.75">
      <c r="A182" s="173"/>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row>
    <row r="183" spans="1:24" ht="12.75">
      <c r="A183" s="173"/>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row>
    <row r="184" spans="1:24" ht="12.75">
      <c r="A184" s="173"/>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row>
    <row r="185" spans="1:24" ht="12.75">
      <c r="A185" s="173"/>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row>
    <row r="186" spans="1:24" ht="12.75">
      <c r="A186" s="173"/>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row>
    <row r="187" spans="1:24" ht="12.75">
      <c r="A187" s="173"/>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row>
    <row r="188" spans="1:24" ht="12.75">
      <c r="A188" s="173"/>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row>
    <row r="189" spans="1:24" ht="12.75">
      <c r="A189" s="173"/>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row>
    <row r="190" spans="1:24" ht="12.75">
      <c r="A190" s="173"/>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row>
    <row r="191" spans="1:24" ht="12.75">
      <c r="A191" s="173"/>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row>
    <row r="192" spans="1:24" ht="12.75">
      <c r="A192" s="173"/>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row>
    <row r="193" spans="1:24" ht="12.75">
      <c r="A193" s="173"/>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row>
    <row r="194" spans="1:24" ht="12.75">
      <c r="A194" s="173"/>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row>
    <row r="195" spans="1:24" ht="12.75">
      <c r="A195" s="173"/>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row>
    <row r="196" spans="1:24" ht="12.75">
      <c r="A196" s="173"/>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row>
    <row r="197" spans="1:24" ht="12.75">
      <c r="A197" s="173"/>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row>
    <row r="198" spans="1:24" ht="12.75">
      <c r="A198" s="173"/>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row>
    <row r="199" spans="1:24" ht="12.75">
      <c r="A199" s="173"/>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row>
    <row r="200" spans="1:24" ht="12.75">
      <c r="A200" s="173"/>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row>
    <row r="201" spans="1:24" ht="12.75">
      <c r="A201" s="173"/>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row>
    <row r="202" spans="1:24" ht="12.75">
      <c r="A202" s="173"/>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row>
    <row r="203" spans="1:24" ht="12.75">
      <c r="A203" s="173"/>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row>
    <row r="204" spans="1:24" ht="12.75">
      <c r="A204" s="173"/>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row>
    <row r="205" spans="1:24" ht="12.75">
      <c r="A205" s="173"/>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row>
    <row r="206" spans="1:24" ht="12.75">
      <c r="A206" s="173"/>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row>
    <row r="207" spans="1:24" ht="12.75">
      <c r="A207" s="173"/>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row>
    <row r="208" spans="1:24" ht="12.75">
      <c r="A208" s="173"/>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row>
    <row r="209" spans="1:24" ht="12.75">
      <c r="A209" s="173"/>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row>
    <row r="210" spans="1:24" ht="12.75">
      <c r="A210" s="173"/>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row>
    <row r="211" spans="1:24" ht="12.75">
      <c r="A211" s="173"/>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row>
    <row r="212" spans="1:24" ht="12.75">
      <c r="A212" s="173"/>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row>
    <row r="213" spans="1:24" ht="12.75">
      <c r="A213" s="173"/>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row>
    <row r="214" spans="1:24" ht="12.75">
      <c r="A214" s="173"/>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row>
    <row r="215" spans="1:24" ht="12.75">
      <c r="A215" s="173"/>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row>
    <row r="216" spans="1:24" ht="12.75">
      <c r="A216" s="173"/>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row>
    <row r="217" spans="1:24" ht="12.75">
      <c r="A217" s="173"/>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row>
    <row r="218" spans="1:24" ht="12.75">
      <c r="A218" s="173"/>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row>
    <row r="219" spans="1:24" ht="12.75">
      <c r="A219" s="173"/>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row>
    <row r="220" spans="1:24" ht="12.75">
      <c r="A220" s="173"/>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row>
    <row r="221" spans="1:24" ht="12.75">
      <c r="A221" s="173"/>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row>
    <row r="222" spans="1:24" ht="12.75">
      <c r="A222" s="173"/>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row>
    <row r="223" spans="1:24" ht="12.75">
      <c r="A223" s="173"/>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row>
    <row r="224" spans="1:24" ht="12.75">
      <c r="A224" s="173"/>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row>
    <row r="225" spans="1:24" ht="12.75">
      <c r="A225" s="173"/>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row>
    <row r="226" spans="1:24" ht="12.75">
      <c r="A226" s="173"/>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row>
    <row r="227" spans="1:24" ht="12.75">
      <c r="A227" s="173"/>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row>
    <row r="228" spans="1:24" ht="12.75">
      <c r="A228" s="173"/>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row>
    <row r="229" spans="1:24" ht="12.75">
      <c r="A229" s="173"/>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row>
    <row r="230" spans="1:24" ht="12.75">
      <c r="A230" s="173"/>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row>
    <row r="231" spans="1:24" ht="12.75">
      <c r="A231" s="173"/>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row>
    <row r="232" spans="1:24" ht="12.75">
      <c r="A232" s="173"/>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row>
    <row r="233" spans="1:24" ht="12.75">
      <c r="A233" s="173"/>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row>
    <row r="234" spans="1:24" ht="12.75">
      <c r="A234" s="173"/>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row>
    <row r="235" spans="1:24" ht="12.75">
      <c r="A235" s="173"/>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row>
    <row r="236" spans="1:24" ht="12.75">
      <c r="A236" s="173"/>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row>
    <row r="237" spans="1:24" ht="12.75">
      <c r="A237" s="173"/>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row>
    <row r="238" spans="1:24" ht="12.75">
      <c r="A238" s="173"/>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row>
    <row r="239" spans="1:24" ht="12.75">
      <c r="A239" s="173"/>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row>
    <row r="240" spans="1:24" ht="12.75">
      <c r="A240" s="173"/>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row>
    <row r="241" spans="1:24" ht="12.75">
      <c r="A241" s="173"/>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row>
    <row r="242" spans="1:24" ht="12.75">
      <c r="A242" s="173"/>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row>
    <row r="243" spans="1:24" ht="12.75">
      <c r="A243" s="173"/>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row>
    <row r="244" spans="1:24" ht="12.75">
      <c r="A244" s="173"/>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row>
    <row r="245" spans="1:24" ht="12.75">
      <c r="A245" s="173"/>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row>
    <row r="246" spans="1:24" ht="12.75">
      <c r="A246" s="173"/>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row>
    <row r="247" spans="1:24" ht="12.75">
      <c r="A247" s="173"/>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row>
    <row r="248" spans="1:24" ht="12.75">
      <c r="A248" s="173"/>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row>
    <row r="249" spans="1:24" ht="12.75">
      <c r="A249" s="173"/>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row>
    <row r="250" spans="1:24" ht="12.75">
      <c r="A250" s="173"/>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row>
    <row r="251" spans="1:24" ht="12.75">
      <c r="A251" s="173"/>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row>
    <row r="252" spans="1:24" ht="12.75">
      <c r="A252" s="173"/>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row>
    <row r="253" spans="1:24" ht="12.75">
      <c r="A253" s="173"/>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row>
    <row r="254" spans="1:24" ht="12.75">
      <c r="A254" s="173"/>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row>
    <row r="255" spans="1:24" ht="12.75">
      <c r="A255" s="173"/>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row>
    <row r="256" spans="1:24" ht="12.75">
      <c r="A256" s="173"/>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row>
    <row r="257" spans="1:24" ht="12.75">
      <c r="A257" s="173"/>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row>
    <row r="258" spans="1:24" ht="12.75">
      <c r="A258" s="173"/>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row>
    <row r="259" spans="1:24" ht="12.75">
      <c r="A259" s="173"/>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row>
    <row r="260" spans="1:24" ht="12.75">
      <c r="A260" s="173"/>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row>
    <row r="261" spans="1:24" ht="12.75">
      <c r="A261" s="173"/>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row>
    <row r="262" spans="1:24" ht="12.75">
      <c r="A262" s="173"/>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row>
    <row r="263" spans="1:24" ht="12.75">
      <c r="A263" s="173"/>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row>
    <row r="264" spans="1:24" ht="12.75">
      <c r="A264" s="173"/>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row>
    <row r="265" spans="1:24" ht="12.75">
      <c r="A265" s="173"/>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row>
    <row r="266" spans="1:24" ht="12.75">
      <c r="A266" s="173"/>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row>
    <row r="267" spans="1:24" ht="12.75">
      <c r="A267" s="173"/>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row>
    <row r="268" spans="1:24" ht="12.75">
      <c r="A268" s="173"/>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row>
    <row r="269" spans="1:24" ht="12.75">
      <c r="A269" s="173"/>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row>
    <row r="270" spans="1:24" ht="12.75">
      <c r="A270" s="173"/>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row>
    <row r="271" spans="1:24" ht="12.75">
      <c r="A271" s="173"/>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row>
    <row r="272" spans="1:24" ht="12.75">
      <c r="A272" s="173"/>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row>
    <row r="273" spans="1:24" ht="12.75">
      <c r="A273" s="173"/>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row>
    <row r="274" spans="1:24" ht="12.75">
      <c r="A274" s="173"/>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row>
    <row r="275" spans="1:24" ht="12.75">
      <c r="A275" s="173"/>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row>
    <row r="276" spans="1:24" ht="12.75">
      <c r="A276" s="173"/>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row>
    <row r="277" spans="1:24" ht="12.75">
      <c r="A277" s="173"/>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row>
    <row r="278" spans="1:24" ht="12.75">
      <c r="A278" s="173"/>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row>
    <row r="279" spans="1:24" ht="12.75">
      <c r="A279" s="173"/>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row>
    <row r="280" spans="1:24" ht="12.75">
      <c r="A280" s="173"/>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row>
    <row r="281" spans="1:24" ht="12.75">
      <c r="A281" s="173"/>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row>
    <row r="282" spans="1:24" ht="12.75">
      <c r="A282" s="173"/>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row>
    <row r="283" spans="1:24" ht="12.75">
      <c r="A283" s="173"/>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row>
    <row r="284" spans="1:24" ht="12.75">
      <c r="A284" s="173"/>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row>
    <row r="285" spans="1:24" ht="12.75">
      <c r="A285" s="173"/>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row>
    <row r="286" spans="1:24" ht="12.75">
      <c r="A286" s="173"/>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row>
    <row r="287" spans="1:24" ht="12.75">
      <c r="A287" s="173"/>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row>
    <row r="288" spans="1:24" ht="12.75">
      <c r="A288" s="173"/>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row>
    <row r="289" spans="1:24" ht="12.75">
      <c r="A289" s="173"/>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row>
    <row r="290" spans="1:24" ht="12.75">
      <c r="A290" s="173"/>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row>
    <row r="291" spans="1:24" ht="12.75">
      <c r="A291" s="173"/>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row>
    <row r="292" spans="1:24" ht="12.75">
      <c r="A292" s="173"/>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row>
    <row r="293" spans="1:24" ht="12.75">
      <c r="A293" s="173"/>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row>
    <row r="294" spans="1:24" ht="12.75">
      <c r="A294" s="173"/>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row>
    <row r="295" spans="1:24" ht="12.75">
      <c r="A295" s="173"/>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row>
    <row r="296" spans="1:24" ht="12.75">
      <c r="A296" s="173"/>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row>
    <row r="297" spans="1:24" ht="12.75">
      <c r="A297" s="173"/>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row>
    <row r="298" spans="1:24" ht="12.75">
      <c r="A298" s="173"/>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row>
    <row r="299" spans="1:24" ht="12.75">
      <c r="A299" s="173"/>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row>
    <row r="300" spans="1:24" ht="12.75">
      <c r="A300" s="173"/>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row>
    <row r="301" spans="1:24" ht="12.75">
      <c r="A301" s="173"/>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row>
    <row r="302" spans="1:24" ht="12.75">
      <c r="A302" s="173"/>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row>
    <row r="303" spans="1:24" ht="12.75">
      <c r="A303" s="173"/>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row>
    <row r="304" spans="1:24" ht="12.75">
      <c r="A304" s="173"/>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row>
    <row r="305" spans="1:24" ht="12.75">
      <c r="A305" s="173"/>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row>
    <row r="306" spans="1:24" ht="12.75">
      <c r="A306" s="173"/>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row>
    <row r="307" spans="1:24" ht="12.75">
      <c r="A307" s="173"/>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row>
    <row r="308" spans="1:24" ht="12.75">
      <c r="A308" s="173"/>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row>
    <row r="309" spans="1:24" ht="12.75">
      <c r="A309" s="173"/>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row>
    <row r="310" spans="1:24" ht="12.75">
      <c r="A310" s="173"/>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row>
    <row r="311" spans="1:24" ht="12.75">
      <c r="A311" s="173"/>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row>
    <row r="312" spans="1:24" ht="12.75">
      <c r="A312" s="173"/>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row>
    <row r="313" spans="1:24" ht="12.75">
      <c r="A313" s="173"/>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row>
    <row r="314" spans="1:24" ht="12.75">
      <c r="A314" s="173"/>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row>
    <row r="315" spans="1:24" ht="12.75">
      <c r="A315" s="173"/>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row>
    <row r="316" spans="1:24" ht="12.75">
      <c r="A316" s="173"/>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row>
    <row r="317" spans="1:24" ht="12.75">
      <c r="A317" s="173"/>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row>
    <row r="318" spans="1:24" ht="12.75">
      <c r="A318" s="173"/>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row>
    <row r="319" spans="1:24" ht="12.75">
      <c r="A319" s="173"/>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row>
    <row r="320" spans="1:24" ht="12.75">
      <c r="A320" s="173"/>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row>
    <row r="321" spans="1:24" ht="12.75">
      <c r="A321" s="173"/>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row>
    <row r="322" spans="1:24" ht="12.75">
      <c r="A322" s="173"/>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row>
    <row r="323" spans="1:24" ht="12.75">
      <c r="A323" s="173"/>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row>
    <row r="324" spans="1:24" ht="12.75">
      <c r="A324" s="173"/>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row>
    <row r="325" spans="1:24" ht="12.75">
      <c r="A325" s="173"/>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row>
    <row r="326" spans="1:24" ht="12.75">
      <c r="A326" s="173"/>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row>
    <row r="327" spans="1:24" ht="12.75">
      <c r="A327" s="173"/>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row>
    <row r="328" spans="1:24" ht="12.75">
      <c r="A328" s="173"/>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row>
    <row r="329" spans="1:24" ht="12.75">
      <c r="A329" s="173"/>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row>
    <row r="330" spans="1:24" ht="12.75">
      <c r="A330" s="173"/>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row>
    <row r="331" spans="1:24" ht="12.75">
      <c r="A331" s="173"/>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row>
    <row r="332" spans="1:24" ht="12.75">
      <c r="A332" s="173"/>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row>
    <row r="333" spans="1:24" ht="12.75">
      <c r="A333" s="173"/>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row>
    <row r="334" spans="1:24" ht="12.75">
      <c r="A334" s="173"/>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row>
    <row r="335" spans="1:24" ht="12.75">
      <c r="A335" s="173"/>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row>
    <row r="336" spans="1:24" ht="12.75">
      <c r="A336" s="173"/>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row>
    <row r="337" spans="1:24" ht="12.75">
      <c r="A337" s="173"/>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row>
    <row r="338" spans="1:24" ht="12.75">
      <c r="A338" s="173"/>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row>
    <row r="339" spans="1:24" ht="12.75">
      <c r="A339" s="173"/>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row>
    <row r="340" spans="1:24" ht="12.75">
      <c r="A340" s="173"/>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row>
    <row r="341" spans="1:24" ht="12.75">
      <c r="A341" s="173"/>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row>
    <row r="342" spans="1:24" ht="12.75">
      <c r="A342" s="173"/>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row>
    <row r="343" spans="1:24" ht="12.75">
      <c r="A343" s="173"/>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row>
    <row r="344" spans="1:24" ht="12.75">
      <c r="A344" s="173"/>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row>
    <row r="345" spans="1:24" ht="12.75">
      <c r="A345" s="173"/>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row>
    <row r="346" spans="1:24" ht="12.75">
      <c r="A346" s="173"/>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row>
    <row r="347" spans="1:24" ht="12.75">
      <c r="A347" s="173"/>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row>
    <row r="348" spans="1:24" ht="12.75">
      <c r="A348" s="173"/>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row>
    <row r="349" spans="1:24" ht="12.75">
      <c r="A349" s="173"/>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row>
    <row r="350" spans="1:24" ht="12.75">
      <c r="A350" s="173"/>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row>
    <row r="351" spans="1:24" ht="12.75">
      <c r="A351" s="173"/>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row>
    <row r="352" spans="1:24" ht="12.75">
      <c r="A352" s="173"/>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row>
    <row r="353" spans="1:24" ht="12.75">
      <c r="A353" s="173"/>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row>
    <row r="354" spans="1:24" ht="12.75">
      <c r="A354" s="173"/>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row>
    <row r="355" spans="1:24" ht="12.75">
      <c r="A355" s="173"/>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row>
    <row r="356" spans="1:24" ht="12.75">
      <c r="A356" s="173"/>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row>
    <row r="357" spans="1:24" ht="12.75">
      <c r="A357" s="173"/>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row>
    <row r="358" spans="1:24" ht="12.75">
      <c r="A358" s="173"/>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row>
    <row r="359" spans="1:24" ht="12.75">
      <c r="A359" s="173"/>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row>
    <row r="360" spans="1:24" ht="12.75">
      <c r="A360" s="173"/>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row>
    <row r="361" spans="1:24" ht="12.75">
      <c r="A361" s="173"/>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row>
    <row r="362" spans="1:24" ht="12.75">
      <c r="A362" s="173"/>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row>
    <row r="363" spans="1:24" ht="12.75">
      <c r="A363" s="173"/>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row>
    <row r="364" spans="1:24" ht="12.75">
      <c r="A364" s="173"/>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row>
    <row r="365" spans="1:24" ht="12.75">
      <c r="A365" s="173"/>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row>
    <row r="366" spans="1:24" ht="12.75">
      <c r="A366" s="173"/>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row>
    <row r="367" spans="1:24" ht="12.75">
      <c r="A367" s="173"/>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row>
    <row r="368" spans="1:24" ht="12.75">
      <c r="A368" s="173"/>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row>
    <row r="369" spans="1:24" ht="12.75">
      <c r="A369" s="173"/>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row>
    <row r="370" spans="1:24" ht="12.75">
      <c r="A370" s="173"/>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row>
    <row r="371" spans="1:24" ht="12.75">
      <c r="A371" s="173"/>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row>
    <row r="372" spans="1:24" ht="12.75">
      <c r="A372" s="173"/>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row>
    <row r="373" spans="1:24" ht="12.75">
      <c r="A373" s="173"/>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row>
    <row r="374" spans="1:24" ht="12.75">
      <c r="A374" s="173"/>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row>
    <row r="375" spans="1:24" ht="12.75">
      <c r="A375" s="173"/>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row>
    <row r="376" spans="1:24" ht="12.75">
      <c r="A376" s="173"/>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row>
    <row r="377" spans="1:24" ht="12.75">
      <c r="A377" s="173"/>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row>
    <row r="378" spans="1:24" ht="12.75">
      <c r="A378" s="173"/>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row>
    <row r="379" spans="1:24" ht="12.75">
      <c r="A379" s="173"/>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row>
    <row r="380" spans="1:24" ht="12.75">
      <c r="A380" s="173"/>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row>
    <row r="381" spans="1:24" ht="12.75">
      <c r="A381" s="173"/>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row>
    <row r="382" spans="1:24" ht="12.75">
      <c r="A382" s="173"/>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row>
    <row r="383" spans="1:24" ht="12.75">
      <c r="A383" s="173"/>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row>
    <row r="384" spans="1:24" ht="12.75">
      <c r="A384" s="173"/>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row>
    <row r="385" spans="1:24" ht="12.75">
      <c r="A385" s="173"/>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row>
    <row r="386" spans="1:24" ht="12.75">
      <c r="A386" s="173"/>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row>
    <row r="387" spans="1:24" ht="12.75">
      <c r="A387" s="173"/>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row>
    <row r="388" spans="1:24" ht="12.75">
      <c r="A388" s="173"/>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row>
    <row r="389" spans="1:24" ht="12.75">
      <c r="A389" s="173"/>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row>
    <row r="390" spans="1:24" ht="12.75">
      <c r="A390" s="173"/>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row>
    <row r="391" spans="1:24" ht="12.75">
      <c r="A391" s="173"/>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row>
    <row r="392" spans="1:24" ht="12.75">
      <c r="A392" s="173"/>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row>
    <row r="393" spans="1:24" ht="12.75">
      <c r="A393" s="173"/>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row>
    <row r="394" spans="1:24" ht="12.75">
      <c r="A394" s="173"/>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row>
    <row r="395" spans="1:24" ht="12.75">
      <c r="A395" s="173"/>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row>
    <row r="396" spans="1:24" ht="12.75">
      <c r="A396" s="173"/>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row>
    <row r="397" spans="1:24" ht="12.75">
      <c r="A397" s="173"/>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row>
    <row r="398" spans="1:24" ht="12.75">
      <c r="A398" s="173"/>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row>
    <row r="399" spans="1:24" ht="12.75">
      <c r="A399" s="173"/>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row>
    <row r="400" spans="1:24" ht="12.75">
      <c r="A400" s="173"/>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row>
    <row r="401" spans="1:24" ht="12.75">
      <c r="A401" s="173"/>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row>
    <row r="402" spans="1:24" ht="12.75">
      <c r="A402" s="173"/>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row>
    <row r="403" spans="1:24" ht="12.75">
      <c r="A403" s="173"/>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row>
    <row r="404" spans="1:24" ht="12.75">
      <c r="A404" s="173"/>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row>
    <row r="405" spans="1:24" ht="12.75">
      <c r="A405" s="173"/>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row>
    <row r="406" spans="1:24" ht="12.75">
      <c r="A406" s="173"/>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row>
    <row r="407" spans="1:24" ht="12.75">
      <c r="A407" s="173"/>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row>
    <row r="408" spans="1:24" ht="12.75">
      <c r="A408" s="173"/>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row>
    <row r="409" spans="1:24" ht="12.75">
      <c r="A409" s="173"/>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row>
    <row r="410" spans="1:24" ht="12.75">
      <c r="A410" s="173"/>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row>
    <row r="411" spans="1:24" ht="12.75">
      <c r="A411" s="173"/>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row>
    <row r="412" spans="1:24" ht="12.75">
      <c r="A412" s="173"/>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row>
    <row r="413" spans="1:24" ht="12.75">
      <c r="A413" s="173"/>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row>
    <row r="414" spans="1:24" ht="12.75">
      <c r="A414" s="173"/>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row>
    <row r="415" spans="1:24" ht="12.75">
      <c r="A415" s="173"/>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row>
    <row r="416" spans="1:24" ht="12.75">
      <c r="A416" s="173"/>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row>
    <row r="417" spans="1:24" ht="12.75">
      <c r="A417" s="173"/>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row>
    <row r="418" spans="1:24" ht="12.75">
      <c r="A418" s="173"/>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row>
    <row r="419" spans="1:24" ht="12.75">
      <c r="A419" s="173"/>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row>
    <row r="420" spans="1:24" ht="12.75">
      <c r="A420" s="173"/>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row>
    <row r="421" spans="1:24" ht="12.75">
      <c r="A421" s="173"/>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row>
    <row r="422" spans="1:24" ht="12.75">
      <c r="A422" s="173"/>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row>
    <row r="423" spans="1:24" ht="12.75">
      <c r="A423" s="173"/>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row>
    <row r="424" spans="1:24" ht="12.75">
      <c r="A424" s="173"/>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row>
    <row r="425" spans="1:24" ht="12.75">
      <c r="A425" s="173"/>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row>
    <row r="426" spans="1:24" ht="12.75">
      <c r="A426" s="173"/>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row>
    <row r="427" spans="1:24" ht="12.75">
      <c r="A427" s="173"/>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row>
    <row r="428" spans="1:24" ht="12.75">
      <c r="A428" s="173"/>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row>
    <row r="429" spans="1:24" ht="12.75">
      <c r="A429" s="173"/>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row>
    <row r="430" spans="1:24" ht="12.75">
      <c r="A430" s="173"/>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row>
    <row r="431" spans="1:24" ht="12.75">
      <c r="A431" s="173"/>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row>
    <row r="432" spans="1:24" ht="12.75">
      <c r="A432" s="173"/>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row>
    <row r="433" spans="1:24" ht="12.75">
      <c r="A433" s="173"/>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row>
    <row r="434" spans="1:24" ht="12.75">
      <c r="A434" s="173"/>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row>
    <row r="435" spans="1:24" ht="12.75">
      <c r="A435" s="173"/>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row>
    <row r="436" spans="1:24" ht="12.75">
      <c r="A436" s="173"/>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row>
    <row r="437" spans="1:24" ht="12.75">
      <c r="A437" s="173"/>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row>
    <row r="438" spans="1:24" ht="12.75">
      <c r="A438" s="173"/>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row>
    <row r="439" spans="1:24" ht="12.75">
      <c r="A439" s="173"/>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row>
    <row r="440" spans="1:24" ht="12.75">
      <c r="A440" s="173"/>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row>
    <row r="441" spans="1:24" ht="12.75">
      <c r="A441" s="173"/>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row>
    <row r="442" spans="1:24" ht="12.75">
      <c r="A442" s="173"/>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row>
    <row r="443" spans="1:24" ht="12.75">
      <c r="A443" s="173"/>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row>
    <row r="444" spans="1:24" ht="12.75">
      <c r="A444" s="173"/>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row>
    <row r="445" spans="1:24" ht="12.75">
      <c r="A445" s="173"/>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row>
    <row r="446" spans="1:24" ht="12.75">
      <c r="A446" s="173"/>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row>
    <row r="447" spans="1:24" ht="12.75">
      <c r="A447" s="173"/>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row>
    <row r="448" spans="1:24" ht="12.75">
      <c r="A448" s="173"/>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row>
    <row r="449" spans="1:24" ht="12.75">
      <c r="A449" s="173"/>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row>
    <row r="450" spans="1:24" ht="12.75">
      <c r="A450" s="173"/>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row>
    <row r="451" spans="1:24" ht="12.75">
      <c r="A451" s="173"/>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row>
    <row r="452" spans="1:24" ht="12.75">
      <c r="A452" s="173"/>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row>
    <row r="453" spans="1:24" ht="12.75">
      <c r="A453" s="173"/>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row>
    <row r="454" spans="1:24" ht="12.75">
      <c r="A454" s="173"/>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row>
    <row r="455" spans="1:24" ht="12.75">
      <c r="A455" s="173"/>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row>
    <row r="456" spans="1:24" ht="12.75">
      <c r="A456" s="173"/>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row>
    <row r="457" spans="1:24" ht="12.75">
      <c r="A457" s="173"/>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row>
    <row r="458" spans="1:24" ht="12.75">
      <c r="A458" s="173"/>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row>
    <row r="459" spans="1:24" ht="12.75">
      <c r="A459" s="173"/>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row>
    <row r="460" spans="1:24" ht="12.75">
      <c r="A460" s="173"/>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row>
    <row r="461" spans="1:24" ht="12.75">
      <c r="A461" s="173"/>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row>
    <row r="462" spans="1:24" ht="12.75">
      <c r="A462" s="173"/>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row>
    <row r="463" spans="1:24" ht="12.75">
      <c r="A463" s="173"/>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row>
    <row r="464" spans="1:24" ht="12.75">
      <c r="A464" s="173"/>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row>
    <row r="465" spans="1:24" ht="12.75">
      <c r="A465" s="173"/>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row>
    <row r="466" spans="1:24" ht="12.75">
      <c r="A466" s="173"/>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row>
    <row r="467" spans="1:24" ht="12.75">
      <c r="A467" s="173"/>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row>
    <row r="468" spans="1:24" ht="12.75">
      <c r="A468" s="173"/>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row>
    <row r="469" spans="1:24" ht="12.75">
      <c r="A469" s="173"/>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row>
    <row r="470" spans="1:24" ht="12.75">
      <c r="A470" s="173"/>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row>
    <row r="471" spans="1:24" ht="12.75">
      <c r="A471" s="173"/>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row>
    <row r="472" spans="1:24" ht="12.75">
      <c r="A472" s="173"/>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row>
    <row r="473" spans="1:24" ht="12.75">
      <c r="A473" s="173"/>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row>
    <row r="474" spans="1:24" ht="12.75">
      <c r="A474" s="173"/>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row>
    <row r="475" spans="1:24" ht="12.75">
      <c r="A475" s="173"/>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row>
    <row r="476" spans="1:24" ht="12.75">
      <c r="A476" s="173"/>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row>
    <row r="477" spans="1:24" ht="12.75">
      <c r="A477" s="173"/>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row>
    <row r="478" spans="1:24" ht="12.75">
      <c r="A478" s="173"/>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row>
    <row r="479" spans="1:24" ht="12.75">
      <c r="A479" s="173"/>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row>
    <row r="480" spans="1:24" ht="12.75">
      <c r="A480" s="173"/>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row>
    <row r="481" spans="1:24" ht="12.75">
      <c r="A481" s="173"/>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row>
    <row r="482" spans="1:24" ht="12.75">
      <c r="A482" s="173"/>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row>
    <row r="483" spans="1:24" ht="12.75">
      <c r="A483" s="173"/>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row>
    <row r="484" spans="1:24" ht="12.75">
      <c r="A484" s="173"/>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row>
    <row r="485" spans="1:24" ht="12.75">
      <c r="A485" s="173"/>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row>
    <row r="486" spans="1:24" ht="12.75">
      <c r="A486" s="173"/>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row>
    <row r="487" spans="1:24" ht="12.75">
      <c r="A487" s="173"/>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row>
    <row r="488" spans="1:24" ht="12.75">
      <c r="A488" s="173"/>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row>
    <row r="489" spans="1:24" ht="12.75">
      <c r="A489" s="173"/>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row>
    <row r="490" spans="1:24" ht="12.75">
      <c r="A490" s="173"/>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row>
    <row r="491" spans="1:24" ht="12.75">
      <c r="A491" s="173"/>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row>
    <row r="492" spans="1:24" ht="12.75">
      <c r="A492" s="173"/>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row>
    <row r="493" spans="1:24" ht="12.75">
      <c r="A493" s="173"/>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row>
    <row r="494" spans="1:24" ht="12.75">
      <c r="A494" s="173"/>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row>
    <row r="495" spans="1:24" ht="12.75">
      <c r="A495" s="173"/>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row>
    <row r="496" spans="1:24" ht="12.75">
      <c r="A496" s="173"/>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row>
    <row r="497" spans="1:24" ht="12.75">
      <c r="A497" s="173"/>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row>
    <row r="498" spans="1:24" ht="12.75">
      <c r="A498" s="173"/>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row>
    <row r="499" spans="1:24" ht="12.75">
      <c r="A499" s="173"/>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row>
    <row r="500" spans="1:24" ht="12.75">
      <c r="A500" s="173"/>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row>
    <row r="501" spans="1:24" ht="12.75">
      <c r="A501" s="173"/>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row>
    <row r="502" spans="1:24" ht="12.75">
      <c r="A502" s="173"/>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row>
    <row r="503" spans="1:24" ht="12.75">
      <c r="A503" s="173"/>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row>
    <row r="504" spans="1:24" ht="12.75">
      <c r="A504" s="173"/>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row>
    <row r="505" spans="1:24" ht="12.75">
      <c r="A505" s="173"/>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row>
    <row r="506" spans="1:24" ht="12.75">
      <c r="A506" s="173"/>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row>
    <row r="507" spans="1:24" ht="12.75">
      <c r="A507" s="173"/>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row>
    <row r="508" spans="1:24" ht="12.75">
      <c r="A508" s="173"/>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row>
    <row r="509" spans="1:24" ht="12.75">
      <c r="A509" s="173"/>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row>
    <row r="510" spans="1:24" ht="12.75">
      <c r="A510" s="173"/>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row>
    <row r="511" spans="1:24" ht="12.75">
      <c r="A511" s="173"/>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row>
    <row r="512" spans="1:24" ht="12.75">
      <c r="A512" s="173"/>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row>
    <row r="513" spans="1:24" ht="12.75">
      <c r="A513" s="173"/>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row>
    <row r="514" spans="1:24" ht="12.75">
      <c r="A514" s="173"/>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row>
    <row r="515" spans="1:24" ht="12.75">
      <c r="A515" s="173"/>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row>
    <row r="516" spans="1:24" ht="12.75">
      <c r="A516" s="173"/>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row>
    <row r="517" spans="1:24" ht="12.75">
      <c r="A517" s="173"/>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row>
    <row r="518" spans="1:24" ht="12.75">
      <c r="A518" s="173"/>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row>
    <row r="519" spans="1:24" ht="12.75">
      <c r="A519" s="173"/>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row>
    <row r="520" spans="1:24" ht="12.75">
      <c r="A520" s="173"/>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row>
    <row r="521" spans="1:24" ht="12.75">
      <c r="A521" s="173"/>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row>
    <row r="522" spans="1:24" ht="12.75">
      <c r="A522" s="173"/>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row>
    <row r="523" spans="1:24" ht="12.75">
      <c r="A523" s="173"/>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row>
    <row r="524" spans="1:24" ht="12.75">
      <c r="A524" s="173"/>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row>
    <row r="525" spans="1:24" ht="12.75">
      <c r="A525" s="173"/>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row>
    <row r="526" spans="1:24" ht="12.75">
      <c r="A526" s="173"/>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row>
    <row r="527" spans="1:24" ht="12.75">
      <c r="A527" s="173"/>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row>
    <row r="528" spans="1:24" ht="12.75">
      <c r="A528" s="173"/>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row>
    <row r="529" spans="1:24" ht="12.75">
      <c r="A529" s="173"/>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row>
    <row r="530" spans="1:24" ht="12.75">
      <c r="A530" s="173"/>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row>
    <row r="531" spans="1:24" ht="12.75">
      <c r="A531" s="173"/>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row>
    <row r="532" spans="1:24" ht="12.75">
      <c r="A532" s="173"/>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row>
    <row r="533" spans="1:24" ht="12.75">
      <c r="A533" s="173"/>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row>
    <row r="534" spans="1:24" ht="12.75">
      <c r="A534" s="173"/>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row>
    <row r="535" spans="1:24" ht="12.75">
      <c r="A535" s="173"/>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row>
    <row r="536" spans="1:24" ht="12.75">
      <c r="A536" s="173"/>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row>
    <row r="537" spans="1:24" ht="12.75">
      <c r="A537" s="173"/>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row>
    <row r="538" spans="1:24" ht="12.75">
      <c r="A538" s="173"/>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row>
    <row r="539" spans="1:24" ht="12.75">
      <c r="A539" s="173"/>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row>
    <row r="540" spans="1:24" ht="12.75">
      <c r="A540" s="173"/>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row>
    <row r="541" spans="1:24" ht="12.75">
      <c r="A541" s="173"/>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row>
    <row r="542" spans="1:24" ht="12.75">
      <c r="A542" s="173"/>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row>
    <row r="543" spans="1:24" ht="12.75">
      <c r="A543" s="173"/>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row>
    <row r="544" spans="1:24" ht="12.75">
      <c r="A544" s="173"/>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row>
    <row r="545" spans="1:24" ht="12.75">
      <c r="A545" s="173"/>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row>
    <row r="546" spans="1:24" ht="12.75">
      <c r="A546" s="173"/>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row>
    <row r="547" spans="1:24" ht="12.75">
      <c r="A547" s="173"/>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row>
    <row r="548" spans="1:24" ht="12.75">
      <c r="A548" s="173"/>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row>
    <row r="549" spans="1:24" ht="12.75">
      <c r="A549" s="173"/>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row>
    <row r="550" spans="1:24" ht="12.75">
      <c r="A550" s="173"/>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row>
    <row r="551" spans="1:24" ht="12.75">
      <c r="A551" s="173"/>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row>
    <row r="552" spans="1:24" ht="12.75">
      <c r="A552" s="173"/>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row>
    <row r="553" spans="1:24" ht="12.75">
      <c r="A553" s="173"/>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row>
    <row r="554" spans="1:24" ht="12.75">
      <c r="A554" s="173"/>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row>
    <row r="555" spans="1:24" ht="12.75">
      <c r="A555" s="173"/>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row>
    <row r="556" spans="1:24" ht="12.75">
      <c r="A556" s="173"/>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row>
    <row r="557" spans="1:24" ht="12.75">
      <c r="A557" s="173"/>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row>
    <row r="558" spans="1:24" ht="12.75">
      <c r="A558" s="173"/>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row>
    <row r="559" spans="1:24" ht="12.75">
      <c r="A559" s="173"/>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row>
    <row r="560" spans="1:24" ht="12.75">
      <c r="A560" s="173"/>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row>
    <row r="561" spans="1:24" ht="12.75">
      <c r="A561" s="173"/>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row>
    <row r="562" spans="1:24" ht="12.75">
      <c r="A562" s="173"/>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row>
    <row r="563" spans="1:24" ht="12.75">
      <c r="A563" s="173"/>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row>
    <row r="564" spans="1:24" ht="12.75">
      <c r="A564" s="173"/>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row>
    <row r="565" spans="1:24" ht="12.75">
      <c r="A565" s="173"/>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row>
    <row r="566" spans="1:24" ht="12.75">
      <c r="A566" s="173"/>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row>
    <row r="567" spans="1:24" ht="12.75">
      <c r="A567" s="173"/>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row>
    <row r="568" spans="1:24" ht="12.75">
      <c r="A568" s="173"/>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row>
    <row r="569" spans="1:24" ht="12.75">
      <c r="A569" s="173"/>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row>
    <row r="570" spans="1:24" ht="12.75">
      <c r="A570" s="173"/>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row>
    <row r="571" spans="1:24" ht="12.75">
      <c r="A571" s="173"/>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row>
    <row r="572" spans="1:24" ht="12.75">
      <c r="A572" s="173"/>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row>
    <row r="573" spans="1:24" ht="12.75">
      <c r="A573" s="173"/>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row>
    <row r="574" spans="1:24" ht="12.75">
      <c r="A574" s="173"/>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row>
    <row r="575" spans="1:24" ht="12.75">
      <c r="A575" s="173"/>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row>
    <row r="576" spans="1:24" ht="12.75">
      <c r="A576" s="173"/>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row>
    <row r="577" spans="1:24" ht="12.75">
      <c r="A577" s="173"/>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row>
    <row r="578" spans="1:24" ht="12.75">
      <c r="A578" s="173"/>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row>
    <row r="579" spans="1:24" ht="12.75">
      <c r="A579" s="173"/>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row>
    <row r="580" spans="1:24" ht="12.75">
      <c r="A580" s="173"/>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row>
    <row r="581" spans="1:24" ht="12.75">
      <c r="A581" s="173"/>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row>
    <row r="582" spans="1:24" ht="12.75">
      <c r="A582" s="173"/>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row>
    <row r="583" spans="1:24" ht="12.75">
      <c r="A583" s="173"/>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row>
    <row r="584" spans="1:24" ht="12.75">
      <c r="A584" s="173"/>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row>
    <row r="585" spans="1:24" ht="12.75">
      <c r="A585" s="173"/>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row>
    <row r="586" spans="1:24" ht="12.75">
      <c r="A586" s="173"/>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row>
    <row r="587" spans="1:24" ht="12.75">
      <c r="A587" s="173"/>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row>
    <row r="588" spans="1:24" ht="12.75">
      <c r="A588" s="173"/>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row>
    <row r="589" spans="1:24" ht="12.75">
      <c r="A589" s="173"/>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row>
    <row r="590" spans="1:24" ht="12.75">
      <c r="A590" s="173"/>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row>
    <row r="591" spans="1:24" ht="12.75">
      <c r="A591" s="173"/>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row>
    <row r="592" spans="1:24" ht="12.75">
      <c r="A592" s="173"/>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row>
    <row r="593" spans="1:24" ht="12.75">
      <c r="A593" s="173"/>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row>
    <row r="594" spans="1:24" ht="12.75">
      <c r="A594" s="173"/>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row>
    <row r="595" spans="1:24" ht="12.75">
      <c r="A595" s="173"/>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row>
    <row r="596" spans="1:24" ht="12.75">
      <c r="A596" s="173"/>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row>
    <row r="597" spans="1:24" ht="12.75">
      <c r="A597" s="173"/>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row>
    <row r="598" spans="1:24" ht="12.75">
      <c r="A598" s="173"/>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row>
    <row r="599" spans="1:24" ht="12.75">
      <c r="A599" s="173"/>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row>
    <row r="600" spans="1:24" ht="12.75">
      <c r="A600" s="173"/>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row>
    <row r="601" spans="1:24" ht="12.75">
      <c r="A601" s="173"/>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row>
    <row r="602" spans="1:24" ht="12.75">
      <c r="A602" s="173"/>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row>
    <row r="603" spans="1:24" ht="12.75">
      <c r="A603" s="173"/>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row>
    <row r="604" spans="1:24" ht="12.75">
      <c r="A604" s="173"/>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row>
    <row r="605" spans="1:24" ht="12.75">
      <c r="A605" s="173"/>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row>
    <row r="606" spans="1:24" ht="12.75">
      <c r="A606" s="173"/>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row>
    <row r="607" spans="1:24" ht="12.75">
      <c r="A607" s="173"/>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row>
    <row r="608" spans="1:24" ht="12.75">
      <c r="A608" s="173"/>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row>
    <row r="609" spans="1:24" ht="12.75">
      <c r="A609" s="173"/>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row>
    <row r="610" spans="1:24" ht="12.75">
      <c r="A610" s="173"/>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row>
    <row r="611" spans="1:24" ht="12.75">
      <c r="A611" s="173"/>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row>
    <row r="612" spans="1:24" ht="12.75">
      <c r="A612" s="173"/>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row>
    <row r="613" spans="1:24" ht="12.75">
      <c r="A613" s="173"/>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row>
    <row r="614" spans="1:24" ht="12.75">
      <c r="A614" s="173"/>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row>
    <row r="615" spans="1:24" ht="12.75">
      <c r="A615" s="173"/>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row>
    <row r="616" spans="1:24" ht="12.75">
      <c r="A616" s="173"/>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row>
    <row r="617" spans="1:24" ht="12.75">
      <c r="A617" s="173"/>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row>
    <row r="618" spans="1:24" ht="12.75">
      <c r="A618" s="173"/>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row>
    <row r="619" spans="1:24" ht="12.75">
      <c r="A619" s="173"/>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row>
    <row r="620" spans="1:24" ht="12.75">
      <c r="A620" s="173"/>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row>
    <row r="621" spans="1:24" ht="12.75">
      <c r="A621" s="173"/>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row>
    <row r="622" spans="1:24" ht="12.75">
      <c r="A622" s="173"/>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row>
    <row r="623" spans="1:24" ht="12.75">
      <c r="A623" s="173"/>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row>
    <row r="624" spans="1:24" ht="12.75">
      <c r="A624" s="173"/>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row>
    <row r="625" spans="1:24" ht="12.75">
      <c r="A625" s="173"/>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row>
    <row r="626" spans="1:24" ht="12.75">
      <c r="A626" s="173"/>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row>
    <row r="627" spans="1:24" ht="12.75">
      <c r="A627" s="173"/>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row>
    <row r="628" spans="1:24" ht="12.75">
      <c r="A628" s="173"/>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row>
    <row r="629" spans="1:24" ht="12.75">
      <c r="A629" s="173"/>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row>
    <row r="630" spans="1:24" ht="12.75">
      <c r="A630" s="173"/>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row>
    <row r="631" spans="1:24" ht="12.75">
      <c r="A631" s="173"/>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row>
    <row r="632" spans="1:24" ht="12.75">
      <c r="A632" s="173"/>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row>
    <row r="633" spans="1:24" ht="12.75">
      <c r="A633" s="173"/>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row>
    <row r="634" spans="1:24" ht="12.75">
      <c r="A634" s="173"/>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row>
    <row r="635" spans="1:24" ht="12.75">
      <c r="A635" s="173"/>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row>
    <row r="636" spans="1:24" ht="12.75">
      <c r="A636" s="173"/>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row>
    <row r="637" spans="1:24" ht="12.75">
      <c r="A637" s="173"/>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row>
    <row r="638" spans="1:24" ht="12.75">
      <c r="A638" s="173"/>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row>
    <row r="639" spans="1:24" ht="12.75">
      <c r="A639" s="173"/>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row>
    <row r="640" spans="1:24" ht="12.75">
      <c r="A640" s="173"/>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row>
    <row r="641" spans="1:24" ht="12.75">
      <c r="A641" s="173"/>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row>
    <row r="642" spans="1:24" ht="12.75">
      <c r="A642" s="173"/>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row>
    <row r="643" spans="1:24" ht="12.75">
      <c r="A643" s="173"/>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row>
    <row r="644" spans="1:24" ht="12.75">
      <c r="A644" s="173"/>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row>
    <row r="645" spans="1:24" ht="12.75">
      <c r="A645" s="173"/>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row>
    <row r="646" spans="1:24" ht="12.75">
      <c r="A646" s="173"/>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row>
    <row r="647" spans="1:24" ht="12.75">
      <c r="A647" s="173"/>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row>
    <row r="648" spans="1:24" ht="12.75">
      <c r="A648" s="173"/>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row>
    <row r="649" spans="1:24" ht="12.75">
      <c r="A649" s="173"/>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row>
    <row r="650" spans="1:24" ht="12.75">
      <c r="A650" s="173"/>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row>
    <row r="651" spans="1:24" ht="12.75">
      <c r="A651" s="173"/>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row>
    <row r="652" spans="1:24" ht="12.75">
      <c r="A652" s="173"/>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row>
    <row r="653" spans="1:24" ht="12.75">
      <c r="A653" s="173"/>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row>
    <row r="654" spans="1:24" ht="12.75">
      <c r="A654" s="173"/>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row>
    <row r="655" spans="1:24" ht="12.75">
      <c r="A655" s="173"/>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row>
    <row r="656" spans="1:24" ht="12.75">
      <c r="A656" s="173"/>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row>
    <row r="657" spans="1:24" ht="12.75">
      <c r="A657" s="173"/>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row>
    <row r="658" spans="1:24" ht="12.75">
      <c r="A658" s="173"/>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row>
    <row r="659" spans="1:24" ht="12.75">
      <c r="A659" s="173"/>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row>
    <row r="660" spans="1:24" ht="12.75">
      <c r="A660" s="173"/>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row>
    <row r="661" spans="1:24" ht="12.75">
      <c r="A661" s="173"/>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row>
    <row r="662" spans="1:24" ht="12.75">
      <c r="A662" s="173"/>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row>
    <row r="663" spans="1:24" ht="12.75">
      <c r="A663" s="173"/>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row>
    <row r="664" spans="1:24" ht="12.75">
      <c r="A664" s="173"/>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row>
    <row r="665" spans="1:24" ht="12.75">
      <c r="A665" s="173"/>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row>
    <row r="666" spans="1:24" ht="12.75">
      <c r="A666" s="173"/>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row>
    <row r="667" spans="1:24" ht="12.75">
      <c r="A667" s="173"/>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row>
    <row r="668" spans="1:24" ht="12.75">
      <c r="A668" s="173"/>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row>
    <row r="669" spans="1:24" ht="12.75">
      <c r="A669" s="173"/>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row>
    <row r="670" spans="1:24" ht="12.75">
      <c r="A670" s="173"/>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row>
    <row r="671" spans="1:24" ht="12.75">
      <c r="A671" s="173"/>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row>
    <row r="672" spans="1:24" ht="12.75">
      <c r="A672" s="173"/>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row>
    <row r="673" spans="1:24" ht="12.75">
      <c r="A673" s="173"/>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row>
    <row r="674" spans="1:24" ht="12.75">
      <c r="A674" s="173"/>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row>
    <row r="675" spans="1:24" ht="12.75">
      <c r="A675" s="173"/>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row>
    <row r="676" spans="1:24" ht="12.75">
      <c r="A676" s="173"/>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row>
    <row r="677" spans="1:24" ht="12.75">
      <c r="A677" s="173"/>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row>
    <row r="678" spans="1:24" ht="12.75">
      <c r="A678" s="173"/>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row>
    <row r="679" spans="1:24" ht="12.75">
      <c r="A679" s="173"/>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row>
    <row r="680" spans="1:24" ht="12.75">
      <c r="A680" s="173"/>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row>
    <row r="681" spans="1:24" ht="12.75">
      <c r="A681" s="173"/>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row>
    <row r="682" spans="1:24" ht="12.75">
      <c r="A682" s="173"/>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row>
    <row r="683" spans="1:24" ht="12.75">
      <c r="A683" s="173"/>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row>
    <row r="684" spans="1:24" ht="12.75">
      <c r="A684" s="173"/>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row>
    <row r="685" spans="1:24" ht="12.75">
      <c r="A685" s="173"/>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row>
    <row r="686" spans="1:24" ht="12.75">
      <c r="A686" s="173"/>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row>
    <row r="687" spans="1:24" ht="12.75">
      <c r="A687" s="173"/>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row>
    <row r="688" spans="1:24" ht="12.75">
      <c r="A688" s="173"/>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row>
    <row r="689" spans="1:24" ht="12.75">
      <c r="A689" s="173"/>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row>
    <row r="690" spans="1:24" ht="12.75">
      <c r="A690" s="173"/>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row>
    <row r="691" spans="1:24" ht="12.75">
      <c r="A691" s="173"/>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row>
    <row r="692" spans="1:24" ht="12.75">
      <c r="A692" s="173"/>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row>
    <row r="693" spans="1:24" ht="12.75">
      <c r="A693" s="173"/>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row>
    <row r="694" spans="1:24" ht="12.75">
      <c r="A694" s="173"/>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row>
    <row r="695" spans="1:24" ht="12.75">
      <c r="A695" s="173"/>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row>
    <row r="696" spans="1:24" ht="12.75">
      <c r="A696" s="173"/>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row>
    <row r="697" spans="1:24" ht="12.75">
      <c r="A697" s="173"/>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row>
    <row r="698" spans="1:24" ht="12.75">
      <c r="A698" s="173"/>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row>
    <row r="699" spans="1:24" ht="12.75">
      <c r="A699" s="173"/>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row>
    <row r="700" spans="1:24" ht="12.75">
      <c r="A700" s="173"/>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row>
    <row r="701" spans="1:24" ht="12.75">
      <c r="A701" s="173"/>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row>
    <row r="702" spans="1:24" ht="12.75">
      <c r="A702" s="173"/>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row>
    <row r="703" spans="1:24" ht="12.75">
      <c r="A703" s="173"/>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row>
    <row r="704" spans="1:24" ht="12.75">
      <c r="A704" s="173"/>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row>
    <row r="705" spans="1:24" ht="12.75">
      <c r="A705" s="173"/>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row>
    <row r="706" spans="1:24" ht="12.75">
      <c r="A706" s="173"/>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row>
    <row r="707" spans="1:24" ht="12.75">
      <c r="A707" s="173"/>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row>
    <row r="708" spans="1:24" ht="12.75">
      <c r="A708" s="173"/>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row>
    <row r="709" spans="1:24" ht="12.75">
      <c r="A709" s="173"/>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row>
    <row r="710" spans="1:24" ht="12.75">
      <c r="A710" s="173"/>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row>
    <row r="711" spans="1:24" ht="12.75">
      <c r="A711" s="173"/>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row>
    <row r="712" spans="1:24" ht="12.75">
      <c r="A712" s="173"/>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row>
    <row r="713" spans="1:24" ht="12.75">
      <c r="A713" s="173"/>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row>
    <row r="714" spans="1:24" ht="12.75">
      <c r="A714" s="173"/>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row>
    <row r="715" spans="1:24" ht="12.75">
      <c r="A715" s="173"/>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row>
    <row r="716" spans="1:24" ht="12.75">
      <c r="A716" s="173"/>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row>
    <row r="717" spans="1:24" ht="12.75">
      <c r="A717" s="173"/>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row>
    <row r="718" spans="1:24" ht="12.75">
      <c r="A718" s="173"/>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row>
    <row r="719" spans="1:24" ht="12.75">
      <c r="A719" s="173"/>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row>
    <row r="720" spans="1:24" ht="12.75">
      <c r="A720" s="173"/>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row>
    <row r="721" spans="1:24" ht="12.75">
      <c r="A721" s="173"/>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row>
    <row r="722" spans="1:24" ht="12.75">
      <c r="A722" s="173"/>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row>
    <row r="723" spans="1:24" ht="12.75">
      <c r="A723" s="173"/>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row>
    <row r="724" spans="1:24" ht="12.75">
      <c r="A724" s="173"/>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row>
    <row r="725" spans="1:24" ht="12.75">
      <c r="A725" s="173"/>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row>
    <row r="726" spans="1:24" ht="12.75">
      <c r="A726" s="173"/>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row>
    <row r="727" spans="1:24" ht="12.75">
      <c r="A727" s="173"/>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row>
    <row r="728" spans="1:24" ht="12.75">
      <c r="A728" s="173"/>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row>
    <row r="729" spans="1:24" ht="12.75">
      <c r="A729" s="173"/>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row>
    <row r="730" spans="1:24" ht="12.75">
      <c r="A730" s="173"/>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row>
    <row r="731" spans="1:24" ht="12.75">
      <c r="A731" s="173"/>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row>
    <row r="732" spans="1:24" ht="12.75">
      <c r="A732" s="173"/>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row>
    <row r="733" spans="1:24" ht="12.75">
      <c r="A733" s="173"/>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row>
    <row r="734" spans="1:24" ht="12.75">
      <c r="A734" s="173"/>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row>
    <row r="735" spans="1:24" ht="12.75">
      <c r="A735" s="173"/>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row>
    <row r="736" spans="1:24" ht="12.75">
      <c r="A736" s="173"/>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row>
    <row r="737" spans="1:24" ht="12.75">
      <c r="A737" s="173"/>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row>
    <row r="738" spans="1:24" ht="12.75">
      <c r="A738" s="173"/>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row>
    <row r="739" spans="1:24" ht="12.75">
      <c r="A739" s="173"/>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row>
    <row r="740" spans="1:24" ht="12.75">
      <c r="A740" s="173"/>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row>
    <row r="741" spans="1:24" ht="12.75">
      <c r="A741" s="173"/>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row>
    <row r="742" spans="1:24" ht="12.75">
      <c r="A742" s="173"/>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row>
    <row r="743" spans="1:24" ht="12.75">
      <c r="A743" s="173"/>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row>
    <row r="744" spans="1:24" ht="12.75">
      <c r="A744" s="173"/>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row>
    <row r="745" spans="1:24" ht="12.75">
      <c r="A745" s="173"/>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row>
    <row r="746" spans="1:24" ht="12.75">
      <c r="A746" s="173"/>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row>
    <row r="747" spans="1:24" ht="12.75">
      <c r="A747" s="173"/>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row>
    <row r="748" spans="1:24" ht="12.75">
      <c r="A748" s="173"/>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row>
    <row r="749" spans="1:24" ht="12.75">
      <c r="A749" s="173"/>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row>
    <row r="750" spans="1:24" ht="12.75">
      <c r="A750" s="173"/>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row>
    <row r="751" spans="1:24" ht="12.75">
      <c r="A751" s="173"/>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row>
    <row r="752" spans="1:24" ht="12.75">
      <c r="A752" s="173"/>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row>
    <row r="753" spans="1:24" ht="12.75">
      <c r="A753" s="173"/>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row>
    <row r="754" spans="1:24" ht="12.75">
      <c r="A754" s="173"/>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row>
    <row r="755" spans="1:24" ht="12.75">
      <c r="A755" s="173"/>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row>
    <row r="756" spans="1:24" ht="12.75">
      <c r="A756" s="173"/>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row>
    <row r="757" spans="1:24" ht="12.75">
      <c r="A757" s="173"/>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row>
    <row r="758" spans="1:24" ht="12.75">
      <c r="A758" s="173"/>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row>
    <row r="759" spans="1:24" ht="12.75">
      <c r="A759" s="173"/>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row>
    <row r="760" spans="1:24" ht="12.75">
      <c r="A760" s="173"/>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row>
    <row r="761" spans="1:24" ht="12.75">
      <c r="A761" s="173"/>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row>
    <row r="762" spans="1:24" ht="12.75">
      <c r="A762" s="173"/>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row>
    <row r="763" spans="1:24" ht="12.75">
      <c r="A763" s="173"/>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row>
    <row r="764" spans="1:24" ht="12.75">
      <c r="A764" s="173"/>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row>
    <row r="765" spans="1:24" ht="12.75">
      <c r="A765" s="173"/>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row>
    <row r="766" spans="1:24" ht="12.75">
      <c r="A766" s="173"/>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row>
    <row r="767" spans="1:24" ht="12.75">
      <c r="A767" s="173"/>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row>
    <row r="768" spans="1:24" ht="12.75">
      <c r="A768" s="173"/>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row>
    <row r="769" spans="1:24" ht="12.75">
      <c r="A769" s="173"/>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row>
    <row r="770" spans="1:24" ht="12.75">
      <c r="A770" s="173"/>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row>
    <row r="771" spans="1:24" ht="12.75">
      <c r="A771" s="173"/>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row>
    <row r="772" spans="1:24" ht="12.75">
      <c r="A772" s="173"/>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row>
    <row r="773" spans="1:24" ht="12.75">
      <c r="A773" s="173"/>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row>
    <row r="774" spans="1:24" ht="12.75">
      <c r="A774" s="173"/>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row>
    <row r="775" spans="1:24" ht="12.75">
      <c r="A775" s="173"/>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row>
    <row r="776" spans="1:24" ht="12.75">
      <c r="A776" s="173"/>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row>
    <row r="777" spans="1:24" ht="12.75">
      <c r="A777" s="173"/>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row>
    <row r="778" spans="1:24" ht="12.75">
      <c r="A778" s="173"/>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row>
    <row r="779" spans="1:24" ht="12.75">
      <c r="A779" s="173"/>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row>
    <row r="780" spans="1:24" ht="12.75">
      <c r="A780" s="173"/>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row>
    <row r="781" spans="1:24" ht="12.75">
      <c r="A781" s="173"/>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row>
    <row r="782" spans="1:24" ht="12.75">
      <c r="A782" s="173"/>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row>
    <row r="783" spans="1:24" ht="12.75">
      <c r="A783" s="173"/>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row>
    <row r="784" spans="1:24" ht="12.75">
      <c r="A784" s="173"/>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row>
    <row r="785" spans="1:24" ht="12.75">
      <c r="A785" s="173"/>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row>
    <row r="786" spans="1:24" ht="12.75">
      <c r="A786" s="173"/>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row>
    <row r="787" spans="1:24" ht="12.75">
      <c r="A787" s="173"/>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row>
    <row r="788" spans="1:24" ht="12.75">
      <c r="A788" s="173"/>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row>
    <row r="789" spans="1:24" ht="12.75">
      <c r="A789" s="173"/>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row>
    <row r="790" spans="1:24" ht="12.75">
      <c r="A790" s="173"/>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row>
    <row r="791" spans="1:24" ht="12.75">
      <c r="A791" s="173"/>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row>
    <row r="792" spans="1:24" ht="12.75">
      <c r="A792" s="173"/>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row>
    <row r="793" spans="1:24" ht="12.75">
      <c r="A793" s="173"/>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row>
    <row r="794" spans="1:24" ht="12.75">
      <c r="A794" s="173"/>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row>
    <row r="795" spans="1:24" ht="12.75">
      <c r="A795" s="173"/>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row>
    <row r="796" spans="1:24" ht="12.75">
      <c r="A796" s="173"/>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row>
    <row r="797" spans="1:24" ht="12.75">
      <c r="A797" s="173"/>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row>
    <row r="798" spans="1:24" ht="12.75">
      <c r="A798" s="173"/>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row>
    <row r="799" spans="1:24" ht="12.75">
      <c r="A799" s="173"/>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row>
    <row r="800" spans="1:24" ht="12.75">
      <c r="A800" s="173"/>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row>
    <row r="801" spans="1:24" ht="12.75">
      <c r="A801" s="173"/>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row>
    <row r="802" spans="1:24" ht="12.75">
      <c r="A802" s="173"/>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row>
    <row r="803" spans="1:24" ht="12.75">
      <c r="A803" s="173"/>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row>
    <row r="804" spans="1:24" ht="12.75">
      <c r="A804" s="173"/>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row>
    <row r="805" spans="1:24" ht="12.75">
      <c r="A805" s="173"/>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row>
    <row r="806" spans="1:24" ht="12.75">
      <c r="A806" s="173"/>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row>
    <row r="807" spans="1:24" ht="12.75">
      <c r="A807" s="173"/>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row>
    <row r="808" spans="1:24" ht="12.75">
      <c r="A808" s="173"/>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row>
    <row r="809" spans="1:24" ht="12.75">
      <c r="A809" s="173"/>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row>
    <row r="810" spans="1:24" ht="12.75">
      <c r="A810" s="173"/>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row>
    <row r="811" spans="1:24" ht="12.75">
      <c r="A811" s="173"/>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row>
    <row r="812" spans="1:24" ht="12.75">
      <c r="A812" s="173"/>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row>
    <row r="813" spans="1:24" ht="12.75">
      <c r="A813" s="173"/>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row>
    <row r="814" spans="1:24" ht="12.75">
      <c r="A814" s="173"/>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row>
    <row r="815" spans="1:24" ht="12.75">
      <c r="A815" s="173"/>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row>
    <row r="816" spans="1:24" ht="12.75">
      <c r="A816" s="173"/>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row>
    <row r="817" spans="1:24" ht="12.75">
      <c r="A817" s="173"/>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row>
    <row r="818" spans="1:24" ht="12.75">
      <c r="A818" s="173"/>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row>
    <row r="819" spans="1:24" ht="12.75">
      <c r="A819" s="173"/>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row>
    <row r="820" spans="1:24" ht="12.75">
      <c r="A820" s="173"/>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row>
    <row r="821" spans="1:24" ht="12.75">
      <c r="A821" s="173"/>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row>
    <row r="822" spans="1:24" ht="12.75">
      <c r="A822" s="173"/>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row>
    <row r="823" spans="1:24" ht="12.75">
      <c r="A823" s="173"/>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row>
    <row r="824" spans="1:24" ht="12.75">
      <c r="A824" s="173"/>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row>
    <row r="825" spans="1:24" ht="12.75">
      <c r="A825" s="173"/>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row>
    <row r="826" spans="1:24" ht="12.75">
      <c r="A826" s="173"/>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row>
    <row r="827" spans="1:24" ht="12.75">
      <c r="A827" s="173"/>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row>
    <row r="828" spans="1:24" ht="12.75">
      <c r="A828" s="173"/>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row>
    <row r="829" spans="1:24" ht="12.75">
      <c r="A829" s="173"/>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row>
    <row r="830" spans="1:24" ht="12.75">
      <c r="A830" s="173"/>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row>
    <row r="831" spans="1:24" ht="12.75">
      <c r="A831" s="173"/>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row>
    <row r="832" spans="1:24" ht="12.75">
      <c r="A832" s="173"/>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row>
    <row r="833" spans="1:24" ht="12.75">
      <c r="A833" s="173"/>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row>
    <row r="834" spans="1:24" ht="12.75">
      <c r="A834" s="173"/>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row>
    <row r="835" spans="1:24" ht="12.75">
      <c r="A835" s="173"/>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row>
    <row r="836" spans="1:24" ht="12.75">
      <c r="A836" s="173"/>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row>
    <row r="837" spans="1:24" ht="12.75">
      <c r="A837" s="173"/>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row>
    <row r="838" spans="1:24" ht="12.75">
      <c r="A838" s="173"/>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row>
    <row r="839" spans="1:24" ht="12.75">
      <c r="A839" s="173"/>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row>
    <row r="840" spans="1:24" ht="12.75">
      <c r="A840" s="173"/>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row>
    <row r="841" spans="1:24" ht="12.75">
      <c r="A841" s="173"/>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row>
    <row r="842" spans="1:24" ht="12.75">
      <c r="A842" s="173"/>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row>
    <row r="843" spans="1:24" ht="12.75">
      <c r="A843" s="173"/>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row>
    <row r="844" spans="1:24" ht="12.75">
      <c r="A844" s="173"/>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row>
    <row r="845" spans="1:24" ht="12.75">
      <c r="A845" s="173"/>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row>
    <row r="846" spans="1:24" ht="12.75">
      <c r="A846" s="173"/>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row>
    <row r="847" spans="1:24" ht="12.75">
      <c r="A847" s="173"/>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row>
    <row r="848" spans="1:24" ht="12.75">
      <c r="A848" s="173"/>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row>
    <row r="849" spans="1:24" ht="12.75">
      <c r="A849" s="173"/>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row>
    <row r="850" spans="1:24" ht="12.75">
      <c r="A850" s="173"/>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row>
    <row r="851" spans="1:24" ht="12.75">
      <c r="A851" s="173"/>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row>
    <row r="852" spans="1:24" ht="12.75">
      <c r="A852" s="173"/>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row>
    <row r="853" spans="1:24" ht="12.75">
      <c r="A853" s="173"/>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row>
    <row r="854" spans="1:24" ht="12.75">
      <c r="A854" s="173"/>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row>
    <row r="855" spans="1:24" ht="12.75">
      <c r="A855" s="173"/>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row>
    <row r="856" spans="1:24" ht="12.75">
      <c r="A856" s="173"/>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row>
    <row r="857" spans="1:24" ht="12.75">
      <c r="A857" s="173"/>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row>
    <row r="858" spans="1:24" ht="12.75">
      <c r="A858" s="173"/>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row>
    <row r="859" spans="1:24" ht="12.75">
      <c r="A859" s="173"/>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row>
    <row r="860" spans="1:24" ht="12.75">
      <c r="A860" s="173"/>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row>
    <row r="861" spans="1:24" ht="12.75">
      <c r="A861" s="173"/>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row>
    <row r="862" spans="1:24" ht="12.75">
      <c r="A862" s="173"/>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row>
    <row r="863" spans="1:24" ht="12.75">
      <c r="A863" s="173"/>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row>
    <row r="864" spans="1:24" ht="12.75">
      <c r="A864" s="173"/>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row>
    <row r="865" spans="1:24" ht="12.75">
      <c r="A865" s="173"/>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row>
    <row r="866" spans="1:24" ht="12.75">
      <c r="A866" s="173"/>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row>
    <row r="867" spans="1:24" ht="12.75">
      <c r="A867" s="173"/>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row>
    <row r="868" spans="1:24" ht="12.75">
      <c r="A868" s="173"/>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row>
    <row r="869" spans="1:24" ht="12.75">
      <c r="A869" s="173"/>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row>
    <row r="870" spans="1:24" ht="12.75">
      <c r="A870" s="173"/>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row>
    <row r="871" spans="1:24" ht="12.75">
      <c r="A871" s="173"/>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row>
    <row r="872" spans="1:24" ht="12.75">
      <c r="A872" s="173"/>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row>
    <row r="873" spans="1:24" ht="12.75">
      <c r="A873" s="173"/>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row>
    <row r="874" spans="1:24" ht="12.75">
      <c r="A874" s="173"/>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row>
    <row r="875" spans="1:24" ht="12.75">
      <c r="A875" s="173"/>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row>
    <row r="876" spans="1:24" ht="12.75">
      <c r="A876" s="173"/>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row>
    <row r="877" spans="1:24" ht="12.75">
      <c r="A877" s="173"/>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row>
    <row r="878" spans="1:24" ht="12.75">
      <c r="A878" s="173"/>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row>
    <row r="879" spans="1:24" ht="12.75">
      <c r="A879" s="173"/>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row>
    <row r="880" spans="1:24" ht="12.75">
      <c r="A880" s="173"/>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row>
    <row r="881" spans="1:24" ht="12.75">
      <c r="A881" s="173"/>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row>
    <row r="882" spans="1:24" ht="12.75">
      <c r="A882" s="173"/>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row>
    <row r="883" spans="1:24" ht="12.75">
      <c r="A883" s="173"/>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row>
    <row r="884" spans="1:24" ht="12.75">
      <c r="A884" s="173"/>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row>
    <row r="885" spans="1:24" ht="12.75">
      <c r="A885" s="173"/>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row>
    <row r="886" spans="1:24" ht="12.75">
      <c r="A886" s="173"/>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row>
    <row r="887" spans="1:24" ht="12.75">
      <c r="A887" s="173"/>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row>
    <row r="888" spans="1:24" ht="12.75">
      <c r="A888" s="173"/>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row>
    <row r="889" spans="1:24" ht="12.75">
      <c r="A889" s="173"/>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row>
    <row r="890" spans="1:24" ht="12.75">
      <c r="A890" s="173"/>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row>
    <row r="891" spans="1:24" ht="12.75">
      <c r="A891" s="173"/>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row>
    <row r="892" spans="1:24" ht="12.75">
      <c r="A892" s="173"/>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row>
    <row r="893" spans="1:24" ht="12.75">
      <c r="A893" s="173"/>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row>
    <row r="894" spans="1:24" ht="12.75">
      <c r="A894" s="173"/>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row>
    <row r="895" spans="1:24" ht="12.75">
      <c r="A895" s="173"/>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row>
    <row r="896" spans="1:24" ht="12.75">
      <c r="A896" s="173"/>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row>
    <row r="897" spans="1:24" ht="12.75">
      <c r="A897" s="173"/>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row>
    <row r="898" spans="1:24" ht="12.75">
      <c r="A898" s="173"/>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row>
    <row r="899" spans="1:24" ht="12.75">
      <c r="A899" s="173"/>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row>
    <row r="900" spans="1:24" ht="12.75">
      <c r="A900" s="173"/>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row>
    <row r="901" spans="1:24" ht="12.75">
      <c r="A901" s="173"/>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row>
    <row r="902" spans="1:24" ht="12.75">
      <c r="A902" s="173"/>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row>
    <row r="903" spans="1:24" ht="12.75">
      <c r="A903" s="173"/>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row>
    <row r="904" spans="1:24" ht="12.75">
      <c r="A904" s="173"/>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row>
    <row r="905" spans="1:24" ht="12.75">
      <c r="A905" s="173"/>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row>
    <row r="906" spans="1:24" ht="12.75">
      <c r="A906" s="173"/>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row>
    <row r="907" spans="1:24" ht="12.75">
      <c r="A907" s="173"/>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row>
    <row r="908" spans="1:24" ht="12.75">
      <c r="A908" s="173"/>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row>
    <row r="909" spans="1:24" ht="12.75">
      <c r="A909" s="173"/>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row>
    <row r="910" spans="1:24" ht="12.75">
      <c r="A910" s="173"/>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row>
    <row r="911" spans="1:24" ht="12.75">
      <c r="A911" s="173"/>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row>
    <row r="912" spans="1:24" ht="12.75">
      <c r="A912" s="173"/>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row>
    <row r="913" spans="1:24" ht="12.75">
      <c r="A913" s="173"/>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row>
    <row r="914" spans="1:24" ht="12.75">
      <c r="A914" s="173"/>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row>
    <row r="915" spans="1:24" ht="12.75">
      <c r="A915" s="173"/>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row>
    <row r="916" spans="1:24" ht="12.75">
      <c r="A916" s="173"/>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row>
    <row r="917" spans="1:24" ht="12.75">
      <c r="A917" s="173"/>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row>
    <row r="918" spans="1:24" ht="12.75">
      <c r="A918" s="173"/>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row>
    <row r="919" spans="1:24" ht="12.75">
      <c r="A919" s="173"/>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row>
    <row r="920" spans="1:24" ht="12.75">
      <c r="A920" s="173"/>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row>
    <row r="921" spans="1:24" ht="12.75">
      <c r="A921" s="173"/>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row>
    <row r="922" spans="1:24" ht="12.75">
      <c r="A922" s="173"/>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row>
    <row r="923" spans="1:24" ht="12.75">
      <c r="A923" s="173"/>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row>
    <row r="924" spans="1:24" ht="12.75">
      <c r="A924" s="173"/>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row>
    <row r="925" spans="1:24" ht="12.75">
      <c r="A925" s="173"/>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row>
    <row r="926" spans="1:24" ht="12.75">
      <c r="A926" s="173"/>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row>
    <row r="927" spans="1:24" ht="12.75">
      <c r="A927" s="173"/>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row>
    <row r="928" spans="1:24" ht="12.75">
      <c r="A928" s="173"/>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row>
    <row r="929" spans="1:24" ht="12.75">
      <c r="A929" s="173"/>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row>
    <row r="930" spans="1:24" ht="12.75">
      <c r="A930" s="173"/>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row>
    <row r="931" spans="1:24" ht="12.75">
      <c r="A931" s="173"/>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row>
    <row r="932" spans="1:24" ht="12.75">
      <c r="A932" s="173"/>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row>
    <row r="933" spans="1:24" ht="12.75">
      <c r="A933" s="173"/>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row>
    <row r="934" spans="1:24" ht="12.75">
      <c r="A934" s="173"/>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row>
    <row r="935" spans="1:24" ht="12.75">
      <c r="A935" s="173"/>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row>
    <row r="936" spans="1:24" ht="12.75">
      <c r="A936" s="173"/>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row>
    <row r="937" spans="1:24" ht="12.75">
      <c r="A937" s="173"/>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row>
    <row r="938" spans="1:24" ht="12.75">
      <c r="A938" s="173"/>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row>
    <row r="939" spans="1:24" ht="12.75">
      <c r="A939" s="173"/>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row>
    <row r="940" spans="1:24" ht="12.75">
      <c r="A940" s="173"/>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row>
    <row r="941" spans="1:24" ht="12.75">
      <c r="A941" s="173"/>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row>
    <row r="942" spans="1:24" ht="12.75">
      <c r="A942" s="173"/>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row>
    <row r="943" spans="1:24" ht="12.75">
      <c r="A943" s="173"/>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row>
    <row r="944" spans="1:24" ht="12.75">
      <c r="A944" s="173"/>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row>
    <row r="945" spans="1:24" ht="12.75">
      <c r="A945" s="173"/>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row>
    <row r="946" spans="1:24" ht="12.75">
      <c r="A946" s="173"/>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row>
    <row r="947" spans="1:24" ht="12.75">
      <c r="A947" s="173"/>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row>
    <row r="948" spans="1:24" ht="12.75">
      <c r="A948" s="173"/>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row>
    <row r="949" spans="1:24" ht="12.75">
      <c r="A949" s="173"/>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row>
    <row r="950" spans="1:24" ht="12.75">
      <c r="A950" s="173"/>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row>
    <row r="951" spans="1:24" ht="12.75">
      <c r="A951" s="173"/>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row>
    <row r="952" spans="1:24" ht="12.75">
      <c r="A952" s="173"/>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row>
    <row r="953" spans="1:24" ht="12.75">
      <c r="A953" s="173"/>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row>
    <row r="954" spans="1:24" ht="12.75">
      <c r="A954" s="173"/>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row>
    <row r="955" spans="1:24" ht="12.75">
      <c r="A955" s="173"/>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row>
    <row r="956" spans="1:24" ht="12.75">
      <c r="A956" s="173"/>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row>
    <row r="957" spans="1:24" ht="12.75">
      <c r="A957" s="173"/>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row>
    <row r="958" spans="1:24" ht="12.75">
      <c r="A958" s="173"/>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row>
    <row r="959" spans="1:24" ht="12.75">
      <c r="A959" s="173"/>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row>
    <row r="960" spans="1:24" ht="12.75">
      <c r="A960" s="173"/>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row>
    <row r="961" spans="1:24" ht="12.75">
      <c r="A961" s="173"/>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row>
    <row r="962" spans="1:24" ht="12.75">
      <c r="A962" s="173"/>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row>
    <row r="963" spans="1:24" ht="12.75">
      <c r="A963" s="173"/>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row>
    <row r="964" spans="1:24" ht="12.75">
      <c r="A964" s="173"/>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row>
    <row r="965" spans="1:24" ht="12.75">
      <c r="A965" s="173"/>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row>
    <row r="966" spans="1:24" ht="12.75">
      <c r="A966" s="173"/>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row>
    <row r="967" spans="1:24" ht="12.75">
      <c r="A967" s="173"/>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row>
    <row r="968" spans="1:24" ht="12.75">
      <c r="A968" s="173"/>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row>
    <row r="969" spans="1:24" ht="12.75">
      <c r="A969" s="173"/>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row>
    <row r="970" spans="1:24" ht="12.75">
      <c r="A970" s="173"/>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row>
    <row r="971" spans="1:24" ht="12.75">
      <c r="A971" s="173"/>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row>
    <row r="972" spans="1:24" ht="12.75">
      <c r="A972" s="173"/>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row>
    <row r="973" spans="1:24" ht="12.75">
      <c r="A973" s="173"/>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row>
    <row r="974" spans="1:24" ht="12.75">
      <c r="A974" s="173"/>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row>
    <row r="975" spans="1:24" ht="12.75">
      <c r="A975" s="173"/>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row>
    <row r="976" spans="1:24" ht="12.75">
      <c r="A976" s="173"/>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row>
    <row r="977" spans="1:24" ht="12.75">
      <c r="A977" s="173"/>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row>
    <row r="978" spans="1:24" ht="12.75">
      <c r="A978" s="173"/>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row>
    <row r="979" spans="1:24" ht="12.75">
      <c r="A979" s="173"/>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row>
    <row r="980" spans="1:24" ht="12.75">
      <c r="A980" s="173"/>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row>
    <row r="981" spans="1:24" ht="12.75">
      <c r="A981" s="173"/>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row>
    <row r="982" spans="1:24" ht="12.75">
      <c r="A982" s="173"/>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row>
    <row r="983" spans="1:24" ht="12.75">
      <c r="A983" s="173"/>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row>
    <row r="984" spans="1:24" ht="12.75">
      <c r="A984" s="173"/>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row>
    <row r="985" spans="1:24" ht="12.75">
      <c r="A985" s="173"/>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row>
    <row r="986" spans="1:24" ht="12.75">
      <c r="A986" s="173"/>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row>
    <row r="987" spans="1:24" ht="12.75">
      <c r="A987" s="173"/>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row>
    <row r="988" spans="1:24" ht="12.75">
      <c r="A988" s="173"/>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row>
    <row r="989" spans="1:24" ht="12.75">
      <c r="A989" s="173"/>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row>
    <row r="990" spans="1:24" ht="12.75">
      <c r="A990" s="173"/>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row>
    <row r="991" spans="1:24" ht="12.75">
      <c r="A991" s="173"/>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row>
    <row r="992" spans="1:24" ht="12.75">
      <c r="A992" s="173"/>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row>
    <row r="993" spans="1:24" ht="12.75">
      <c r="A993" s="173"/>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row>
    <row r="994" spans="1:24" ht="12.75">
      <c r="A994" s="173"/>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row>
    <row r="995" spans="1:24" ht="12.75">
      <c r="A995" s="173"/>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row>
    <row r="996" spans="1:24" ht="12.75">
      <c r="A996" s="173"/>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row>
    <row r="997" spans="1:24" ht="12.75">
      <c r="A997" s="173"/>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row>
    <row r="998" spans="1:24" ht="12.75">
      <c r="A998" s="173"/>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row>
    <row r="999" spans="1:24" ht="12.75">
      <c r="A999" s="173"/>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row>
    <row r="1000" spans="1:24" ht="12.75">
      <c r="A1000" s="173"/>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row>
    <row r="1001" spans="1:24" ht="12.75">
      <c r="A1001" s="173"/>
      <c r="B1001" s="160"/>
      <c r="C1001" s="160"/>
      <c r="D1001" s="160"/>
      <c r="E1001" s="160"/>
      <c r="F1001" s="160"/>
      <c r="G1001" s="160"/>
      <c r="H1001" s="160"/>
      <c r="I1001" s="160"/>
      <c r="J1001" s="160"/>
      <c r="K1001" s="160"/>
      <c r="L1001" s="160"/>
      <c r="M1001" s="160"/>
      <c r="N1001" s="160"/>
      <c r="O1001" s="160"/>
      <c r="P1001" s="160"/>
      <c r="Q1001" s="160"/>
      <c r="R1001" s="160"/>
      <c r="S1001" s="160"/>
      <c r="T1001" s="160"/>
      <c r="U1001" s="160"/>
      <c r="V1001" s="160"/>
      <c r="W1001" s="160"/>
      <c r="X1001" s="160"/>
    </row>
    <row r="1002" spans="1:24" ht="12.75">
      <c r="A1002" s="173"/>
      <c r="B1002" s="160"/>
      <c r="C1002" s="160"/>
      <c r="D1002" s="160"/>
      <c r="E1002" s="160"/>
      <c r="F1002" s="160"/>
      <c r="G1002" s="160"/>
      <c r="H1002" s="160"/>
      <c r="I1002" s="160"/>
      <c r="J1002" s="160"/>
      <c r="K1002" s="160"/>
      <c r="L1002" s="160"/>
      <c r="M1002" s="160"/>
      <c r="N1002" s="160"/>
      <c r="O1002" s="160"/>
      <c r="P1002" s="160"/>
      <c r="Q1002" s="160"/>
      <c r="R1002" s="160"/>
      <c r="S1002" s="160"/>
      <c r="T1002" s="160"/>
      <c r="U1002" s="160"/>
      <c r="V1002" s="160"/>
      <c r="W1002" s="160"/>
      <c r="X1002" s="160"/>
    </row>
    <row r="1003" spans="1:24" ht="12.75">
      <c r="A1003" s="173"/>
      <c r="B1003" s="160"/>
      <c r="C1003" s="160"/>
      <c r="D1003" s="160"/>
      <c r="E1003" s="160"/>
      <c r="F1003" s="160"/>
      <c r="G1003" s="160"/>
      <c r="H1003" s="160"/>
      <c r="I1003" s="160"/>
      <c r="J1003" s="160"/>
      <c r="K1003" s="160"/>
      <c r="L1003" s="160"/>
      <c r="M1003" s="160"/>
      <c r="N1003" s="160"/>
      <c r="O1003" s="160"/>
      <c r="P1003" s="160"/>
      <c r="Q1003" s="160"/>
      <c r="R1003" s="160"/>
      <c r="S1003" s="160"/>
      <c r="T1003" s="160"/>
      <c r="U1003" s="160"/>
      <c r="V1003" s="160"/>
      <c r="W1003" s="160"/>
      <c r="X1003" s="160"/>
    </row>
    <row r="1004" spans="1:24" ht="12.75">
      <c r="A1004" s="173"/>
      <c r="B1004" s="160"/>
      <c r="C1004" s="160"/>
      <c r="D1004" s="160"/>
      <c r="E1004" s="160"/>
      <c r="F1004" s="160"/>
      <c r="G1004" s="160"/>
      <c r="H1004" s="160"/>
      <c r="I1004" s="160"/>
      <c r="J1004" s="160"/>
      <c r="K1004" s="160"/>
      <c r="L1004" s="160"/>
      <c r="M1004" s="160"/>
      <c r="N1004" s="160"/>
      <c r="O1004" s="160"/>
      <c r="P1004" s="160"/>
      <c r="Q1004" s="160"/>
      <c r="R1004" s="160"/>
      <c r="S1004" s="160"/>
      <c r="T1004" s="160"/>
      <c r="U1004" s="160"/>
      <c r="V1004" s="160"/>
      <c r="W1004" s="160"/>
      <c r="X1004" s="160"/>
    </row>
    <row r="1005" spans="1:24" ht="12.75">
      <c r="A1005" s="173"/>
      <c r="B1005" s="160"/>
      <c r="C1005" s="160"/>
      <c r="D1005" s="160"/>
      <c r="E1005" s="160"/>
      <c r="F1005" s="160"/>
      <c r="G1005" s="160"/>
      <c r="H1005" s="160"/>
      <c r="I1005" s="160"/>
      <c r="J1005" s="160"/>
      <c r="K1005" s="160"/>
      <c r="L1005" s="160"/>
      <c r="M1005" s="160"/>
      <c r="N1005" s="160"/>
      <c r="O1005" s="160"/>
      <c r="P1005" s="160"/>
      <c r="Q1005" s="160"/>
      <c r="R1005" s="160"/>
      <c r="S1005" s="160"/>
      <c r="T1005" s="160"/>
      <c r="U1005" s="160"/>
      <c r="V1005" s="160"/>
      <c r="W1005" s="160"/>
      <c r="X1005" s="160"/>
    </row>
    <row r="1006" spans="1:24" ht="12.75">
      <c r="A1006" s="173"/>
      <c r="B1006" s="160"/>
      <c r="C1006" s="160"/>
      <c r="D1006" s="160"/>
      <c r="E1006" s="160"/>
      <c r="F1006" s="160"/>
      <c r="G1006" s="160"/>
      <c r="H1006" s="160"/>
      <c r="I1006" s="160"/>
      <c r="J1006" s="160"/>
      <c r="K1006" s="160"/>
      <c r="L1006" s="160"/>
      <c r="M1006" s="160"/>
      <c r="N1006" s="160"/>
      <c r="O1006" s="160"/>
      <c r="P1006" s="160"/>
      <c r="Q1006" s="160"/>
      <c r="R1006" s="160"/>
      <c r="S1006" s="160"/>
      <c r="T1006" s="160"/>
      <c r="U1006" s="160"/>
      <c r="V1006" s="160"/>
      <c r="W1006" s="160"/>
      <c r="X1006" s="160"/>
    </row>
    <row r="1007" spans="1:24" ht="12.75">
      <c r="A1007" s="173"/>
      <c r="B1007" s="160"/>
      <c r="C1007" s="160"/>
      <c r="D1007" s="160"/>
      <c r="E1007" s="160"/>
      <c r="F1007" s="160"/>
      <c r="G1007" s="160"/>
      <c r="H1007" s="160"/>
      <c r="I1007" s="160"/>
      <c r="J1007" s="160"/>
      <c r="K1007" s="160"/>
      <c r="L1007" s="160"/>
      <c r="M1007" s="160"/>
      <c r="N1007" s="160"/>
      <c r="O1007" s="160"/>
      <c r="P1007" s="160"/>
      <c r="Q1007" s="160"/>
      <c r="R1007" s="160"/>
      <c r="S1007" s="160"/>
      <c r="T1007" s="160"/>
      <c r="U1007" s="160"/>
      <c r="V1007" s="160"/>
      <c r="W1007" s="160"/>
      <c r="X1007" s="160"/>
    </row>
    <row r="1008" spans="1:24" ht="12.75">
      <c r="A1008" s="173"/>
      <c r="B1008" s="160"/>
      <c r="C1008" s="160"/>
      <c r="D1008" s="160"/>
      <c r="E1008" s="160"/>
      <c r="F1008" s="160"/>
      <c r="G1008" s="160"/>
      <c r="H1008" s="160"/>
      <c r="I1008" s="160"/>
      <c r="J1008" s="160"/>
      <c r="K1008" s="160"/>
      <c r="L1008" s="160"/>
      <c r="M1008" s="160"/>
      <c r="N1008" s="160"/>
      <c r="O1008" s="160"/>
      <c r="P1008" s="160"/>
      <c r="Q1008" s="160"/>
      <c r="R1008" s="160"/>
      <c r="S1008" s="160"/>
      <c r="T1008" s="160"/>
      <c r="U1008" s="160"/>
      <c r="V1008" s="160"/>
      <c r="W1008" s="160"/>
      <c r="X1008" s="160"/>
    </row>
    <row r="1009" spans="1:24" ht="12.75">
      <c r="A1009" s="173"/>
      <c r="B1009" s="160"/>
      <c r="C1009" s="160"/>
      <c r="D1009" s="160"/>
      <c r="E1009" s="160"/>
      <c r="F1009" s="160"/>
      <c r="G1009" s="160"/>
      <c r="H1009" s="160"/>
      <c r="I1009" s="160"/>
      <c r="J1009" s="160"/>
      <c r="K1009" s="160"/>
      <c r="L1009" s="160"/>
      <c r="M1009" s="160"/>
      <c r="N1009" s="160"/>
      <c r="O1009" s="160"/>
      <c r="P1009" s="160"/>
      <c r="Q1009" s="160"/>
      <c r="R1009" s="160"/>
      <c r="S1009" s="160"/>
      <c r="T1009" s="160"/>
      <c r="U1009" s="160"/>
      <c r="V1009" s="160"/>
      <c r="W1009" s="160"/>
      <c r="X1009" s="160"/>
    </row>
    <row r="1010" spans="1:24" ht="12.75">
      <c r="A1010" s="173"/>
      <c r="B1010" s="160"/>
      <c r="C1010" s="160"/>
      <c r="D1010" s="160"/>
      <c r="E1010" s="160"/>
      <c r="F1010" s="160"/>
      <c r="G1010" s="160"/>
      <c r="H1010" s="160"/>
      <c r="I1010" s="160"/>
      <c r="J1010" s="160"/>
      <c r="K1010" s="160"/>
      <c r="L1010" s="160"/>
      <c r="M1010" s="160"/>
      <c r="N1010" s="160"/>
      <c r="O1010" s="160"/>
      <c r="P1010" s="160"/>
      <c r="Q1010" s="160"/>
      <c r="R1010" s="160"/>
      <c r="S1010" s="160"/>
      <c r="T1010" s="160"/>
      <c r="U1010" s="160"/>
      <c r="V1010" s="160"/>
      <c r="W1010" s="160"/>
      <c r="X1010" s="160"/>
    </row>
    <row r="1011" spans="1:24" ht="12.75">
      <c r="A1011" s="173"/>
      <c r="B1011" s="160"/>
      <c r="C1011" s="160"/>
      <c r="D1011" s="160"/>
      <c r="E1011" s="160"/>
      <c r="F1011" s="160"/>
      <c r="G1011" s="160"/>
      <c r="H1011" s="160"/>
      <c r="I1011" s="160"/>
      <c r="J1011" s="160"/>
      <c r="K1011" s="160"/>
      <c r="L1011" s="160"/>
      <c r="M1011" s="160"/>
      <c r="N1011" s="160"/>
      <c r="O1011" s="160"/>
      <c r="P1011" s="160"/>
      <c r="Q1011" s="160"/>
      <c r="R1011" s="160"/>
      <c r="S1011" s="160"/>
      <c r="T1011" s="160"/>
      <c r="U1011" s="160"/>
      <c r="V1011" s="160"/>
      <c r="W1011" s="160"/>
      <c r="X1011" s="160"/>
    </row>
    <row r="1012" spans="1:24" ht="12.75">
      <c r="A1012" s="173"/>
      <c r="B1012" s="160"/>
      <c r="C1012" s="160"/>
      <c r="D1012" s="160"/>
      <c r="E1012" s="160"/>
      <c r="F1012" s="160"/>
      <c r="G1012" s="160"/>
      <c r="H1012" s="160"/>
      <c r="I1012" s="160"/>
      <c r="J1012" s="160"/>
      <c r="K1012" s="160"/>
      <c r="L1012" s="160"/>
      <c r="M1012" s="160"/>
      <c r="N1012" s="160"/>
      <c r="O1012" s="160"/>
      <c r="P1012" s="160"/>
      <c r="Q1012" s="160"/>
      <c r="R1012" s="160"/>
      <c r="S1012" s="160"/>
      <c r="T1012" s="160"/>
      <c r="U1012" s="160"/>
      <c r="V1012" s="160"/>
      <c r="W1012" s="160"/>
      <c r="X1012" s="160"/>
    </row>
    <row r="1013" spans="1:24" ht="12.75">
      <c r="A1013" s="173"/>
      <c r="B1013" s="160"/>
      <c r="C1013" s="160"/>
      <c r="D1013" s="160"/>
      <c r="E1013" s="160"/>
      <c r="F1013" s="160"/>
      <c r="G1013" s="160"/>
      <c r="H1013" s="160"/>
      <c r="I1013" s="160"/>
      <c r="J1013" s="160"/>
      <c r="K1013" s="160"/>
      <c r="L1013" s="160"/>
      <c r="M1013" s="160"/>
      <c r="N1013" s="160"/>
      <c r="O1013" s="160"/>
      <c r="P1013" s="160"/>
      <c r="Q1013" s="160"/>
      <c r="R1013" s="160"/>
      <c r="S1013" s="160"/>
      <c r="T1013" s="160"/>
      <c r="U1013" s="160"/>
      <c r="V1013" s="160"/>
      <c r="W1013" s="160"/>
      <c r="X1013" s="160"/>
    </row>
    <row r="1014" spans="1:24" ht="12.75">
      <c r="A1014" s="173"/>
      <c r="B1014" s="160"/>
      <c r="C1014" s="160"/>
      <c r="D1014" s="160"/>
      <c r="E1014" s="160"/>
      <c r="F1014" s="160"/>
      <c r="G1014" s="160"/>
      <c r="H1014" s="160"/>
      <c r="I1014" s="160"/>
      <c r="J1014" s="160"/>
      <c r="K1014" s="160"/>
      <c r="L1014" s="160"/>
      <c r="M1014" s="160"/>
      <c r="N1014" s="160"/>
      <c r="O1014" s="160"/>
      <c r="P1014" s="160"/>
      <c r="Q1014" s="160"/>
      <c r="R1014" s="160"/>
      <c r="S1014" s="160"/>
      <c r="T1014" s="160"/>
      <c r="U1014" s="160"/>
      <c r="V1014" s="160"/>
      <c r="W1014" s="160"/>
      <c r="X1014" s="160"/>
    </row>
    <row r="1015" spans="1:24" ht="12.75">
      <c r="A1015" s="173"/>
      <c r="B1015" s="160"/>
      <c r="C1015" s="160"/>
      <c r="D1015" s="160"/>
      <c r="E1015" s="160"/>
      <c r="F1015" s="160"/>
      <c r="G1015" s="160"/>
      <c r="H1015" s="160"/>
      <c r="I1015" s="160"/>
      <c r="J1015" s="160"/>
      <c r="K1015" s="160"/>
      <c r="L1015" s="160"/>
      <c r="M1015" s="160"/>
      <c r="N1015" s="160"/>
      <c r="O1015" s="160"/>
      <c r="P1015" s="160"/>
      <c r="Q1015" s="160"/>
      <c r="R1015" s="160"/>
      <c r="S1015" s="160"/>
      <c r="T1015" s="160"/>
      <c r="U1015" s="160"/>
      <c r="V1015" s="160"/>
      <c r="W1015" s="160"/>
      <c r="X1015" s="160"/>
    </row>
    <row r="1016" spans="1:24" ht="12.75">
      <c r="A1016" s="173"/>
      <c r="B1016" s="160"/>
      <c r="C1016" s="160"/>
      <c r="D1016" s="160"/>
      <c r="E1016" s="160"/>
      <c r="F1016" s="160"/>
      <c r="G1016" s="160"/>
      <c r="H1016" s="160"/>
      <c r="I1016" s="160"/>
      <c r="J1016" s="160"/>
      <c r="K1016" s="160"/>
      <c r="L1016" s="160"/>
      <c r="M1016" s="160"/>
      <c r="N1016" s="160"/>
      <c r="O1016" s="160"/>
      <c r="P1016" s="160"/>
      <c r="Q1016" s="160"/>
      <c r="R1016" s="160"/>
      <c r="S1016" s="160"/>
      <c r="T1016" s="160"/>
      <c r="U1016" s="160"/>
      <c r="V1016" s="160"/>
      <c r="W1016" s="160"/>
      <c r="X1016" s="160"/>
    </row>
    <row r="1017" spans="1:24" ht="12.75">
      <c r="A1017" s="173"/>
      <c r="B1017" s="160"/>
      <c r="C1017" s="160"/>
      <c r="D1017" s="160"/>
      <c r="E1017" s="160"/>
      <c r="F1017" s="160"/>
      <c r="G1017" s="160"/>
      <c r="H1017" s="160"/>
      <c r="I1017" s="160"/>
      <c r="J1017" s="160"/>
      <c r="K1017" s="160"/>
      <c r="L1017" s="160"/>
      <c r="M1017" s="160"/>
      <c r="N1017" s="160"/>
      <c r="O1017" s="160"/>
      <c r="P1017" s="160"/>
      <c r="Q1017" s="160"/>
      <c r="R1017" s="160"/>
      <c r="S1017" s="160"/>
      <c r="T1017" s="160"/>
      <c r="U1017" s="160"/>
      <c r="V1017" s="160"/>
      <c r="W1017" s="160"/>
      <c r="X1017" s="160"/>
    </row>
    <row r="1018" spans="1:24" ht="12.75">
      <c r="A1018" s="173"/>
      <c r="B1018" s="160"/>
      <c r="C1018" s="160"/>
      <c r="D1018" s="160"/>
      <c r="E1018" s="160"/>
      <c r="F1018" s="160"/>
      <c r="G1018" s="160"/>
      <c r="H1018" s="160"/>
      <c r="I1018" s="160"/>
      <c r="J1018" s="160"/>
      <c r="K1018" s="160"/>
      <c r="L1018" s="160"/>
      <c r="M1018" s="160"/>
      <c r="N1018" s="160"/>
      <c r="O1018" s="160"/>
      <c r="P1018" s="160"/>
      <c r="Q1018" s="160"/>
      <c r="R1018" s="160"/>
      <c r="S1018" s="160"/>
      <c r="T1018" s="160"/>
      <c r="U1018" s="160"/>
      <c r="V1018" s="160"/>
      <c r="W1018" s="160"/>
      <c r="X1018" s="160"/>
    </row>
    <row r="1019" spans="1:24" ht="12.75">
      <c r="A1019" s="173"/>
      <c r="B1019" s="160"/>
      <c r="C1019" s="160"/>
      <c r="D1019" s="160"/>
      <c r="E1019" s="160"/>
      <c r="F1019" s="160"/>
      <c r="G1019" s="160"/>
      <c r="H1019" s="160"/>
      <c r="I1019" s="160"/>
      <c r="J1019" s="160"/>
      <c r="K1019" s="160"/>
      <c r="L1019" s="160"/>
      <c r="M1019" s="160"/>
      <c r="N1019" s="160"/>
      <c r="O1019" s="160"/>
      <c r="P1019" s="160"/>
      <c r="Q1019" s="160"/>
      <c r="R1019" s="160"/>
      <c r="S1019" s="160"/>
      <c r="T1019" s="160"/>
      <c r="U1019" s="160"/>
      <c r="V1019" s="160"/>
      <c r="W1019" s="160"/>
      <c r="X1019" s="160"/>
    </row>
    <row r="1020" spans="1:24" ht="12.75">
      <c r="A1020" s="173"/>
      <c r="B1020" s="160"/>
      <c r="C1020" s="160"/>
      <c r="D1020" s="160"/>
      <c r="E1020" s="160"/>
      <c r="F1020" s="160"/>
      <c r="G1020" s="160"/>
      <c r="H1020" s="160"/>
      <c r="I1020" s="160"/>
      <c r="J1020" s="160"/>
      <c r="K1020" s="160"/>
      <c r="L1020" s="160"/>
      <c r="M1020" s="160"/>
      <c r="N1020" s="160"/>
      <c r="O1020" s="160"/>
      <c r="P1020" s="160"/>
      <c r="Q1020" s="160"/>
      <c r="R1020" s="160"/>
      <c r="S1020" s="160"/>
      <c r="T1020" s="160"/>
      <c r="U1020" s="160"/>
      <c r="V1020" s="160"/>
      <c r="W1020" s="160"/>
      <c r="X1020" s="160"/>
    </row>
    <row r="1021" spans="1:24" ht="12.75">
      <c r="A1021" s="173"/>
      <c r="B1021" s="160"/>
      <c r="C1021" s="160"/>
      <c r="D1021" s="160"/>
      <c r="E1021" s="160"/>
      <c r="F1021" s="160"/>
      <c r="G1021" s="160"/>
      <c r="H1021" s="160"/>
      <c r="I1021" s="160"/>
      <c r="J1021" s="160"/>
      <c r="K1021" s="160"/>
      <c r="L1021" s="160"/>
      <c r="M1021" s="160"/>
      <c r="N1021" s="160"/>
      <c r="O1021" s="160"/>
      <c r="P1021" s="160"/>
      <c r="Q1021" s="160"/>
      <c r="R1021" s="160"/>
      <c r="S1021" s="160"/>
      <c r="T1021" s="160"/>
      <c r="U1021" s="160"/>
      <c r="V1021" s="160"/>
      <c r="W1021" s="160"/>
      <c r="X1021" s="160"/>
    </row>
    <row r="1022" spans="1:24" ht="12.75">
      <c r="A1022" s="173"/>
      <c r="B1022" s="160"/>
      <c r="C1022" s="160"/>
      <c r="D1022" s="160"/>
      <c r="E1022" s="160"/>
      <c r="F1022" s="160"/>
      <c r="G1022" s="160"/>
      <c r="H1022" s="160"/>
      <c r="I1022" s="160"/>
      <c r="J1022" s="160"/>
      <c r="K1022" s="160"/>
      <c r="L1022" s="160"/>
      <c r="M1022" s="160"/>
      <c r="N1022" s="160"/>
      <c r="O1022" s="160"/>
      <c r="P1022" s="160"/>
      <c r="Q1022" s="160"/>
      <c r="R1022" s="160"/>
      <c r="S1022" s="160"/>
      <c r="T1022" s="160"/>
      <c r="U1022" s="160"/>
      <c r="V1022" s="160"/>
      <c r="W1022" s="160"/>
      <c r="X1022" s="160"/>
    </row>
    <row r="1023" spans="1:24" ht="12.75">
      <c r="A1023" s="173"/>
      <c r="B1023" s="160"/>
      <c r="C1023" s="160"/>
      <c r="D1023" s="160"/>
      <c r="E1023" s="160"/>
      <c r="F1023" s="160"/>
      <c r="G1023" s="160"/>
      <c r="H1023" s="160"/>
      <c r="I1023" s="160"/>
      <c r="J1023" s="160"/>
      <c r="K1023" s="160"/>
      <c r="L1023" s="160"/>
      <c r="M1023" s="160"/>
      <c r="N1023" s="160"/>
      <c r="O1023" s="160"/>
      <c r="P1023" s="160"/>
      <c r="Q1023" s="160"/>
      <c r="R1023" s="160"/>
      <c r="S1023" s="160"/>
      <c r="T1023" s="160"/>
      <c r="U1023" s="160"/>
      <c r="V1023" s="160"/>
      <c r="W1023" s="160"/>
      <c r="X1023" s="160"/>
    </row>
    <row r="1024" spans="1:24" ht="12.75">
      <c r="A1024" s="173"/>
      <c r="B1024" s="160"/>
      <c r="C1024" s="160"/>
      <c r="D1024" s="160"/>
      <c r="E1024" s="160"/>
      <c r="F1024" s="160"/>
      <c r="G1024" s="160"/>
      <c r="H1024" s="160"/>
      <c r="I1024" s="160"/>
      <c r="J1024" s="160"/>
      <c r="K1024" s="160"/>
      <c r="L1024" s="160"/>
      <c r="M1024" s="160"/>
      <c r="N1024" s="160"/>
      <c r="O1024" s="160"/>
      <c r="P1024" s="160"/>
      <c r="Q1024" s="160"/>
      <c r="R1024" s="160"/>
      <c r="S1024" s="160"/>
      <c r="T1024" s="160"/>
      <c r="U1024" s="160"/>
      <c r="V1024" s="160"/>
      <c r="W1024" s="160"/>
      <c r="X1024" s="160"/>
    </row>
  </sheetData>
  <mergeCells count="24">
    <mergeCell ref="B14:B15"/>
    <mergeCell ref="C14:C15"/>
    <mergeCell ref="A2:A9"/>
    <mergeCell ref="B2:B6"/>
    <mergeCell ref="C3:C4"/>
    <mergeCell ref="C5:C6"/>
    <mergeCell ref="B7:B8"/>
    <mergeCell ref="C7:C8"/>
    <mergeCell ref="B16:B21"/>
    <mergeCell ref="C16:C21"/>
    <mergeCell ref="C22:D22"/>
    <mergeCell ref="A23:A40"/>
    <mergeCell ref="B23:B26"/>
    <mergeCell ref="B27:B34"/>
    <mergeCell ref="B35:B40"/>
    <mergeCell ref="C23:C24"/>
    <mergeCell ref="C29:C30"/>
    <mergeCell ref="C31:C34"/>
    <mergeCell ref="C35:C36"/>
    <mergeCell ref="C37:C38"/>
    <mergeCell ref="C39:C40"/>
    <mergeCell ref="A10:A22"/>
    <mergeCell ref="B10:B13"/>
    <mergeCell ref="C10: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37"/>
  <sheetViews>
    <sheetView workbookViewId="0">
      <pane xSplit="4" ySplit="1" topLeftCell="E12" activePane="bottomRight" state="frozen"/>
      <selection pane="topRight" activeCell="E1" sqref="E1"/>
      <selection pane="bottomLeft" activeCell="A2" sqref="A2"/>
      <selection pane="bottomRight" activeCell="I22" sqref="I22"/>
    </sheetView>
  </sheetViews>
  <sheetFormatPr defaultColWidth="14.42578125" defaultRowHeight="15.75" customHeight="1" outlineLevelCol="1"/>
  <cols>
    <col min="1" max="1" width="12" customWidth="1"/>
    <col min="2" max="2" width="13.28515625" customWidth="1" outlineLevel="1"/>
    <col min="3" max="3" width="13" customWidth="1" outlineLevel="1"/>
    <col min="4" max="5" width="21.5703125" customWidth="1"/>
    <col min="6" max="6" width="21.5703125" hidden="1" customWidth="1"/>
    <col min="7" max="22" width="21.5703125" customWidth="1"/>
    <col min="23" max="23" width="32.28515625" customWidth="1"/>
    <col min="24" max="24" width="32.140625" customWidth="1"/>
    <col min="25" max="25" width="66.7109375" customWidth="1"/>
    <col min="26" max="26" width="62" customWidth="1"/>
    <col min="27" max="33" width="21.5703125" customWidth="1"/>
  </cols>
  <sheetData>
    <row r="1" spans="1:33" ht="37.5" customHeight="1">
      <c r="A1" s="177" t="s">
        <v>839</v>
      </c>
      <c r="B1" s="177" t="s">
        <v>840</v>
      </c>
      <c r="C1" s="177" t="s">
        <v>841</v>
      </c>
      <c r="D1" s="178" t="s">
        <v>31</v>
      </c>
      <c r="E1" s="179" t="s">
        <v>842</v>
      </c>
      <c r="F1" s="180" t="s">
        <v>29</v>
      </c>
      <c r="G1" s="181" t="s">
        <v>30</v>
      </c>
      <c r="H1" s="182" t="s">
        <v>32</v>
      </c>
      <c r="I1" s="183" t="s">
        <v>33</v>
      </c>
      <c r="J1" s="178" t="s">
        <v>34</v>
      </c>
      <c r="K1" s="178" t="s">
        <v>35</v>
      </c>
      <c r="L1" s="178" t="s">
        <v>843</v>
      </c>
      <c r="M1" s="178" t="s">
        <v>37</v>
      </c>
      <c r="N1" s="178" t="s">
        <v>38</v>
      </c>
      <c r="O1" s="178" t="s">
        <v>39</v>
      </c>
      <c r="P1" s="178" t="s">
        <v>40</v>
      </c>
      <c r="Q1" s="178" t="s">
        <v>844</v>
      </c>
      <c r="R1" s="178" t="s">
        <v>845</v>
      </c>
      <c r="S1" s="178" t="s">
        <v>45</v>
      </c>
      <c r="T1" s="178" t="s">
        <v>46</v>
      </c>
      <c r="U1" s="184" t="s">
        <v>47</v>
      </c>
      <c r="V1" s="184" t="s">
        <v>48</v>
      </c>
      <c r="W1" s="178" t="s">
        <v>43</v>
      </c>
      <c r="X1" s="178" t="s">
        <v>44</v>
      </c>
      <c r="Y1" s="184" t="s">
        <v>846</v>
      </c>
      <c r="Z1" s="184" t="s">
        <v>847</v>
      </c>
      <c r="AA1" s="184" t="s">
        <v>848</v>
      </c>
      <c r="AB1" s="184" t="s">
        <v>849</v>
      </c>
      <c r="AC1" s="184" t="s">
        <v>850</v>
      </c>
      <c r="AD1" s="184" t="s">
        <v>851</v>
      </c>
      <c r="AE1" s="184" t="s">
        <v>852</v>
      </c>
      <c r="AF1" s="184" t="s">
        <v>853</v>
      </c>
      <c r="AG1" s="184" t="s">
        <v>854</v>
      </c>
    </row>
    <row r="2" spans="1:33" ht="37.5" customHeight="1">
      <c r="A2" s="185">
        <f t="shared" ref="A2:A37" si="0">AVERAGE(B2:C2)</f>
        <v>3.915</v>
      </c>
      <c r="B2" s="186">
        <v>4.33</v>
      </c>
      <c r="C2" s="186">
        <v>3.5</v>
      </c>
      <c r="D2" s="187" t="s">
        <v>91</v>
      </c>
      <c r="E2" s="187" t="s">
        <v>88</v>
      </c>
      <c r="F2" s="188" t="s">
        <v>89</v>
      </c>
      <c r="G2" s="105" t="s">
        <v>90</v>
      </c>
      <c r="H2" s="107" t="s">
        <v>92</v>
      </c>
      <c r="I2" s="189" t="s">
        <v>93</v>
      </c>
      <c r="J2" s="187" t="s">
        <v>94</v>
      </c>
      <c r="K2" s="190" t="s">
        <v>95</v>
      </c>
      <c r="L2" s="187" t="s">
        <v>57</v>
      </c>
      <c r="M2" s="190" t="s">
        <v>58</v>
      </c>
      <c r="N2" s="190" t="s">
        <v>96</v>
      </c>
      <c r="O2" s="187" t="s">
        <v>97</v>
      </c>
      <c r="P2" s="187" t="s">
        <v>98</v>
      </c>
      <c r="Q2" s="191">
        <v>43922</v>
      </c>
      <c r="R2" s="187" t="s">
        <v>99</v>
      </c>
      <c r="S2" s="192" t="s">
        <v>855</v>
      </c>
      <c r="T2" s="190" t="s">
        <v>57</v>
      </c>
      <c r="U2" s="193" t="s">
        <v>100</v>
      </c>
      <c r="V2" s="187"/>
      <c r="W2" s="194" t="s">
        <v>856</v>
      </c>
      <c r="X2" s="194" t="s">
        <v>857</v>
      </c>
      <c r="Y2" s="194" t="s">
        <v>858</v>
      </c>
      <c r="Z2" s="194" t="s">
        <v>859</v>
      </c>
      <c r="AA2" s="194" t="s">
        <v>860</v>
      </c>
      <c r="AB2" s="194" t="s">
        <v>861</v>
      </c>
      <c r="AC2" s="194" t="s">
        <v>862</v>
      </c>
      <c r="AD2" s="194" t="s">
        <v>863</v>
      </c>
      <c r="AE2" s="194" t="s">
        <v>864</v>
      </c>
      <c r="AF2" s="194" t="s">
        <v>865</v>
      </c>
      <c r="AG2" s="187"/>
    </row>
    <row r="3" spans="1:33" ht="37.5" customHeight="1">
      <c r="A3" s="195">
        <f t="shared" si="0"/>
        <v>3.5</v>
      </c>
      <c r="B3" s="196">
        <v>4</v>
      </c>
      <c r="C3" s="196">
        <v>3</v>
      </c>
      <c r="D3" s="197" t="s">
        <v>866</v>
      </c>
      <c r="E3" s="198" t="s">
        <v>63</v>
      </c>
      <c r="F3" s="199" t="s">
        <v>89</v>
      </c>
      <c r="G3" s="200" t="s">
        <v>90</v>
      </c>
      <c r="H3" s="201" t="s">
        <v>111</v>
      </c>
      <c r="I3" s="202" t="s">
        <v>112</v>
      </c>
      <c r="J3" s="198" t="s">
        <v>113</v>
      </c>
      <c r="K3" s="203" t="s">
        <v>105</v>
      </c>
      <c r="L3" s="198" t="s">
        <v>114</v>
      </c>
      <c r="M3" s="203" t="s">
        <v>58</v>
      </c>
      <c r="N3" s="203" t="s">
        <v>115</v>
      </c>
      <c r="O3" s="198" t="s">
        <v>60</v>
      </c>
      <c r="P3" s="198" t="s">
        <v>57</v>
      </c>
      <c r="Q3" s="204">
        <v>43922</v>
      </c>
      <c r="R3" s="198" t="s">
        <v>116</v>
      </c>
      <c r="S3" s="198" t="s">
        <v>72</v>
      </c>
      <c r="T3" s="205" t="s">
        <v>117</v>
      </c>
      <c r="U3" s="206" t="s">
        <v>118</v>
      </c>
      <c r="V3" s="198"/>
      <c r="W3" s="207" t="s">
        <v>867</v>
      </c>
      <c r="X3" s="207" t="s">
        <v>868</v>
      </c>
      <c r="Y3" s="207" t="s">
        <v>869</v>
      </c>
      <c r="Z3" s="207" t="s">
        <v>870</v>
      </c>
      <c r="AA3" s="207" t="s">
        <v>871</v>
      </c>
      <c r="AB3" s="207" t="s">
        <v>872</v>
      </c>
      <c r="AC3" s="207" t="s">
        <v>873</v>
      </c>
      <c r="AD3" s="207" t="s">
        <v>874</v>
      </c>
      <c r="AE3" s="207" t="s">
        <v>875</v>
      </c>
      <c r="AF3" s="207" t="s">
        <v>876</v>
      </c>
      <c r="AG3" s="198"/>
    </row>
    <row r="4" spans="1:33" ht="37.5" customHeight="1">
      <c r="A4" s="185">
        <f t="shared" si="0"/>
        <v>3.75</v>
      </c>
      <c r="B4" s="208">
        <v>4</v>
      </c>
      <c r="C4" s="208">
        <v>3.5</v>
      </c>
      <c r="D4" s="209" t="s">
        <v>127</v>
      </c>
      <c r="E4" s="194" t="s">
        <v>63</v>
      </c>
      <c r="F4" s="210" t="s">
        <v>64</v>
      </c>
      <c r="G4" s="211" t="s">
        <v>65</v>
      </c>
      <c r="H4" s="212" t="s">
        <v>128</v>
      </c>
      <c r="I4" s="189" t="s">
        <v>129</v>
      </c>
      <c r="J4" s="187" t="s">
        <v>130</v>
      </c>
      <c r="K4" s="190" t="s">
        <v>70</v>
      </c>
      <c r="L4" s="187" t="s">
        <v>131</v>
      </c>
      <c r="M4" s="213" t="s">
        <v>58</v>
      </c>
      <c r="N4" s="190" t="s">
        <v>115</v>
      </c>
      <c r="O4" s="187" t="s">
        <v>60</v>
      </c>
      <c r="P4" s="187" t="s">
        <v>72</v>
      </c>
      <c r="Q4" s="214">
        <v>43862</v>
      </c>
      <c r="R4" s="187" t="s">
        <v>74</v>
      </c>
      <c r="S4" s="187" t="s">
        <v>72</v>
      </c>
      <c r="T4" s="215" t="s">
        <v>133</v>
      </c>
      <c r="U4" s="193" t="s">
        <v>877</v>
      </c>
      <c r="V4" s="216" t="s">
        <v>134</v>
      </c>
      <c r="W4" s="194" t="s">
        <v>878</v>
      </c>
      <c r="X4" s="194" t="s">
        <v>879</v>
      </c>
      <c r="Y4" s="194" t="s">
        <v>880</v>
      </c>
      <c r="Z4" s="194" t="s">
        <v>881</v>
      </c>
      <c r="AA4" s="194" t="s">
        <v>882</v>
      </c>
      <c r="AB4" s="194" t="s">
        <v>883</v>
      </c>
      <c r="AC4" s="194" t="s">
        <v>884</v>
      </c>
      <c r="AD4" s="194" t="s">
        <v>885</v>
      </c>
      <c r="AE4" s="194" t="s">
        <v>886</v>
      </c>
      <c r="AF4" s="194" t="s">
        <v>887</v>
      </c>
      <c r="AG4" s="194" t="s">
        <v>888</v>
      </c>
    </row>
    <row r="5" spans="1:33" ht="37.5" customHeight="1">
      <c r="A5" s="195">
        <f t="shared" si="0"/>
        <v>3.25</v>
      </c>
      <c r="B5" s="196">
        <v>4</v>
      </c>
      <c r="C5" s="196">
        <v>2.5</v>
      </c>
      <c r="D5" s="197" t="s">
        <v>155</v>
      </c>
      <c r="E5" s="198" t="s">
        <v>88</v>
      </c>
      <c r="F5" s="199" t="s">
        <v>89</v>
      </c>
      <c r="G5" s="200" t="s">
        <v>90</v>
      </c>
      <c r="H5" s="201" t="s">
        <v>156</v>
      </c>
      <c r="I5" s="202" t="s">
        <v>157</v>
      </c>
      <c r="J5" s="198" t="s">
        <v>158</v>
      </c>
      <c r="K5" s="203" t="s">
        <v>105</v>
      </c>
      <c r="L5" s="198" t="s">
        <v>159</v>
      </c>
      <c r="M5" s="203" t="s">
        <v>58</v>
      </c>
      <c r="N5" s="203" t="s">
        <v>115</v>
      </c>
      <c r="O5" s="198" t="s">
        <v>60</v>
      </c>
      <c r="P5" s="198" t="s">
        <v>57</v>
      </c>
      <c r="Q5" s="217">
        <v>2015</v>
      </c>
      <c r="R5" s="198" t="s">
        <v>160</v>
      </c>
      <c r="S5" s="198" t="s">
        <v>163</v>
      </c>
      <c r="T5" s="205" t="s">
        <v>164</v>
      </c>
      <c r="U5" s="206" t="s">
        <v>165</v>
      </c>
      <c r="V5" s="198"/>
      <c r="W5" s="207" t="s">
        <v>161</v>
      </c>
      <c r="X5" s="207" t="s">
        <v>162</v>
      </c>
      <c r="Y5" s="207" t="s">
        <v>889</v>
      </c>
      <c r="Z5" s="207" t="s">
        <v>890</v>
      </c>
      <c r="AA5" s="207" t="s">
        <v>891</v>
      </c>
      <c r="AB5" s="207" t="s">
        <v>892</v>
      </c>
      <c r="AC5" s="207" t="s">
        <v>893</v>
      </c>
      <c r="AD5" s="207" t="s">
        <v>894</v>
      </c>
      <c r="AE5" s="207" t="s">
        <v>895</v>
      </c>
      <c r="AF5" s="198"/>
      <c r="AG5" s="198"/>
    </row>
    <row r="6" spans="1:33" ht="37.5" customHeight="1">
      <c r="A6" s="185">
        <f t="shared" si="0"/>
        <v>3.75</v>
      </c>
      <c r="B6" s="208">
        <v>4</v>
      </c>
      <c r="C6" s="208">
        <v>3.5</v>
      </c>
      <c r="D6" s="209" t="s">
        <v>166</v>
      </c>
      <c r="E6" s="187" t="s">
        <v>63</v>
      </c>
      <c r="F6" s="210" t="s">
        <v>50</v>
      </c>
      <c r="G6" s="211" t="s">
        <v>51</v>
      </c>
      <c r="H6" s="212" t="s">
        <v>166</v>
      </c>
      <c r="I6" s="189" t="s">
        <v>167</v>
      </c>
      <c r="J6" s="187" t="s">
        <v>168</v>
      </c>
      <c r="K6" s="190" t="s">
        <v>105</v>
      </c>
      <c r="L6" s="187" t="s">
        <v>169</v>
      </c>
      <c r="M6" s="190" t="s">
        <v>58</v>
      </c>
      <c r="N6" s="190" t="s">
        <v>170</v>
      </c>
      <c r="O6" s="187" t="s">
        <v>60</v>
      </c>
      <c r="P6" s="187" t="s">
        <v>57</v>
      </c>
      <c r="Q6" s="218">
        <v>2013</v>
      </c>
      <c r="R6" s="187" t="s">
        <v>171</v>
      </c>
      <c r="S6" s="219" t="s">
        <v>896</v>
      </c>
      <c r="T6" s="215" t="s">
        <v>57</v>
      </c>
      <c r="U6" s="193" t="s">
        <v>172</v>
      </c>
      <c r="V6" s="193" t="s">
        <v>173</v>
      </c>
      <c r="W6" s="194" t="s">
        <v>897</v>
      </c>
      <c r="X6" s="194" t="s">
        <v>898</v>
      </c>
      <c r="Y6" s="194" t="s">
        <v>899</v>
      </c>
      <c r="Z6" s="194" t="s">
        <v>900</v>
      </c>
      <c r="AA6" s="194" t="s">
        <v>901</v>
      </c>
      <c r="AB6" s="220" t="s">
        <v>902</v>
      </c>
      <c r="AC6" s="220" t="s">
        <v>903</v>
      </c>
      <c r="AD6" s="220" t="s">
        <v>904</v>
      </c>
      <c r="AE6" s="220" t="s">
        <v>905</v>
      </c>
      <c r="AF6" s="194" t="s">
        <v>906</v>
      </c>
      <c r="AG6" s="187"/>
    </row>
    <row r="7" spans="1:33" ht="37.5" customHeight="1">
      <c r="A7" s="195">
        <f t="shared" si="0"/>
        <v>4</v>
      </c>
      <c r="B7" s="196">
        <v>4</v>
      </c>
      <c r="C7" s="196">
        <v>4</v>
      </c>
      <c r="D7" s="197" t="s">
        <v>202</v>
      </c>
      <c r="E7" s="198" t="s">
        <v>63</v>
      </c>
      <c r="F7" s="221" t="s">
        <v>201</v>
      </c>
      <c r="G7" s="200" t="s">
        <v>51</v>
      </c>
      <c r="H7" s="201" t="s">
        <v>203</v>
      </c>
      <c r="I7" s="202" t="s">
        <v>204</v>
      </c>
      <c r="J7" s="198" t="s">
        <v>205</v>
      </c>
      <c r="K7" s="203" t="s">
        <v>95</v>
      </c>
      <c r="L7" s="198" t="s">
        <v>206</v>
      </c>
      <c r="M7" s="203" t="s">
        <v>58</v>
      </c>
      <c r="N7" s="203" t="s">
        <v>170</v>
      </c>
      <c r="O7" s="198" t="s">
        <v>97</v>
      </c>
      <c r="P7" s="198" t="s">
        <v>207</v>
      </c>
      <c r="Q7" s="204">
        <v>43983</v>
      </c>
      <c r="R7" s="198" t="s">
        <v>208</v>
      </c>
      <c r="S7" s="198" t="s">
        <v>211</v>
      </c>
      <c r="T7" s="205" t="s">
        <v>212</v>
      </c>
      <c r="U7" s="206" t="s">
        <v>213</v>
      </c>
      <c r="V7" s="198"/>
      <c r="W7" s="207" t="s">
        <v>209</v>
      </c>
      <c r="X7" s="207" t="s">
        <v>210</v>
      </c>
      <c r="Y7" s="207" t="s">
        <v>907</v>
      </c>
      <c r="Z7" s="207" t="s">
        <v>908</v>
      </c>
      <c r="AA7" s="207" t="s">
        <v>909</v>
      </c>
      <c r="AB7" s="207" t="s">
        <v>910</v>
      </c>
      <c r="AC7" s="207" t="s">
        <v>911</v>
      </c>
      <c r="AD7" s="207" t="s">
        <v>912</v>
      </c>
      <c r="AE7" s="207" t="s">
        <v>913</v>
      </c>
      <c r="AF7" s="198"/>
      <c r="AG7" s="198"/>
    </row>
    <row r="8" spans="1:33" ht="37.5" customHeight="1">
      <c r="A8" s="185">
        <f t="shared" si="0"/>
        <v>3.5</v>
      </c>
      <c r="B8" s="208">
        <v>4</v>
      </c>
      <c r="C8" s="208">
        <v>3</v>
      </c>
      <c r="D8" s="209" t="s">
        <v>214</v>
      </c>
      <c r="E8" s="187" t="s">
        <v>63</v>
      </c>
      <c r="F8" s="210" t="s">
        <v>89</v>
      </c>
      <c r="G8" s="222" t="s">
        <v>90</v>
      </c>
      <c r="H8" s="223" t="s">
        <v>214</v>
      </c>
      <c r="I8" s="189" t="s">
        <v>215</v>
      </c>
      <c r="J8" s="187" t="s">
        <v>216</v>
      </c>
      <c r="K8" s="187" t="s">
        <v>105</v>
      </c>
      <c r="L8" s="187" t="s">
        <v>217</v>
      </c>
      <c r="M8" s="187" t="s">
        <v>58</v>
      </c>
      <c r="N8" s="187" t="s">
        <v>115</v>
      </c>
      <c r="O8" s="187" t="s">
        <v>60</v>
      </c>
      <c r="P8" s="187" t="s">
        <v>57</v>
      </c>
      <c r="Q8" s="214">
        <v>43922</v>
      </c>
      <c r="R8" s="187" t="s">
        <v>218</v>
      </c>
      <c r="S8" s="194" t="s">
        <v>914</v>
      </c>
      <c r="T8" s="209" t="s">
        <v>57</v>
      </c>
      <c r="U8" s="216" t="s">
        <v>221</v>
      </c>
      <c r="V8" s="209" t="s">
        <v>222</v>
      </c>
      <c r="W8" s="194" t="s">
        <v>915</v>
      </c>
      <c r="X8" s="194" t="s">
        <v>220</v>
      </c>
      <c r="Y8" s="224" t="s">
        <v>916</v>
      </c>
      <c r="Z8" s="224" t="s">
        <v>917</v>
      </c>
      <c r="AA8" s="224" t="s">
        <v>918</v>
      </c>
      <c r="AB8" s="224" t="s">
        <v>919</v>
      </c>
      <c r="AC8" s="224" t="s">
        <v>920</v>
      </c>
      <c r="AD8" s="224" t="s">
        <v>921</v>
      </c>
      <c r="AE8" s="224" t="s">
        <v>922</v>
      </c>
      <c r="AF8" s="209"/>
      <c r="AG8" s="209"/>
    </row>
    <row r="9" spans="1:33" ht="37.5" customHeight="1">
      <c r="A9" s="195">
        <f t="shared" si="0"/>
        <v>3.5</v>
      </c>
      <c r="B9" s="225">
        <v>4</v>
      </c>
      <c r="C9" s="225">
        <v>3</v>
      </c>
      <c r="D9" s="198" t="s">
        <v>249</v>
      </c>
      <c r="E9" s="198" t="s">
        <v>63</v>
      </c>
      <c r="F9" s="226" t="s">
        <v>50</v>
      </c>
      <c r="G9" s="227" t="s">
        <v>51</v>
      </c>
      <c r="H9" s="228" t="s">
        <v>250</v>
      </c>
      <c r="I9" s="202" t="s">
        <v>251</v>
      </c>
      <c r="J9" s="198" t="s">
        <v>252</v>
      </c>
      <c r="K9" s="198" t="s">
        <v>70</v>
      </c>
      <c r="L9" s="198" t="s">
        <v>253</v>
      </c>
      <c r="M9" s="198" t="s">
        <v>58</v>
      </c>
      <c r="N9" s="198" t="s">
        <v>70</v>
      </c>
      <c r="O9" s="198" t="s">
        <v>60</v>
      </c>
      <c r="P9" s="198" t="s">
        <v>254</v>
      </c>
      <c r="Q9" s="204">
        <v>43922</v>
      </c>
      <c r="R9" s="198" t="s">
        <v>255</v>
      </c>
      <c r="S9" s="207" t="s">
        <v>72</v>
      </c>
      <c r="T9" s="198" t="s">
        <v>256</v>
      </c>
      <c r="U9" s="206" t="s">
        <v>257</v>
      </c>
      <c r="V9" s="198"/>
      <c r="W9" s="207" t="s">
        <v>923</v>
      </c>
      <c r="X9" s="207" t="s">
        <v>924</v>
      </c>
      <c r="Y9" s="207" t="s">
        <v>925</v>
      </c>
      <c r="Z9" s="207" t="s">
        <v>926</v>
      </c>
      <c r="AA9" s="207" t="s">
        <v>927</v>
      </c>
      <c r="AB9" s="207" t="s">
        <v>928</v>
      </c>
      <c r="AC9" s="207" t="s">
        <v>929</v>
      </c>
      <c r="AD9" s="207" t="s">
        <v>930</v>
      </c>
      <c r="AE9" s="207" t="s">
        <v>931</v>
      </c>
      <c r="AF9" s="207" t="s">
        <v>932</v>
      </c>
      <c r="AG9" s="198"/>
    </row>
    <row r="10" spans="1:33" ht="37.5" customHeight="1">
      <c r="A10" s="185">
        <f t="shared" si="0"/>
        <v>4</v>
      </c>
      <c r="B10" s="186">
        <v>4.5</v>
      </c>
      <c r="C10" s="186">
        <v>3.5</v>
      </c>
      <c r="D10" s="187" t="s">
        <v>273</v>
      </c>
      <c r="E10" s="194" t="s">
        <v>88</v>
      </c>
      <c r="F10" s="210" t="s">
        <v>89</v>
      </c>
      <c r="G10" s="139" t="s">
        <v>90</v>
      </c>
      <c r="H10" s="229" t="s">
        <v>274</v>
      </c>
      <c r="I10" s="189" t="s">
        <v>275</v>
      </c>
      <c r="J10" s="187" t="s">
        <v>276</v>
      </c>
      <c r="K10" s="187" t="s">
        <v>95</v>
      </c>
      <c r="L10" s="187" t="s">
        <v>217</v>
      </c>
      <c r="M10" s="187" t="s">
        <v>58</v>
      </c>
      <c r="N10" s="187" t="s">
        <v>115</v>
      </c>
      <c r="O10" s="187" t="s">
        <v>60</v>
      </c>
      <c r="P10" s="187" t="s">
        <v>72</v>
      </c>
      <c r="Q10" s="214">
        <v>43891</v>
      </c>
      <c r="R10" s="187" t="s">
        <v>99</v>
      </c>
      <c r="S10" s="230" t="s">
        <v>72</v>
      </c>
      <c r="T10" s="187" t="s">
        <v>277</v>
      </c>
      <c r="U10" s="193" t="s">
        <v>933</v>
      </c>
      <c r="V10" s="216" t="s">
        <v>278</v>
      </c>
      <c r="W10" s="194" t="s">
        <v>934</v>
      </c>
      <c r="X10" s="194" t="s">
        <v>935</v>
      </c>
      <c r="Y10" s="194" t="s">
        <v>936</v>
      </c>
      <c r="Z10" s="194" t="s">
        <v>937</v>
      </c>
      <c r="AA10" s="194" t="s">
        <v>938</v>
      </c>
      <c r="AB10" s="194" t="s">
        <v>939</v>
      </c>
      <c r="AC10" s="194" t="s">
        <v>940</v>
      </c>
      <c r="AD10" s="194" t="s">
        <v>941</v>
      </c>
      <c r="AE10" s="194" t="s">
        <v>942</v>
      </c>
      <c r="AF10" s="187"/>
      <c r="AG10" s="187"/>
    </row>
    <row r="11" spans="1:33" ht="37.5" customHeight="1">
      <c r="A11" s="195">
        <f t="shared" si="0"/>
        <v>4.25</v>
      </c>
      <c r="B11" s="196">
        <v>4.33</v>
      </c>
      <c r="C11" s="196">
        <v>4.17</v>
      </c>
      <c r="D11" s="197" t="s">
        <v>308</v>
      </c>
      <c r="E11" s="198" t="s">
        <v>63</v>
      </c>
      <c r="F11" s="199" t="s">
        <v>50</v>
      </c>
      <c r="G11" s="231" t="s">
        <v>51</v>
      </c>
      <c r="H11" s="232" t="s">
        <v>309</v>
      </c>
      <c r="I11" s="202" t="s">
        <v>310</v>
      </c>
      <c r="J11" s="198" t="s">
        <v>311</v>
      </c>
      <c r="K11" s="198" t="s">
        <v>95</v>
      </c>
      <c r="L11" s="198" t="s">
        <v>312</v>
      </c>
      <c r="M11" s="198" t="s">
        <v>171</v>
      </c>
      <c r="N11" s="198" t="s">
        <v>142</v>
      </c>
      <c r="O11" s="198" t="s">
        <v>60</v>
      </c>
      <c r="P11" s="198" t="s">
        <v>72</v>
      </c>
      <c r="Q11" s="204">
        <v>43891</v>
      </c>
      <c r="R11" s="198" t="s">
        <v>171</v>
      </c>
      <c r="S11" s="198" t="s">
        <v>315</v>
      </c>
      <c r="T11" s="197" t="s">
        <v>316</v>
      </c>
      <c r="U11" s="233" t="s">
        <v>317</v>
      </c>
      <c r="V11" s="206" t="s">
        <v>943</v>
      </c>
      <c r="W11" s="207" t="s">
        <v>313</v>
      </c>
      <c r="X11" s="207" t="s">
        <v>314</v>
      </c>
      <c r="Y11" s="207" t="s">
        <v>944</v>
      </c>
      <c r="Z11" s="207" t="s">
        <v>945</v>
      </c>
      <c r="AA11" s="207" t="s">
        <v>946</v>
      </c>
      <c r="AB11" s="207" t="s">
        <v>947</v>
      </c>
      <c r="AC11" s="207" t="s">
        <v>948</v>
      </c>
      <c r="AD11" s="207" t="s">
        <v>949</v>
      </c>
      <c r="AE11" s="207" t="s">
        <v>950</v>
      </c>
      <c r="AF11" s="207" t="s">
        <v>951</v>
      </c>
      <c r="AG11" s="207" t="s">
        <v>952</v>
      </c>
    </row>
    <row r="12" spans="1:33" ht="37.5" customHeight="1">
      <c r="A12" s="185">
        <f t="shared" si="0"/>
        <v>3.75</v>
      </c>
      <c r="B12" s="208">
        <v>3.5</v>
      </c>
      <c r="C12" s="208">
        <v>4</v>
      </c>
      <c r="D12" s="209" t="s">
        <v>319</v>
      </c>
      <c r="E12" s="187" t="s">
        <v>63</v>
      </c>
      <c r="F12" s="210" t="s">
        <v>50</v>
      </c>
      <c r="G12" s="222" t="s">
        <v>51</v>
      </c>
      <c r="H12" s="223" t="s">
        <v>320</v>
      </c>
      <c r="I12" s="189" t="s">
        <v>321</v>
      </c>
      <c r="J12" s="187" t="s">
        <v>322</v>
      </c>
      <c r="K12" s="187" t="s">
        <v>105</v>
      </c>
      <c r="L12" s="187" t="s">
        <v>106</v>
      </c>
      <c r="M12" s="187" t="s">
        <v>99</v>
      </c>
      <c r="N12" s="187" t="s">
        <v>170</v>
      </c>
      <c r="O12" s="187" t="s">
        <v>60</v>
      </c>
      <c r="P12" s="187" t="s">
        <v>72</v>
      </c>
      <c r="Q12" s="214">
        <v>43983</v>
      </c>
      <c r="R12" s="187" t="s">
        <v>99</v>
      </c>
      <c r="S12" s="230" t="s">
        <v>72</v>
      </c>
      <c r="T12" s="209" t="s">
        <v>57</v>
      </c>
      <c r="U12" s="187" t="s">
        <v>953</v>
      </c>
      <c r="V12" s="193" t="s">
        <v>954</v>
      </c>
      <c r="W12" s="194" t="s">
        <v>955</v>
      </c>
      <c r="X12" s="194" t="s">
        <v>956</v>
      </c>
      <c r="Y12" s="194" t="s">
        <v>957</v>
      </c>
      <c r="Z12" s="194" t="s">
        <v>958</v>
      </c>
      <c r="AA12" s="194" t="s">
        <v>959</v>
      </c>
      <c r="AB12" s="194" t="s">
        <v>960</v>
      </c>
      <c r="AC12" s="194" t="s">
        <v>961</v>
      </c>
      <c r="AD12" s="194" t="s">
        <v>962</v>
      </c>
      <c r="AE12" s="194" t="s">
        <v>963</v>
      </c>
      <c r="AF12" s="194" t="s">
        <v>964</v>
      </c>
      <c r="AG12" s="187"/>
    </row>
    <row r="13" spans="1:33" ht="37.5" customHeight="1">
      <c r="A13" s="195">
        <f t="shared" si="0"/>
        <v>4</v>
      </c>
      <c r="B13" s="225">
        <v>4</v>
      </c>
      <c r="C13" s="225">
        <v>4</v>
      </c>
      <c r="D13" s="198" t="s">
        <v>324</v>
      </c>
      <c r="E13" s="198" t="s">
        <v>88</v>
      </c>
      <c r="F13" s="226" t="s">
        <v>89</v>
      </c>
      <c r="G13" s="85" t="s">
        <v>51</v>
      </c>
      <c r="H13" s="86" t="s">
        <v>325</v>
      </c>
      <c r="I13" s="202" t="s">
        <v>326</v>
      </c>
      <c r="J13" s="198" t="s">
        <v>327</v>
      </c>
      <c r="K13" s="203" t="s">
        <v>105</v>
      </c>
      <c r="L13" s="207" t="s">
        <v>965</v>
      </c>
      <c r="M13" s="203" t="s">
        <v>328</v>
      </c>
      <c r="N13" s="203" t="s">
        <v>329</v>
      </c>
      <c r="O13" s="198" t="s">
        <v>60</v>
      </c>
      <c r="P13" s="207" t="s">
        <v>72</v>
      </c>
      <c r="Q13" s="234">
        <v>43891</v>
      </c>
      <c r="R13" s="198" t="s">
        <v>99</v>
      </c>
      <c r="S13" s="198" t="s">
        <v>330</v>
      </c>
      <c r="T13" s="203" t="s">
        <v>57</v>
      </c>
      <c r="U13" s="235" t="s">
        <v>331</v>
      </c>
      <c r="V13" s="198"/>
      <c r="W13" s="207" t="s">
        <v>966</v>
      </c>
      <c r="X13" s="207" t="s">
        <v>967</v>
      </c>
      <c r="Y13" s="207" t="s">
        <v>968</v>
      </c>
      <c r="Z13" s="207" t="s">
        <v>969</v>
      </c>
      <c r="AA13" s="207" t="s">
        <v>970</v>
      </c>
      <c r="AB13" s="207" t="s">
        <v>971</v>
      </c>
      <c r="AC13" s="207" t="s">
        <v>972</v>
      </c>
      <c r="AD13" s="207" t="s">
        <v>57</v>
      </c>
      <c r="AE13" s="207" t="s">
        <v>973</v>
      </c>
      <c r="AF13" s="207" t="s">
        <v>974</v>
      </c>
      <c r="AG13" s="198"/>
    </row>
    <row r="14" spans="1:33" ht="37.5" customHeight="1">
      <c r="A14" s="185">
        <f t="shared" si="0"/>
        <v>4.25</v>
      </c>
      <c r="B14" s="186">
        <v>4.5</v>
      </c>
      <c r="C14" s="186">
        <v>4</v>
      </c>
      <c r="D14" s="187" t="s">
        <v>346</v>
      </c>
      <c r="E14" s="187" t="s">
        <v>88</v>
      </c>
      <c r="F14" s="188" t="s">
        <v>89</v>
      </c>
      <c r="G14" s="105" t="s">
        <v>90</v>
      </c>
      <c r="H14" s="107" t="s">
        <v>347</v>
      </c>
      <c r="I14" s="189" t="s">
        <v>348</v>
      </c>
      <c r="J14" s="187" t="s">
        <v>349</v>
      </c>
      <c r="K14" s="190" t="s">
        <v>105</v>
      </c>
      <c r="L14" s="187" t="s">
        <v>140</v>
      </c>
      <c r="M14" s="190" t="s">
        <v>58</v>
      </c>
      <c r="N14" s="190" t="s">
        <v>350</v>
      </c>
      <c r="O14" s="187" t="s">
        <v>60</v>
      </c>
      <c r="P14" s="187" t="s">
        <v>351</v>
      </c>
      <c r="Q14" s="214">
        <v>43891</v>
      </c>
      <c r="R14" s="187" t="s">
        <v>99</v>
      </c>
      <c r="S14" s="230" t="s">
        <v>72</v>
      </c>
      <c r="T14" s="190" t="s">
        <v>57</v>
      </c>
      <c r="U14" s="193" t="s">
        <v>975</v>
      </c>
      <c r="V14" s="187" t="s">
        <v>976</v>
      </c>
      <c r="W14" s="194" t="s">
        <v>977</v>
      </c>
      <c r="X14" s="194" t="s">
        <v>978</v>
      </c>
      <c r="Y14" s="194" t="s">
        <v>979</v>
      </c>
      <c r="Z14" s="194" t="s">
        <v>980</v>
      </c>
      <c r="AA14" s="194" t="s">
        <v>981</v>
      </c>
      <c r="AB14" s="194" t="s">
        <v>982</v>
      </c>
      <c r="AC14" s="194" t="s">
        <v>983</v>
      </c>
      <c r="AD14" s="194" t="s">
        <v>57</v>
      </c>
      <c r="AE14" s="194" t="s">
        <v>984</v>
      </c>
      <c r="AF14" s="187"/>
      <c r="AG14" s="187"/>
    </row>
    <row r="15" spans="1:33" ht="37.5" customHeight="1">
      <c r="A15" s="195">
        <f t="shared" si="0"/>
        <v>4</v>
      </c>
      <c r="B15" s="196">
        <v>4</v>
      </c>
      <c r="C15" s="196">
        <v>4</v>
      </c>
      <c r="D15" s="197" t="s">
        <v>371</v>
      </c>
      <c r="E15" s="198" t="s">
        <v>88</v>
      </c>
      <c r="F15" s="199" t="s">
        <v>89</v>
      </c>
      <c r="G15" s="231" t="s">
        <v>65</v>
      </c>
      <c r="H15" s="232" t="s">
        <v>372</v>
      </c>
      <c r="I15" s="202" t="s">
        <v>373</v>
      </c>
      <c r="J15" s="198" t="s">
        <v>374</v>
      </c>
      <c r="K15" s="203"/>
      <c r="L15" s="198" t="s">
        <v>375</v>
      </c>
      <c r="M15" s="198" t="s">
        <v>58</v>
      </c>
      <c r="N15" s="198" t="s">
        <v>115</v>
      </c>
      <c r="O15" s="198" t="s">
        <v>60</v>
      </c>
      <c r="P15" s="198" t="s">
        <v>57</v>
      </c>
      <c r="Q15" s="204">
        <v>43922</v>
      </c>
      <c r="R15" s="198" t="s">
        <v>376</v>
      </c>
      <c r="S15" s="236" t="s">
        <v>72</v>
      </c>
      <c r="T15" s="197" t="s">
        <v>57</v>
      </c>
      <c r="U15" s="233" t="s">
        <v>377</v>
      </c>
      <c r="V15" s="198"/>
      <c r="W15" s="207" t="s">
        <v>985</v>
      </c>
      <c r="X15" s="207" t="s">
        <v>986</v>
      </c>
      <c r="Y15" s="207" t="s">
        <v>987</v>
      </c>
      <c r="Z15" s="237" t="s">
        <v>988</v>
      </c>
      <c r="AA15" s="207" t="s">
        <v>989</v>
      </c>
      <c r="AB15" s="207" t="s">
        <v>990</v>
      </c>
      <c r="AC15" s="207" t="s">
        <v>991</v>
      </c>
      <c r="AD15" s="207" t="s">
        <v>57</v>
      </c>
      <c r="AE15" s="207" t="s">
        <v>992</v>
      </c>
      <c r="AF15" s="198"/>
      <c r="AG15" s="198"/>
    </row>
    <row r="16" spans="1:33" ht="37.5" customHeight="1">
      <c r="A16" s="185">
        <f t="shared" si="0"/>
        <v>4.25</v>
      </c>
      <c r="B16" s="208">
        <v>4</v>
      </c>
      <c r="C16" s="208">
        <v>4.5</v>
      </c>
      <c r="D16" s="209" t="s">
        <v>425</v>
      </c>
      <c r="E16" s="187" t="s">
        <v>63</v>
      </c>
      <c r="F16" s="210" t="s">
        <v>64</v>
      </c>
      <c r="G16" s="222" t="s">
        <v>65</v>
      </c>
      <c r="H16" s="223" t="s">
        <v>426</v>
      </c>
      <c r="I16" s="189" t="s">
        <v>427</v>
      </c>
      <c r="J16" s="187" t="s">
        <v>428</v>
      </c>
      <c r="K16" s="187" t="s">
        <v>105</v>
      </c>
      <c r="L16" s="187" t="s">
        <v>429</v>
      </c>
      <c r="M16" s="187" t="s">
        <v>58</v>
      </c>
      <c r="N16" s="187" t="s">
        <v>107</v>
      </c>
      <c r="O16" s="187" t="s">
        <v>60</v>
      </c>
      <c r="P16" s="187" t="s">
        <v>57</v>
      </c>
      <c r="Q16" s="214">
        <v>44013</v>
      </c>
      <c r="R16" s="187" t="s">
        <v>61</v>
      </c>
      <c r="S16" s="230" t="s">
        <v>72</v>
      </c>
      <c r="T16" s="209" t="s">
        <v>57</v>
      </c>
      <c r="U16" s="193" t="s">
        <v>430</v>
      </c>
      <c r="V16" s="187"/>
      <c r="W16" s="194" t="s">
        <v>993</v>
      </c>
      <c r="X16" s="194" t="s">
        <v>994</v>
      </c>
      <c r="Y16" s="194" t="s">
        <v>995</v>
      </c>
      <c r="Z16" s="194" t="s">
        <v>996</v>
      </c>
      <c r="AA16" s="194" t="s">
        <v>997</v>
      </c>
      <c r="AB16" s="194" t="s">
        <v>998</v>
      </c>
      <c r="AC16" s="194" t="s">
        <v>999</v>
      </c>
      <c r="AD16" s="194" t="s">
        <v>1000</v>
      </c>
      <c r="AE16" s="194" t="s">
        <v>1001</v>
      </c>
      <c r="AF16" s="194" t="s">
        <v>1002</v>
      </c>
      <c r="AG16" s="213" t="s">
        <v>1003</v>
      </c>
    </row>
    <row r="17" spans="1:33" ht="37.5" customHeight="1">
      <c r="A17" s="195">
        <f t="shared" si="0"/>
        <v>4</v>
      </c>
      <c r="B17" s="196">
        <v>4</v>
      </c>
      <c r="C17" s="196">
        <v>4</v>
      </c>
      <c r="D17" s="197" t="s">
        <v>431</v>
      </c>
      <c r="E17" s="198" t="s">
        <v>88</v>
      </c>
      <c r="F17" s="199" t="s">
        <v>50</v>
      </c>
      <c r="G17" s="231" t="s">
        <v>51</v>
      </c>
      <c r="H17" s="232" t="s">
        <v>432</v>
      </c>
      <c r="I17" s="202" t="s">
        <v>433</v>
      </c>
      <c r="J17" s="198" t="s">
        <v>434</v>
      </c>
      <c r="K17" s="198" t="s">
        <v>70</v>
      </c>
      <c r="L17" s="198" t="s">
        <v>435</v>
      </c>
      <c r="M17" s="198" t="s">
        <v>436</v>
      </c>
      <c r="N17" s="198" t="s">
        <v>192</v>
      </c>
      <c r="O17" s="198" t="s">
        <v>97</v>
      </c>
      <c r="P17" s="198" t="s">
        <v>437</v>
      </c>
      <c r="Q17" s="204">
        <v>43952</v>
      </c>
      <c r="R17" s="198" t="s">
        <v>328</v>
      </c>
      <c r="S17" s="236" t="s">
        <v>72</v>
      </c>
      <c r="T17" s="197" t="s">
        <v>439</v>
      </c>
      <c r="U17" s="233" t="s">
        <v>440</v>
      </c>
      <c r="V17" s="233" t="s">
        <v>441</v>
      </c>
      <c r="W17" s="207" t="s">
        <v>438</v>
      </c>
      <c r="X17" s="207" t="s">
        <v>1004</v>
      </c>
      <c r="Y17" s="207" t="s">
        <v>1005</v>
      </c>
      <c r="Z17" s="207" t="s">
        <v>1006</v>
      </c>
      <c r="AA17" s="207" t="s">
        <v>1007</v>
      </c>
      <c r="AB17" s="207" t="s">
        <v>1008</v>
      </c>
      <c r="AC17" s="207" t="s">
        <v>1009</v>
      </c>
      <c r="AD17" s="207" t="s">
        <v>1010</v>
      </c>
      <c r="AE17" s="207" t="s">
        <v>1011</v>
      </c>
      <c r="AF17" s="207" t="s">
        <v>1012</v>
      </c>
      <c r="AG17" s="198"/>
    </row>
    <row r="18" spans="1:33" ht="37.5" customHeight="1">
      <c r="A18" s="185">
        <f t="shared" si="0"/>
        <v>3.75</v>
      </c>
      <c r="B18" s="208">
        <v>3.5</v>
      </c>
      <c r="C18" s="208">
        <v>4</v>
      </c>
      <c r="D18" s="209" t="s">
        <v>471</v>
      </c>
      <c r="E18" s="187" t="s">
        <v>63</v>
      </c>
      <c r="F18" s="188" t="s">
        <v>50</v>
      </c>
      <c r="G18" s="222" t="s">
        <v>51</v>
      </c>
      <c r="H18" s="223" t="s">
        <v>250</v>
      </c>
      <c r="I18" s="189" t="s">
        <v>472</v>
      </c>
      <c r="J18" s="187" t="s">
        <v>473</v>
      </c>
      <c r="K18" s="187" t="s">
        <v>70</v>
      </c>
      <c r="L18" s="187" t="s">
        <v>140</v>
      </c>
      <c r="M18" s="187" t="s">
        <v>58</v>
      </c>
      <c r="N18" s="187" t="s">
        <v>70</v>
      </c>
      <c r="O18" s="187" t="s">
        <v>60</v>
      </c>
      <c r="P18" s="187"/>
      <c r="Q18" s="214">
        <v>43891</v>
      </c>
      <c r="R18" s="187" t="s">
        <v>255</v>
      </c>
      <c r="S18" s="230" t="s">
        <v>72</v>
      </c>
      <c r="T18" s="209" t="s">
        <v>256</v>
      </c>
      <c r="U18" s="187" t="s">
        <v>1013</v>
      </c>
      <c r="V18" s="216" t="s">
        <v>474</v>
      </c>
      <c r="W18" s="194" t="s">
        <v>1014</v>
      </c>
      <c r="X18" s="194" t="s">
        <v>1015</v>
      </c>
      <c r="Y18" s="194" t="s">
        <v>1016</v>
      </c>
      <c r="Z18" s="194" t="s">
        <v>1017</v>
      </c>
      <c r="AA18" s="194" t="s">
        <v>1018</v>
      </c>
      <c r="AB18" s="194" t="s">
        <v>1019</v>
      </c>
      <c r="AC18" s="194" t="s">
        <v>929</v>
      </c>
      <c r="AD18" s="194" t="s">
        <v>1010</v>
      </c>
      <c r="AE18" s="194" t="s">
        <v>931</v>
      </c>
      <c r="AF18" s="194" t="s">
        <v>1020</v>
      </c>
      <c r="AG18" s="187"/>
    </row>
    <row r="19" spans="1:33" ht="37.5" customHeight="1">
      <c r="A19" s="195">
        <f t="shared" si="0"/>
        <v>2.75</v>
      </c>
      <c r="B19" s="196">
        <v>2</v>
      </c>
      <c r="C19" s="196">
        <v>3.5</v>
      </c>
      <c r="D19" s="197" t="s">
        <v>487</v>
      </c>
      <c r="E19" s="198" t="s">
        <v>63</v>
      </c>
      <c r="F19" s="199" t="s">
        <v>234</v>
      </c>
      <c r="G19" s="231" t="s">
        <v>51</v>
      </c>
      <c r="H19" s="232" t="s">
        <v>488</v>
      </c>
      <c r="I19" s="202" t="s">
        <v>489</v>
      </c>
      <c r="J19" s="197" t="s">
        <v>490</v>
      </c>
      <c r="K19" s="198" t="s">
        <v>105</v>
      </c>
      <c r="L19" s="198" t="s">
        <v>491</v>
      </c>
      <c r="M19" s="198" t="s">
        <v>228</v>
      </c>
      <c r="N19" s="198" t="s">
        <v>492</v>
      </c>
      <c r="O19" s="198" t="s">
        <v>60</v>
      </c>
      <c r="P19" s="198" t="s">
        <v>493</v>
      </c>
      <c r="Q19" s="204">
        <v>43922</v>
      </c>
      <c r="R19" s="198" t="s">
        <v>228</v>
      </c>
      <c r="S19" s="198" t="s">
        <v>496</v>
      </c>
      <c r="T19" s="197" t="s">
        <v>497</v>
      </c>
      <c r="U19" s="206" t="s">
        <v>498</v>
      </c>
      <c r="V19" s="198"/>
      <c r="W19" s="207" t="s">
        <v>494</v>
      </c>
      <c r="X19" s="207" t="s">
        <v>1021</v>
      </c>
      <c r="Y19" s="207" t="s">
        <v>1022</v>
      </c>
      <c r="Z19" s="207" t="s">
        <v>1023</v>
      </c>
      <c r="AA19" s="207" t="s">
        <v>1024</v>
      </c>
      <c r="AB19" s="207" t="s">
        <v>1025</v>
      </c>
      <c r="AC19" s="207" t="s">
        <v>1026</v>
      </c>
      <c r="AD19" s="207" t="s">
        <v>1027</v>
      </c>
      <c r="AE19" s="207" t="s">
        <v>1028</v>
      </c>
      <c r="AF19" s="238" t="s">
        <v>1029</v>
      </c>
      <c r="AG19" s="239" t="s">
        <v>1030</v>
      </c>
    </row>
    <row r="20" spans="1:33" ht="37.5" customHeight="1">
      <c r="A20" s="185">
        <f t="shared" si="0"/>
        <v>4.25</v>
      </c>
      <c r="B20" s="208">
        <v>4.33</v>
      </c>
      <c r="C20" s="208">
        <v>4.17</v>
      </c>
      <c r="D20" s="209" t="s">
        <v>499</v>
      </c>
      <c r="E20" s="187" t="s">
        <v>63</v>
      </c>
      <c r="F20" s="210" t="s">
        <v>64</v>
      </c>
      <c r="G20" s="222" t="s">
        <v>65</v>
      </c>
      <c r="H20" s="223" t="s">
        <v>500</v>
      </c>
      <c r="I20" s="189" t="s">
        <v>501</v>
      </c>
      <c r="J20" s="187" t="s">
        <v>502</v>
      </c>
      <c r="K20" s="187" t="s">
        <v>105</v>
      </c>
      <c r="L20" s="187" t="s">
        <v>106</v>
      </c>
      <c r="M20" s="187" t="s">
        <v>246</v>
      </c>
      <c r="N20" s="187" t="s">
        <v>107</v>
      </c>
      <c r="O20" s="187" t="s">
        <v>60</v>
      </c>
      <c r="P20" s="240" t="s">
        <v>503</v>
      </c>
      <c r="Q20" s="214">
        <v>43908</v>
      </c>
      <c r="R20" s="187" t="s">
        <v>504</v>
      </c>
      <c r="S20" s="194" t="s">
        <v>507</v>
      </c>
      <c r="T20" s="209" t="s">
        <v>508</v>
      </c>
      <c r="U20" s="209" t="s">
        <v>509</v>
      </c>
      <c r="V20" s="187"/>
      <c r="W20" s="194" t="s">
        <v>505</v>
      </c>
      <c r="X20" s="194" t="s">
        <v>1031</v>
      </c>
      <c r="Y20" s="194" t="s">
        <v>1032</v>
      </c>
      <c r="Z20" s="194" t="s">
        <v>1033</v>
      </c>
      <c r="AA20" s="194" t="s">
        <v>1034</v>
      </c>
      <c r="AB20" s="194" t="s">
        <v>1035</v>
      </c>
      <c r="AC20" s="194" t="s">
        <v>1036</v>
      </c>
      <c r="AD20" s="194" t="s">
        <v>1037</v>
      </c>
      <c r="AE20" s="194" t="s">
        <v>1038</v>
      </c>
      <c r="AF20" s="194" t="s">
        <v>1039</v>
      </c>
      <c r="AG20" s="213" t="s">
        <v>1040</v>
      </c>
    </row>
    <row r="21" spans="1:33" ht="37.5" customHeight="1">
      <c r="A21" s="195">
        <f t="shared" si="0"/>
        <v>3.5</v>
      </c>
      <c r="B21" s="196">
        <v>4.5</v>
      </c>
      <c r="C21" s="196">
        <v>2.5</v>
      </c>
      <c r="D21" s="197" t="s">
        <v>510</v>
      </c>
      <c r="E21" s="198" t="s">
        <v>63</v>
      </c>
      <c r="F21" s="199" t="s">
        <v>89</v>
      </c>
      <c r="G21" s="231" t="s">
        <v>90</v>
      </c>
      <c r="H21" s="232" t="s">
        <v>511</v>
      </c>
      <c r="I21" s="202" t="s">
        <v>512</v>
      </c>
      <c r="J21" s="198" t="s">
        <v>513</v>
      </c>
      <c r="K21" s="198" t="s">
        <v>70</v>
      </c>
      <c r="L21" s="198" t="s">
        <v>1041</v>
      </c>
      <c r="M21" s="198" t="s">
        <v>58</v>
      </c>
      <c r="N21" s="198" t="s">
        <v>115</v>
      </c>
      <c r="O21" s="198" t="s">
        <v>60</v>
      </c>
      <c r="P21" s="198" t="s">
        <v>57</v>
      </c>
      <c r="Q21" s="204">
        <v>43831</v>
      </c>
      <c r="R21" s="198" t="s">
        <v>515</v>
      </c>
      <c r="S21" s="207" t="s">
        <v>163</v>
      </c>
      <c r="T21" s="197" t="s">
        <v>518</v>
      </c>
      <c r="U21" s="206" t="s">
        <v>519</v>
      </c>
      <c r="V21" s="198"/>
      <c r="W21" s="207" t="s">
        <v>1042</v>
      </c>
      <c r="X21" s="207" t="s">
        <v>1043</v>
      </c>
      <c r="Y21" s="207" t="s">
        <v>1044</v>
      </c>
      <c r="Z21" s="207" t="s">
        <v>1045</v>
      </c>
      <c r="AA21" s="207" t="s">
        <v>1046</v>
      </c>
      <c r="AB21" s="207" t="s">
        <v>1047</v>
      </c>
      <c r="AC21" s="207" t="s">
        <v>1048</v>
      </c>
      <c r="AD21" s="207" t="s">
        <v>1049</v>
      </c>
      <c r="AE21" s="207" t="s">
        <v>1050</v>
      </c>
      <c r="AF21" s="207" t="s">
        <v>1051</v>
      </c>
      <c r="AG21" s="198"/>
    </row>
    <row r="22" spans="1:33" ht="37.5" customHeight="1">
      <c r="A22" s="185">
        <f t="shared" si="0"/>
        <v>3.75</v>
      </c>
      <c r="B22" s="208">
        <v>4</v>
      </c>
      <c r="C22" s="208">
        <v>3.5</v>
      </c>
      <c r="D22" s="209" t="s">
        <v>538</v>
      </c>
      <c r="E22" s="187" t="s">
        <v>63</v>
      </c>
      <c r="F22" s="210" t="s">
        <v>50</v>
      </c>
      <c r="G22" s="222" t="s">
        <v>51</v>
      </c>
      <c r="H22" s="223" t="s">
        <v>539</v>
      </c>
      <c r="I22" s="189" t="s">
        <v>540</v>
      </c>
      <c r="J22" s="187" t="s">
        <v>541</v>
      </c>
      <c r="K22" s="187" t="s">
        <v>70</v>
      </c>
      <c r="L22" s="187" t="s">
        <v>542</v>
      </c>
      <c r="M22" s="187" t="s">
        <v>99</v>
      </c>
      <c r="N22" s="187" t="s">
        <v>170</v>
      </c>
      <c r="O22" s="187" t="s">
        <v>60</v>
      </c>
      <c r="P22" s="187" t="s">
        <v>57</v>
      </c>
      <c r="Q22" s="214">
        <v>44075</v>
      </c>
      <c r="R22" s="187" t="s">
        <v>99</v>
      </c>
      <c r="S22" s="194" t="s">
        <v>72</v>
      </c>
      <c r="T22" s="209" t="s">
        <v>543</v>
      </c>
      <c r="U22" s="216" t="s">
        <v>544</v>
      </c>
      <c r="V22" s="187"/>
      <c r="W22" s="194" t="s">
        <v>1052</v>
      </c>
      <c r="X22" s="194" t="s">
        <v>1053</v>
      </c>
      <c r="Y22" s="194" t="s">
        <v>1054</v>
      </c>
      <c r="Z22" s="194" t="s">
        <v>1055</v>
      </c>
      <c r="AA22" s="194" t="s">
        <v>1056</v>
      </c>
      <c r="AB22" s="194" t="s">
        <v>1057</v>
      </c>
      <c r="AC22" s="194" t="s">
        <v>1058</v>
      </c>
      <c r="AD22" s="194" t="s">
        <v>904</v>
      </c>
      <c r="AE22" s="194" t="s">
        <v>1059</v>
      </c>
      <c r="AF22" s="194" t="s">
        <v>1060</v>
      </c>
      <c r="AG22" s="187"/>
    </row>
    <row r="23" spans="1:33" ht="37.5" customHeight="1">
      <c r="A23" s="195">
        <f t="shared" si="0"/>
        <v>4</v>
      </c>
      <c r="B23" s="196">
        <v>4</v>
      </c>
      <c r="C23" s="196">
        <v>4</v>
      </c>
      <c r="D23" s="197" t="s">
        <v>560</v>
      </c>
      <c r="E23" s="198" t="s">
        <v>63</v>
      </c>
      <c r="F23" s="199" t="s">
        <v>89</v>
      </c>
      <c r="G23" s="231" t="s">
        <v>51</v>
      </c>
      <c r="H23" s="232" t="s">
        <v>561</v>
      </c>
      <c r="I23" s="202" t="s">
        <v>562</v>
      </c>
      <c r="J23" s="198" t="s">
        <v>563</v>
      </c>
      <c r="K23" s="207" t="s">
        <v>139</v>
      </c>
      <c r="L23" s="198" t="s">
        <v>564</v>
      </c>
      <c r="M23" s="198" t="s">
        <v>58</v>
      </c>
      <c r="N23" s="198" t="s">
        <v>115</v>
      </c>
      <c r="O23" s="198" t="s">
        <v>60</v>
      </c>
      <c r="P23" s="198" t="s">
        <v>565</v>
      </c>
      <c r="Q23" s="204">
        <v>43891</v>
      </c>
      <c r="R23" s="198" t="s">
        <v>99</v>
      </c>
      <c r="S23" s="236" t="s">
        <v>72</v>
      </c>
      <c r="T23" s="198" t="s">
        <v>567</v>
      </c>
      <c r="U23" s="206" t="s">
        <v>568</v>
      </c>
      <c r="V23" s="198"/>
      <c r="W23" s="207" t="s">
        <v>1061</v>
      </c>
      <c r="X23" s="207" t="s">
        <v>986</v>
      </c>
      <c r="Y23" s="207" t="s">
        <v>1062</v>
      </c>
      <c r="Z23" s="207" t="s">
        <v>1063</v>
      </c>
      <c r="AA23" s="207" t="s">
        <v>1064</v>
      </c>
      <c r="AB23" s="207" t="s">
        <v>1065</v>
      </c>
      <c r="AC23" s="207" t="s">
        <v>1066</v>
      </c>
      <c r="AD23" s="207" t="s">
        <v>57</v>
      </c>
      <c r="AE23" s="207" t="s">
        <v>992</v>
      </c>
      <c r="AF23" s="198"/>
      <c r="AG23" s="198"/>
    </row>
    <row r="24" spans="1:33" ht="37.5" customHeight="1">
      <c r="A24" s="185">
        <f t="shared" si="0"/>
        <v>4.25</v>
      </c>
      <c r="B24" s="208">
        <v>4.5</v>
      </c>
      <c r="C24" s="208">
        <v>4</v>
      </c>
      <c r="D24" s="209" t="s">
        <v>569</v>
      </c>
      <c r="E24" s="187" t="s">
        <v>88</v>
      </c>
      <c r="F24" s="210" t="s">
        <v>89</v>
      </c>
      <c r="G24" s="222" t="s">
        <v>51</v>
      </c>
      <c r="H24" s="223" t="s">
        <v>570</v>
      </c>
      <c r="I24" s="189" t="s">
        <v>571</v>
      </c>
      <c r="J24" s="187" t="s">
        <v>572</v>
      </c>
      <c r="K24" s="187" t="s">
        <v>105</v>
      </c>
      <c r="L24" s="187" t="s">
        <v>57</v>
      </c>
      <c r="M24" s="187" t="s">
        <v>58</v>
      </c>
      <c r="N24" s="187" t="s">
        <v>73</v>
      </c>
      <c r="O24" s="187" t="s">
        <v>60</v>
      </c>
      <c r="P24" s="187" t="s">
        <v>57</v>
      </c>
      <c r="Q24" s="214">
        <v>43922</v>
      </c>
      <c r="R24" s="187" t="s">
        <v>99</v>
      </c>
      <c r="S24" s="230" t="s">
        <v>72</v>
      </c>
      <c r="T24" s="209" t="s">
        <v>57</v>
      </c>
      <c r="U24" s="209" t="s">
        <v>573</v>
      </c>
      <c r="V24" s="187"/>
      <c r="W24" s="194" t="s">
        <v>1067</v>
      </c>
      <c r="X24" s="194" t="s">
        <v>1068</v>
      </c>
      <c r="Y24" s="194" t="s">
        <v>1069</v>
      </c>
      <c r="Z24" s="194" t="s">
        <v>1070</v>
      </c>
      <c r="AA24" s="194" t="s">
        <v>1071</v>
      </c>
      <c r="AB24" s="194" t="s">
        <v>1072</v>
      </c>
      <c r="AC24" s="194" t="s">
        <v>1073</v>
      </c>
      <c r="AD24" s="194" t="s">
        <v>1074</v>
      </c>
      <c r="AE24" s="194" t="s">
        <v>1075</v>
      </c>
      <c r="AF24" s="187"/>
      <c r="AG24" s="187"/>
    </row>
    <row r="25" spans="1:33" ht="37.5" customHeight="1">
      <c r="A25" s="195">
        <f t="shared" si="0"/>
        <v>3.75</v>
      </c>
      <c r="B25" s="196">
        <v>4.5</v>
      </c>
      <c r="C25" s="196">
        <v>3</v>
      </c>
      <c r="D25" s="197" t="s">
        <v>597</v>
      </c>
      <c r="E25" s="198" t="s">
        <v>63</v>
      </c>
      <c r="F25" s="199" t="s">
        <v>89</v>
      </c>
      <c r="G25" s="231" t="s">
        <v>90</v>
      </c>
      <c r="H25" s="232" t="s">
        <v>598</v>
      </c>
      <c r="I25" s="202" t="s">
        <v>599</v>
      </c>
      <c r="J25" s="198" t="s">
        <v>600</v>
      </c>
      <c r="K25" s="198" t="s">
        <v>105</v>
      </c>
      <c r="L25" s="198" t="s">
        <v>601</v>
      </c>
      <c r="M25" s="198" t="s">
        <v>58</v>
      </c>
      <c r="N25" s="198" t="s">
        <v>602</v>
      </c>
      <c r="O25" s="198" t="s">
        <v>60</v>
      </c>
      <c r="P25" s="198" t="s">
        <v>603</v>
      </c>
      <c r="Q25" s="204">
        <v>43831</v>
      </c>
      <c r="R25" s="198" t="s">
        <v>604</v>
      </c>
      <c r="S25" s="207" t="s">
        <v>855</v>
      </c>
      <c r="T25" s="197" t="s">
        <v>607</v>
      </c>
      <c r="U25" s="206" t="s">
        <v>608</v>
      </c>
      <c r="V25" s="197" t="s">
        <v>609</v>
      </c>
      <c r="W25" s="207" t="s">
        <v>1076</v>
      </c>
      <c r="X25" s="207" t="s">
        <v>1077</v>
      </c>
      <c r="Y25" s="237" t="s">
        <v>1078</v>
      </c>
      <c r="Z25" s="237" t="s">
        <v>1079</v>
      </c>
      <c r="AA25" s="237" t="s">
        <v>1080</v>
      </c>
      <c r="AB25" s="237" t="s">
        <v>1081</v>
      </c>
      <c r="AC25" s="237" t="s">
        <v>1082</v>
      </c>
      <c r="AD25" s="237" t="s">
        <v>1083</v>
      </c>
      <c r="AE25" s="237" t="s">
        <v>1084</v>
      </c>
      <c r="AF25" s="197"/>
      <c r="AG25" s="197"/>
    </row>
    <row r="26" spans="1:33" ht="37.5" customHeight="1">
      <c r="A26" s="185">
        <f t="shared" si="0"/>
        <v>2.25</v>
      </c>
      <c r="B26" s="208">
        <v>2</v>
      </c>
      <c r="C26" s="208">
        <v>2.5</v>
      </c>
      <c r="D26" s="209" t="s">
        <v>627</v>
      </c>
      <c r="E26" s="187" t="s">
        <v>63</v>
      </c>
      <c r="F26" s="210" t="s">
        <v>201</v>
      </c>
      <c r="G26" s="222" t="s">
        <v>51</v>
      </c>
      <c r="H26" s="223" t="s">
        <v>628</v>
      </c>
      <c r="I26" s="189" t="s">
        <v>629</v>
      </c>
      <c r="J26" s="187" t="s">
        <v>630</v>
      </c>
      <c r="K26" s="187" t="s">
        <v>105</v>
      </c>
      <c r="L26" s="187" t="s">
        <v>631</v>
      </c>
      <c r="M26" s="187" t="s">
        <v>58</v>
      </c>
      <c r="N26" s="187" t="s">
        <v>602</v>
      </c>
      <c r="O26" s="187" t="s">
        <v>60</v>
      </c>
      <c r="P26" s="187" t="s">
        <v>72</v>
      </c>
      <c r="Q26" s="214">
        <v>43952</v>
      </c>
      <c r="R26" s="187" t="s">
        <v>99</v>
      </c>
      <c r="S26" s="230" t="s">
        <v>72</v>
      </c>
      <c r="T26" s="209" t="s">
        <v>632</v>
      </c>
      <c r="U26" s="193" t="s">
        <v>633</v>
      </c>
      <c r="V26" s="209" t="s">
        <v>1085</v>
      </c>
      <c r="W26" s="194" t="s">
        <v>1086</v>
      </c>
      <c r="X26" s="194" t="s">
        <v>1087</v>
      </c>
      <c r="Y26" s="224" t="s">
        <v>1088</v>
      </c>
      <c r="Z26" s="224" t="s">
        <v>1089</v>
      </c>
      <c r="AA26" s="224" t="s">
        <v>1090</v>
      </c>
      <c r="AB26" s="224" t="s">
        <v>1091</v>
      </c>
      <c r="AC26" s="224" t="s">
        <v>1092</v>
      </c>
      <c r="AD26" s="224" t="s">
        <v>1093</v>
      </c>
      <c r="AE26" s="224" t="s">
        <v>1094</v>
      </c>
      <c r="AF26" s="209"/>
      <c r="AG26" s="209"/>
    </row>
    <row r="27" spans="1:33" ht="37.5" customHeight="1">
      <c r="A27" s="195">
        <f t="shared" si="0"/>
        <v>2.96</v>
      </c>
      <c r="B27" s="225">
        <v>3.25</v>
      </c>
      <c r="C27" s="225">
        <v>2.67</v>
      </c>
      <c r="D27" s="198" t="s">
        <v>648</v>
      </c>
      <c r="E27" s="198" t="s">
        <v>63</v>
      </c>
      <c r="F27" s="226" t="s">
        <v>64</v>
      </c>
      <c r="G27" s="227" t="s">
        <v>65</v>
      </c>
      <c r="H27" s="228" t="s">
        <v>649</v>
      </c>
      <c r="I27" s="202" t="s">
        <v>650</v>
      </c>
      <c r="J27" s="198" t="s">
        <v>651</v>
      </c>
      <c r="K27" s="207" t="s">
        <v>70</v>
      </c>
      <c r="L27" s="198" t="s">
        <v>652</v>
      </c>
      <c r="M27" s="198" t="s">
        <v>653</v>
      </c>
      <c r="N27" s="198" t="s">
        <v>107</v>
      </c>
      <c r="O27" s="198" t="s">
        <v>97</v>
      </c>
      <c r="P27" s="198" t="s">
        <v>654</v>
      </c>
      <c r="Q27" s="217" t="s">
        <v>72</v>
      </c>
      <c r="R27" s="198" t="s">
        <v>653</v>
      </c>
      <c r="S27" s="236" t="s">
        <v>72</v>
      </c>
      <c r="T27" s="198" t="s">
        <v>655</v>
      </c>
      <c r="U27" s="233" t="s">
        <v>656</v>
      </c>
      <c r="V27" s="198"/>
      <c r="W27" s="207" t="s">
        <v>1095</v>
      </c>
      <c r="X27" s="207" t="s">
        <v>1096</v>
      </c>
      <c r="Y27" s="207" t="s">
        <v>1097</v>
      </c>
      <c r="Z27" s="207" t="s">
        <v>1098</v>
      </c>
      <c r="AA27" s="207" t="s">
        <v>1099</v>
      </c>
      <c r="AB27" s="207" t="s">
        <v>1100</v>
      </c>
      <c r="AC27" s="239" t="s">
        <v>1101</v>
      </c>
      <c r="AD27" s="207" t="s">
        <v>1102</v>
      </c>
      <c r="AE27" s="207" t="s">
        <v>1103</v>
      </c>
      <c r="AF27" s="239" t="s">
        <v>1104</v>
      </c>
      <c r="AG27" s="207" t="s">
        <v>1105</v>
      </c>
    </row>
    <row r="28" spans="1:33" ht="37.5" customHeight="1">
      <c r="A28" s="185">
        <f t="shared" si="0"/>
        <v>4.375</v>
      </c>
      <c r="B28" s="208">
        <v>4.75</v>
      </c>
      <c r="C28" s="208">
        <v>4</v>
      </c>
      <c r="D28" s="209" t="s">
        <v>657</v>
      </c>
      <c r="E28" s="187" t="s">
        <v>63</v>
      </c>
      <c r="F28" s="210" t="s">
        <v>64</v>
      </c>
      <c r="G28" s="222" t="s">
        <v>65</v>
      </c>
      <c r="H28" s="241" t="s">
        <v>642</v>
      </c>
      <c r="I28" s="189" t="s">
        <v>658</v>
      </c>
      <c r="J28" s="187" t="s">
        <v>644</v>
      </c>
      <c r="K28" s="187" t="s">
        <v>105</v>
      </c>
      <c r="L28" s="187" t="s">
        <v>106</v>
      </c>
      <c r="M28" s="187" t="s">
        <v>58</v>
      </c>
      <c r="N28" s="187" t="s">
        <v>107</v>
      </c>
      <c r="O28" s="187" t="s">
        <v>60</v>
      </c>
      <c r="P28" s="187" t="s">
        <v>57</v>
      </c>
      <c r="Q28" s="214">
        <v>43922</v>
      </c>
      <c r="R28" s="187" t="s">
        <v>646</v>
      </c>
      <c r="S28" s="230" t="s">
        <v>72</v>
      </c>
      <c r="T28" s="209" t="s">
        <v>57</v>
      </c>
      <c r="U28" s="193" t="s">
        <v>647</v>
      </c>
      <c r="V28" s="187"/>
      <c r="W28" s="194" t="s">
        <v>1106</v>
      </c>
      <c r="X28" s="194" t="s">
        <v>1107</v>
      </c>
      <c r="Y28" s="194" t="s">
        <v>1108</v>
      </c>
      <c r="Z28" s="194" t="s">
        <v>1109</v>
      </c>
      <c r="AA28" s="194" t="s">
        <v>1108</v>
      </c>
      <c r="AB28" s="194" t="s">
        <v>1110</v>
      </c>
      <c r="AC28" s="194" t="s">
        <v>1111</v>
      </c>
      <c r="AD28" s="194" t="s">
        <v>1112</v>
      </c>
      <c r="AE28" s="194" t="s">
        <v>1113</v>
      </c>
      <c r="AF28" s="213" t="s">
        <v>1114</v>
      </c>
      <c r="AG28" s="213" t="s">
        <v>1115</v>
      </c>
    </row>
    <row r="29" spans="1:33" ht="37.5" customHeight="1">
      <c r="A29" s="195">
        <f t="shared" si="0"/>
        <v>3.75</v>
      </c>
      <c r="B29" s="196">
        <v>3.75</v>
      </c>
      <c r="C29" s="196">
        <v>3.75</v>
      </c>
      <c r="D29" s="197" t="s">
        <v>659</v>
      </c>
      <c r="E29" s="198" t="s">
        <v>63</v>
      </c>
      <c r="F29" s="199" t="s">
        <v>64</v>
      </c>
      <c r="G29" s="231" t="s">
        <v>65</v>
      </c>
      <c r="H29" s="232" t="s">
        <v>660</v>
      </c>
      <c r="I29" s="202" t="s">
        <v>661</v>
      </c>
      <c r="J29" s="198" t="s">
        <v>662</v>
      </c>
      <c r="K29" s="198" t="s">
        <v>105</v>
      </c>
      <c r="L29" s="198" t="s">
        <v>663</v>
      </c>
      <c r="M29" s="198" t="s">
        <v>58</v>
      </c>
      <c r="N29" s="198" t="s">
        <v>107</v>
      </c>
      <c r="O29" s="198" t="s">
        <v>60</v>
      </c>
      <c r="P29" s="198" t="s">
        <v>57</v>
      </c>
      <c r="Q29" s="204">
        <v>43891</v>
      </c>
      <c r="R29" s="198" t="s">
        <v>108</v>
      </c>
      <c r="S29" s="236" t="s">
        <v>72</v>
      </c>
      <c r="T29" s="197" t="s">
        <v>57</v>
      </c>
      <c r="U29" s="233" t="s">
        <v>664</v>
      </c>
      <c r="V29" s="198"/>
      <c r="W29" s="207" t="s">
        <v>1116</v>
      </c>
      <c r="X29" s="207" t="s">
        <v>1117</v>
      </c>
      <c r="Y29" s="207" t="s">
        <v>995</v>
      </c>
      <c r="Z29" s="207" t="s">
        <v>1118</v>
      </c>
      <c r="AA29" s="207" t="s">
        <v>1119</v>
      </c>
      <c r="AB29" s="207" t="s">
        <v>1120</v>
      </c>
      <c r="AC29" s="207" t="s">
        <v>1121</v>
      </c>
      <c r="AD29" s="238" t="s">
        <v>1122</v>
      </c>
      <c r="AE29" s="238" t="s">
        <v>1123</v>
      </c>
      <c r="AF29" s="238" t="s">
        <v>1124</v>
      </c>
      <c r="AG29" s="207" t="s">
        <v>1125</v>
      </c>
    </row>
    <row r="30" spans="1:33" ht="37.5" customHeight="1">
      <c r="A30" s="185">
        <f t="shared" si="0"/>
        <v>3.25</v>
      </c>
      <c r="B30" s="208">
        <v>3.5</v>
      </c>
      <c r="C30" s="208">
        <v>3</v>
      </c>
      <c r="D30" s="209" t="s">
        <v>665</v>
      </c>
      <c r="E30" s="187" t="s">
        <v>63</v>
      </c>
      <c r="F30" s="210" t="s">
        <v>64</v>
      </c>
      <c r="G30" s="222" t="s">
        <v>65</v>
      </c>
      <c r="H30" s="223" t="s">
        <v>666</v>
      </c>
      <c r="I30" s="189" t="s">
        <v>667</v>
      </c>
      <c r="J30" s="187" t="s">
        <v>668</v>
      </c>
      <c r="K30" s="194" t="s">
        <v>139</v>
      </c>
      <c r="L30" s="187" t="s">
        <v>71</v>
      </c>
      <c r="M30" s="187" t="s">
        <v>669</v>
      </c>
      <c r="N30" s="187" t="s">
        <v>107</v>
      </c>
      <c r="O30" s="187" t="s">
        <v>60</v>
      </c>
      <c r="P30" s="187" t="s">
        <v>57</v>
      </c>
      <c r="Q30" s="214">
        <v>43922</v>
      </c>
      <c r="R30" s="187" t="s">
        <v>669</v>
      </c>
      <c r="S30" s="230" t="s">
        <v>72</v>
      </c>
      <c r="T30" s="209" t="s">
        <v>57</v>
      </c>
      <c r="U30" s="193" t="s">
        <v>670</v>
      </c>
      <c r="V30" s="193" t="s">
        <v>1126</v>
      </c>
      <c r="W30" s="194" t="s">
        <v>1127</v>
      </c>
      <c r="X30" s="194" t="s">
        <v>1128</v>
      </c>
      <c r="Y30" s="194" t="s">
        <v>995</v>
      </c>
      <c r="Z30" s="207" t="s">
        <v>1118</v>
      </c>
      <c r="AA30" s="224" t="s">
        <v>1129</v>
      </c>
      <c r="AB30" s="224" t="s">
        <v>1130</v>
      </c>
      <c r="AC30" s="224" t="s">
        <v>1131</v>
      </c>
      <c r="AD30" s="213" t="s">
        <v>1114</v>
      </c>
      <c r="AE30" s="224" t="s">
        <v>1132</v>
      </c>
      <c r="AF30" s="213" t="s">
        <v>1114</v>
      </c>
      <c r="AG30" s="213" t="s">
        <v>1133</v>
      </c>
    </row>
    <row r="31" spans="1:33" ht="37.5" customHeight="1">
      <c r="A31" s="195">
        <f t="shared" si="0"/>
        <v>4</v>
      </c>
      <c r="B31" s="196">
        <v>4</v>
      </c>
      <c r="C31" s="196">
        <v>4</v>
      </c>
      <c r="D31" s="197" t="s">
        <v>672</v>
      </c>
      <c r="E31" s="198" t="s">
        <v>63</v>
      </c>
      <c r="F31" s="199" t="s">
        <v>89</v>
      </c>
      <c r="G31" s="227" t="s">
        <v>51</v>
      </c>
      <c r="H31" s="232" t="s">
        <v>673</v>
      </c>
      <c r="I31" s="202" t="s">
        <v>674</v>
      </c>
      <c r="J31" s="198" t="s">
        <v>1134</v>
      </c>
      <c r="K31" s="198" t="s">
        <v>70</v>
      </c>
      <c r="L31" s="198" t="s">
        <v>676</v>
      </c>
      <c r="M31" s="198" t="s">
        <v>58</v>
      </c>
      <c r="N31" s="198" t="s">
        <v>115</v>
      </c>
      <c r="O31" s="198" t="s">
        <v>60</v>
      </c>
      <c r="P31" s="198" t="s">
        <v>57</v>
      </c>
      <c r="Q31" s="204">
        <v>43983</v>
      </c>
      <c r="R31" s="198" t="s">
        <v>99</v>
      </c>
      <c r="S31" s="236" t="s">
        <v>72</v>
      </c>
      <c r="T31" s="197" t="s">
        <v>57</v>
      </c>
      <c r="U31" s="233" t="s">
        <v>677</v>
      </c>
      <c r="V31" s="198"/>
      <c r="W31" s="207" t="s">
        <v>1135</v>
      </c>
      <c r="X31" s="207" t="s">
        <v>986</v>
      </c>
      <c r="Y31" s="207" t="s">
        <v>1136</v>
      </c>
      <c r="Z31" s="207" t="s">
        <v>1137</v>
      </c>
      <c r="AA31" s="207" t="s">
        <v>1138</v>
      </c>
      <c r="AB31" s="207" t="s">
        <v>1139</v>
      </c>
      <c r="AC31" s="207" t="s">
        <v>1140</v>
      </c>
      <c r="AD31" s="207" t="s">
        <v>57</v>
      </c>
      <c r="AE31" s="207" t="s">
        <v>1141</v>
      </c>
      <c r="AF31" s="198"/>
      <c r="AG31" s="198"/>
    </row>
    <row r="32" spans="1:33" ht="37.5" customHeight="1">
      <c r="A32" s="185">
        <f t="shared" si="0"/>
        <v>3.875</v>
      </c>
      <c r="B32" s="186">
        <v>4</v>
      </c>
      <c r="C32" s="186">
        <v>3.75</v>
      </c>
      <c r="D32" s="187" t="s">
        <v>708</v>
      </c>
      <c r="E32" s="187" t="s">
        <v>88</v>
      </c>
      <c r="F32" s="188" t="s">
        <v>89</v>
      </c>
      <c r="G32" s="222" t="s">
        <v>90</v>
      </c>
      <c r="H32" s="229" t="s">
        <v>709</v>
      </c>
      <c r="I32" s="189" t="s">
        <v>710</v>
      </c>
      <c r="J32" s="187" t="s">
        <v>711</v>
      </c>
      <c r="K32" s="190" t="s">
        <v>105</v>
      </c>
      <c r="L32" s="187" t="s">
        <v>712</v>
      </c>
      <c r="M32" s="190" t="s">
        <v>58</v>
      </c>
      <c r="N32" s="190" t="s">
        <v>70</v>
      </c>
      <c r="O32" s="187" t="s">
        <v>60</v>
      </c>
      <c r="P32" s="187"/>
      <c r="Q32" s="214">
        <v>43922</v>
      </c>
      <c r="R32" s="187" t="s">
        <v>99</v>
      </c>
      <c r="S32" s="230" t="s">
        <v>72</v>
      </c>
      <c r="T32" s="190" t="s">
        <v>57</v>
      </c>
      <c r="U32" s="193" t="s">
        <v>1142</v>
      </c>
      <c r="V32" s="187"/>
      <c r="W32" s="194" t="s">
        <v>1143</v>
      </c>
      <c r="X32" s="194" t="s">
        <v>1144</v>
      </c>
      <c r="Y32" s="194" t="s">
        <v>1145</v>
      </c>
      <c r="Z32" s="194" t="s">
        <v>1146</v>
      </c>
      <c r="AA32" s="194" t="s">
        <v>1147</v>
      </c>
      <c r="AB32" s="194" t="s">
        <v>1148</v>
      </c>
      <c r="AC32" s="194" t="s">
        <v>1149</v>
      </c>
      <c r="AD32" s="194" t="s">
        <v>57</v>
      </c>
      <c r="AE32" s="194" t="s">
        <v>1150</v>
      </c>
      <c r="AF32" s="187"/>
      <c r="AG32" s="187"/>
    </row>
    <row r="33" spans="1:33" ht="37.5" customHeight="1">
      <c r="A33" s="195">
        <f t="shared" si="0"/>
        <v>3.75</v>
      </c>
      <c r="B33" s="225">
        <v>4.17</v>
      </c>
      <c r="C33" s="225">
        <v>3.33</v>
      </c>
      <c r="D33" s="198" t="s">
        <v>732</v>
      </c>
      <c r="E33" s="207" t="s">
        <v>88</v>
      </c>
      <c r="F33" s="226" t="s">
        <v>89</v>
      </c>
      <c r="G33" s="231" t="s">
        <v>65</v>
      </c>
      <c r="H33" s="228" t="s">
        <v>733</v>
      </c>
      <c r="I33" s="202" t="s">
        <v>734</v>
      </c>
      <c r="J33" s="198" t="s">
        <v>735</v>
      </c>
      <c r="K33" s="203" t="s">
        <v>105</v>
      </c>
      <c r="L33" s="198"/>
      <c r="M33" s="203" t="s">
        <v>58</v>
      </c>
      <c r="N33" s="203" t="s">
        <v>736</v>
      </c>
      <c r="O33" s="198" t="s">
        <v>60</v>
      </c>
      <c r="P33" s="198"/>
      <c r="Q33" s="203"/>
      <c r="R33" s="198" t="s">
        <v>99</v>
      </c>
      <c r="S33" s="236" t="s">
        <v>72</v>
      </c>
      <c r="T33" s="203" t="s">
        <v>1151</v>
      </c>
      <c r="U33" s="206" t="s">
        <v>1152</v>
      </c>
      <c r="V33" s="233" t="s">
        <v>737</v>
      </c>
      <c r="W33" s="207" t="s">
        <v>1153</v>
      </c>
      <c r="X33" s="207" t="s">
        <v>1154</v>
      </c>
      <c r="Y33" s="207" t="s">
        <v>1155</v>
      </c>
      <c r="Z33" s="207" t="s">
        <v>1156</v>
      </c>
      <c r="AA33" s="207" t="s">
        <v>1157</v>
      </c>
      <c r="AB33" s="207" t="s">
        <v>1158</v>
      </c>
      <c r="AC33" s="207" t="s">
        <v>1159</v>
      </c>
      <c r="AD33" s="207" t="s">
        <v>1160</v>
      </c>
      <c r="AE33" s="207" t="s">
        <v>1161</v>
      </c>
      <c r="AF33" s="198"/>
      <c r="AG33" s="198"/>
    </row>
    <row r="34" spans="1:33" ht="37.5" customHeight="1">
      <c r="A34" s="185">
        <f t="shared" si="0"/>
        <v>4.25</v>
      </c>
      <c r="B34" s="242">
        <v>4</v>
      </c>
      <c r="C34" s="242">
        <v>4.5</v>
      </c>
      <c r="D34" s="243" t="s">
        <v>738</v>
      </c>
      <c r="E34" s="244" t="s">
        <v>63</v>
      </c>
      <c r="F34" s="245" t="s">
        <v>50</v>
      </c>
      <c r="G34" s="246" t="s">
        <v>51</v>
      </c>
      <c r="H34" s="247" t="s">
        <v>739</v>
      </c>
      <c r="I34" s="248" t="s">
        <v>740</v>
      </c>
      <c r="J34" s="244" t="s">
        <v>741</v>
      </c>
      <c r="K34" s="244" t="s">
        <v>105</v>
      </c>
      <c r="L34" s="244" t="s">
        <v>71</v>
      </c>
      <c r="M34" s="244" t="s">
        <v>58</v>
      </c>
      <c r="N34" s="244" t="s">
        <v>142</v>
      </c>
      <c r="O34" s="244" t="s">
        <v>60</v>
      </c>
      <c r="P34" s="244" t="s">
        <v>57</v>
      </c>
      <c r="Q34" s="249">
        <v>43952</v>
      </c>
      <c r="R34" s="244" t="s">
        <v>99</v>
      </c>
      <c r="S34" s="250" t="s">
        <v>72</v>
      </c>
      <c r="T34" s="243" t="s">
        <v>743</v>
      </c>
      <c r="U34" s="251" t="s">
        <v>744</v>
      </c>
      <c r="V34" s="244"/>
      <c r="W34" s="252" t="s">
        <v>742</v>
      </c>
      <c r="X34" s="252" t="s">
        <v>1162</v>
      </c>
      <c r="Y34" s="252" t="s">
        <v>1163</v>
      </c>
      <c r="Z34" s="252" t="s">
        <v>1164</v>
      </c>
      <c r="AA34" s="252" t="s">
        <v>1165</v>
      </c>
      <c r="AB34" s="252" t="s">
        <v>1166</v>
      </c>
      <c r="AC34" s="252" t="s">
        <v>1167</v>
      </c>
      <c r="AD34" s="252" t="s">
        <v>1168</v>
      </c>
      <c r="AE34" s="252" t="s">
        <v>1169</v>
      </c>
      <c r="AF34" s="244"/>
      <c r="AG34" s="244"/>
    </row>
    <row r="35" spans="1:33" ht="37.5" customHeight="1">
      <c r="A35" s="195">
        <f t="shared" si="0"/>
        <v>3.5</v>
      </c>
      <c r="B35" s="196">
        <v>4</v>
      </c>
      <c r="C35" s="196">
        <v>3</v>
      </c>
      <c r="D35" s="197" t="s">
        <v>769</v>
      </c>
      <c r="E35" s="198" t="s">
        <v>63</v>
      </c>
      <c r="F35" s="199" t="s">
        <v>234</v>
      </c>
      <c r="G35" s="231" t="s">
        <v>51</v>
      </c>
      <c r="H35" s="253" t="s">
        <v>770</v>
      </c>
      <c r="I35" s="202" t="s">
        <v>771</v>
      </c>
      <c r="J35" s="198" t="s">
        <v>772</v>
      </c>
      <c r="K35" s="198" t="s">
        <v>70</v>
      </c>
      <c r="L35" s="198" t="s">
        <v>773</v>
      </c>
      <c r="M35" s="198" t="s">
        <v>58</v>
      </c>
      <c r="N35" s="198" t="s">
        <v>361</v>
      </c>
      <c r="O35" s="198" t="s">
        <v>60</v>
      </c>
      <c r="P35" s="198" t="s">
        <v>57</v>
      </c>
      <c r="Q35" s="204">
        <v>43952</v>
      </c>
      <c r="R35" s="198" t="s">
        <v>774</v>
      </c>
      <c r="S35" s="236" t="s">
        <v>72</v>
      </c>
      <c r="T35" s="197" t="s">
        <v>775</v>
      </c>
      <c r="U35" s="206" t="s">
        <v>776</v>
      </c>
      <c r="V35" s="206" t="s">
        <v>1170</v>
      </c>
      <c r="W35" s="207" t="s">
        <v>1171</v>
      </c>
      <c r="X35" s="207" t="s">
        <v>1172</v>
      </c>
      <c r="Y35" s="237" t="s">
        <v>1173</v>
      </c>
      <c r="Z35" s="237" t="s">
        <v>1174</v>
      </c>
      <c r="AA35" s="237" t="s">
        <v>1175</v>
      </c>
      <c r="AB35" s="237" t="s">
        <v>1176</v>
      </c>
      <c r="AC35" s="237" t="s">
        <v>929</v>
      </c>
      <c r="AD35" s="237" t="s">
        <v>1177</v>
      </c>
      <c r="AE35" s="237" t="s">
        <v>1178</v>
      </c>
      <c r="AF35" s="237" t="s">
        <v>1179</v>
      </c>
      <c r="AG35" s="197"/>
    </row>
    <row r="36" spans="1:33" ht="37.5" customHeight="1">
      <c r="A36" s="185">
        <f t="shared" si="0"/>
        <v>3.375</v>
      </c>
      <c r="B36" s="242">
        <v>4</v>
      </c>
      <c r="C36" s="242">
        <v>2.75</v>
      </c>
      <c r="D36" s="243" t="s">
        <v>785</v>
      </c>
      <c r="E36" s="244" t="s">
        <v>63</v>
      </c>
      <c r="F36" s="245" t="s">
        <v>234</v>
      </c>
      <c r="G36" s="254" t="s">
        <v>51</v>
      </c>
      <c r="H36" s="247" t="s">
        <v>786</v>
      </c>
      <c r="I36" s="248" t="s">
        <v>787</v>
      </c>
      <c r="J36" s="244" t="s">
        <v>788</v>
      </c>
      <c r="K36" s="244" t="s">
        <v>70</v>
      </c>
      <c r="L36" s="244" t="s">
        <v>169</v>
      </c>
      <c r="M36" s="244" t="s">
        <v>58</v>
      </c>
      <c r="N36" s="244" t="s">
        <v>614</v>
      </c>
      <c r="O36" s="244" t="s">
        <v>60</v>
      </c>
      <c r="P36" s="244" t="s">
        <v>57</v>
      </c>
      <c r="Q36" s="255">
        <v>2017</v>
      </c>
      <c r="R36" s="244" t="s">
        <v>669</v>
      </c>
      <c r="S36" s="250" t="s">
        <v>72</v>
      </c>
      <c r="T36" s="243" t="s">
        <v>789</v>
      </c>
      <c r="U36" s="251" t="s">
        <v>790</v>
      </c>
      <c r="V36" s="256" t="s">
        <v>1180</v>
      </c>
      <c r="W36" s="252" t="s">
        <v>1181</v>
      </c>
      <c r="X36" s="252" t="s">
        <v>1182</v>
      </c>
      <c r="Y36" s="257" t="s">
        <v>1183</v>
      </c>
      <c r="Z36" s="257" t="s">
        <v>1184</v>
      </c>
      <c r="AA36" s="257" t="s">
        <v>1185</v>
      </c>
      <c r="AB36" s="257" t="s">
        <v>1186</v>
      </c>
      <c r="AC36" s="257" t="s">
        <v>1187</v>
      </c>
      <c r="AD36" s="257" t="s">
        <v>1188</v>
      </c>
      <c r="AE36" s="257" t="s">
        <v>1189</v>
      </c>
      <c r="AF36" s="257" t="s">
        <v>1190</v>
      </c>
      <c r="AG36" s="243"/>
    </row>
    <row r="37" spans="1:33" ht="37.5" customHeight="1">
      <c r="A37" s="195">
        <f t="shared" si="0"/>
        <v>3.75</v>
      </c>
      <c r="B37" s="196">
        <v>4</v>
      </c>
      <c r="C37" s="196">
        <v>3.5</v>
      </c>
      <c r="D37" s="197" t="s">
        <v>797</v>
      </c>
      <c r="E37" s="198" t="s">
        <v>63</v>
      </c>
      <c r="F37" s="199" t="s">
        <v>201</v>
      </c>
      <c r="G37" s="231" t="s">
        <v>51</v>
      </c>
      <c r="H37" s="232" t="s">
        <v>798</v>
      </c>
      <c r="I37" s="202" t="s">
        <v>799</v>
      </c>
      <c r="J37" s="198" t="s">
        <v>800</v>
      </c>
      <c r="K37" s="198" t="s">
        <v>105</v>
      </c>
      <c r="L37" s="198" t="s">
        <v>801</v>
      </c>
      <c r="M37" s="198" t="s">
        <v>58</v>
      </c>
      <c r="N37" s="198" t="s">
        <v>139</v>
      </c>
      <c r="O37" s="198" t="s">
        <v>60</v>
      </c>
      <c r="P37" s="198" t="s">
        <v>802</v>
      </c>
      <c r="Q37" s="204">
        <v>43891</v>
      </c>
      <c r="R37" s="198" t="s">
        <v>803</v>
      </c>
      <c r="S37" s="236" t="s">
        <v>72</v>
      </c>
      <c r="T37" s="197" t="s">
        <v>57</v>
      </c>
      <c r="U37" s="206" t="s">
        <v>805</v>
      </c>
      <c r="V37" s="198"/>
      <c r="W37" s="207" t="s">
        <v>1191</v>
      </c>
      <c r="X37" s="207" t="s">
        <v>1192</v>
      </c>
      <c r="Y37" s="207" t="s">
        <v>1193</v>
      </c>
      <c r="Z37" s="207" t="s">
        <v>1194</v>
      </c>
      <c r="AA37" s="207" t="s">
        <v>1195</v>
      </c>
      <c r="AB37" s="207" t="s">
        <v>1196</v>
      </c>
      <c r="AC37" s="207" t="s">
        <v>1197</v>
      </c>
      <c r="AD37" s="207" t="s">
        <v>1198</v>
      </c>
      <c r="AE37" s="207" t="s">
        <v>1199</v>
      </c>
      <c r="AF37" s="207" t="s">
        <v>1200</v>
      </c>
      <c r="AG37" s="198"/>
    </row>
  </sheetData>
  <autoFilter ref="A1:AG37" xr:uid="{00000000-0009-0000-0000-000003000000}"/>
  <hyperlinks>
    <hyperlink ref="U2" r:id="rId1" xr:uid="{00000000-0004-0000-0300-000000000000}"/>
    <hyperlink ref="U3" r:id="rId2" xr:uid="{00000000-0004-0000-0300-000001000000}"/>
    <hyperlink ref="V4" r:id="rId3" xr:uid="{00000000-0004-0000-0300-000002000000}"/>
    <hyperlink ref="U5" r:id="rId4" xr:uid="{00000000-0004-0000-0300-000003000000}"/>
    <hyperlink ref="U6" r:id="rId5" xr:uid="{00000000-0004-0000-0300-000004000000}"/>
    <hyperlink ref="V6" r:id="rId6" xr:uid="{00000000-0004-0000-0300-000005000000}"/>
    <hyperlink ref="U7" r:id="rId7" xr:uid="{00000000-0004-0000-0300-000006000000}"/>
    <hyperlink ref="U8" r:id="rId8" xr:uid="{00000000-0004-0000-0300-000007000000}"/>
    <hyperlink ref="U9" r:id="rId9" xr:uid="{00000000-0004-0000-0300-000008000000}"/>
    <hyperlink ref="V10" r:id="rId10" xr:uid="{00000000-0004-0000-0300-000009000000}"/>
    <hyperlink ref="U11" r:id="rId11" xr:uid="{00000000-0004-0000-0300-00000A000000}"/>
    <hyperlink ref="V11" r:id="rId12" xr:uid="{00000000-0004-0000-0300-00000B000000}"/>
    <hyperlink ref="V12" r:id="rId13" xr:uid="{00000000-0004-0000-0300-00000C000000}"/>
    <hyperlink ref="U13" r:id="rId14" xr:uid="{00000000-0004-0000-0300-00000D000000}"/>
    <hyperlink ref="U14" r:id="rId15" xr:uid="{00000000-0004-0000-0300-00000E000000}"/>
    <hyperlink ref="U15" r:id="rId16" xr:uid="{00000000-0004-0000-0300-00000F000000}"/>
    <hyperlink ref="U16" r:id="rId17" xr:uid="{00000000-0004-0000-0300-000010000000}"/>
    <hyperlink ref="U17" r:id="rId18" xr:uid="{00000000-0004-0000-0300-000011000000}"/>
    <hyperlink ref="V17" r:id="rId19" xr:uid="{00000000-0004-0000-0300-000012000000}"/>
    <hyperlink ref="V18" r:id="rId20" xr:uid="{00000000-0004-0000-0300-000013000000}"/>
    <hyperlink ref="U19" r:id="rId21" xr:uid="{00000000-0004-0000-0300-000014000000}"/>
    <hyperlink ref="U21" r:id="rId22" xr:uid="{00000000-0004-0000-0300-000015000000}"/>
    <hyperlink ref="U22" r:id="rId23" xr:uid="{00000000-0004-0000-0300-000016000000}"/>
    <hyperlink ref="U23" r:id="rId24" xr:uid="{00000000-0004-0000-0300-000017000000}"/>
    <hyperlink ref="U25" r:id="rId25" xr:uid="{00000000-0004-0000-0300-000018000000}"/>
    <hyperlink ref="U27" r:id="rId26" xr:uid="{00000000-0004-0000-0300-000019000000}"/>
    <hyperlink ref="U28" r:id="rId27" xr:uid="{00000000-0004-0000-0300-00001A000000}"/>
    <hyperlink ref="U29" r:id="rId28" xr:uid="{00000000-0004-0000-0300-00001B000000}"/>
    <hyperlink ref="U30" r:id="rId29" xr:uid="{00000000-0004-0000-0300-00001C000000}"/>
    <hyperlink ref="V30" r:id="rId30" xr:uid="{00000000-0004-0000-0300-00001D000000}"/>
    <hyperlink ref="U31" r:id="rId31" xr:uid="{00000000-0004-0000-0300-00001E000000}"/>
    <hyperlink ref="U32" r:id="rId32" xr:uid="{00000000-0004-0000-0300-00001F000000}"/>
    <hyperlink ref="U33" r:id="rId33" xr:uid="{00000000-0004-0000-0300-000020000000}"/>
    <hyperlink ref="V33" r:id="rId34" xr:uid="{00000000-0004-0000-0300-000021000000}"/>
    <hyperlink ref="U34" r:id="rId35" xr:uid="{00000000-0004-0000-0300-000022000000}"/>
    <hyperlink ref="U35" r:id="rId36" xr:uid="{00000000-0004-0000-0300-000023000000}"/>
    <hyperlink ref="V35" r:id="rId37" xr:uid="{00000000-0004-0000-0300-000024000000}"/>
    <hyperlink ref="U36" r:id="rId38" xr:uid="{00000000-0004-0000-0300-000025000000}"/>
    <hyperlink ref="V36" r:id="rId39" xr:uid="{00000000-0004-0000-0300-000026000000}"/>
    <hyperlink ref="U37" r:id="rId40" xr:uid="{00000000-0004-0000-0300-00002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4"/>
  <sheetViews>
    <sheetView workbookViewId="0"/>
  </sheetViews>
  <sheetFormatPr defaultColWidth="14.42578125" defaultRowHeight="15.75" customHeight="1"/>
  <cols>
    <col min="1" max="1" width="6.140625" customWidth="1"/>
    <col min="2" max="2" width="34.42578125" customWidth="1"/>
    <col min="3" max="3" width="28.42578125" customWidth="1"/>
    <col min="4" max="4" width="13.7109375" customWidth="1"/>
    <col min="5" max="5" width="10.42578125" customWidth="1"/>
    <col min="6" max="6" width="11.28515625" customWidth="1"/>
    <col min="7" max="7" width="12" customWidth="1"/>
    <col min="10" max="10" width="5.42578125" customWidth="1"/>
    <col min="13" max="13" width="4.5703125" customWidth="1"/>
    <col min="16" max="16" width="4.7109375" customWidth="1"/>
  </cols>
  <sheetData>
    <row r="1" spans="1:27" ht="15.75" customHeight="1">
      <c r="A1" s="346" t="s">
        <v>1201</v>
      </c>
      <c r="B1" s="344"/>
      <c r="C1" s="344"/>
      <c r="D1" s="344"/>
      <c r="E1" s="344"/>
      <c r="F1" s="344"/>
      <c r="G1" s="344"/>
      <c r="H1" s="345"/>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1202</v>
      </c>
      <c r="D3" s="6"/>
      <c r="E3" s="1"/>
      <c r="F3" s="1"/>
      <c r="G3" s="1"/>
      <c r="H3" s="1"/>
      <c r="I3" s="1"/>
      <c r="J3" s="1"/>
      <c r="K3" s="1"/>
      <c r="L3" s="1"/>
      <c r="M3" s="1"/>
      <c r="N3" s="1"/>
      <c r="O3" s="1"/>
      <c r="P3" s="1"/>
      <c r="Q3" s="1"/>
      <c r="R3" s="1"/>
      <c r="S3" s="1"/>
      <c r="T3" s="1"/>
      <c r="U3" s="1"/>
      <c r="V3" s="1"/>
      <c r="W3" s="1"/>
      <c r="X3" s="1"/>
      <c r="Y3" s="1"/>
      <c r="Z3" s="1"/>
      <c r="AA3" s="1"/>
    </row>
    <row r="4" spans="1:27" ht="15.75" customHeight="1">
      <c r="A4" s="258"/>
      <c r="B4" s="264" t="s">
        <v>1203</v>
      </c>
      <c r="C4" s="265">
        <f>COUNTIF(Catalogue!$B$2:$B$100,"AI tools &amp; applications")</f>
        <v>65</v>
      </c>
      <c r="D4" s="6"/>
      <c r="E4" s="1"/>
      <c r="F4" s="1"/>
      <c r="G4" s="1"/>
      <c r="H4" s="1"/>
      <c r="I4" s="1"/>
      <c r="J4" s="1"/>
      <c r="K4" s="1"/>
      <c r="L4" s="1"/>
      <c r="M4" s="1"/>
      <c r="N4" s="1"/>
      <c r="O4" s="1"/>
      <c r="P4" s="1"/>
      <c r="Q4" s="1"/>
      <c r="R4" s="1"/>
      <c r="S4" s="1"/>
      <c r="T4" s="1"/>
      <c r="U4" s="1"/>
      <c r="V4" s="1"/>
      <c r="W4" s="1"/>
      <c r="X4" s="1"/>
      <c r="Y4" s="1"/>
      <c r="Z4" s="1"/>
      <c r="AA4" s="1"/>
    </row>
    <row r="5" spans="1:27" ht="14.25">
      <c r="A5" s="266"/>
      <c r="B5" s="264" t="s">
        <v>1204</v>
      </c>
      <c r="C5" s="265">
        <f>COUNTIF(Catalogue!$B$2:$B$100,"Platforms to fast-track research &amp; crowdsource projects")</f>
        <v>19</v>
      </c>
      <c r="D5" s="267"/>
      <c r="E5" s="1"/>
      <c r="F5" s="1"/>
      <c r="G5" s="1"/>
      <c r="H5" s="1"/>
      <c r="I5" s="1"/>
      <c r="J5" s="1"/>
      <c r="K5" s="1"/>
      <c r="L5" s="1"/>
      <c r="M5" s="1"/>
      <c r="N5" s="1"/>
      <c r="O5" s="1"/>
      <c r="P5" s="1"/>
      <c r="Q5" s="1"/>
      <c r="R5" s="1"/>
      <c r="S5" s="1"/>
      <c r="T5" s="1"/>
      <c r="U5" s="1"/>
      <c r="V5" s="1"/>
      <c r="W5" s="1"/>
      <c r="X5" s="1"/>
      <c r="Y5" s="1"/>
      <c r="Z5" s="1"/>
      <c r="AA5" s="1"/>
    </row>
    <row r="6" spans="1:27" ht="15.75" customHeight="1">
      <c r="A6" s="258"/>
      <c r="B6" s="264" t="s">
        <v>1205</v>
      </c>
      <c r="C6" s="265">
        <f>COUNTIF(Catalogue!$B$2:$B$100,"Ethical and policy frameworks")</f>
        <v>8</v>
      </c>
      <c r="D6" s="6"/>
      <c r="E6" s="1"/>
      <c r="F6" s="1"/>
      <c r="G6" s="1"/>
      <c r="H6" s="1"/>
      <c r="I6" s="1"/>
      <c r="J6" s="1"/>
      <c r="K6" s="1"/>
      <c r="L6" s="1"/>
      <c r="M6" s="1"/>
      <c r="N6" s="1"/>
      <c r="O6" s="1"/>
      <c r="P6" s="1"/>
      <c r="Q6" s="1"/>
      <c r="R6" s="1"/>
      <c r="S6" s="1"/>
      <c r="T6" s="1"/>
      <c r="U6" s="1"/>
      <c r="V6" s="1"/>
      <c r="W6" s="1"/>
      <c r="X6" s="1"/>
      <c r="Y6" s="1"/>
      <c r="Z6" s="1"/>
      <c r="AA6" s="1"/>
    </row>
    <row r="7" spans="1:27" ht="15.75" customHeight="1">
      <c r="A7" s="258"/>
      <c r="B7" s="264" t="s">
        <v>1206</v>
      </c>
      <c r="C7" s="265">
        <f>COUNTIF(Catalogue!$B$2:$B$100,"Governance mechanisms to operationalize principles")</f>
        <v>1</v>
      </c>
      <c r="D7" s="6"/>
      <c r="E7" s="1"/>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1"/>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6"/>
      <c r="E9" s="1"/>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COUNTIF(Catalogue!$C$2:$C$100,"Accelerating research")</f>
        <v>26</v>
      </c>
      <c r="D10" s="6"/>
      <c r="E10" s="1"/>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COUNTIF(Catalogue!$C$2:$C$100,"Early detection and diagnosis")</f>
        <v>18</v>
      </c>
      <c r="D11" s="6"/>
      <c r="E11" s="1"/>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COUNTIF(Catalogue!$C$2:$C$100,"Prediction, surveillance and prevention")</f>
        <v>37</v>
      </c>
      <c r="D12" s="6"/>
      <c r="E12" s="1"/>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COUNTIF(Catalogue!$C$2:$C$100,"Crisis response")</f>
        <v>6</v>
      </c>
      <c r="D13" s="6"/>
      <c r="E13" s="1"/>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COUNTIF(Catalogue!$C$2:$C$100,"Recovery")</f>
        <v>6</v>
      </c>
      <c r="D14" s="6"/>
      <c r="E14" s="1"/>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6"/>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COUNTIF(Catalogue!$P$2:$P$100,"*United States*")</f>
        <v>45</v>
      </c>
      <c r="D17" s="274"/>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74"/>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82</v>
      </c>
      <c r="C19" s="265">
        <f>COUNTIF(Catalogue!$P$2:$P$100,"*New Zealand*")</f>
        <v>9</v>
      </c>
      <c r="D19" s="274"/>
      <c r="E19" s="1"/>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302</v>
      </c>
      <c r="C20" s="265">
        <f>COUNTIF(Catalogue!$P$2:$P$100,"*India*")</f>
        <v>8</v>
      </c>
      <c r="D20" s="274"/>
      <c r="E20" s="1"/>
      <c r="F20" s="1"/>
      <c r="G20" s="1"/>
      <c r="H20" s="1"/>
      <c r="I20" s="1"/>
      <c r="J20" s="1"/>
      <c r="K20" s="275"/>
      <c r="L20" s="1"/>
      <c r="M20" s="1"/>
      <c r="N20" s="275"/>
      <c r="O20" s="1"/>
      <c r="P20" s="1"/>
      <c r="Q20" s="275"/>
      <c r="R20" s="1"/>
      <c r="S20" s="1"/>
      <c r="T20" s="1"/>
      <c r="U20" s="1"/>
      <c r="V20" s="1"/>
      <c r="W20" s="1"/>
      <c r="X20" s="1"/>
      <c r="Y20" s="1"/>
      <c r="Z20" s="1"/>
      <c r="AA20" s="1"/>
    </row>
    <row r="21" spans="1:27" ht="12.75">
      <c r="A21" s="273"/>
      <c r="B21" s="264" t="s">
        <v>328</v>
      </c>
      <c r="C21" s="265">
        <f>COUNTIF(Catalogue!$P$2:$P$100,"*United Kingdom*")</f>
        <v>7</v>
      </c>
      <c r="D21" s="274"/>
      <c r="E21" s="1"/>
      <c r="F21" s="1"/>
      <c r="G21" s="1"/>
      <c r="H21" s="1"/>
      <c r="I21" s="1"/>
      <c r="J21" s="1"/>
      <c r="K21" s="1"/>
      <c r="L21" s="1"/>
      <c r="M21" s="1"/>
      <c r="N21" s="1"/>
      <c r="O21" s="1"/>
      <c r="P21" s="1"/>
      <c r="Q21" s="1"/>
      <c r="R21" s="1"/>
      <c r="S21" s="1"/>
      <c r="T21" s="1"/>
      <c r="U21" s="1"/>
      <c r="V21" s="1"/>
      <c r="W21" s="1"/>
      <c r="X21" s="1"/>
      <c r="Y21" s="1"/>
      <c r="Z21" s="1"/>
      <c r="AA21" s="1"/>
    </row>
    <row r="22" spans="1:27" ht="12.75">
      <c r="A22" s="273"/>
      <c r="B22" s="264" t="s">
        <v>337</v>
      </c>
      <c r="C22" s="265">
        <f>COUNTIF(Catalogue!$P$2:$P$100,"*Japan*")</f>
        <v>4</v>
      </c>
      <c r="D22" s="274"/>
      <c r="E22" s="1"/>
      <c r="F22" s="1"/>
      <c r="G22" s="1"/>
      <c r="H22" s="1"/>
      <c r="I22" s="1"/>
      <c r="J22" s="1"/>
      <c r="K22" s="1"/>
      <c r="L22" s="1"/>
      <c r="M22" s="1"/>
      <c r="N22" s="1"/>
      <c r="O22" s="1"/>
      <c r="P22" s="1"/>
      <c r="Q22" s="1"/>
      <c r="R22" s="1"/>
      <c r="S22" s="1"/>
      <c r="T22" s="1"/>
      <c r="U22" s="1"/>
      <c r="V22" s="1"/>
      <c r="W22" s="1"/>
      <c r="X22" s="1"/>
      <c r="Y22" s="1"/>
      <c r="Z22" s="1"/>
      <c r="AA22" s="1"/>
    </row>
    <row r="23" spans="1:27" ht="12.75">
      <c r="A23" s="273"/>
      <c r="B23" s="264" t="s">
        <v>228</v>
      </c>
      <c r="C23" s="265">
        <f>COUNTIF(Catalogue!$P$2:$P$100,"*South Korea*")</f>
        <v>3</v>
      </c>
      <c r="D23" s="274"/>
      <c r="E23" s="1"/>
      <c r="F23" s="1"/>
      <c r="G23" s="1"/>
      <c r="H23" s="1"/>
      <c r="I23" s="1"/>
      <c r="J23" s="1"/>
      <c r="K23" s="1"/>
      <c r="L23" s="1"/>
      <c r="M23" s="1"/>
      <c r="N23" s="1"/>
      <c r="O23" s="1"/>
      <c r="P23" s="1"/>
      <c r="Q23" s="1"/>
      <c r="R23" s="1"/>
      <c r="S23" s="1"/>
      <c r="T23" s="1"/>
      <c r="U23" s="1"/>
      <c r="V23" s="1"/>
      <c r="W23" s="1"/>
      <c r="X23" s="1"/>
      <c r="Y23" s="1"/>
      <c r="Z23" s="1"/>
      <c r="AA23" s="1"/>
    </row>
    <row r="24" spans="1:27" ht="12.75">
      <c r="A24" s="273"/>
      <c r="B24" s="264" t="s">
        <v>141</v>
      </c>
      <c r="C24" s="265">
        <f>COUNTIF(Catalogue!$P$2:$P$100,"*Singapore*")</f>
        <v>3</v>
      </c>
      <c r="D24" s="274"/>
      <c r="E24" s="1"/>
      <c r="F24" s="1"/>
      <c r="G24" s="1"/>
      <c r="H24" s="1"/>
      <c r="I24" s="1"/>
      <c r="J24" s="1"/>
      <c r="K24" s="1"/>
      <c r="L24" s="1"/>
      <c r="M24" s="1"/>
      <c r="N24" s="1"/>
      <c r="O24" s="1"/>
      <c r="P24" s="1"/>
      <c r="Q24" s="1"/>
      <c r="R24" s="1"/>
      <c r="S24" s="1"/>
      <c r="T24" s="1"/>
      <c r="U24" s="1"/>
      <c r="V24" s="1"/>
      <c r="W24" s="1"/>
      <c r="X24" s="1"/>
      <c r="Y24" s="1"/>
      <c r="Z24" s="1"/>
      <c r="AA24" s="1"/>
    </row>
    <row r="25" spans="1:27" ht="12.75">
      <c r="A25" s="273"/>
      <c r="B25" s="264" t="s">
        <v>1208</v>
      </c>
      <c r="C25" s="265">
        <f>COUNTIF(Catalogue!$P$2:$P$100,"*Israel*")</f>
        <v>3</v>
      </c>
      <c r="D25" s="274"/>
      <c r="E25" s="1"/>
      <c r="F25" s="1"/>
      <c r="G25" s="1"/>
      <c r="H25" s="1"/>
      <c r="I25" s="1"/>
      <c r="J25" s="1"/>
      <c r="K25" s="1"/>
      <c r="L25" s="1"/>
      <c r="M25" s="1"/>
      <c r="N25" s="1"/>
      <c r="O25" s="1"/>
      <c r="P25" s="1"/>
      <c r="Q25" s="1"/>
      <c r="R25" s="1"/>
      <c r="S25" s="1"/>
      <c r="T25" s="1"/>
      <c r="U25" s="1"/>
      <c r="V25" s="1"/>
      <c r="W25" s="1"/>
      <c r="X25" s="1"/>
      <c r="Y25" s="1"/>
      <c r="Z25" s="1"/>
      <c r="AA25" s="1"/>
    </row>
    <row r="26" spans="1:27" ht="12.75">
      <c r="A26" s="273"/>
      <c r="B26" s="264" t="s">
        <v>727</v>
      </c>
      <c r="C26" s="265">
        <f>COUNTIF(Catalogue!$P$2:$P$100,"*France*")</f>
        <v>3</v>
      </c>
      <c r="D26" s="274"/>
      <c r="E26" s="1"/>
      <c r="F26" s="1"/>
      <c r="G26" s="1"/>
      <c r="H26" s="1"/>
      <c r="I26" s="1"/>
      <c r="J26" s="1"/>
      <c r="K26" s="1"/>
      <c r="L26" s="1"/>
      <c r="M26" s="1"/>
      <c r="N26" s="1"/>
      <c r="O26" s="1"/>
      <c r="P26" s="1"/>
      <c r="Q26" s="1"/>
      <c r="R26" s="1"/>
      <c r="S26" s="1"/>
      <c r="T26" s="1"/>
      <c r="U26" s="1"/>
      <c r="V26" s="1"/>
      <c r="W26" s="1"/>
      <c r="X26" s="1"/>
      <c r="Y26" s="1"/>
      <c r="Z26" s="1"/>
      <c r="AA26" s="1"/>
    </row>
    <row r="27" spans="1:27" ht="12.75">
      <c r="A27" s="273"/>
      <c r="B27" s="264" t="s">
        <v>171</v>
      </c>
      <c r="C27" s="265">
        <f>COUNTIF(Catalogue!$P$2:$P$100,"*Canada*")</f>
        <v>3</v>
      </c>
      <c r="D27" s="274"/>
      <c r="E27" s="1"/>
      <c r="F27" s="1"/>
      <c r="G27" s="1"/>
      <c r="H27" s="1"/>
      <c r="I27" s="1"/>
      <c r="J27" s="1"/>
      <c r="K27" s="1"/>
      <c r="L27" s="1"/>
      <c r="M27" s="1"/>
      <c r="N27" s="1"/>
      <c r="O27" s="1"/>
      <c r="P27" s="1"/>
      <c r="Q27" s="1"/>
      <c r="R27" s="1"/>
      <c r="S27" s="1"/>
      <c r="T27" s="1"/>
      <c r="U27" s="1"/>
      <c r="V27" s="1"/>
      <c r="W27" s="1"/>
      <c r="X27" s="1"/>
      <c r="Y27" s="1"/>
      <c r="Z27" s="1"/>
      <c r="AA27" s="1"/>
    </row>
    <row r="28" spans="1:27" ht="12.75">
      <c r="A28" s="273"/>
      <c r="B28" s="264" t="s">
        <v>452</v>
      </c>
      <c r="C28" s="265">
        <f>COUNTIF(Catalogue!$P$2:$P$100,"*Switzerland*")</f>
        <v>2</v>
      </c>
      <c r="D28" s="274"/>
      <c r="E28" s="1"/>
      <c r="F28" s="1"/>
      <c r="G28" s="1"/>
      <c r="H28" s="1"/>
      <c r="I28" s="1"/>
      <c r="J28" s="1"/>
      <c r="K28" s="1"/>
      <c r="L28" s="1"/>
      <c r="M28" s="1"/>
      <c r="N28" s="1"/>
      <c r="O28" s="1"/>
      <c r="P28" s="1"/>
      <c r="Q28" s="1"/>
      <c r="R28" s="1"/>
      <c r="S28" s="1"/>
      <c r="T28" s="1"/>
      <c r="U28" s="1"/>
      <c r="V28" s="1"/>
      <c r="W28" s="1"/>
      <c r="X28" s="1"/>
      <c r="Y28" s="1"/>
      <c r="Z28" s="1"/>
      <c r="AA28" s="1"/>
    </row>
    <row r="29" spans="1:27" ht="12.75">
      <c r="A29" s="273"/>
      <c r="B29" s="264" t="s">
        <v>61</v>
      </c>
      <c r="C29" s="265">
        <f>COUNTIF(Catalogue!$P$2:$P$100,"*Germany*")</f>
        <v>2</v>
      </c>
      <c r="D29" s="274"/>
      <c r="E29" s="1"/>
      <c r="F29" s="1"/>
      <c r="G29" s="1"/>
      <c r="H29" s="1"/>
      <c r="I29" s="1"/>
      <c r="J29" s="1"/>
      <c r="K29" s="1"/>
      <c r="L29" s="1"/>
      <c r="M29" s="1"/>
      <c r="N29" s="1"/>
      <c r="O29" s="1"/>
      <c r="P29" s="1"/>
      <c r="Q29" s="1"/>
      <c r="R29" s="1"/>
      <c r="S29" s="1"/>
      <c r="T29" s="1"/>
      <c r="U29" s="1"/>
      <c r="V29" s="1"/>
      <c r="W29" s="1"/>
      <c r="X29" s="1"/>
      <c r="Y29" s="1"/>
      <c r="Z29" s="1"/>
      <c r="AA29" s="1"/>
    </row>
    <row r="30" spans="1:27" ht="12.75">
      <c r="A30" s="273"/>
      <c r="B30" s="264" t="s">
        <v>669</v>
      </c>
      <c r="C30" s="265">
        <f>COUNTIF(Catalogue!$P$2:$P$100,"*Brazil*")</f>
        <v>2</v>
      </c>
      <c r="D30" s="274"/>
      <c r="E30" s="1"/>
      <c r="F30" s="1"/>
      <c r="G30" s="1"/>
      <c r="H30" s="1"/>
      <c r="I30" s="1"/>
      <c r="J30" s="1"/>
      <c r="K30" s="1"/>
      <c r="L30" s="1"/>
      <c r="M30" s="1"/>
      <c r="N30" s="1"/>
      <c r="O30" s="1"/>
      <c r="P30" s="1"/>
      <c r="Q30" s="1"/>
      <c r="R30" s="1"/>
      <c r="S30" s="1"/>
      <c r="T30" s="1"/>
      <c r="U30" s="1"/>
      <c r="V30" s="1"/>
      <c r="W30" s="1"/>
      <c r="X30" s="1"/>
      <c r="Y30" s="1"/>
      <c r="Z30" s="1"/>
      <c r="AA30" s="1"/>
    </row>
    <row r="31" spans="1:27" ht="12.75">
      <c r="A31" s="276"/>
      <c r="B31" s="264" t="s">
        <v>1209</v>
      </c>
      <c r="C31" s="265">
        <f>COUNTIF(Catalogue!$P$2:$P$100,"*UAE*")</f>
        <v>1</v>
      </c>
      <c r="D31" s="274"/>
      <c r="E31" s="1"/>
      <c r="F31" s="1"/>
      <c r="G31" s="1"/>
      <c r="H31" s="1"/>
      <c r="I31" s="1"/>
      <c r="J31" s="1"/>
      <c r="K31" s="1"/>
      <c r="L31" s="1"/>
      <c r="M31" s="1"/>
      <c r="N31" s="1"/>
      <c r="O31" s="1"/>
      <c r="P31" s="1"/>
      <c r="Q31" s="1"/>
      <c r="R31" s="1"/>
      <c r="S31" s="1"/>
      <c r="T31" s="1"/>
      <c r="U31" s="1"/>
      <c r="V31" s="1"/>
      <c r="W31" s="1"/>
      <c r="X31" s="1"/>
      <c r="Y31" s="1"/>
      <c r="Z31" s="1"/>
      <c r="AA31" s="1"/>
    </row>
    <row r="32" spans="1:27" ht="12.75">
      <c r="A32" s="273"/>
      <c r="B32" s="264" t="s">
        <v>269</v>
      </c>
      <c r="C32" s="265">
        <f>COUNTIF(Catalogue!$P$2:$P$100,"*Netherlands*")</f>
        <v>1</v>
      </c>
      <c r="D32" s="274"/>
      <c r="E32" s="1"/>
      <c r="F32" s="1"/>
      <c r="G32" s="1"/>
      <c r="H32" s="1"/>
      <c r="I32" s="1"/>
      <c r="J32" s="1"/>
      <c r="K32" s="1"/>
      <c r="L32" s="1"/>
      <c r="M32" s="1"/>
      <c r="N32" s="1"/>
      <c r="O32" s="1"/>
      <c r="P32" s="1"/>
      <c r="Q32" s="1"/>
      <c r="R32" s="1"/>
      <c r="S32" s="1"/>
      <c r="T32" s="1"/>
      <c r="U32" s="1"/>
      <c r="V32" s="1"/>
      <c r="W32" s="1"/>
      <c r="X32" s="1"/>
      <c r="Y32" s="1"/>
      <c r="Z32" s="1"/>
      <c r="AA32" s="1"/>
    </row>
    <row r="33" spans="1:27" ht="12.75">
      <c r="A33" s="273"/>
      <c r="B33" s="277" t="s">
        <v>368</v>
      </c>
      <c r="C33" s="265">
        <f>COUNTIF(Catalogue!$P$2:$P$100,"*Luxembourg*")</f>
        <v>1</v>
      </c>
      <c r="D33" s="274"/>
      <c r="E33" s="1"/>
      <c r="F33" s="1"/>
      <c r="G33" s="1"/>
      <c r="H33" s="1"/>
      <c r="I33" s="1"/>
      <c r="J33" s="1"/>
      <c r="K33" s="1"/>
      <c r="L33" s="1"/>
      <c r="M33" s="1"/>
      <c r="N33" s="1"/>
      <c r="O33" s="1"/>
      <c r="P33" s="1"/>
      <c r="Q33" s="1"/>
      <c r="R33" s="1"/>
      <c r="S33" s="1"/>
      <c r="T33" s="1"/>
      <c r="U33" s="1"/>
      <c r="V33" s="1"/>
      <c r="W33" s="1"/>
      <c r="X33" s="1"/>
      <c r="Y33" s="1"/>
      <c r="Z33" s="1"/>
      <c r="AA33" s="1"/>
    </row>
    <row r="34" spans="1:27" ht="12.75">
      <c r="A34" s="273"/>
      <c r="B34" s="264" t="s">
        <v>1210</v>
      </c>
      <c r="C34" s="265">
        <f>COUNTIF(Catalogue!$P$2:$P$100,"*Greece*")</f>
        <v>1</v>
      </c>
      <c r="D34" s="274"/>
      <c r="E34" s="1"/>
      <c r="F34" s="1"/>
      <c r="G34" s="1"/>
      <c r="H34" s="1"/>
      <c r="I34" s="1"/>
      <c r="J34" s="1"/>
      <c r="K34" s="1"/>
      <c r="L34" s="1"/>
      <c r="M34" s="1"/>
      <c r="N34" s="1"/>
      <c r="O34" s="1"/>
      <c r="P34" s="1"/>
      <c r="Q34" s="1"/>
      <c r="R34" s="1"/>
      <c r="S34" s="1"/>
      <c r="T34" s="1"/>
      <c r="U34" s="1"/>
      <c r="V34" s="1"/>
      <c r="W34" s="1"/>
      <c r="X34" s="1"/>
      <c r="Y34" s="1"/>
      <c r="Z34" s="1"/>
      <c r="AA34" s="1"/>
    </row>
    <row r="35" spans="1:27" ht="12.75">
      <c r="A35" s="273"/>
      <c r="B35" s="264" t="s">
        <v>246</v>
      </c>
      <c r="C35" s="265">
        <f>COUNTIF(Catalogue!$P$2:$P$100,"*European Union*")</f>
        <v>1</v>
      </c>
      <c r="D35" s="274"/>
      <c r="E35" s="1"/>
      <c r="F35" s="1"/>
      <c r="G35" s="1"/>
      <c r="H35" s="1"/>
      <c r="I35" s="1"/>
      <c r="J35" s="1"/>
      <c r="K35" s="1"/>
      <c r="L35" s="1"/>
      <c r="M35" s="1"/>
      <c r="N35" s="1"/>
      <c r="O35" s="1"/>
      <c r="P35" s="1"/>
      <c r="Q35" s="1"/>
      <c r="R35" s="1"/>
      <c r="S35" s="1"/>
      <c r="T35" s="1"/>
      <c r="U35" s="1"/>
      <c r="V35" s="1"/>
      <c r="W35" s="1"/>
      <c r="X35" s="1"/>
      <c r="Y35" s="1"/>
      <c r="Z35" s="1"/>
      <c r="AA35" s="1"/>
    </row>
    <row r="36" spans="1:27" ht="12.75">
      <c r="A36" s="273"/>
      <c r="B36" s="264" t="s">
        <v>504</v>
      </c>
      <c r="C36" s="265">
        <f>COUNTIF(Catalogue!$P$2:$P$100,"*Belgium*")</f>
        <v>1</v>
      </c>
      <c r="D36" s="274"/>
      <c r="E36" s="1"/>
      <c r="F36" s="1"/>
      <c r="G36" s="1"/>
      <c r="H36" s="1"/>
      <c r="I36" s="1"/>
      <c r="J36" s="1"/>
      <c r="K36" s="1"/>
      <c r="L36" s="1"/>
      <c r="M36" s="1"/>
      <c r="N36" s="1"/>
      <c r="O36" s="1"/>
      <c r="P36" s="1"/>
      <c r="Q36" s="1"/>
      <c r="R36" s="1"/>
      <c r="S36" s="1"/>
      <c r="T36" s="1"/>
      <c r="U36" s="1"/>
      <c r="V36" s="1"/>
      <c r="W36" s="1"/>
      <c r="X36" s="1"/>
      <c r="Y36" s="1"/>
      <c r="Z36" s="1"/>
      <c r="AA36" s="1"/>
    </row>
    <row r="37" spans="1:27" ht="12.75">
      <c r="A37" s="259"/>
      <c r="B37" s="268"/>
      <c r="C37" s="269"/>
      <c r="D37" s="1"/>
      <c r="E37" s="1"/>
      <c r="F37" s="1"/>
      <c r="G37" s="1"/>
      <c r="H37" s="1"/>
      <c r="I37" s="1"/>
      <c r="J37" s="1"/>
      <c r="K37" s="1"/>
      <c r="L37" s="1"/>
      <c r="M37" s="1"/>
      <c r="N37" s="1"/>
      <c r="O37" s="1"/>
      <c r="P37" s="1"/>
      <c r="Q37" s="1"/>
      <c r="R37" s="1"/>
      <c r="S37" s="1"/>
      <c r="T37" s="1"/>
      <c r="U37" s="1"/>
      <c r="V37" s="1"/>
      <c r="W37" s="1"/>
      <c r="X37" s="1"/>
      <c r="Y37" s="1"/>
      <c r="Z37" s="1"/>
      <c r="AA37" s="1"/>
    </row>
    <row r="38" spans="1:27" ht="12.75">
      <c r="A38" s="261"/>
      <c r="B38" s="262" t="s">
        <v>1211</v>
      </c>
      <c r="C38" s="263" t="s">
        <v>1202</v>
      </c>
      <c r="D38" s="6"/>
      <c r="E38" s="1"/>
      <c r="F38" s="1"/>
      <c r="G38" s="1"/>
      <c r="H38" s="1"/>
      <c r="I38" s="1"/>
      <c r="J38" s="1"/>
      <c r="K38" s="1"/>
      <c r="L38" s="1"/>
      <c r="M38" s="1"/>
      <c r="N38" s="1"/>
      <c r="O38" s="1"/>
      <c r="P38" s="1"/>
      <c r="Q38" s="1"/>
      <c r="R38" s="1"/>
      <c r="S38" s="1"/>
      <c r="T38" s="1"/>
      <c r="U38" s="1"/>
      <c r="V38" s="1"/>
      <c r="W38" s="1"/>
      <c r="X38" s="1"/>
      <c r="Y38" s="1"/>
      <c r="Z38" s="1"/>
      <c r="AA38" s="1"/>
    </row>
    <row r="39" spans="1:27" ht="12.75">
      <c r="A39" s="278"/>
      <c r="B39" s="279">
        <v>43831</v>
      </c>
      <c r="C39" s="265">
        <f>COUNTIF(Catalogue!$O$2:$O$100,"January 2020")</f>
        <v>3</v>
      </c>
      <c r="D39" s="6"/>
      <c r="E39" s="1"/>
      <c r="F39" s="1"/>
      <c r="G39" s="1"/>
      <c r="H39" s="1"/>
      <c r="I39" s="1"/>
      <c r="J39" s="1"/>
      <c r="K39" s="1"/>
      <c r="L39" s="1"/>
      <c r="M39" s="1"/>
      <c r="N39" s="1"/>
      <c r="O39" s="1"/>
      <c r="P39" s="1"/>
      <c r="Q39" s="1"/>
      <c r="R39" s="1"/>
      <c r="S39" s="1"/>
      <c r="T39" s="1"/>
      <c r="U39" s="1"/>
      <c r="V39" s="1"/>
      <c r="W39" s="1"/>
      <c r="X39" s="1"/>
      <c r="Y39" s="1"/>
      <c r="Z39" s="1"/>
      <c r="AA39" s="1"/>
    </row>
    <row r="40" spans="1:27" ht="12.75">
      <c r="A40" s="278"/>
      <c r="B40" s="279">
        <v>43862</v>
      </c>
      <c r="C40" s="265">
        <f>COUNTIF(Catalogue!$O$2:$O$100,"February 2020")</f>
        <v>4</v>
      </c>
      <c r="D40" s="6"/>
      <c r="E40" s="1"/>
      <c r="F40" s="1"/>
      <c r="G40" s="1"/>
      <c r="H40" s="1"/>
      <c r="I40" s="1"/>
      <c r="J40" s="1"/>
      <c r="K40" s="1"/>
      <c r="L40" s="1"/>
      <c r="M40" s="1"/>
      <c r="N40" s="1"/>
      <c r="O40" s="1"/>
      <c r="P40" s="1"/>
      <c r="Q40" s="1"/>
      <c r="R40" s="1"/>
      <c r="S40" s="1"/>
      <c r="T40" s="1"/>
      <c r="U40" s="1"/>
      <c r="V40" s="1"/>
      <c r="W40" s="1"/>
      <c r="X40" s="1"/>
      <c r="Y40" s="1"/>
      <c r="Z40" s="1"/>
      <c r="AA40" s="1"/>
    </row>
    <row r="41" spans="1:27" ht="12.75">
      <c r="A41" s="278"/>
      <c r="B41" s="279">
        <v>43891</v>
      </c>
      <c r="C41" s="265">
        <f>COUNTIF(Catalogue!$O$2:$O$100,"March 2020")</f>
        <v>18</v>
      </c>
      <c r="D41" s="6"/>
      <c r="E41" s="1"/>
      <c r="F41" s="1"/>
      <c r="G41" s="1"/>
      <c r="H41" s="1"/>
      <c r="I41" s="1"/>
      <c r="J41" s="1"/>
      <c r="K41" s="1"/>
      <c r="L41" s="1"/>
      <c r="M41" s="1"/>
      <c r="N41" s="1"/>
      <c r="O41" s="1"/>
      <c r="P41" s="1"/>
      <c r="Q41" s="1"/>
      <c r="R41" s="1"/>
      <c r="S41" s="1"/>
      <c r="T41" s="1"/>
      <c r="U41" s="1"/>
      <c r="V41" s="1"/>
      <c r="W41" s="1"/>
      <c r="X41" s="1"/>
      <c r="Y41" s="1"/>
      <c r="Z41" s="1"/>
      <c r="AA41" s="1"/>
    </row>
    <row r="42" spans="1:27" ht="12.75">
      <c r="A42" s="278"/>
      <c r="B42" s="279">
        <v>43922</v>
      </c>
      <c r="C42" s="265">
        <f>COUNTIF(Catalogue!$O$2:$O$100,"April 2020")</f>
        <v>24</v>
      </c>
      <c r="D42" s="6"/>
      <c r="E42" s="1"/>
      <c r="F42" s="1"/>
      <c r="G42" s="1"/>
      <c r="H42" s="1"/>
      <c r="I42" s="1"/>
      <c r="J42" s="1"/>
      <c r="K42" s="1"/>
      <c r="L42" s="1"/>
      <c r="M42" s="1"/>
      <c r="N42" s="1"/>
      <c r="O42" s="1"/>
      <c r="P42" s="1"/>
      <c r="Q42" s="1"/>
      <c r="R42" s="1"/>
      <c r="S42" s="1"/>
      <c r="T42" s="1"/>
      <c r="U42" s="1"/>
      <c r="V42" s="1"/>
      <c r="W42" s="1"/>
      <c r="X42" s="1"/>
      <c r="Y42" s="1"/>
      <c r="Z42" s="1"/>
      <c r="AA42" s="1"/>
    </row>
    <row r="43" spans="1:27" ht="12.75">
      <c r="A43" s="278"/>
      <c r="B43" s="279">
        <v>43952</v>
      </c>
      <c r="C43" s="265">
        <f>COUNTIF(Catalogue!$O$2:$O$100,"May 2020")</f>
        <v>11</v>
      </c>
      <c r="D43" s="6"/>
      <c r="E43" s="1"/>
      <c r="F43" s="1"/>
      <c r="G43" s="1"/>
      <c r="H43" s="1"/>
      <c r="I43" s="1"/>
      <c r="J43" s="1"/>
      <c r="K43" s="1"/>
      <c r="L43" s="1"/>
      <c r="M43" s="1"/>
      <c r="N43" s="1"/>
      <c r="O43" s="1"/>
      <c r="P43" s="1"/>
      <c r="Q43" s="1"/>
      <c r="R43" s="1"/>
      <c r="S43" s="1"/>
      <c r="T43" s="1"/>
      <c r="U43" s="1"/>
      <c r="V43" s="1"/>
      <c r="W43" s="1"/>
      <c r="X43" s="1"/>
      <c r="Y43" s="1"/>
      <c r="Z43" s="1"/>
      <c r="AA43" s="1"/>
    </row>
    <row r="44" spans="1:27" ht="12.75">
      <c r="A44" s="278"/>
      <c r="B44" s="279">
        <v>43983</v>
      </c>
      <c r="C44" s="265">
        <f>COUNTIF(Catalogue!$O$2:$O$100,"June 2020")</f>
        <v>5</v>
      </c>
      <c r="D44" s="6"/>
      <c r="E44" s="1"/>
      <c r="F44" s="1"/>
      <c r="G44" s="1"/>
      <c r="H44" s="1"/>
      <c r="I44" s="1"/>
      <c r="J44" s="1"/>
      <c r="K44" s="1"/>
      <c r="L44" s="1"/>
      <c r="M44" s="1"/>
      <c r="N44" s="1"/>
      <c r="O44" s="1"/>
      <c r="P44" s="1"/>
      <c r="Q44" s="1"/>
      <c r="R44" s="1"/>
      <c r="S44" s="1"/>
      <c r="T44" s="1"/>
      <c r="U44" s="1"/>
      <c r="V44" s="1"/>
      <c r="W44" s="1"/>
      <c r="X44" s="1"/>
      <c r="Y44" s="1"/>
      <c r="Z44" s="1"/>
      <c r="AA44" s="1"/>
    </row>
    <row r="45" spans="1:27" ht="12.75">
      <c r="A45" s="278"/>
      <c r="B45" s="279">
        <v>44013</v>
      </c>
      <c r="C45" s="265">
        <f>COUNTIF(Catalogue!$O$2:$O$100,"July 2020")</f>
        <v>3</v>
      </c>
      <c r="D45" s="6"/>
      <c r="E45" s="275"/>
      <c r="F45" s="1"/>
      <c r="G45" s="1"/>
      <c r="H45" s="275"/>
      <c r="I45" s="1"/>
      <c r="J45" s="1"/>
      <c r="K45" s="1"/>
      <c r="L45" s="1"/>
      <c r="M45" s="1"/>
      <c r="N45" s="1"/>
      <c r="O45" s="1"/>
      <c r="P45" s="1"/>
      <c r="Q45" s="1"/>
      <c r="R45" s="1"/>
      <c r="S45" s="1"/>
      <c r="T45" s="1"/>
      <c r="U45" s="1"/>
      <c r="V45" s="1"/>
      <c r="W45" s="1"/>
      <c r="X45" s="1"/>
      <c r="Y45" s="1"/>
      <c r="Z45" s="1"/>
      <c r="AA45" s="1"/>
    </row>
    <row r="46" spans="1:27" ht="12.75">
      <c r="A46" s="278"/>
      <c r="B46" s="279">
        <v>44044</v>
      </c>
      <c r="C46" s="265">
        <f>COUNTIF(Catalogue!$O$2:$O$100,"August 2020")</f>
        <v>2</v>
      </c>
      <c r="D46" s="6"/>
      <c r="E46" s="275"/>
      <c r="F46" s="1"/>
      <c r="G46" s="1"/>
      <c r="H46" s="275"/>
      <c r="I46" s="1"/>
      <c r="J46" s="1"/>
      <c r="K46" s="1"/>
      <c r="L46" s="1"/>
      <c r="M46" s="1"/>
      <c r="N46" s="1"/>
      <c r="O46" s="1"/>
      <c r="P46" s="1"/>
      <c r="Q46" s="1"/>
      <c r="R46" s="1"/>
      <c r="S46" s="1"/>
      <c r="T46" s="1"/>
      <c r="U46" s="1"/>
      <c r="V46" s="1"/>
      <c r="W46" s="1"/>
      <c r="X46" s="1"/>
      <c r="Y46" s="1"/>
      <c r="Z46" s="1"/>
      <c r="AA46" s="1"/>
    </row>
    <row r="47" spans="1:27" ht="12.75">
      <c r="A47" s="278"/>
      <c r="B47" s="279">
        <v>44075</v>
      </c>
      <c r="C47" s="265">
        <f>COUNTIF(Catalogue!$O$2:$O$100,"September 2020")</f>
        <v>1</v>
      </c>
      <c r="D47" s="6"/>
      <c r="E47" s="275"/>
      <c r="F47" s="1"/>
      <c r="G47" s="1"/>
      <c r="H47" s="275"/>
      <c r="I47" s="1"/>
      <c r="J47" s="1"/>
      <c r="K47" s="1"/>
      <c r="L47" s="1"/>
      <c r="M47" s="1"/>
      <c r="N47" s="1"/>
      <c r="O47" s="1"/>
      <c r="P47" s="1"/>
      <c r="Q47" s="1"/>
      <c r="R47" s="1"/>
      <c r="S47" s="1"/>
      <c r="T47" s="1"/>
      <c r="U47" s="1"/>
      <c r="V47" s="1"/>
      <c r="W47" s="1"/>
      <c r="X47" s="1"/>
      <c r="Y47" s="1"/>
      <c r="Z47" s="1"/>
      <c r="AA47" s="1"/>
    </row>
    <row r="48" spans="1:27" ht="12.75">
      <c r="A48" s="278"/>
      <c r="B48" s="279">
        <v>44105</v>
      </c>
      <c r="C48" s="265">
        <f>COUNTIF(Catalogue!$O$2:$O$100,"October 2020")</f>
        <v>0</v>
      </c>
      <c r="D48" s="6"/>
      <c r="E48" s="275"/>
      <c r="F48" s="1"/>
      <c r="G48" s="1"/>
      <c r="H48" s="275"/>
      <c r="I48" s="1"/>
      <c r="J48" s="1"/>
      <c r="K48" s="1"/>
      <c r="L48" s="1"/>
      <c r="M48" s="1"/>
      <c r="N48" s="1"/>
      <c r="O48" s="1"/>
      <c r="P48" s="1"/>
      <c r="Q48" s="1"/>
      <c r="R48" s="1"/>
      <c r="S48" s="1"/>
      <c r="T48" s="1"/>
      <c r="U48" s="1"/>
      <c r="V48" s="1"/>
      <c r="W48" s="1"/>
      <c r="X48" s="1"/>
      <c r="Y48" s="1"/>
      <c r="Z48" s="1"/>
      <c r="AA48" s="1"/>
    </row>
    <row r="49" spans="1:27" ht="12.75">
      <c r="A49" s="273"/>
      <c r="B49" s="280">
        <v>2019</v>
      </c>
      <c r="C49" s="265">
        <f>COUNTIF(Catalogue!$O$2:$O$100,"*2019*")</f>
        <v>0</v>
      </c>
      <c r="D49" s="6"/>
      <c r="E49" s="275"/>
      <c r="F49" s="1"/>
      <c r="G49" s="1"/>
      <c r="H49" s="275"/>
      <c r="I49" s="1"/>
      <c r="J49" s="1"/>
      <c r="K49" s="1"/>
      <c r="L49" s="1"/>
      <c r="M49" s="1"/>
      <c r="N49" s="1"/>
      <c r="O49" s="1"/>
      <c r="P49" s="1"/>
      <c r="Q49" s="1"/>
      <c r="R49" s="1"/>
      <c r="S49" s="1"/>
      <c r="T49" s="1"/>
      <c r="U49" s="1"/>
      <c r="V49" s="1"/>
      <c r="W49" s="1"/>
      <c r="X49" s="1"/>
      <c r="Y49" s="1"/>
      <c r="Z49" s="1"/>
      <c r="AA49" s="1"/>
    </row>
    <row r="50" spans="1:27" ht="12.75">
      <c r="A50" s="273"/>
      <c r="B50" s="280">
        <v>2018</v>
      </c>
      <c r="C50" s="265">
        <f>COUNTIF(Catalogue!$O$2:$O$100,"2017")</f>
        <v>1</v>
      </c>
      <c r="D50" s="6"/>
      <c r="E50" s="275"/>
      <c r="F50" s="1"/>
      <c r="G50" s="1"/>
      <c r="H50" s="275"/>
      <c r="I50" s="1"/>
      <c r="J50" s="1"/>
      <c r="K50" s="1"/>
      <c r="L50" s="1"/>
      <c r="M50" s="1"/>
      <c r="N50" s="1"/>
      <c r="O50" s="1"/>
      <c r="P50" s="1"/>
      <c r="Q50" s="1"/>
      <c r="R50" s="1"/>
      <c r="S50" s="1"/>
      <c r="T50" s="1"/>
      <c r="U50" s="1"/>
      <c r="V50" s="1"/>
      <c r="W50" s="1"/>
      <c r="X50" s="1"/>
      <c r="Y50" s="1"/>
      <c r="Z50" s="1"/>
      <c r="AA50" s="1"/>
    </row>
    <row r="51" spans="1:27" ht="12.75">
      <c r="A51" s="273"/>
      <c r="B51" s="280">
        <v>2017</v>
      </c>
      <c r="C51" s="265">
        <f>COUNTIF(Catalogue!$O$2:$O$100,"2017")</f>
        <v>1</v>
      </c>
      <c r="D51" s="6"/>
      <c r="E51" s="275"/>
      <c r="F51" s="1"/>
      <c r="G51" s="1"/>
      <c r="H51" s="275"/>
      <c r="I51" s="1"/>
      <c r="J51" s="1"/>
      <c r="K51" s="1"/>
      <c r="L51" s="1"/>
      <c r="M51" s="1"/>
      <c r="N51" s="1"/>
      <c r="O51" s="1"/>
      <c r="P51" s="1"/>
      <c r="Q51" s="1"/>
      <c r="R51" s="1"/>
      <c r="S51" s="1"/>
      <c r="T51" s="1"/>
      <c r="U51" s="1"/>
      <c r="V51" s="1"/>
      <c r="W51" s="1"/>
      <c r="X51" s="1"/>
      <c r="Y51" s="1"/>
      <c r="Z51" s="1"/>
      <c r="AA51" s="1"/>
    </row>
    <row r="52" spans="1:27" ht="12.75">
      <c r="A52" s="273"/>
      <c r="B52" s="280" t="s">
        <v>1212</v>
      </c>
      <c r="C52" s="265">
        <f>COUNTIF(Catalogue!$O$2:$O$100,"2016")+COUNTIF(Catalogue!$O$2:$O$100,"2015")+COUNTIF(Catalogue!$O$2:$O$100,"2006")+COUNTIF(Catalogue!$O$2:$O$100,"2007")</f>
        <v>1</v>
      </c>
      <c r="D52" s="6"/>
      <c r="E52" s="275"/>
      <c r="F52" s="1"/>
      <c r="G52" s="1"/>
      <c r="H52" s="275"/>
      <c r="I52" s="1"/>
      <c r="J52" s="1"/>
      <c r="K52" s="1"/>
      <c r="L52" s="1"/>
      <c r="M52" s="1"/>
      <c r="N52" s="1"/>
      <c r="O52" s="1"/>
      <c r="P52" s="1"/>
      <c r="Q52" s="1"/>
      <c r="R52" s="1"/>
      <c r="S52" s="1"/>
      <c r="T52" s="1"/>
      <c r="U52" s="1"/>
      <c r="V52" s="1"/>
      <c r="W52" s="1"/>
      <c r="X52" s="1"/>
      <c r="Y52" s="1"/>
      <c r="Z52" s="1"/>
      <c r="AA52" s="1"/>
    </row>
    <row r="53" spans="1:27" ht="12.75">
      <c r="A53" s="273"/>
      <c r="B53" s="280" t="s">
        <v>72</v>
      </c>
      <c r="C53" s="265">
        <f>COUNTIF(Catalogue!$O$2:$O$100,"Not specified")</f>
        <v>11</v>
      </c>
      <c r="D53" s="6"/>
      <c r="E53" s="281"/>
      <c r="F53" s="1"/>
      <c r="G53" s="1"/>
      <c r="H53" s="281"/>
      <c r="I53" s="1"/>
      <c r="J53" s="1"/>
      <c r="K53" s="1"/>
      <c r="L53" s="1"/>
      <c r="M53" s="1"/>
      <c r="N53" s="1"/>
      <c r="O53" s="1"/>
      <c r="P53" s="1"/>
      <c r="Q53" s="1"/>
      <c r="R53" s="1"/>
      <c r="S53" s="1"/>
      <c r="T53" s="1"/>
      <c r="U53" s="1"/>
      <c r="V53" s="1"/>
      <c r="W53" s="1"/>
      <c r="X53" s="1"/>
      <c r="Y53" s="1"/>
      <c r="Z53" s="1"/>
      <c r="AA53" s="1"/>
    </row>
    <row r="54" spans="1:27" ht="12.75">
      <c r="A54" s="259"/>
      <c r="B54" s="268"/>
      <c r="C54" s="269"/>
      <c r="D54" s="1"/>
      <c r="E54" s="1"/>
      <c r="F54" s="1"/>
      <c r="G54" s="1"/>
      <c r="H54" s="1"/>
      <c r="I54" s="1"/>
      <c r="J54" s="1"/>
      <c r="K54" s="1"/>
      <c r="L54" s="1"/>
      <c r="M54" s="1"/>
      <c r="N54" s="1"/>
      <c r="O54" s="1"/>
      <c r="P54" s="1"/>
      <c r="Q54" s="1"/>
      <c r="R54" s="1"/>
      <c r="S54" s="1"/>
      <c r="T54" s="1"/>
      <c r="U54" s="1"/>
      <c r="V54" s="1"/>
      <c r="W54" s="1"/>
      <c r="X54" s="1"/>
      <c r="Y54" s="1"/>
      <c r="Z54" s="1"/>
      <c r="AA54" s="1"/>
    </row>
    <row r="55" spans="1:27" ht="12.75">
      <c r="A55" s="261"/>
      <c r="B55" s="262" t="s">
        <v>35</v>
      </c>
      <c r="C55" s="263" t="s">
        <v>1202</v>
      </c>
      <c r="D55" s="6"/>
      <c r="E55" s="1"/>
      <c r="F55" s="1"/>
      <c r="G55" s="1"/>
      <c r="H55" s="1"/>
      <c r="I55" s="1"/>
      <c r="J55" s="1"/>
      <c r="K55" s="1"/>
      <c r="L55" s="1"/>
      <c r="M55" s="1"/>
      <c r="N55" s="1"/>
      <c r="O55" s="1"/>
      <c r="P55" s="1"/>
      <c r="Q55" s="1"/>
      <c r="R55" s="1"/>
      <c r="S55" s="1"/>
      <c r="T55" s="1"/>
      <c r="U55" s="1"/>
      <c r="V55" s="1"/>
      <c r="W55" s="1"/>
      <c r="X55" s="1"/>
      <c r="Y55" s="1"/>
      <c r="Z55" s="1"/>
      <c r="AA55" s="1"/>
    </row>
    <row r="56" spans="1:27" ht="12.75">
      <c r="A56" s="282"/>
      <c r="B56" s="283" t="s">
        <v>105</v>
      </c>
      <c r="C56" s="265">
        <f>COUNTIF(Catalogue!$I$2:$I$100,B56)</f>
        <v>37</v>
      </c>
      <c r="D56" s="6"/>
      <c r="E56" s="1"/>
      <c r="F56" s="1"/>
      <c r="G56" s="1"/>
      <c r="H56" s="1"/>
      <c r="I56" s="1"/>
      <c r="J56" s="1"/>
      <c r="K56" s="1"/>
      <c r="L56" s="1"/>
      <c r="M56" s="1"/>
      <c r="N56" s="1"/>
      <c r="O56" s="1"/>
      <c r="P56" s="1"/>
      <c r="Q56" s="1"/>
      <c r="R56" s="1"/>
      <c r="S56" s="1"/>
      <c r="T56" s="1"/>
      <c r="U56" s="1"/>
      <c r="V56" s="1"/>
      <c r="W56" s="1"/>
      <c r="X56" s="1"/>
      <c r="Y56" s="1"/>
      <c r="Z56" s="1"/>
      <c r="AA56" s="1"/>
    </row>
    <row r="57" spans="1:27" ht="12.75">
      <c r="A57" s="282"/>
      <c r="B57" s="283" t="s">
        <v>70</v>
      </c>
      <c r="C57" s="265">
        <f>COUNTIF(Catalogue!$I$2:$I$100,B57)</f>
        <v>31</v>
      </c>
      <c r="D57" s="6"/>
      <c r="E57" s="1"/>
      <c r="F57" s="1"/>
      <c r="G57" s="1"/>
      <c r="H57" s="1"/>
      <c r="I57" s="1"/>
      <c r="J57" s="1"/>
      <c r="K57" s="1"/>
      <c r="L57" s="1"/>
      <c r="M57" s="1"/>
      <c r="N57" s="1"/>
      <c r="O57" s="1"/>
      <c r="P57" s="1"/>
      <c r="Q57" s="1"/>
      <c r="R57" s="1"/>
      <c r="S57" s="1"/>
      <c r="T57" s="1"/>
      <c r="U57" s="1"/>
      <c r="V57" s="1"/>
      <c r="W57" s="1"/>
      <c r="X57" s="1"/>
      <c r="Y57" s="1"/>
      <c r="Z57" s="1"/>
      <c r="AA57" s="1"/>
    </row>
    <row r="58" spans="1:27" ht="12.75">
      <c r="A58" s="282"/>
      <c r="B58" s="283" t="s">
        <v>95</v>
      </c>
      <c r="C58" s="265">
        <f>COUNTIF(Catalogue!$I$2:$I$100,B58)</f>
        <v>8</v>
      </c>
      <c r="D58" s="6"/>
      <c r="E58" s="1"/>
      <c r="F58" s="1"/>
      <c r="G58" s="1"/>
      <c r="H58" s="1"/>
      <c r="I58" s="1"/>
      <c r="J58" s="1"/>
      <c r="K58" s="1"/>
      <c r="L58" s="1"/>
      <c r="M58" s="1"/>
      <c r="N58" s="1"/>
      <c r="O58" s="1"/>
      <c r="P58" s="1"/>
      <c r="Q58" s="1"/>
      <c r="R58" s="1"/>
      <c r="S58" s="1"/>
      <c r="T58" s="1"/>
      <c r="U58" s="1"/>
      <c r="V58" s="1"/>
      <c r="W58" s="1"/>
      <c r="X58" s="1"/>
      <c r="Y58" s="1"/>
      <c r="Z58" s="1"/>
      <c r="AA58" s="1"/>
    </row>
    <row r="59" spans="1:27" ht="12.75">
      <c r="A59" s="282"/>
      <c r="B59" s="264" t="s">
        <v>139</v>
      </c>
      <c r="C59" s="265">
        <f>COUNTIF(Catalogue!$I$2:$I$100,B59)</f>
        <v>6</v>
      </c>
      <c r="D59" s="6"/>
      <c r="E59" s="1"/>
      <c r="F59" s="1"/>
      <c r="G59" s="1"/>
      <c r="H59" s="1"/>
      <c r="I59" s="1"/>
      <c r="J59" s="1"/>
      <c r="K59" s="1"/>
      <c r="L59" s="1"/>
      <c r="M59" s="1"/>
      <c r="N59" s="1"/>
      <c r="O59" s="1"/>
      <c r="P59" s="1"/>
      <c r="Q59" s="1"/>
      <c r="R59" s="1"/>
      <c r="S59" s="1"/>
      <c r="T59" s="1"/>
      <c r="U59" s="1"/>
      <c r="V59" s="1"/>
      <c r="W59" s="1"/>
      <c r="X59" s="1"/>
      <c r="Y59" s="1"/>
      <c r="Z59" s="1"/>
      <c r="AA59" s="1"/>
    </row>
    <row r="60" spans="1:27" ht="12.75">
      <c r="A60" s="282"/>
      <c r="B60" s="283" t="s">
        <v>56</v>
      </c>
      <c r="C60" s="265">
        <f>COUNTIF(Catalogue!$I$2:$I$100,B60)</f>
        <v>6</v>
      </c>
      <c r="D60" s="6"/>
      <c r="E60" s="275"/>
      <c r="F60" s="1"/>
      <c r="G60" s="1"/>
      <c r="H60" s="1"/>
      <c r="I60" s="1"/>
      <c r="J60" s="1"/>
      <c r="K60" s="1"/>
      <c r="L60" s="1"/>
      <c r="M60" s="1"/>
      <c r="N60" s="1"/>
      <c r="O60" s="1"/>
      <c r="P60" s="1"/>
      <c r="Q60" s="1"/>
      <c r="R60" s="1"/>
      <c r="S60" s="1"/>
      <c r="T60" s="1"/>
      <c r="U60" s="1"/>
      <c r="V60" s="1"/>
      <c r="W60" s="1"/>
      <c r="X60" s="1"/>
      <c r="Y60" s="1"/>
      <c r="Z60" s="1"/>
      <c r="AA60" s="1"/>
    </row>
    <row r="61" spans="1:27" ht="12.75">
      <c r="A61" s="282"/>
      <c r="B61" s="264" t="s">
        <v>245</v>
      </c>
      <c r="C61" s="265">
        <f>COUNTIF(Catalogue!$I$2:$I$100,B61)</f>
        <v>3</v>
      </c>
      <c r="D61" s="6"/>
      <c r="E61" s="275"/>
      <c r="F61" s="1"/>
      <c r="G61" s="1"/>
      <c r="H61" s="1"/>
      <c r="I61" s="1"/>
      <c r="J61" s="1"/>
      <c r="K61" s="1"/>
      <c r="L61" s="1"/>
      <c r="M61" s="1"/>
      <c r="N61" s="1"/>
      <c r="O61" s="1"/>
      <c r="P61" s="1"/>
      <c r="Q61" s="1"/>
      <c r="R61" s="1"/>
      <c r="S61" s="1"/>
      <c r="T61" s="1"/>
      <c r="U61" s="1"/>
      <c r="V61" s="1"/>
      <c r="W61" s="1"/>
      <c r="X61" s="1"/>
      <c r="Y61" s="1"/>
      <c r="Z61" s="1"/>
      <c r="AA61" s="1"/>
    </row>
    <row r="62" spans="1:27" ht="12.75">
      <c r="A62" s="259"/>
      <c r="B62" s="268"/>
      <c r="C62" s="269"/>
      <c r="D62" s="1"/>
      <c r="E62" s="1"/>
      <c r="F62" s="1"/>
      <c r="G62" s="1"/>
      <c r="H62" s="1"/>
      <c r="I62" s="1"/>
      <c r="J62" s="1"/>
      <c r="K62" s="1"/>
      <c r="L62" s="1"/>
      <c r="M62" s="1"/>
      <c r="N62" s="1"/>
      <c r="O62" s="1"/>
      <c r="P62" s="1"/>
      <c r="Q62" s="1"/>
      <c r="R62" s="1"/>
      <c r="S62" s="1"/>
      <c r="T62" s="1"/>
      <c r="U62" s="1"/>
      <c r="V62" s="1"/>
      <c r="W62" s="1"/>
      <c r="X62" s="1"/>
      <c r="Y62" s="1"/>
      <c r="Z62" s="1"/>
      <c r="AA62" s="1"/>
    </row>
    <row r="63" spans="1:27" ht="12.75">
      <c r="A63" s="261"/>
      <c r="B63" s="262" t="s">
        <v>38</v>
      </c>
      <c r="C63" s="263" t="s">
        <v>1202</v>
      </c>
      <c r="D63" s="6"/>
      <c r="E63" s="1"/>
      <c r="F63" s="1"/>
      <c r="G63" s="1"/>
      <c r="H63" s="1"/>
      <c r="I63" s="1"/>
      <c r="J63" s="1"/>
      <c r="K63" s="1"/>
      <c r="L63" s="1"/>
      <c r="M63" s="1"/>
      <c r="N63" s="1"/>
      <c r="O63" s="1"/>
      <c r="P63" s="1"/>
      <c r="Q63" s="1"/>
      <c r="R63" s="1"/>
      <c r="S63" s="1"/>
      <c r="T63" s="1"/>
      <c r="U63" s="1"/>
      <c r="V63" s="1"/>
      <c r="W63" s="1"/>
      <c r="X63" s="1"/>
      <c r="Y63" s="1"/>
      <c r="Z63" s="1"/>
      <c r="AA63" s="1"/>
    </row>
    <row r="64" spans="1:27" ht="14.25">
      <c r="A64" s="273"/>
      <c r="B64" s="264" t="s">
        <v>70</v>
      </c>
      <c r="C64" s="284">
        <f>COUNTIF(Catalogue!$L$2:$L$100,"*Academia*")</f>
        <v>50</v>
      </c>
      <c r="D64" s="6"/>
      <c r="E64" s="1"/>
      <c r="F64" s="1"/>
      <c r="G64" s="1"/>
      <c r="H64" s="1"/>
      <c r="I64" s="1"/>
      <c r="J64" s="1"/>
      <c r="K64" s="1"/>
      <c r="L64" s="1"/>
      <c r="M64" s="1"/>
      <c r="N64" s="1"/>
      <c r="O64" s="1"/>
      <c r="P64" s="1"/>
      <c r="Q64" s="1"/>
      <c r="R64" s="1"/>
      <c r="S64" s="1"/>
      <c r="T64" s="1"/>
      <c r="U64" s="1"/>
      <c r="V64" s="1"/>
      <c r="W64" s="1"/>
      <c r="X64" s="1"/>
      <c r="Y64" s="1"/>
      <c r="Z64" s="1"/>
      <c r="AA64" s="1"/>
    </row>
    <row r="65" spans="1:27" ht="14.25">
      <c r="A65" s="273"/>
      <c r="B65" s="264" t="s">
        <v>139</v>
      </c>
      <c r="C65" s="284">
        <f>COUNTIF(Catalogue!$L$2:$L$100,"*Government*")</f>
        <v>34</v>
      </c>
      <c r="D65" s="6"/>
      <c r="E65" s="1"/>
      <c r="F65" s="1"/>
      <c r="G65" s="1"/>
      <c r="H65" s="1"/>
      <c r="I65" s="1"/>
      <c r="J65" s="1"/>
      <c r="K65" s="1"/>
      <c r="L65" s="1"/>
      <c r="M65" s="1"/>
      <c r="N65" s="1"/>
      <c r="O65" s="1"/>
      <c r="P65" s="1"/>
      <c r="Q65" s="1"/>
      <c r="R65" s="1"/>
      <c r="S65" s="1"/>
      <c r="T65" s="1"/>
      <c r="U65" s="1"/>
      <c r="V65" s="1"/>
      <c r="W65" s="1"/>
      <c r="X65" s="1"/>
      <c r="Y65" s="1"/>
      <c r="Z65" s="1"/>
      <c r="AA65" s="1"/>
    </row>
    <row r="66" spans="1:27" ht="14.25">
      <c r="A66" s="273"/>
      <c r="B66" s="264" t="s">
        <v>142</v>
      </c>
      <c r="C66" s="284">
        <f>COUNTIF(Catalogue!$L$2:$L$100,"*Public*")</f>
        <v>29</v>
      </c>
      <c r="D66" s="6"/>
      <c r="E66" s="1"/>
      <c r="F66" s="1"/>
      <c r="G66" s="1"/>
      <c r="H66" s="1"/>
      <c r="I66" s="1"/>
      <c r="J66" s="1"/>
      <c r="K66" s="1"/>
      <c r="L66" s="1"/>
      <c r="M66" s="1"/>
      <c r="N66" s="1"/>
      <c r="O66" s="1"/>
      <c r="P66" s="1"/>
      <c r="Q66" s="1"/>
      <c r="R66" s="1"/>
      <c r="S66" s="1"/>
      <c r="T66" s="1"/>
      <c r="U66" s="1"/>
      <c r="V66" s="1"/>
      <c r="W66" s="1"/>
      <c r="X66" s="1"/>
      <c r="Y66" s="1"/>
      <c r="Z66" s="1"/>
      <c r="AA66" s="1"/>
    </row>
    <row r="67" spans="1:27" ht="14.25">
      <c r="A67" s="273"/>
      <c r="B67" s="264" t="s">
        <v>602</v>
      </c>
      <c r="C67" s="284">
        <f>COUNTIF(Catalogue!$L$2:$L$100,"*Business*")</f>
        <v>16</v>
      </c>
      <c r="D67" s="6"/>
      <c r="E67" s="1"/>
      <c r="F67" s="1"/>
      <c r="G67" s="1"/>
      <c r="H67" s="1"/>
      <c r="I67" s="1"/>
      <c r="J67" s="1"/>
      <c r="K67" s="1"/>
      <c r="L67" s="1"/>
      <c r="M67" s="1"/>
      <c r="N67" s="1"/>
      <c r="O67" s="1"/>
      <c r="P67" s="1"/>
      <c r="Q67" s="1"/>
      <c r="R67" s="1"/>
      <c r="S67" s="1"/>
      <c r="T67" s="1"/>
      <c r="U67" s="1"/>
      <c r="V67" s="1"/>
      <c r="W67" s="1"/>
      <c r="X67" s="1"/>
      <c r="Y67" s="1"/>
      <c r="Z67" s="1"/>
      <c r="AA67" s="1"/>
    </row>
    <row r="68" spans="1:27" ht="12.75">
      <c r="A68" s="259"/>
      <c r="B68" s="285"/>
      <c r="C68" s="286"/>
      <c r="D68" s="1"/>
      <c r="E68" s="1"/>
      <c r="F68" s="1"/>
      <c r="G68" s="1"/>
      <c r="H68" s="1"/>
      <c r="I68" s="1"/>
      <c r="J68" s="1"/>
      <c r="K68" s="1"/>
      <c r="L68" s="1"/>
      <c r="M68" s="1"/>
      <c r="N68" s="1"/>
      <c r="O68" s="1"/>
      <c r="P68" s="1"/>
      <c r="Q68" s="1"/>
      <c r="R68" s="1"/>
      <c r="S68" s="1"/>
      <c r="T68" s="1"/>
      <c r="U68" s="1"/>
      <c r="V68" s="1"/>
      <c r="W68" s="1"/>
      <c r="X68" s="1"/>
      <c r="Y68" s="1"/>
      <c r="Z68" s="1"/>
      <c r="AA68" s="1"/>
    </row>
    <row r="69" spans="1:27" ht="12.75">
      <c r="A69" s="259"/>
      <c r="B69" s="262" t="s">
        <v>30</v>
      </c>
      <c r="C69" s="263" t="s">
        <v>1202</v>
      </c>
      <c r="D69" s="1"/>
      <c r="E69" s="1"/>
      <c r="F69" s="1"/>
      <c r="G69" s="1"/>
      <c r="H69" s="1"/>
      <c r="I69" s="1"/>
      <c r="J69" s="1"/>
      <c r="K69" s="1"/>
      <c r="L69" s="1"/>
      <c r="M69" s="1"/>
      <c r="N69" s="1"/>
      <c r="O69" s="1"/>
      <c r="P69" s="1"/>
      <c r="Q69" s="1"/>
      <c r="R69" s="1"/>
      <c r="S69" s="1"/>
      <c r="T69" s="1"/>
      <c r="U69" s="1"/>
      <c r="V69" s="1"/>
      <c r="W69" s="1"/>
      <c r="X69" s="1"/>
      <c r="Y69" s="1"/>
      <c r="Z69" s="1"/>
      <c r="AA69" s="1"/>
    </row>
    <row r="70" spans="1:27" ht="14.25">
      <c r="A70" s="259"/>
      <c r="B70" s="264" t="s">
        <v>90</v>
      </c>
      <c r="C70" s="284">
        <f>COUNTIF(Catalogue!$D2:$D$100,B70)</f>
        <v>15</v>
      </c>
      <c r="D70" s="1"/>
      <c r="E70" s="1"/>
      <c r="F70" s="1"/>
      <c r="G70" s="1"/>
      <c r="H70" s="1"/>
      <c r="I70" s="1"/>
      <c r="J70" s="1"/>
      <c r="K70" s="1"/>
      <c r="L70" s="1"/>
      <c r="M70" s="1"/>
      <c r="N70" s="1"/>
      <c r="O70" s="1"/>
      <c r="P70" s="1"/>
      <c r="Q70" s="1"/>
      <c r="R70" s="1"/>
      <c r="S70" s="1"/>
      <c r="T70" s="1"/>
      <c r="U70" s="1"/>
      <c r="V70" s="1"/>
      <c r="W70" s="1"/>
      <c r="X70" s="1"/>
      <c r="Y70" s="1"/>
      <c r="Z70" s="1"/>
      <c r="AA70" s="1"/>
    </row>
    <row r="71" spans="1:27" ht="14.25">
      <c r="A71" s="259"/>
      <c r="B71" s="264" t="s">
        <v>65</v>
      </c>
      <c r="C71" s="284">
        <f>COUNTIF(Catalogue!$D2:$D$100,B71)</f>
        <v>18</v>
      </c>
      <c r="D71" s="1"/>
      <c r="E71" s="1"/>
      <c r="F71" s="1"/>
      <c r="G71" s="1"/>
      <c r="H71" s="1"/>
      <c r="I71" s="1"/>
      <c r="J71" s="1"/>
      <c r="K71" s="1"/>
      <c r="L71" s="1"/>
      <c r="M71" s="1"/>
      <c r="N71" s="1"/>
      <c r="O71" s="1"/>
      <c r="P71" s="1"/>
      <c r="Q71" s="1"/>
      <c r="R71" s="1"/>
      <c r="S71" s="1"/>
      <c r="T71" s="1"/>
      <c r="U71" s="1"/>
      <c r="V71" s="1"/>
      <c r="W71" s="1"/>
      <c r="X71" s="1"/>
      <c r="Y71" s="1"/>
      <c r="Z71" s="1"/>
      <c r="AA71" s="1"/>
    </row>
    <row r="72" spans="1:27" ht="14.25">
      <c r="A72" s="259"/>
      <c r="B72" s="264" t="s">
        <v>51</v>
      </c>
      <c r="C72" s="284">
        <f>COUNTIF(Catalogue!$D2:$D$100,B72)</f>
        <v>60</v>
      </c>
      <c r="D72" s="1"/>
      <c r="E72" s="1"/>
      <c r="F72" s="1"/>
      <c r="G72" s="1"/>
      <c r="H72" s="1"/>
      <c r="I72" s="1"/>
      <c r="J72" s="1"/>
      <c r="K72" s="1"/>
      <c r="L72" s="1"/>
      <c r="M72" s="1"/>
      <c r="N72" s="1"/>
      <c r="O72" s="1"/>
      <c r="P72" s="1"/>
      <c r="Q72" s="1"/>
      <c r="R72" s="1"/>
      <c r="S72" s="1"/>
      <c r="T72" s="1"/>
      <c r="U72" s="1"/>
      <c r="V72" s="1"/>
      <c r="W72" s="1"/>
      <c r="X72" s="1"/>
      <c r="Y72" s="1"/>
      <c r="Z72" s="1"/>
      <c r="AA72" s="1"/>
    </row>
    <row r="73" spans="1:27" ht="12.75">
      <c r="A73" s="259"/>
      <c r="B73" s="259"/>
      <c r="C73" s="1"/>
      <c r="D73" s="1"/>
      <c r="E73" s="1"/>
      <c r="F73" s="1"/>
      <c r="G73" s="1"/>
      <c r="H73" s="1"/>
      <c r="I73" s="1"/>
      <c r="J73" s="1"/>
      <c r="K73" s="1"/>
      <c r="L73" s="1"/>
      <c r="M73" s="1"/>
      <c r="N73" s="1"/>
      <c r="O73" s="1"/>
      <c r="P73" s="1"/>
      <c r="Q73" s="1"/>
      <c r="R73" s="1"/>
      <c r="S73" s="1"/>
      <c r="T73" s="1"/>
      <c r="U73" s="1"/>
      <c r="V73" s="1"/>
      <c r="W73" s="1"/>
      <c r="X73" s="1"/>
      <c r="Y73" s="1"/>
      <c r="Z73" s="1"/>
      <c r="AA73" s="1"/>
    </row>
    <row r="74" spans="1:27" ht="12.75">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2.75">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2.75">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2.75">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9"/>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cols>
    <col min="3" max="3" width="22.28515625" customWidth="1"/>
  </cols>
  <sheetData>
    <row r="1" spans="1:25" ht="27" customHeight="1">
      <c r="A1" s="287" t="s">
        <v>1213</v>
      </c>
      <c r="B1" s="288"/>
      <c r="C1" s="287"/>
      <c r="D1" s="287"/>
      <c r="E1" s="287"/>
      <c r="F1" s="287"/>
      <c r="G1" s="287"/>
      <c r="H1" s="287"/>
      <c r="I1" s="287"/>
      <c r="J1" s="287"/>
      <c r="K1" s="287"/>
      <c r="L1" s="287"/>
      <c r="M1" s="287"/>
      <c r="N1" s="287"/>
      <c r="O1" s="287"/>
      <c r="P1" s="287"/>
      <c r="Q1" s="287"/>
      <c r="R1" s="287"/>
      <c r="S1" s="287"/>
      <c r="T1" s="287"/>
      <c r="U1" s="24"/>
      <c r="V1" s="24"/>
      <c r="W1" s="24"/>
      <c r="X1" s="24"/>
      <c r="Y1" s="24"/>
    </row>
    <row r="2" spans="1:25" ht="37.5" customHeight="1">
      <c r="A2" s="289" t="s">
        <v>842</v>
      </c>
      <c r="B2" s="290" t="s">
        <v>29</v>
      </c>
      <c r="C2" s="20" t="s">
        <v>31</v>
      </c>
      <c r="D2" s="20" t="s">
        <v>32</v>
      </c>
      <c r="E2" s="21" t="s">
        <v>33</v>
      </c>
      <c r="F2" s="21" t="s">
        <v>34</v>
      </c>
      <c r="G2" s="21" t="s">
        <v>35</v>
      </c>
      <c r="H2" s="20" t="s">
        <v>36</v>
      </c>
      <c r="I2" s="21" t="s">
        <v>37</v>
      </c>
      <c r="J2" s="21" t="s">
        <v>38</v>
      </c>
      <c r="K2" s="20" t="s">
        <v>39</v>
      </c>
      <c r="L2" s="20" t="s">
        <v>40</v>
      </c>
      <c r="M2" s="20" t="s">
        <v>41</v>
      </c>
      <c r="N2" s="20" t="s">
        <v>42</v>
      </c>
      <c r="O2" s="20" t="s">
        <v>43</v>
      </c>
      <c r="P2" s="20" t="s">
        <v>44</v>
      </c>
      <c r="Q2" s="20" t="s">
        <v>45</v>
      </c>
      <c r="R2" s="20" t="s">
        <v>46</v>
      </c>
      <c r="S2" s="22" t="s">
        <v>47</v>
      </c>
      <c r="T2" s="23" t="s">
        <v>48</v>
      </c>
      <c r="U2" s="291"/>
      <c r="V2" s="291"/>
      <c r="W2" s="291"/>
      <c r="X2" s="291"/>
      <c r="Y2" s="24"/>
    </row>
    <row r="3" spans="1:25" ht="37.5" customHeight="1">
      <c r="A3" s="292" t="s">
        <v>63</v>
      </c>
      <c r="B3" s="33" t="s">
        <v>50</v>
      </c>
      <c r="C3" s="63" t="s">
        <v>1214</v>
      </c>
      <c r="D3" s="35" t="s">
        <v>532</v>
      </c>
      <c r="E3" s="36" t="s">
        <v>1215</v>
      </c>
      <c r="F3" s="36" t="s">
        <v>1216</v>
      </c>
      <c r="G3" s="36" t="s">
        <v>139</v>
      </c>
      <c r="H3" s="38" t="s">
        <v>1217</v>
      </c>
      <c r="I3" s="36" t="s">
        <v>302</v>
      </c>
      <c r="J3" s="36" t="s">
        <v>142</v>
      </c>
      <c r="K3" s="36" t="s">
        <v>60</v>
      </c>
      <c r="L3" s="38" t="s">
        <v>1218</v>
      </c>
      <c r="M3" s="37">
        <v>43922</v>
      </c>
      <c r="N3" s="36" t="s">
        <v>302</v>
      </c>
      <c r="O3" s="36" t="s">
        <v>1219</v>
      </c>
      <c r="P3" s="36" t="s">
        <v>1220</v>
      </c>
      <c r="Q3" s="36" t="s">
        <v>1221</v>
      </c>
      <c r="R3" s="63" t="s">
        <v>1222</v>
      </c>
      <c r="S3" s="39" t="s">
        <v>1223</v>
      </c>
      <c r="T3" s="40"/>
      <c r="U3" s="136"/>
      <c r="V3" s="136"/>
      <c r="W3" s="136"/>
      <c r="X3" s="136"/>
      <c r="Y3" s="24"/>
    </row>
    <row r="4" spans="1:25" ht="37.5" customHeight="1">
      <c r="A4" s="80" t="s">
        <v>63</v>
      </c>
      <c r="B4" s="293" t="s">
        <v>50</v>
      </c>
      <c r="C4" s="293" t="s">
        <v>1224</v>
      </c>
      <c r="D4" s="145" t="s">
        <v>1225</v>
      </c>
      <c r="E4" s="80" t="s">
        <v>1226</v>
      </c>
      <c r="F4" s="80" t="s">
        <v>1227</v>
      </c>
      <c r="G4" s="80" t="s">
        <v>105</v>
      </c>
      <c r="H4" s="80" t="s">
        <v>57</v>
      </c>
      <c r="I4" s="80" t="s">
        <v>99</v>
      </c>
      <c r="J4" s="80" t="s">
        <v>350</v>
      </c>
      <c r="K4" s="80" t="s">
        <v>60</v>
      </c>
      <c r="L4" s="80" t="s">
        <v>57</v>
      </c>
      <c r="M4" s="102">
        <v>43891</v>
      </c>
      <c r="N4" s="80" t="s">
        <v>99</v>
      </c>
      <c r="O4" s="103"/>
      <c r="P4" s="103"/>
      <c r="Q4" s="103"/>
      <c r="R4" s="145" t="s">
        <v>57</v>
      </c>
      <c r="S4" s="294" t="s">
        <v>1228</v>
      </c>
      <c r="T4" s="90"/>
    </row>
    <row r="5" spans="1:25" ht="37.5" customHeight="1">
      <c r="A5" s="295" t="s">
        <v>88</v>
      </c>
      <c r="B5" s="96" t="s">
        <v>89</v>
      </c>
      <c r="C5" s="98" t="s">
        <v>1229</v>
      </c>
      <c r="D5" s="98" t="s">
        <v>1230</v>
      </c>
      <c r="E5" s="55" t="s">
        <v>1231</v>
      </c>
      <c r="F5" s="55" t="s">
        <v>1232</v>
      </c>
      <c r="G5" s="55" t="s">
        <v>105</v>
      </c>
      <c r="H5" s="55" t="s">
        <v>57</v>
      </c>
      <c r="I5" s="55" t="s">
        <v>99</v>
      </c>
      <c r="J5" s="55" t="s">
        <v>192</v>
      </c>
      <c r="K5" s="55" t="s">
        <v>60</v>
      </c>
      <c r="L5" s="55" t="s">
        <v>57</v>
      </c>
      <c r="M5" s="37">
        <v>43922</v>
      </c>
      <c r="N5" s="55" t="s">
        <v>99</v>
      </c>
      <c r="O5" s="99"/>
      <c r="P5" s="99"/>
      <c r="Q5" s="99"/>
      <c r="R5" s="98" t="s">
        <v>57</v>
      </c>
      <c r="S5" s="98" t="s">
        <v>1233</v>
      </c>
      <c r="T5" s="112"/>
    </row>
    <row r="6" spans="1:25" ht="37.5" customHeight="1">
      <c r="A6" s="47" t="s">
        <v>88</v>
      </c>
      <c r="B6" s="42" t="s">
        <v>50</v>
      </c>
      <c r="C6" s="42" t="s">
        <v>1234</v>
      </c>
      <c r="D6" s="79" t="s">
        <v>539</v>
      </c>
      <c r="E6" s="80" t="s">
        <v>1235</v>
      </c>
      <c r="F6" s="47" t="s">
        <v>428</v>
      </c>
      <c r="G6" s="47" t="s">
        <v>70</v>
      </c>
      <c r="H6" s="47" t="s">
        <v>1236</v>
      </c>
      <c r="I6" s="47" t="s">
        <v>58</v>
      </c>
      <c r="J6" s="134" t="s">
        <v>170</v>
      </c>
      <c r="K6" s="47" t="s">
        <v>60</v>
      </c>
      <c r="L6" s="47" t="s">
        <v>57</v>
      </c>
      <c r="M6" s="48">
        <v>43831</v>
      </c>
      <c r="N6" s="47" t="s">
        <v>99</v>
      </c>
      <c r="O6" s="47" t="s">
        <v>1237</v>
      </c>
      <c r="P6" s="60"/>
      <c r="Q6" s="60"/>
      <c r="R6" s="42" t="s">
        <v>57</v>
      </c>
      <c r="S6" s="61" t="s">
        <v>1238</v>
      </c>
      <c r="T6" s="296" t="s">
        <v>1239</v>
      </c>
      <c r="U6" s="136"/>
      <c r="V6" s="136"/>
      <c r="W6" s="136"/>
      <c r="X6" s="136"/>
      <c r="Y6" s="24"/>
    </row>
    <row r="7" spans="1:25" ht="37.5" customHeight="1">
      <c r="A7" s="297" t="s">
        <v>88</v>
      </c>
      <c r="B7" s="298" t="s">
        <v>234</v>
      </c>
      <c r="C7" s="299" t="s">
        <v>1240</v>
      </c>
      <c r="D7" s="299" t="s">
        <v>1241</v>
      </c>
      <c r="E7" s="299" t="s">
        <v>1242</v>
      </c>
      <c r="F7" s="299" t="s">
        <v>1243</v>
      </c>
      <c r="G7" s="299" t="s">
        <v>139</v>
      </c>
      <c r="H7" s="300" t="s">
        <v>1244</v>
      </c>
      <c r="I7" s="36" t="s">
        <v>82</v>
      </c>
      <c r="J7" s="299" t="s">
        <v>406</v>
      </c>
      <c r="K7" s="299" t="s">
        <v>60</v>
      </c>
      <c r="L7" s="36" t="s">
        <v>57</v>
      </c>
      <c r="M7" s="56" t="s">
        <v>72</v>
      </c>
      <c r="N7" s="36" t="s">
        <v>82</v>
      </c>
      <c r="O7" s="300"/>
      <c r="P7" s="301"/>
      <c r="Q7" s="301"/>
      <c r="R7" s="300" t="s">
        <v>57</v>
      </c>
      <c r="S7" s="302" t="s">
        <v>1245</v>
      </c>
      <c r="T7" s="303"/>
    </row>
    <row r="8" spans="1:25" ht="37.5" customHeight="1">
      <c r="A8" s="80" t="s">
        <v>88</v>
      </c>
      <c r="B8" s="43" t="s">
        <v>89</v>
      </c>
      <c r="C8" s="43" t="s">
        <v>1246</v>
      </c>
      <c r="D8" s="43" t="s">
        <v>1247</v>
      </c>
      <c r="E8" s="80" t="s">
        <v>1248</v>
      </c>
      <c r="F8" s="80" t="s">
        <v>1249</v>
      </c>
      <c r="G8" s="80" t="s">
        <v>105</v>
      </c>
      <c r="H8" s="80" t="s">
        <v>57</v>
      </c>
      <c r="I8" s="47" t="s">
        <v>58</v>
      </c>
      <c r="J8" s="80" t="s">
        <v>602</v>
      </c>
      <c r="K8" s="80" t="s">
        <v>60</v>
      </c>
      <c r="L8" s="47" t="s">
        <v>57</v>
      </c>
      <c r="M8" s="48">
        <v>43862</v>
      </c>
      <c r="N8" s="47" t="s">
        <v>99</v>
      </c>
      <c r="O8" s="103"/>
      <c r="P8" s="103"/>
      <c r="Q8" s="103"/>
      <c r="R8" s="80" t="s">
        <v>57</v>
      </c>
      <c r="S8" s="304" t="s">
        <v>1250</v>
      </c>
      <c r="T8" s="90"/>
    </row>
    <row r="9" spans="1:25" ht="37.5" customHeight="1">
      <c r="A9" s="297" t="s">
        <v>63</v>
      </c>
      <c r="B9" s="298" t="s">
        <v>50</v>
      </c>
      <c r="C9" s="299" t="s">
        <v>1251</v>
      </c>
      <c r="D9" s="299" t="s">
        <v>1252</v>
      </c>
      <c r="E9" s="299" t="s">
        <v>1253</v>
      </c>
      <c r="F9" s="299" t="s">
        <v>1254</v>
      </c>
      <c r="G9" s="299" t="s">
        <v>139</v>
      </c>
      <c r="H9" s="299" t="s">
        <v>72</v>
      </c>
      <c r="I9" s="128" t="s">
        <v>72</v>
      </c>
      <c r="J9" s="299" t="s">
        <v>142</v>
      </c>
      <c r="K9" s="299" t="s">
        <v>60</v>
      </c>
      <c r="L9" s="36" t="s">
        <v>57</v>
      </c>
      <c r="M9" s="305">
        <v>43891</v>
      </c>
      <c r="N9" s="122" t="s">
        <v>1255</v>
      </c>
      <c r="O9" s="300" t="s">
        <v>1256</v>
      </c>
      <c r="P9" s="300" t="s">
        <v>1257</v>
      </c>
      <c r="Q9" s="300"/>
      <c r="R9" s="306" t="s">
        <v>57</v>
      </c>
      <c r="S9" s="307" t="s">
        <v>1258</v>
      </c>
      <c r="T9" s="302" t="s">
        <v>1259</v>
      </c>
    </row>
    <row r="10" spans="1:25" ht="37.5" customHeight="1">
      <c r="A10" s="80" t="s">
        <v>63</v>
      </c>
      <c r="B10" s="43" t="s">
        <v>50</v>
      </c>
      <c r="C10" s="43" t="s">
        <v>1260</v>
      </c>
      <c r="D10" s="94" t="s">
        <v>1261</v>
      </c>
      <c r="E10" s="80" t="s">
        <v>1262</v>
      </c>
      <c r="F10" s="80" t="s">
        <v>1263</v>
      </c>
      <c r="G10" s="80" t="s">
        <v>139</v>
      </c>
      <c r="H10" s="103" t="s">
        <v>1264</v>
      </c>
      <c r="I10" s="80" t="s">
        <v>141</v>
      </c>
      <c r="J10" s="80" t="s">
        <v>558</v>
      </c>
      <c r="K10" s="80" t="s">
        <v>60</v>
      </c>
      <c r="L10" s="60" t="s">
        <v>1265</v>
      </c>
      <c r="M10" s="102">
        <v>43952</v>
      </c>
      <c r="N10" s="80" t="s">
        <v>141</v>
      </c>
      <c r="O10" s="80" t="s">
        <v>1266</v>
      </c>
      <c r="P10" s="80" t="s">
        <v>1267</v>
      </c>
      <c r="Q10" s="103"/>
      <c r="R10" s="80" t="s">
        <v>57</v>
      </c>
      <c r="S10" s="304" t="s">
        <v>1268</v>
      </c>
      <c r="T10" s="90"/>
    </row>
    <row r="11" spans="1:25" ht="37.5" customHeight="1">
      <c r="A11" s="292" t="s">
        <v>88</v>
      </c>
      <c r="B11" s="33" t="s">
        <v>89</v>
      </c>
      <c r="C11" s="35" t="s">
        <v>1269</v>
      </c>
      <c r="D11" s="35" t="s">
        <v>1269</v>
      </c>
      <c r="E11" s="36" t="s">
        <v>1270</v>
      </c>
      <c r="F11" s="36" t="s">
        <v>1271</v>
      </c>
      <c r="G11" s="36" t="s">
        <v>56</v>
      </c>
      <c r="H11" s="36" t="s">
        <v>57</v>
      </c>
      <c r="I11" s="36" t="s">
        <v>99</v>
      </c>
      <c r="J11" s="36" t="s">
        <v>1272</v>
      </c>
      <c r="K11" s="36" t="s">
        <v>60</v>
      </c>
      <c r="L11" s="36" t="s">
        <v>57</v>
      </c>
      <c r="M11" s="37">
        <v>43891</v>
      </c>
      <c r="N11" s="36" t="s">
        <v>99</v>
      </c>
      <c r="O11" s="38"/>
      <c r="P11" s="38"/>
      <c r="Q11" s="38"/>
      <c r="R11" s="35" t="s">
        <v>57</v>
      </c>
      <c r="S11" s="39" t="s">
        <v>1273</v>
      </c>
      <c r="T11" s="40"/>
      <c r="U11" s="136"/>
      <c r="V11" s="136"/>
      <c r="W11" s="136"/>
      <c r="X11" s="136"/>
      <c r="Y11" s="24"/>
    </row>
    <row r="12" spans="1:25" ht="37.5" customHeight="1">
      <c r="A12" s="46" t="s">
        <v>63</v>
      </c>
      <c r="B12" s="45" t="s">
        <v>234</v>
      </c>
      <c r="C12" s="45" t="s">
        <v>1274</v>
      </c>
      <c r="D12" s="45" t="s">
        <v>1275</v>
      </c>
      <c r="E12" s="46" t="s">
        <v>1276</v>
      </c>
      <c r="F12" s="308" t="s">
        <v>1277</v>
      </c>
      <c r="G12" s="46" t="s">
        <v>70</v>
      </c>
      <c r="H12" s="45" t="s">
        <v>1278</v>
      </c>
      <c r="I12" s="308" t="s">
        <v>72</v>
      </c>
      <c r="J12" s="46" t="s">
        <v>142</v>
      </c>
      <c r="K12" s="46" t="s">
        <v>60</v>
      </c>
      <c r="L12" s="47" t="s">
        <v>57</v>
      </c>
      <c r="M12" s="46" t="s">
        <v>72</v>
      </c>
      <c r="N12" s="46" t="s">
        <v>1279</v>
      </c>
      <c r="O12" s="45" t="s">
        <v>1280</v>
      </c>
      <c r="P12" s="45" t="s">
        <v>1281</v>
      </c>
      <c r="Q12" s="49"/>
      <c r="R12" s="309"/>
      <c r="S12" s="310" t="s">
        <v>1282</v>
      </c>
      <c r="T12" s="49"/>
      <c r="U12" s="136"/>
      <c r="V12" s="136"/>
      <c r="W12" s="136"/>
      <c r="X12" s="136"/>
      <c r="Y12" s="24"/>
    </row>
    <row r="13" spans="1:25" ht="37.5" customHeight="1">
      <c r="A13" s="146" t="s">
        <v>63</v>
      </c>
      <c r="B13" s="311" t="s">
        <v>50</v>
      </c>
      <c r="C13" s="122" t="s">
        <v>1283</v>
      </c>
      <c r="D13" s="122" t="s">
        <v>1284</v>
      </c>
      <c r="E13" s="122" t="s">
        <v>1285</v>
      </c>
      <c r="F13" s="122" t="s">
        <v>1286</v>
      </c>
      <c r="G13" s="122" t="s">
        <v>139</v>
      </c>
      <c r="H13" s="128" t="s">
        <v>1287</v>
      </c>
      <c r="I13" s="36" t="s">
        <v>82</v>
      </c>
      <c r="J13" s="122" t="s">
        <v>70</v>
      </c>
      <c r="K13" s="122" t="s">
        <v>60</v>
      </c>
      <c r="L13" s="36" t="s">
        <v>57</v>
      </c>
      <c r="M13" s="130">
        <v>43891</v>
      </c>
      <c r="N13" s="36" t="s">
        <v>82</v>
      </c>
      <c r="O13" s="128"/>
      <c r="P13" s="312"/>
      <c r="Q13" s="312"/>
      <c r="R13" s="128" t="s">
        <v>1288</v>
      </c>
      <c r="S13" s="131" t="s">
        <v>1289</v>
      </c>
      <c r="T13" s="313"/>
      <c r="U13" s="136"/>
      <c r="V13" s="136"/>
      <c r="W13" s="136"/>
      <c r="X13" s="136"/>
      <c r="Y13" s="24"/>
    </row>
    <row r="14" spans="1:25" ht="37.5" customHeight="1">
      <c r="A14" s="314" t="s">
        <v>88</v>
      </c>
      <c r="B14" s="314" t="s">
        <v>234</v>
      </c>
      <c r="C14" s="314" t="s">
        <v>1290</v>
      </c>
      <c r="D14" s="314" t="s">
        <v>1291</v>
      </c>
      <c r="E14" s="314" t="s">
        <v>1292</v>
      </c>
      <c r="F14" s="314" t="s">
        <v>1293</v>
      </c>
      <c r="G14" s="314" t="s">
        <v>105</v>
      </c>
      <c r="H14" s="103" t="s">
        <v>1294</v>
      </c>
      <c r="I14" s="314" t="s">
        <v>58</v>
      </c>
      <c r="J14" s="314" t="s">
        <v>1295</v>
      </c>
      <c r="K14" s="103" t="s">
        <v>60</v>
      </c>
      <c r="L14" s="315" t="s">
        <v>57</v>
      </c>
      <c r="M14" s="103">
        <v>43922</v>
      </c>
      <c r="N14" s="314" t="s">
        <v>99</v>
      </c>
      <c r="O14" s="314" t="s">
        <v>1296</v>
      </c>
      <c r="P14" s="314"/>
      <c r="Q14" s="314"/>
      <c r="R14" s="316" t="s">
        <v>632</v>
      </c>
      <c r="S14" s="317" t="s">
        <v>1297</v>
      </c>
      <c r="U14" s="318"/>
    </row>
    <row r="15" spans="1:25" ht="37.5" customHeight="1">
      <c r="A15" s="319" t="s">
        <v>63</v>
      </c>
      <c r="B15" s="320" t="s">
        <v>50</v>
      </c>
      <c r="C15" s="321" t="s">
        <v>1298</v>
      </c>
      <c r="D15" s="301" t="s">
        <v>1299</v>
      </c>
      <c r="E15" s="321" t="s">
        <v>1300</v>
      </c>
      <c r="F15" s="321" t="s">
        <v>1301</v>
      </c>
      <c r="G15" s="321" t="s">
        <v>142</v>
      </c>
      <c r="H15" s="99" t="s">
        <v>1302</v>
      </c>
      <c r="I15" s="321" t="s">
        <v>141</v>
      </c>
      <c r="J15" s="321" t="s">
        <v>142</v>
      </c>
      <c r="K15" s="75" t="s">
        <v>60</v>
      </c>
      <c r="L15" s="322" t="s">
        <v>1303</v>
      </c>
      <c r="M15" s="75">
        <v>43891</v>
      </c>
      <c r="N15" s="321" t="s">
        <v>141</v>
      </c>
      <c r="O15" s="321" t="s">
        <v>1304</v>
      </c>
      <c r="P15" s="321" t="s">
        <v>1305</v>
      </c>
      <c r="Q15" s="321" t="s">
        <v>1306</v>
      </c>
      <c r="R15" s="323" t="s">
        <v>57</v>
      </c>
      <c r="S15" s="324" t="s">
        <v>1307</v>
      </c>
      <c r="T15" s="325" t="s">
        <v>1307</v>
      </c>
    </row>
    <row r="16" spans="1:25" ht="37.5" customHeight="1">
      <c r="A16" s="326" t="s">
        <v>88</v>
      </c>
      <c r="B16" s="326" t="s">
        <v>89</v>
      </c>
      <c r="C16" s="326" t="s">
        <v>1308</v>
      </c>
      <c r="D16" s="326" t="s">
        <v>1309</v>
      </c>
      <c r="E16" s="326" t="s">
        <v>1310</v>
      </c>
      <c r="F16" s="326" t="s">
        <v>1311</v>
      </c>
      <c r="G16" s="327" t="s">
        <v>70</v>
      </c>
      <c r="H16" s="314"/>
      <c r="I16" s="326" t="s">
        <v>58</v>
      </c>
      <c r="J16" s="327" t="s">
        <v>1312</v>
      </c>
      <c r="K16" s="328" t="s">
        <v>97</v>
      </c>
      <c r="L16" s="327" t="s">
        <v>1313</v>
      </c>
      <c r="M16" s="326">
        <v>44013</v>
      </c>
      <c r="N16" s="326" t="s">
        <v>99</v>
      </c>
      <c r="O16" s="314"/>
      <c r="P16" s="314"/>
      <c r="Q16" s="316"/>
      <c r="R16" s="329" t="s">
        <v>1314</v>
      </c>
      <c r="S16" s="330" t="s">
        <v>1315</v>
      </c>
    </row>
    <row r="17" spans="1:21" ht="37.5" customHeight="1">
      <c r="A17" s="319" t="s">
        <v>63</v>
      </c>
      <c r="B17" s="320" t="s">
        <v>50</v>
      </c>
      <c r="C17" s="321"/>
      <c r="D17" s="321" t="s">
        <v>1316</v>
      </c>
      <c r="E17" s="321" t="s">
        <v>1317</v>
      </c>
      <c r="F17" s="321" t="s">
        <v>1318</v>
      </c>
      <c r="G17" s="75" t="s">
        <v>1319</v>
      </c>
      <c r="H17" s="321" t="s">
        <v>142</v>
      </c>
      <c r="I17" s="321" t="s">
        <v>1320</v>
      </c>
      <c r="J17" s="75" t="s">
        <v>228</v>
      </c>
      <c r="K17" s="331" t="s">
        <v>1321</v>
      </c>
      <c r="L17" s="75" t="s">
        <v>60</v>
      </c>
      <c r="M17" s="321" t="s">
        <v>1322</v>
      </c>
      <c r="N17" s="321" t="s">
        <v>72</v>
      </c>
      <c r="O17" s="321" t="s">
        <v>228</v>
      </c>
      <c r="P17" s="321" t="s">
        <v>1323</v>
      </c>
      <c r="Q17" s="323" t="s">
        <v>1324</v>
      </c>
      <c r="R17" s="324" t="s">
        <v>1325</v>
      </c>
      <c r="S17" s="325" t="s">
        <v>1326</v>
      </c>
      <c r="T17" s="325" t="s">
        <v>1327</v>
      </c>
      <c r="U17" s="332" t="s">
        <v>1328</v>
      </c>
    </row>
    <row r="18" spans="1:21" ht="37.5" customHeight="1">
      <c r="A18" s="326" t="s">
        <v>63</v>
      </c>
      <c r="B18" s="326" t="s">
        <v>50</v>
      </c>
      <c r="C18" s="326" t="s">
        <v>1329</v>
      </c>
      <c r="D18" s="314" t="s">
        <v>1330</v>
      </c>
      <c r="E18" s="326" t="s">
        <v>1331</v>
      </c>
      <c r="F18" s="327" t="s">
        <v>1332</v>
      </c>
      <c r="G18" s="326" t="s">
        <v>70</v>
      </c>
      <c r="H18" s="326" t="s">
        <v>217</v>
      </c>
      <c r="I18" s="327" t="s">
        <v>58</v>
      </c>
      <c r="J18" s="328" t="s">
        <v>584</v>
      </c>
      <c r="K18" s="327" t="s">
        <v>60</v>
      </c>
      <c r="L18" s="326" t="s">
        <v>57</v>
      </c>
      <c r="M18" s="326">
        <v>2006</v>
      </c>
      <c r="N18" s="326" t="s">
        <v>99</v>
      </c>
      <c r="O18" s="326" t="s">
        <v>1333</v>
      </c>
      <c r="P18" s="316"/>
      <c r="Q18" s="317"/>
      <c r="R18" s="333" t="s">
        <v>1334</v>
      </c>
      <c r="S18" s="330" t="s">
        <v>1335</v>
      </c>
    </row>
    <row r="19" spans="1:21" ht="41.25" customHeight="1">
      <c r="A19" s="319" t="s">
        <v>88</v>
      </c>
      <c r="B19" s="320" t="s">
        <v>89</v>
      </c>
      <c r="C19" s="321" t="s">
        <v>1336</v>
      </c>
      <c r="D19" s="321" t="s">
        <v>1337</v>
      </c>
      <c r="E19" s="321" t="s">
        <v>1338</v>
      </c>
      <c r="F19" s="75" t="s">
        <v>1339</v>
      </c>
      <c r="G19" s="321" t="s">
        <v>95</v>
      </c>
      <c r="H19" s="321" t="s">
        <v>57</v>
      </c>
      <c r="I19" s="75" t="s">
        <v>58</v>
      </c>
      <c r="J19" s="331" t="s">
        <v>115</v>
      </c>
      <c r="K19" s="75" t="s">
        <v>60</v>
      </c>
      <c r="L19" s="321" t="s">
        <v>57</v>
      </c>
      <c r="M19" s="321" t="s">
        <v>72</v>
      </c>
      <c r="N19" s="321" t="s">
        <v>99</v>
      </c>
      <c r="O19" s="321" t="s">
        <v>1340</v>
      </c>
      <c r="P19" s="323"/>
      <c r="Q19" s="324"/>
      <c r="R19" s="325"/>
      <c r="S19" s="325" t="s">
        <v>1341</v>
      </c>
      <c r="T19" s="325" t="s">
        <v>1342</v>
      </c>
      <c r="U19" s="332" t="s">
        <v>1342</v>
      </c>
    </row>
  </sheetData>
  <autoFilter ref="A2:T19" xr:uid="{00000000-0009-0000-0000-000005000000}"/>
  <hyperlinks>
    <hyperlink ref="S3" r:id="rId1" xr:uid="{00000000-0004-0000-0500-000000000000}"/>
    <hyperlink ref="S4" r:id="rId2" xr:uid="{00000000-0004-0000-0500-000001000000}"/>
    <hyperlink ref="S6" r:id="rId3" location="/bda7594740fd40299423467b48e9ecf6" xr:uid="{00000000-0004-0000-0500-000002000000}"/>
    <hyperlink ref="T6" r:id="rId4" xr:uid="{00000000-0004-0000-0500-000003000000}"/>
    <hyperlink ref="S7" r:id="rId5" location="!/" xr:uid="{00000000-0004-0000-0500-000004000000}"/>
    <hyperlink ref="S8" r:id="rId6" xr:uid="{00000000-0004-0000-0500-000005000000}"/>
    <hyperlink ref="S9" r:id="rId7" xr:uid="{00000000-0004-0000-0500-000006000000}"/>
    <hyperlink ref="T9" r:id="rId8" xr:uid="{00000000-0004-0000-0500-000007000000}"/>
    <hyperlink ref="S10" r:id="rId9" xr:uid="{00000000-0004-0000-0500-000008000000}"/>
    <hyperlink ref="S11" r:id="rId10" xr:uid="{00000000-0004-0000-0500-000009000000}"/>
    <hyperlink ref="S12" r:id="rId11" xr:uid="{00000000-0004-0000-0500-00000A000000}"/>
    <hyperlink ref="S13" r:id="rId12" xr:uid="{00000000-0004-0000-0500-00000B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500-000000000000}">
          <x14:formula1>
            <xm:f>Labels!$C$4:$C$8</xm:f>
          </x14:formula1>
          <xm:sqref>B3:B13</xm:sqref>
        </x14:dataValidation>
        <x14:dataValidation type="list" allowBlank="1" xr:uid="{00000000-0002-0000-0500-000001000000}">
          <x14:formula1>
            <xm:f>Labels!$G$4:$G$8</xm:f>
          </x14:formula1>
          <xm:sqref>K3:K13</xm:sqref>
        </x14:dataValidation>
        <x14:dataValidation type="list" allowBlank="1" xr:uid="{00000000-0002-0000-0500-000002000000}">
          <x14:formula1>
            <xm:f>Labels!$B$4:$B$7</xm:f>
          </x14:formula1>
          <xm:sqref>A3:A13</xm:sqref>
        </x14:dataValidation>
        <x14:dataValidation type="list" allowBlank="1" xr:uid="{00000000-0002-0000-0500-000003000000}">
          <x14:formula1>
            <xm:f>Labels!$E$4:$E$9</xm:f>
          </x14:formula1>
          <xm:sqref>G3:G13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4"/>
  <sheetViews>
    <sheetView workbookViewId="0"/>
  </sheetViews>
  <sheetFormatPr defaultColWidth="14.42578125" defaultRowHeight="15.75" customHeight="1"/>
  <cols>
    <col min="1" max="1" width="6.140625" customWidth="1"/>
    <col min="2" max="2" width="34.42578125" customWidth="1"/>
    <col min="3" max="3" width="28.42578125" customWidth="1"/>
    <col min="4" max="4" width="13.7109375" customWidth="1"/>
    <col min="5" max="5" width="10.42578125" customWidth="1"/>
    <col min="6" max="6" width="11.28515625" customWidth="1"/>
    <col min="7" max="7" width="12" customWidth="1"/>
    <col min="10" max="10" width="5.42578125" customWidth="1"/>
    <col min="13" max="13" width="4.5703125" customWidth="1"/>
    <col min="16" max="16" width="4.7109375" customWidth="1"/>
  </cols>
  <sheetData>
    <row r="1" spans="1:27" ht="15.75" customHeight="1">
      <c r="A1" s="346" t="s">
        <v>1201</v>
      </c>
      <c r="B1" s="344"/>
      <c r="C1" s="344"/>
      <c r="D1" s="344"/>
      <c r="E1" s="344"/>
      <c r="F1" s="344"/>
      <c r="G1" s="344"/>
      <c r="H1" s="345"/>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1343</v>
      </c>
      <c r="D3" s="263" t="s">
        <v>1344</v>
      </c>
      <c r="E3" s="1"/>
      <c r="F3" s="1"/>
      <c r="G3" s="1"/>
      <c r="H3" s="1"/>
      <c r="I3" s="1"/>
      <c r="J3" s="1"/>
      <c r="K3" s="1"/>
      <c r="L3" s="1"/>
      <c r="M3" s="1"/>
      <c r="N3" s="1"/>
      <c r="O3" s="1"/>
      <c r="P3" s="1"/>
      <c r="Q3" s="1"/>
      <c r="R3" s="1"/>
      <c r="S3" s="1"/>
      <c r="T3" s="1"/>
      <c r="U3" s="1"/>
      <c r="V3" s="1"/>
      <c r="W3" s="1"/>
      <c r="X3" s="1"/>
      <c r="Y3" s="1"/>
      <c r="Z3" s="1"/>
      <c r="AA3" s="1"/>
    </row>
    <row r="4" spans="1:27" ht="15.75" customHeight="1">
      <c r="A4" s="258"/>
      <c r="B4" s="264" t="s">
        <v>1203</v>
      </c>
      <c r="C4" s="265">
        <f>COUNTIF(Catalogue!$B$2:$B$100,"AI tools &amp; applications")</f>
        <v>65</v>
      </c>
      <c r="D4" s="265">
        <f>'Shortlisted Initiatives Counter'!C4</f>
        <v>26</v>
      </c>
      <c r="E4" s="6"/>
      <c r="F4" s="1"/>
      <c r="G4" s="1"/>
      <c r="H4" s="1"/>
      <c r="I4" s="1"/>
      <c r="J4" s="1"/>
      <c r="K4" s="1"/>
      <c r="L4" s="1"/>
      <c r="M4" s="1"/>
      <c r="N4" s="1"/>
      <c r="O4" s="1"/>
      <c r="P4" s="1"/>
      <c r="Q4" s="1"/>
      <c r="R4" s="1"/>
      <c r="S4" s="1"/>
      <c r="T4" s="1"/>
      <c r="U4" s="1"/>
      <c r="V4" s="1"/>
      <c r="W4" s="1"/>
      <c r="X4" s="1"/>
      <c r="Y4" s="1"/>
      <c r="Z4" s="1"/>
      <c r="AA4" s="1"/>
    </row>
    <row r="5" spans="1:27" ht="12.75">
      <c r="A5" s="266"/>
      <c r="B5" s="264" t="s">
        <v>1204</v>
      </c>
      <c r="C5" s="265">
        <f>COUNTIF(Catalogue!$B$2:$B$100,"Platforms to fast-track research &amp; crowdsource projects")</f>
        <v>19</v>
      </c>
      <c r="D5" s="265">
        <f>'Shortlisted Initiatives Counter'!C5</f>
        <v>10</v>
      </c>
      <c r="E5" s="6"/>
      <c r="F5" s="1"/>
      <c r="G5" s="1"/>
      <c r="H5" s="1"/>
      <c r="I5" s="1"/>
      <c r="J5" s="1"/>
      <c r="K5" s="1"/>
      <c r="L5" s="1"/>
      <c r="M5" s="1"/>
      <c r="N5" s="1"/>
      <c r="O5" s="1"/>
      <c r="P5" s="1"/>
      <c r="Q5" s="1"/>
      <c r="R5" s="1"/>
      <c r="S5" s="1"/>
      <c r="T5" s="1"/>
      <c r="U5" s="1"/>
      <c r="V5" s="1"/>
      <c r="W5" s="1"/>
      <c r="X5" s="1"/>
      <c r="Y5" s="1"/>
      <c r="Z5" s="1"/>
      <c r="AA5" s="1"/>
    </row>
    <row r="6" spans="1:27" ht="15.75" customHeight="1">
      <c r="A6" s="258"/>
      <c r="B6" s="264" t="s">
        <v>1205</v>
      </c>
      <c r="C6" s="265">
        <f>COUNTIF(Catalogue!$B$2:$B$100,"Ethical and policy frameworks")</f>
        <v>8</v>
      </c>
      <c r="D6" s="265">
        <f>'Shortlisted Initiatives Counter'!C6</f>
        <v>0</v>
      </c>
      <c r="E6" s="6"/>
      <c r="F6" s="1"/>
      <c r="G6" s="1"/>
      <c r="H6" s="1"/>
      <c r="I6" s="1"/>
      <c r="J6" s="1"/>
      <c r="K6" s="1"/>
      <c r="L6" s="1"/>
      <c r="M6" s="1"/>
      <c r="N6" s="1"/>
      <c r="O6" s="1"/>
      <c r="P6" s="1"/>
      <c r="Q6" s="1"/>
      <c r="R6" s="1"/>
      <c r="S6" s="1"/>
      <c r="T6" s="1"/>
      <c r="U6" s="1"/>
      <c r="V6" s="1"/>
      <c r="W6" s="1"/>
      <c r="X6" s="1"/>
      <c r="Y6" s="1"/>
      <c r="Z6" s="1"/>
      <c r="AA6" s="1"/>
    </row>
    <row r="7" spans="1:27" ht="15.75" customHeight="1">
      <c r="A7" s="258"/>
      <c r="B7" s="264" t="s">
        <v>1206</v>
      </c>
      <c r="C7" s="265">
        <f>COUNTIF(Catalogue!$B$2:$B$100,"Governance mechanisms to operationalize principles")</f>
        <v>1</v>
      </c>
      <c r="D7" s="265">
        <f>'Shortlisted Initiatives Counter'!C7</f>
        <v>0</v>
      </c>
      <c r="E7" s="6"/>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334">
        <f>'Shortlisted Initiatives Counter'!C8</f>
        <v>0</v>
      </c>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263" t="s">
        <v>1344</v>
      </c>
      <c r="E9" s="6"/>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COUNTIF(Catalogue!$C$2:$C$100,"Accelerating research")</f>
        <v>26</v>
      </c>
      <c r="D10" s="265">
        <f>'Shortlisted Initiatives Counter'!C10</f>
        <v>15</v>
      </c>
      <c r="E10" s="6"/>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COUNTIF(Catalogue!$C$2:$C$100,"Early detection and diagnosis")</f>
        <v>18</v>
      </c>
      <c r="D11" s="265">
        <f>'Shortlisted Initiatives Counter'!C11</f>
        <v>7</v>
      </c>
      <c r="E11" s="6"/>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COUNTIF(Catalogue!$C$2:$C$100,"Prediction, surveillance and prevention")</f>
        <v>37</v>
      </c>
      <c r="D12" s="265">
        <f>'Shortlisted Initiatives Counter'!C12</f>
        <v>8</v>
      </c>
      <c r="E12" s="6"/>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COUNTIF(Catalogue!$C$2:$C$100,"Crisis response")</f>
        <v>6</v>
      </c>
      <c r="D13" s="265">
        <f>'Shortlisted Initiatives Counter'!C13</f>
        <v>3</v>
      </c>
      <c r="E13" s="6"/>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COUNTIF(Catalogue!$C$2:$C$100,"Recovery")</f>
        <v>6</v>
      </c>
      <c r="D14" s="265">
        <f>'Shortlisted Initiatives Counter'!C14</f>
        <v>3</v>
      </c>
      <c r="E14" s="6"/>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334">
        <f>'Shortlisted Initiatives Counter'!C15</f>
        <v>0</v>
      </c>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263" t="s">
        <v>1344</v>
      </c>
      <c r="E16" s="6"/>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COUNTIF(Catalogue!$P$2:$P$100,"*United States*")</f>
        <v>45</v>
      </c>
      <c r="D17" s="265">
        <f>'Shortlisted Initiatives Counter'!C17</f>
        <v>21</v>
      </c>
      <c r="E17" s="6"/>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65">
        <f>'Shortlisted Initiatives Counter'!C18</f>
        <v>10</v>
      </c>
      <c r="E18" s="6"/>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302</v>
      </c>
      <c r="C19" s="265">
        <f>COUNTIF(Catalogue!$P$2:$P$100,"*India*")</f>
        <v>8</v>
      </c>
      <c r="D19" s="265">
        <f>'Shortlisted Initiatives Counter'!C19</f>
        <v>5</v>
      </c>
      <c r="E19" s="6"/>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328</v>
      </c>
      <c r="C20" s="265">
        <f>COUNTIF(Catalogue!$P$2:$P$100,"*United Kingdom*")</f>
        <v>7</v>
      </c>
      <c r="D20" s="265">
        <f>'Shortlisted Initiatives Counter'!C20</f>
        <v>4</v>
      </c>
      <c r="E20" s="6"/>
      <c r="F20" s="1"/>
      <c r="G20" s="1"/>
      <c r="H20" s="1"/>
      <c r="I20" s="1"/>
      <c r="J20" s="1"/>
      <c r="K20" s="275"/>
      <c r="L20" s="1"/>
      <c r="M20" s="1"/>
      <c r="N20" s="275"/>
      <c r="O20" s="1"/>
      <c r="P20" s="1"/>
      <c r="Q20" s="275"/>
      <c r="R20" s="1"/>
      <c r="S20" s="1"/>
      <c r="T20" s="1"/>
      <c r="U20" s="1"/>
      <c r="V20" s="1"/>
      <c r="W20" s="1"/>
      <c r="X20" s="1"/>
      <c r="Y20" s="1"/>
      <c r="Z20" s="1"/>
      <c r="AA20" s="1"/>
    </row>
    <row r="21" spans="1:27" ht="12.75">
      <c r="A21" s="273"/>
      <c r="B21" s="264" t="s">
        <v>337</v>
      </c>
      <c r="C21" s="265">
        <f>COUNTIF(Catalogue!$P$2:$P$100,"*Japan*")</f>
        <v>4</v>
      </c>
      <c r="D21" s="265">
        <f>'Shortlisted Initiatives Counter'!C21</f>
        <v>3</v>
      </c>
      <c r="E21" s="6"/>
      <c r="F21" s="1"/>
      <c r="G21" s="1"/>
      <c r="H21" s="1"/>
      <c r="I21" s="1"/>
      <c r="J21" s="1"/>
      <c r="K21" s="1"/>
      <c r="L21" s="1"/>
      <c r="M21" s="1"/>
      <c r="N21" s="1"/>
      <c r="O21" s="1"/>
      <c r="P21" s="1"/>
      <c r="Q21" s="1"/>
      <c r="R21" s="1"/>
      <c r="S21" s="1"/>
      <c r="T21" s="1"/>
      <c r="U21" s="1"/>
      <c r="V21" s="1"/>
      <c r="W21" s="1"/>
      <c r="X21" s="1"/>
      <c r="Y21" s="1"/>
      <c r="Z21" s="1"/>
      <c r="AA21" s="1"/>
    </row>
    <row r="22" spans="1:27" ht="12.75">
      <c r="A22" s="273"/>
      <c r="B22" s="264" t="s">
        <v>82</v>
      </c>
      <c r="C22" s="265">
        <f>COUNTIF(Catalogue!$P$2:$P$100,"*New Zealand*")</f>
        <v>9</v>
      </c>
      <c r="D22" s="265">
        <f>'Shortlisted Initiatives Counter'!C22</f>
        <v>2</v>
      </c>
      <c r="E22" s="6"/>
      <c r="F22" s="1"/>
      <c r="G22" s="1"/>
      <c r="H22" s="1"/>
      <c r="I22" s="1"/>
      <c r="J22" s="1"/>
      <c r="K22" s="1"/>
      <c r="L22" s="1"/>
      <c r="M22" s="1"/>
      <c r="N22" s="1"/>
      <c r="O22" s="1"/>
      <c r="P22" s="1"/>
      <c r="Q22" s="1"/>
      <c r="R22" s="1"/>
      <c r="S22" s="1"/>
      <c r="T22" s="1"/>
      <c r="U22" s="1"/>
      <c r="V22" s="1"/>
      <c r="W22" s="1"/>
      <c r="X22" s="1"/>
      <c r="Y22" s="1"/>
      <c r="Z22" s="1"/>
      <c r="AA22" s="1"/>
    </row>
    <row r="23" spans="1:27" ht="12.75">
      <c r="A23" s="273"/>
      <c r="B23" s="264" t="s">
        <v>228</v>
      </c>
      <c r="C23" s="265">
        <f>COUNTIF(Catalogue!$P$2:$P$100,"*South Korea*")</f>
        <v>3</v>
      </c>
      <c r="D23" s="265">
        <f>'Shortlisted Initiatives Counter'!C23</f>
        <v>2</v>
      </c>
      <c r="E23" s="6"/>
      <c r="F23" s="1"/>
      <c r="G23" s="1"/>
      <c r="H23" s="1"/>
      <c r="I23" s="1"/>
      <c r="J23" s="1"/>
      <c r="K23" s="1"/>
      <c r="L23" s="1"/>
      <c r="M23" s="1"/>
      <c r="N23" s="1"/>
      <c r="O23" s="1"/>
      <c r="P23" s="1"/>
      <c r="Q23" s="1"/>
      <c r="R23" s="1"/>
      <c r="S23" s="1"/>
      <c r="T23" s="1"/>
      <c r="U23" s="1"/>
      <c r="V23" s="1"/>
      <c r="W23" s="1"/>
      <c r="X23" s="1"/>
      <c r="Y23" s="1"/>
      <c r="Z23" s="1"/>
      <c r="AA23" s="1"/>
    </row>
    <row r="24" spans="1:27" ht="12.75">
      <c r="A24" s="273"/>
      <c r="B24" s="264" t="s">
        <v>141</v>
      </c>
      <c r="C24" s="265">
        <f>COUNTIF(Catalogue!$P$2:$P$100,"*Singapore*")</f>
        <v>3</v>
      </c>
      <c r="D24" s="265">
        <f>'Shortlisted Initiatives Counter'!C24</f>
        <v>2</v>
      </c>
      <c r="E24" s="6"/>
      <c r="F24" s="1"/>
      <c r="G24" s="1"/>
      <c r="H24" s="1"/>
      <c r="I24" s="1"/>
      <c r="J24" s="1"/>
      <c r="K24" s="1"/>
      <c r="L24" s="1"/>
      <c r="M24" s="1"/>
      <c r="N24" s="1"/>
      <c r="O24" s="1"/>
      <c r="P24" s="1"/>
      <c r="Q24" s="1"/>
      <c r="R24" s="1"/>
      <c r="S24" s="1"/>
      <c r="T24" s="1"/>
      <c r="U24" s="1"/>
      <c r="V24" s="1"/>
      <c r="W24" s="1"/>
      <c r="X24" s="1"/>
      <c r="Y24" s="1"/>
      <c r="Z24" s="1"/>
      <c r="AA24" s="1"/>
    </row>
    <row r="25" spans="1:27" ht="12.75">
      <c r="A25" s="273"/>
      <c r="B25" s="264" t="s">
        <v>1208</v>
      </c>
      <c r="C25" s="265">
        <f>COUNTIF(Catalogue!$P$2:$P$100,"*Israel*")</f>
        <v>3</v>
      </c>
      <c r="D25" s="265">
        <f>'Shortlisted Initiatives Counter'!C25</f>
        <v>1</v>
      </c>
      <c r="E25" s="6"/>
      <c r="F25" s="1"/>
      <c r="G25" s="1"/>
      <c r="H25" s="1"/>
      <c r="I25" s="1"/>
      <c r="J25" s="1"/>
      <c r="K25" s="1"/>
      <c r="L25" s="1"/>
      <c r="M25" s="1"/>
      <c r="N25" s="1"/>
      <c r="O25" s="1"/>
      <c r="P25" s="1"/>
      <c r="Q25" s="1"/>
      <c r="R25" s="1"/>
      <c r="S25" s="1"/>
      <c r="T25" s="1"/>
      <c r="U25" s="1"/>
      <c r="V25" s="1"/>
      <c r="W25" s="1"/>
      <c r="X25" s="1"/>
      <c r="Y25" s="1"/>
      <c r="Z25" s="1"/>
      <c r="AA25" s="1"/>
    </row>
    <row r="26" spans="1:27" ht="12.75">
      <c r="A26" s="273"/>
      <c r="B26" s="264" t="s">
        <v>727</v>
      </c>
      <c r="C26" s="265">
        <f>COUNTIF(Catalogue!$P$2:$P$100,"*France*")</f>
        <v>3</v>
      </c>
      <c r="D26" s="265">
        <f>'Shortlisted Initiatives Counter'!C26</f>
        <v>1</v>
      </c>
      <c r="E26" s="6"/>
      <c r="F26" s="1"/>
      <c r="G26" s="1"/>
      <c r="H26" s="1"/>
      <c r="I26" s="1"/>
      <c r="J26" s="1"/>
      <c r="K26" s="1"/>
      <c r="L26" s="1"/>
      <c r="M26" s="1"/>
      <c r="N26" s="1"/>
      <c r="O26" s="1"/>
      <c r="P26" s="1"/>
      <c r="Q26" s="1"/>
      <c r="R26" s="1"/>
      <c r="S26" s="1"/>
      <c r="T26" s="1"/>
      <c r="U26" s="1"/>
      <c r="V26" s="1"/>
      <c r="W26" s="1"/>
      <c r="X26" s="1"/>
      <c r="Y26" s="1"/>
      <c r="Z26" s="1"/>
      <c r="AA26" s="1"/>
    </row>
    <row r="27" spans="1:27" ht="12.75">
      <c r="A27" s="273"/>
      <c r="B27" s="264" t="s">
        <v>171</v>
      </c>
      <c r="C27" s="265">
        <f>COUNTIF(Catalogue!$P$2:$P$100,"*Canada*")</f>
        <v>3</v>
      </c>
      <c r="D27" s="265">
        <f>'Shortlisted Initiatives Counter'!C27</f>
        <v>1</v>
      </c>
      <c r="E27" s="6"/>
      <c r="F27" s="1"/>
      <c r="G27" s="1"/>
      <c r="H27" s="1"/>
      <c r="I27" s="1"/>
      <c r="J27" s="1"/>
      <c r="K27" s="1"/>
      <c r="L27" s="1"/>
      <c r="M27" s="1"/>
      <c r="N27" s="1"/>
      <c r="O27" s="1"/>
      <c r="P27" s="1"/>
      <c r="Q27" s="1"/>
      <c r="R27" s="1"/>
      <c r="S27" s="1"/>
      <c r="T27" s="1"/>
      <c r="U27" s="1"/>
      <c r="V27" s="1"/>
      <c r="W27" s="1"/>
      <c r="X27" s="1"/>
      <c r="Y27" s="1"/>
      <c r="Z27" s="1"/>
      <c r="AA27" s="1"/>
    </row>
    <row r="28" spans="1:27" ht="12.75">
      <c r="A28" s="273"/>
      <c r="B28" s="264" t="s">
        <v>452</v>
      </c>
      <c r="C28" s="265">
        <f>COUNTIF(Catalogue!$P$2:$P$100,"*Switzerland*")</f>
        <v>2</v>
      </c>
      <c r="D28" s="265">
        <f>'Shortlisted Initiatives Counter'!C28</f>
        <v>1</v>
      </c>
      <c r="E28" s="6"/>
      <c r="F28" s="1"/>
      <c r="G28" s="1"/>
      <c r="H28" s="1"/>
      <c r="I28" s="1"/>
      <c r="J28" s="1"/>
      <c r="K28" s="1"/>
      <c r="L28" s="1"/>
      <c r="M28" s="1"/>
      <c r="N28" s="1"/>
      <c r="O28" s="1"/>
      <c r="P28" s="1"/>
      <c r="Q28" s="1"/>
      <c r="R28" s="1"/>
      <c r="S28" s="1"/>
      <c r="T28" s="1"/>
      <c r="U28" s="1"/>
      <c r="V28" s="1"/>
      <c r="W28" s="1"/>
      <c r="X28" s="1"/>
      <c r="Y28" s="1"/>
      <c r="Z28" s="1"/>
      <c r="AA28" s="1"/>
    </row>
    <row r="29" spans="1:27" ht="12.75">
      <c r="A29" s="273"/>
      <c r="B29" s="264" t="s">
        <v>61</v>
      </c>
      <c r="C29" s="265">
        <f>COUNTIF(Catalogue!$P$2:$P$100,"*Germany*")</f>
        <v>2</v>
      </c>
      <c r="D29" s="265">
        <f>'Shortlisted Initiatives Counter'!C29</f>
        <v>1</v>
      </c>
      <c r="E29" s="6"/>
      <c r="F29" s="1"/>
      <c r="G29" s="1"/>
      <c r="H29" s="1"/>
      <c r="I29" s="1"/>
      <c r="J29" s="1"/>
      <c r="K29" s="1"/>
      <c r="L29" s="1"/>
      <c r="M29" s="1"/>
      <c r="N29" s="1"/>
      <c r="O29" s="1"/>
      <c r="P29" s="1"/>
      <c r="Q29" s="1"/>
      <c r="R29" s="1"/>
      <c r="S29" s="1"/>
      <c r="T29" s="1"/>
      <c r="U29" s="1"/>
      <c r="V29" s="1"/>
      <c r="W29" s="1"/>
      <c r="X29" s="1"/>
      <c r="Y29" s="1"/>
      <c r="Z29" s="1"/>
      <c r="AA29" s="1"/>
    </row>
    <row r="30" spans="1:27" ht="12.75">
      <c r="A30" s="273"/>
      <c r="B30" s="264" t="s">
        <v>669</v>
      </c>
      <c r="C30" s="265">
        <f>COUNTIF(Catalogue!$P$2:$P$100,"*Brazil*")</f>
        <v>2</v>
      </c>
      <c r="D30" s="265">
        <f>'Shortlisted Initiatives Counter'!C30</f>
        <v>0</v>
      </c>
      <c r="E30" s="6"/>
      <c r="F30" s="1"/>
      <c r="G30" s="1"/>
      <c r="H30" s="1"/>
      <c r="I30" s="1"/>
      <c r="J30" s="1"/>
      <c r="K30" s="1"/>
      <c r="L30" s="1"/>
      <c r="M30" s="1"/>
      <c r="N30" s="1"/>
      <c r="O30" s="1"/>
      <c r="P30" s="1"/>
      <c r="Q30" s="1"/>
      <c r="R30" s="1"/>
      <c r="S30" s="1"/>
      <c r="T30" s="1"/>
      <c r="U30" s="1"/>
      <c r="V30" s="1"/>
      <c r="W30" s="1"/>
      <c r="X30" s="1"/>
      <c r="Y30" s="1"/>
      <c r="Z30" s="1"/>
      <c r="AA30" s="1"/>
    </row>
    <row r="31" spans="1:27" ht="12.75">
      <c r="A31" s="276"/>
      <c r="B31" s="264" t="s">
        <v>1209</v>
      </c>
      <c r="C31" s="265">
        <f>COUNTIF(Catalogue!$P$2:$P$100,"*UAE*")</f>
        <v>1</v>
      </c>
      <c r="D31" s="265">
        <f>'Shortlisted Initiatives Counter'!C31</f>
        <v>0</v>
      </c>
      <c r="E31" s="6"/>
      <c r="F31" s="1"/>
      <c r="G31" s="1"/>
      <c r="H31" s="1"/>
      <c r="I31" s="1"/>
      <c r="J31" s="1"/>
      <c r="K31" s="1"/>
      <c r="L31" s="1"/>
      <c r="M31" s="1"/>
      <c r="N31" s="1"/>
      <c r="O31" s="1"/>
      <c r="P31" s="1"/>
      <c r="Q31" s="1"/>
      <c r="R31" s="1"/>
      <c r="S31" s="1"/>
      <c r="T31" s="1"/>
      <c r="U31" s="1"/>
      <c r="V31" s="1"/>
      <c r="W31" s="1"/>
      <c r="X31" s="1"/>
      <c r="Y31" s="1"/>
      <c r="Z31" s="1"/>
      <c r="AA31" s="1"/>
    </row>
    <row r="32" spans="1:27" ht="12.75">
      <c r="A32" s="273"/>
      <c r="B32" s="264" t="s">
        <v>269</v>
      </c>
      <c r="C32" s="265">
        <f>COUNTIF(Catalogue!$P$2:$P$100,"*Netherlands*")</f>
        <v>1</v>
      </c>
      <c r="D32" s="265">
        <f>'Shortlisted Initiatives Counter'!C32</f>
        <v>0</v>
      </c>
      <c r="E32" s="6"/>
      <c r="F32" s="1"/>
      <c r="G32" s="1"/>
      <c r="H32" s="1"/>
      <c r="I32" s="1"/>
      <c r="J32" s="1"/>
      <c r="K32" s="1"/>
      <c r="L32" s="1"/>
      <c r="M32" s="1"/>
      <c r="N32" s="1"/>
      <c r="O32" s="1"/>
      <c r="P32" s="1"/>
      <c r="Q32" s="1"/>
      <c r="R32" s="1"/>
      <c r="S32" s="1"/>
      <c r="T32" s="1"/>
      <c r="U32" s="1"/>
      <c r="V32" s="1"/>
      <c r="W32" s="1"/>
      <c r="X32" s="1"/>
      <c r="Y32" s="1"/>
      <c r="Z32" s="1"/>
      <c r="AA32" s="1"/>
    </row>
    <row r="33" spans="1:27" ht="12.75">
      <c r="A33" s="273"/>
      <c r="B33" s="277" t="s">
        <v>368</v>
      </c>
      <c r="C33" s="265">
        <f>COUNTIF(Catalogue!$P$2:$P$100,"*Luxembourg*")</f>
        <v>1</v>
      </c>
      <c r="D33" s="265">
        <f>'Shortlisted Initiatives Counter'!C33</f>
        <v>0</v>
      </c>
      <c r="E33" s="6"/>
      <c r="F33" s="1"/>
      <c r="G33" s="1"/>
      <c r="H33" s="1"/>
      <c r="I33" s="1"/>
      <c r="J33" s="1"/>
      <c r="K33" s="1"/>
      <c r="L33" s="1"/>
      <c r="M33" s="1"/>
      <c r="N33" s="1"/>
      <c r="O33" s="1"/>
      <c r="P33" s="1"/>
      <c r="Q33" s="1"/>
      <c r="R33" s="1"/>
      <c r="S33" s="1"/>
      <c r="T33" s="1"/>
      <c r="U33" s="1"/>
      <c r="V33" s="1"/>
      <c r="W33" s="1"/>
      <c r="X33" s="1"/>
      <c r="Y33" s="1"/>
      <c r="Z33" s="1"/>
      <c r="AA33" s="1"/>
    </row>
    <row r="34" spans="1:27" ht="12.75">
      <c r="A34" s="273"/>
      <c r="B34" s="264" t="s">
        <v>1210</v>
      </c>
      <c r="C34" s="265">
        <f>COUNTIF(Catalogue!$P$2:$P$100,"*Greece*")</f>
        <v>1</v>
      </c>
      <c r="D34" s="265">
        <f>'Shortlisted Initiatives Counter'!C34</f>
        <v>0</v>
      </c>
      <c r="E34" s="6"/>
      <c r="F34" s="1"/>
      <c r="G34" s="1"/>
      <c r="H34" s="1"/>
      <c r="I34" s="1"/>
      <c r="J34" s="1"/>
      <c r="K34" s="1"/>
      <c r="L34" s="1"/>
      <c r="M34" s="1"/>
      <c r="N34" s="1"/>
      <c r="O34" s="1"/>
      <c r="P34" s="1"/>
      <c r="Q34" s="1"/>
      <c r="R34" s="1"/>
      <c r="S34" s="1"/>
      <c r="T34" s="1"/>
      <c r="U34" s="1"/>
      <c r="V34" s="1"/>
      <c r="W34" s="1"/>
      <c r="X34" s="1"/>
      <c r="Y34" s="1"/>
      <c r="Z34" s="1"/>
      <c r="AA34" s="1"/>
    </row>
    <row r="35" spans="1:27" ht="12.75">
      <c r="A35" s="273"/>
      <c r="B35" s="264" t="s">
        <v>246</v>
      </c>
      <c r="C35" s="265">
        <f>COUNTIF(Catalogue!$P$2:$P$100,"*European Union*")</f>
        <v>1</v>
      </c>
      <c r="D35" s="265">
        <f>'Shortlisted Initiatives Counter'!C35</f>
        <v>0</v>
      </c>
      <c r="E35" s="6"/>
      <c r="F35" s="1"/>
      <c r="G35" s="1"/>
      <c r="H35" s="1"/>
      <c r="I35" s="1"/>
      <c r="J35" s="1"/>
      <c r="K35" s="1"/>
      <c r="L35" s="1"/>
      <c r="M35" s="1"/>
      <c r="N35" s="1"/>
      <c r="O35" s="1"/>
      <c r="P35" s="1"/>
      <c r="Q35" s="1"/>
      <c r="R35" s="1"/>
      <c r="S35" s="1"/>
      <c r="T35" s="1"/>
      <c r="U35" s="1"/>
      <c r="V35" s="1"/>
      <c r="W35" s="1"/>
      <c r="X35" s="1"/>
      <c r="Y35" s="1"/>
      <c r="Z35" s="1"/>
      <c r="AA35" s="1"/>
    </row>
    <row r="36" spans="1:27" ht="12.75">
      <c r="A36" s="273"/>
      <c r="B36" s="264" t="s">
        <v>504</v>
      </c>
      <c r="C36" s="265">
        <f>COUNTIF(Catalogue!$P$2:$P$100,"*Belgium*")</f>
        <v>1</v>
      </c>
      <c r="D36" s="265">
        <f>'Shortlisted Initiatives Counter'!C36</f>
        <v>0</v>
      </c>
      <c r="E36" s="6"/>
      <c r="F36" s="1"/>
      <c r="G36" s="1"/>
      <c r="H36" s="1"/>
      <c r="I36" s="1"/>
      <c r="J36" s="1"/>
      <c r="K36" s="1"/>
      <c r="L36" s="1"/>
      <c r="M36" s="1"/>
      <c r="N36" s="1"/>
      <c r="O36" s="1"/>
      <c r="P36" s="1"/>
      <c r="Q36" s="1"/>
      <c r="R36" s="1"/>
      <c r="S36" s="1"/>
      <c r="T36" s="1"/>
      <c r="U36" s="1"/>
      <c r="V36" s="1"/>
      <c r="W36" s="1"/>
      <c r="X36" s="1"/>
      <c r="Y36" s="1"/>
      <c r="Z36" s="1"/>
      <c r="AA36" s="1"/>
    </row>
    <row r="37" spans="1:27" ht="12.75">
      <c r="A37" s="259"/>
      <c r="B37" s="268"/>
      <c r="C37" s="269"/>
      <c r="D37" s="335">
        <f>'Shortlisted Initiatives Counter'!C37</f>
        <v>0</v>
      </c>
      <c r="E37" s="1"/>
      <c r="F37" s="1"/>
      <c r="G37" s="1"/>
      <c r="H37" s="1"/>
      <c r="I37" s="1"/>
      <c r="J37" s="1"/>
      <c r="K37" s="1"/>
      <c r="L37" s="1"/>
      <c r="M37" s="1"/>
      <c r="N37" s="1"/>
      <c r="O37" s="1"/>
      <c r="P37" s="1"/>
      <c r="Q37" s="1"/>
      <c r="R37" s="1"/>
      <c r="S37" s="1"/>
      <c r="T37" s="1"/>
      <c r="U37" s="1"/>
      <c r="V37" s="1"/>
      <c r="W37" s="1"/>
      <c r="X37" s="1"/>
      <c r="Y37" s="1"/>
      <c r="Z37" s="1"/>
      <c r="AA37" s="1"/>
    </row>
    <row r="38" spans="1:27" ht="12.75">
      <c r="A38" s="261"/>
      <c r="B38" s="262" t="s">
        <v>1211</v>
      </c>
      <c r="C38" s="263" t="s">
        <v>1202</v>
      </c>
      <c r="D38" s="263" t="s">
        <v>1344</v>
      </c>
      <c r="E38" s="1"/>
      <c r="F38" s="1"/>
      <c r="G38" s="1"/>
      <c r="H38" s="1"/>
      <c r="I38" s="1"/>
      <c r="J38" s="1"/>
      <c r="K38" s="1"/>
      <c r="L38" s="1"/>
      <c r="M38" s="1"/>
      <c r="N38" s="1"/>
      <c r="O38" s="1"/>
      <c r="P38" s="1"/>
      <c r="Q38" s="1"/>
      <c r="R38" s="1"/>
      <c r="S38" s="1"/>
      <c r="T38" s="1"/>
      <c r="U38" s="1"/>
      <c r="V38" s="1"/>
      <c r="W38" s="1"/>
      <c r="X38" s="1"/>
      <c r="Y38" s="1"/>
      <c r="Z38" s="1"/>
      <c r="AA38" s="1"/>
    </row>
    <row r="39" spans="1:27" ht="12.75">
      <c r="A39" s="278"/>
      <c r="B39" s="279">
        <v>43831</v>
      </c>
      <c r="C39" s="265">
        <f>COUNTIF(Catalogue!$O$2:$O$100,"January 2020")</f>
        <v>3</v>
      </c>
      <c r="D39" s="265">
        <f>'Shortlisted Initiatives Counter'!C39</f>
        <v>2</v>
      </c>
      <c r="E39" s="6"/>
      <c r="F39" s="1"/>
      <c r="G39" s="1"/>
      <c r="H39" s="1"/>
      <c r="I39" s="1"/>
      <c r="J39" s="1"/>
      <c r="K39" s="1"/>
      <c r="L39" s="1"/>
      <c r="M39" s="1"/>
      <c r="N39" s="1"/>
      <c r="O39" s="1"/>
      <c r="P39" s="1"/>
      <c r="Q39" s="1"/>
      <c r="R39" s="1"/>
      <c r="S39" s="1"/>
      <c r="T39" s="1"/>
      <c r="U39" s="1"/>
      <c r="V39" s="1"/>
      <c r="W39" s="1"/>
      <c r="X39" s="1"/>
      <c r="Y39" s="1"/>
      <c r="Z39" s="1"/>
      <c r="AA39" s="1"/>
    </row>
    <row r="40" spans="1:27" ht="12.75">
      <c r="A40" s="278"/>
      <c r="B40" s="279">
        <v>43862</v>
      </c>
      <c r="C40" s="265">
        <f>COUNTIF(Catalogue!$O$2:$O$100,"February 2020")</f>
        <v>4</v>
      </c>
      <c r="D40" s="265">
        <f>'Shortlisted Initiatives Counter'!C40</f>
        <v>1</v>
      </c>
      <c r="E40" s="6"/>
      <c r="F40" s="1"/>
      <c r="G40" s="1"/>
      <c r="H40" s="1"/>
      <c r="I40" s="1"/>
      <c r="J40" s="1"/>
      <c r="K40" s="1"/>
      <c r="L40" s="1"/>
      <c r="M40" s="1"/>
      <c r="N40" s="1"/>
      <c r="O40" s="1"/>
      <c r="P40" s="1"/>
      <c r="Q40" s="1"/>
      <c r="R40" s="1"/>
      <c r="S40" s="1"/>
      <c r="T40" s="1"/>
      <c r="U40" s="1"/>
      <c r="V40" s="1"/>
      <c r="W40" s="1"/>
      <c r="X40" s="1"/>
      <c r="Y40" s="1"/>
      <c r="Z40" s="1"/>
      <c r="AA40" s="1"/>
    </row>
    <row r="41" spans="1:27" ht="12.75">
      <c r="A41" s="278"/>
      <c r="B41" s="279">
        <v>43891</v>
      </c>
      <c r="C41" s="265">
        <f>COUNTIF(Catalogue!$O$2:$O$100,"March 2020")</f>
        <v>18</v>
      </c>
      <c r="D41" s="265">
        <f>'Shortlisted Initiatives Counter'!C41</f>
        <v>8</v>
      </c>
      <c r="E41" s="6"/>
      <c r="F41" s="1"/>
      <c r="G41" s="1"/>
      <c r="H41" s="1"/>
      <c r="I41" s="1"/>
      <c r="J41" s="1"/>
      <c r="K41" s="1"/>
      <c r="L41" s="1"/>
      <c r="M41" s="1"/>
      <c r="N41" s="1"/>
      <c r="O41" s="1"/>
      <c r="P41" s="1"/>
      <c r="Q41" s="1"/>
      <c r="R41" s="1"/>
      <c r="S41" s="1"/>
      <c r="T41" s="1"/>
      <c r="U41" s="1"/>
      <c r="V41" s="1"/>
      <c r="W41" s="1"/>
      <c r="X41" s="1"/>
      <c r="Y41" s="1"/>
      <c r="Z41" s="1"/>
      <c r="AA41" s="1"/>
    </row>
    <row r="42" spans="1:27" ht="12.75">
      <c r="A42" s="278"/>
      <c r="B42" s="279">
        <v>43922</v>
      </c>
      <c r="C42" s="265">
        <f>COUNTIF(Catalogue!$O$2:$O$100,"April 2020")</f>
        <v>24</v>
      </c>
      <c r="D42" s="265">
        <f>'Shortlisted Initiatives Counter'!C42</f>
        <v>10</v>
      </c>
      <c r="E42" s="6"/>
      <c r="F42" s="1"/>
      <c r="G42" s="1"/>
      <c r="H42" s="1"/>
      <c r="I42" s="1"/>
      <c r="J42" s="1"/>
      <c r="K42" s="1"/>
      <c r="L42" s="1"/>
      <c r="M42" s="1"/>
      <c r="N42" s="1"/>
      <c r="O42" s="1"/>
      <c r="P42" s="1"/>
      <c r="Q42" s="1"/>
      <c r="R42" s="1"/>
      <c r="S42" s="1"/>
      <c r="T42" s="1"/>
      <c r="U42" s="1"/>
      <c r="V42" s="1"/>
      <c r="W42" s="1"/>
      <c r="X42" s="1"/>
      <c r="Y42" s="1"/>
      <c r="Z42" s="1"/>
      <c r="AA42" s="1"/>
    </row>
    <row r="43" spans="1:27" ht="12.75">
      <c r="A43" s="278"/>
      <c r="B43" s="279">
        <v>43952</v>
      </c>
      <c r="C43" s="265">
        <f>COUNTIF(Catalogue!$O$2:$O$100,"May 2020")</f>
        <v>11</v>
      </c>
      <c r="D43" s="265">
        <f>'Shortlisted Initiatives Counter'!C43</f>
        <v>4</v>
      </c>
      <c r="E43" s="6"/>
      <c r="F43" s="1"/>
      <c r="G43" s="1"/>
      <c r="H43" s="1"/>
      <c r="I43" s="1"/>
      <c r="J43" s="1"/>
      <c r="K43" s="1"/>
      <c r="L43" s="1"/>
      <c r="M43" s="1"/>
      <c r="N43" s="1"/>
      <c r="O43" s="1"/>
      <c r="P43" s="1"/>
      <c r="Q43" s="1"/>
      <c r="R43" s="1"/>
      <c r="S43" s="1"/>
      <c r="T43" s="1"/>
      <c r="U43" s="1"/>
      <c r="V43" s="1"/>
      <c r="W43" s="1"/>
      <c r="X43" s="1"/>
      <c r="Y43" s="1"/>
      <c r="Z43" s="1"/>
      <c r="AA43" s="1"/>
    </row>
    <row r="44" spans="1:27" ht="12.75">
      <c r="A44" s="278"/>
      <c r="B44" s="279">
        <v>43983</v>
      </c>
      <c r="C44" s="265">
        <f>COUNTIF(Catalogue!$O$2:$O$100,"June 2020")</f>
        <v>5</v>
      </c>
      <c r="D44" s="265">
        <f>'Shortlisted Initiatives Counter'!C44</f>
        <v>3</v>
      </c>
      <c r="E44" s="6"/>
      <c r="F44" s="1"/>
      <c r="G44" s="1"/>
      <c r="H44" s="1"/>
      <c r="I44" s="1"/>
      <c r="J44" s="1"/>
      <c r="K44" s="1"/>
      <c r="L44" s="1"/>
      <c r="M44" s="1"/>
      <c r="N44" s="1"/>
      <c r="O44" s="1"/>
      <c r="P44" s="1"/>
      <c r="Q44" s="1"/>
      <c r="R44" s="1"/>
      <c r="S44" s="1"/>
      <c r="T44" s="1"/>
      <c r="U44" s="1"/>
      <c r="V44" s="1"/>
      <c r="W44" s="1"/>
      <c r="X44" s="1"/>
      <c r="Y44" s="1"/>
      <c r="Z44" s="1"/>
      <c r="AA44" s="1"/>
    </row>
    <row r="45" spans="1:27" ht="12.75">
      <c r="A45" s="278"/>
      <c r="B45" s="279">
        <v>44013</v>
      </c>
      <c r="C45" s="265">
        <f>COUNTIF(Catalogue!$O$2:$O$100,"July 2020")</f>
        <v>3</v>
      </c>
      <c r="D45" s="265">
        <f>'Shortlisted Initiatives Counter'!C45</f>
        <v>1</v>
      </c>
      <c r="E45" s="274"/>
      <c r="F45" s="1"/>
      <c r="G45" s="1"/>
      <c r="H45" s="275"/>
      <c r="I45" s="1"/>
      <c r="J45" s="1"/>
      <c r="K45" s="1"/>
      <c r="L45" s="1"/>
      <c r="M45" s="1"/>
      <c r="N45" s="1"/>
      <c r="O45" s="1"/>
      <c r="P45" s="1"/>
      <c r="Q45" s="1"/>
      <c r="R45" s="1"/>
      <c r="S45" s="1"/>
      <c r="T45" s="1"/>
      <c r="U45" s="1"/>
      <c r="V45" s="1"/>
      <c r="W45" s="1"/>
      <c r="X45" s="1"/>
      <c r="Y45" s="1"/>
      <c r="Z45" s="1"/>
      <c r="AA45" s="1"/>
    </row>
    <row r="46" spans="1:27" ht="12.75">
      <c r="A46" s="278"/>
      <c r="B46" s="279">
        <v>44044</v>
      </c>
      <c r="C46" s="265">
        <f>COUNTIF(Catalogue!$O$2:$O$100,"August 2020")</f>
        <v>2</v>
      </c>
      <c r="D46" s="265">
        <f>'Shortlisted Initiatives Counter'!C46</f>
        <v>0</v>
      </c>
      <c r="E46" s="274"/>
      <c r="F46" s="1"/>
      <c r="G46" s="1"/>
      <c r="H46" s="275"/>
      <c r="I46" s="1"/>
      <c r="J46" s="1"/>
      <c r="K46" s="1"/>
      <c r="L46" s="1"/>
      <c r="M46" s="1"/>
      <c r="N46" s="1"/>
      <c r="O46" s="1"/>
      <c r="P46" s="1"/>
      <c r="Q46" s="1"/>
      <c r="R46" s="1"/>
      <c r="S46" s="1"/>
      <c r="T46" s="1"/>
      <c r="U46" s="1"/>
      <c r="V46" s="1"/>
      <c r="W46" s="1"/>
      <c r="X46" s="1"/>
      <c r="Y46" s="1"/>
      <c r="Z46" s="1"/>
      <c r="AA46" s="1"/>
    </row>
    <row r="47" spans="1:27" ht="12.75">
      <c r="A47" s="278"/>
      <c r="B47" s="279">
        <v>44075</v>
      </c>
      <c r="C47" s="265">
        <f>COUNTIF(Catalogue!$O$2:$O$100,"September 2020")</f>
        <v>1</v>
      </c>
      <c r="D47" s="265">
        <f>'Shortlisted Initiatives Counter'!C47</f>
        <v>1</v>
      </c>
      <c r="E47" s="274"/>
      <c r="F47" s="1"/>
      <c r="G47" s="1"/>
      <c r="H47" s="275"/>
      <c r="I47" s="1"/>
      <c r="J47" s="1"/>
      <c r="K47" s="1"/>
      <c r="L47" s="1"/>
      <c r="M47" s="1"/>
      <c r="N47" s="1"/>
      <c r="O47" s="1"/>
      <c r="P47" s="1"/>
      <c r="Q47" s="1"/>
      <c r="R47" s="1"/>
      <c r="S47" s="1"/>
      <c r="T47" s="1"/>
      <c r="U47" s="1"/>
      <c r="V47" s="1"/>
      <c r="W47" s="1"/>
      <c r="X47" s="1"/>
      <c r="Y47" s="1"/>
      <c r="Z47" s="1"/>
      <c r="AA47" s="1"/>
    </row>
    <row r="48" spans="1:27" ht="12.75">
      <c r="A48" s="278"/>
      <c r="B48" s="279">
        <v>44105</v>
      </c>
      <c r="C48" s="265">
        <f>COUNTIF(Catalogue!$O$2:$O$100,"October 2020")</f>
        <v>0</v>
      </c>
      <c r="D48" s="265">
        <f>'Shortlisted Initiatives Counter'!C48</f>
        <v>0</v>
      </c>
      <c r="E48" s="274"/>
      <c r="F48" s="1"/>
      <c r="G48" s="1"/>
      <c r="H48" s="275"/>
      <c r="I48" s="1"/>
      <c r="J48" s="1"/>
      <c r="K48" s="1"/>
      <c r="L48" s="1"/>
      <c r="M48" s="1"/>
      <c r="N48" s="1"/>
      <c r="O48" s="1"/>
      <c r="P48" s="1"/>
      <c r="Q48" s="1"/>
      <c r="R48" s="1"/>
      <c r="S48" s="1"/>
      <c r="T48" s="1"/>
      <c r="U48" s="1"/>
      <c r="V48" s="1"/>
      <c r="W48" s="1"/>
      <c r="X48" s="1"/>
      <c r="Y48" s="1"/>
      <c r="Z48" s="1"/>
      <c r="AA48" s="1"/>
    </row>
    <row r="49" spans="1:27" ht="12.75">
      <c r="A49" s="273"/>
      <c r="B49" s="280">
        <v>2019</v>
      </c>
      <c r="C49" s="265">
        <f>COUNTIF(Catalogue!$O$2:$O$100,"*2019*")</f>
        <v>0</v>
      </c>
      <c r="D49" s="265">
        <f>'Shortlisted Initiatives Counter'!C49</f>
        <v>0</v>
      </c>
      <c r="E49" s="274"/>
      <c r="F49" s="1"/>
      <c r="G49" s="1"/>
      <c r="H49" s="275"/>
      <c r="I49" s="1"/>
      <c r="J49" s="1"/>
      <c r="K49" s="1"/>
      <c r="L49" s="1"/>
      <c r="M49" s="1"/>
      <c r="N49" s="1"/>
      <c r="O49" s="1"/>
      <c r="P49" s="1"/>
      <c r="Q49" s="1"/>
      <c r="R49" s="1"/>
      <c r="S49" s="1"/>
      <c r="T49" s="1"/>
      <c r="U49" s="1"/>
      <c r="V49" s="1"/>
      <c r="W49" s="1"/>
      <c r="X49" s="1"/>
      <c r="Y49" s="1"/>
      <c r="Z49" s="1"/>
      <c r="AA49" s="1"/>
    </row>
    <row r="50" spans="1:27" ht="12.75">
      <c r="A50" s="273"/>
      <c r="B50" s="280">
        <v>2018</v>
      </c>
      <c r="C50" s="265">
        <f>COUNTIF(Catalogue!$O$2:$O$100,"2017")</f>
        <v>1</v>
      </c>
      <c r="D50" s="265">
        <f>'Shortlisted Initiatives Counter'!C50</f>
        <v>1</v>
      </c>
      <c r="E50" s="274"/>
      <c r="F50" s="1"/>
      <c r="G50" s="1"/>
      <c r="H50" s="275"/>
      <c r="I50" s="1"/>
      <c r="J50" s="1"/>
      <c r="K50" s="1"/>
      <c r="L50" s="1"/>
      <c r="M50" s="1"/>
      <c r="N50" s="1"/>
      <c r="O50" s="1"/>
      <c r="P50" s="1"/>
      <c r="Q50" s="1"/>
      <c r="R50" s="1"/>
      <c r="S50" s="1"/>
      <c r="T50" s="1"/>
      <c r="U50" s="1"/>
      <c r="V50" s="1"/>
      <c r="W50" s="1"/>
      <c r="X50" s="1"/>
      <c r="Y50" s="1"/>
      <c r="Z50" s="1"/>
      <c r="AA50" s="1"/>
    </row>
    <row r="51" spans="1:27" ht="12.75">
      <c r="A51" s="273"/>
      <c r="B51" s="280">
        <v>2017</v>
      </c>
      <c r="C51" s="265">
        <f>COUNTIF(Catalogue!$O$2:$O$100,"2017")</f>
        <v>1</v>
      </c>
      <c r="D51" s="265">
        <f>'Shortlisted Initiatives Counter'!C51</f>
        <v>1</v>
      </c>
      <c r="E51" s="274"/>
      <c r="F51" s="1"/>
      <c r="G51" s="1"/>
      <c r="H51" s="275"/>
      <c r="I51" s="1"/>
      <c r="J51" s="1"/>
      <c r="K51" s="1"/>
      <c r="L51" s="1"/>
      <c r="M51" s="1"/>
      <c r="N51" s="1"/>
      <c r="O51" s="1"/>
      <c r="P51" s="1"/>
      <c r="Q51" s="1"/>
      <c r="R51" s="1"/>
      <c r="S51" s="1"/>
      <c r="T51" s="1"/>
      <c r="U51" s="1"/>
      <c r="V51" s="1"/>
      <c r="W51" s="1"/>
      <c r="X51" s="1"/>
      <c r="Y51" s="1"/>
      <c r="Z51" s="1"/>
      <c r="AA51" s="1"/>
    </row>
    <row r="52" spans="1:27" ht="12.75">
      <c r="A52" s="273"/>
      <c r="B52" s="280" t="s">
        <v>1212</v>
      </c>
      <c r="C52" s="265">
        <f>COUNTIF(Catalogue!$O$2:$O$100,"2016")+COUNTIF(Catalogue!$O$2:$O$100,"2015")+COUNTIF(Catalogue!$O$2:$O$100,"2006")+COUNTIF(Catalogue!$O$2:$O$100,"2007")</f>
        <v>1</v>
      </c>
      <c r="D52" s="265">
        <f>'Shortlisted Initiatives Counter'!C52</f>
        <v>1</v>
      </c>
      <c r="E52" s="274"/>
      <c r="F52" s="1"/>
      <c r="G52" s="1"/>
      <c r="H52" s="275"/>
      <c r="I52" s="1"/>
      <c r="J52" s="1"/>
      <c r="K52" s="1"/>
      <c r="L52" s="1"/>
      <c r="M52" s="1"/>
      <c r="N52" s="1"/>
      <c r="O52" s="1"/>
      <c r="P52" s="1"/>
      <c r="Q52" s="1"/>
      <c r="R52" s="1"/>
      <c r="S52" s="1"/>
      <c r="T52" s="1"/>
      <c r="U52" s="1"/>
      <c r="V52" s="1"/>
      <c r="W52" s="1"/>
      <c r="X52" s="1"/>
      <c r="Y52" s="1"/>
      <c r="Z52" s="1"/>
      <c r="AA52" s="1"/>
    </row>
    <row r="53" spans="1:27" ht="12.75">
      <c r="A53" s="273"/>
      <c r="B53" s="280" t="s">
        <v>72</v>
      </c>
      <c r="C53" s="265">
        <f>COUNTIF(Catalogue!$O$2:$O$100,"Not specified")</f>
        <v>11</v>
      </c>
      <c r="D53" s="265">
        <f>'Shortlisted Initiatives Counter'!C53</f>
        <v>1</v>
      </c>
      <c r="E53" s="336"/>
      <c r="F53" s="1"/>
      <c r="G53" s="1"/>
      <c r="H53" s="281"/>
      <c r="I53" s="1"/>
      <c r="J53" s="1"/>
      <c r="K53" s="1"/>
      <c r="L53" s="1"/>
      <c r="M53" s="1"/>
      <c r="N53" s="1"/>
      <c r="O53" s="1"/>
      <c r="P53" s="1"/>
      <c r="Q53" s="1"/>
      <c r="R53" s="1"/>
      <c r="S53" s="1"/>
      <c r="T53" s="1"/>
      <c r="U53" s="1"/>
      <c r="V53" s="1"/>
      <c r="W53" s="1"/>
      <c r="X53" s="1"/>
      <c r="Y53" s="1"/>
      <c r="Z53" s="1"/>
      <c r="AA53" s="1"/>
    </row>
    <row r="54" spans="1:27" ht="12.75">
      <c r="A54" s="259"/>
      <c r="B54" s="268"/>
      <c r="C54" s="269"/>
      <c r="D54" s="334">
        <f>'Shortlisted Initiatives Counter'!C54</f>
        <v>0</v>
      </c>
      <c r="E54" s="1"/>
      <c r="F54" s="1"/>
      <c r="G54" s="1"/>
      <c r="H54" s="1"/>
      <c r="I54" s="1"/>
      <c r="J54" s="1"/>
      <c r="K54" s="1"/>
      <c r="L54" s="1"/>
      <c r="M54" s="1"/>
      <c r="N54" s="1"/>
      <c r="O54" s="1"/>
      <c r="P54" s="1"/>
      <c r="Q54" s="1"/>
      <c r="R54" s="1"/>
      <c r="S54" s="1"/>
      <c r="T54" s="1"/>
      <c r="U54" s="1"/>
      <c r="V54" s="1"/>
      <c r="W54" s="1"/>
      <c r="X54" s="1"/>
      <c r="Y54" s="1"/>
      <c r="Z54" s="1"/>
      <c r="AA54" s="1"/>
    </row>
    <row r="55" spans="1:27" ht="12.75">
      <c r="A55" s="261"/>
      <c r="B55" s="262" t="s">
        <v>35</v>
      </c>
      <c r="C55" s="263" t="s">
        <v>1343</v>
      </c>
      <c r="D55" s="263" t="s">
        <v>1344</v>
      </c>
      <c r="E55" s="6"/>
      <c r="F55" s="1"/>
      <c r="G55" s="1"/>
      <c r="H55" s="1"/>
      <c r="I55" s="1"/>
      <c r="J55" s="1"/>
      <c r="K55" s="1"/>
      <c r="L55" s="1"/>
      <c r="M55" s="1"/>
      <c r="N55" s="1"/>
      <c r="O55" s="1"/>
      <c r="P55" s="1"/>
      <c r="Q55" s="1"/>
      <c r="R55" s="1"/>
      <c r="S55" s="1"/>
      <c r="T55" s="1"/>
      <c r="U55" s="1"/>
      <c r="V55" s="1"/>
      <c r="W55" s="1"/>
      <c r="X55" s="1"/>
      <c r="Y55" s="1"/>
      <c r="Z55" s="1"/>
      <c r="AA55" s="1"/>
    </row>
    <row r="56" spans="1:27" ht="12.75">
      <c r="A56" s="282"/>
      <c r="B56" s="283" t="s">
        <v>105</v>
      </c>
      <c r="C56" s="265">
        <f>COUNTIF(Catalogue!$I$2:$I$100,B56)</f>
        <v>37</v>
      </c>
      <c r="D56" s="265">
        <f>'Shortlisted Initiatives Counter'!C56</f>
        <v>19</v>
      </c>
      <c r="E56" s="6"/>
      <c r="F56" s="1"/>
      <c r="G56" s="1"/>
      <c r="H56" s="1"/>
      <c r="I56" s="1"/>
      <c r="J56" s="1"/>
      <c r="K56" s="1"/>
      <c r="L56" s="1"/>
      <c r="M56" s="1"/>
      <c r="N56" s="1"/>
      <c r="O56" s="1"/>
      <c r="P56" s="1"/>
      <c r="Q56" s="1"/>
      <c r="R56" s="1"/>
      <c r="S56" s="1"/>
      <c r="T56" s="1"/>
      <c r="U56" s="1"/>
      <c r="V56" s="1"/>
      <c r="W56" s="1"/>
      <c r="X56" s="1"/>
      <c r="Y56" s="1"/>
      <c r="Z56" s="1"/>
      <c r="AA56" s="1"/>
    </row>
    <row r="57" spans="1:27" ht="12.75">
      <c r="A57" s="282"/>
      <c r="B57" s="283" t="s">
        <v>70</v>
      </c>
      <c r="C57" s="265">
        <f>COUNTIF(Catalogue!$I$2:$I$100,B57)</f>
        <v>31</v>
      </c>
      <c r="D57" s="265">
        <f>'Shortlisted Initiatives Counter'!C57</f>
        <v>10</v>
      </c>
      <c r="E57" s="6"/>
      <c r="F57" s="1"/>
      <c r="G57" s="1"/>
      <c r="H57" s="1"/>
      <c r="I57" s="1"/>
      <c r="J57" s="1"/>
      <c r="K57" s="1"/>
      <c r="L57" s="1"/>
      <c r="M57" s="1"/>
      <c r="N57" s="1"/>
      <c r="O57" s="1"/>
      <c r="P57" s="1"/>
      <c r="Q57" s="1"/>
      <c r="R57" s="1"/>
      <c r="S57" s="1"/>
      <c r="T57" s="1"/>
      <c r="U57" s="1"/>
      <c r="V57" s="1"/>
      <c r="W57" s="1"/>
      <c r="X57" s="1"/>
      <c r="Y57" s="1"/>
      <c r="Z57" s="1"/>
      <c r="AA57" s="1"/>
    </row>
    <row r="58" spans="1:27" ht="12.75">
      <c r="A58" s="282"/>
      <c r="B58" s="283" t="s">
        <v>95</v>
      </c>
      <c r="C58" s="265">
        <f>COUNTIF(Catalogue!$I$2:$I$100,B58)</f>
        <v>8</v>
      </c>
      <c r="D58" s="265">
        <f>'Shortlisted Initiatives Counter'!C58</f>
        <v>4</v>
      </c>
      <c r="E58" s="6"/>
      <c r="F58" s="1"/>
      <c r="G58" s="1"/>
      <c r="H58" s="1"/>
      <c r="I58" s="1"/>
      <c r="J58" s="1"/>
      <c r="K58" s="1"/>
      <c r="L58" s="1"/>
      <c r="M58" s="1"/>
      <c r="N58" s="1"/>
      <c r="O58" s="1"/>
      <c r="P58" s="1"/>
      <c r="Q58" s="1"/>
      <c r="R58" s="1"/>
      <c r="S58" s="1"/>
      <c r="T58" s="1"/>
      <c r="U58" s="1"/>
      <c r="V58" s="1"/>
      <c r="W58" s="1"/>
      <c r="X58" s="1"/>
      <c r="Y58" s="1"/>
      <c r="Z58" s="1"/>
      <c r="AA58" s="1"/>
    </row>
    <row r="59" spans="1:27" ht="12.75">
      <c r="A59" s="282"/>
      <c r="B59" s="264" t="s">
        <v>139</v>
      </c>
      <c r="C59" s="265">
        <f>COUNTIF(Catalogue!$I$2:$I$100,B59)</f>
        <v>6</v>
      </c>
      <c r="D59" s="265">
        <f>'Shortlisted Initiatives Counter'!C59</f>
        <v>2</v>
      </c>
      <c r="E59" s="6"/>
      <c r="F59" s="1"/>
      <c r="G59" s="1"/>
      <c r="H59" s="1"/>
      <c r="I59" s="1"/>
      <c r="J59" s="1"/>
      <c r="K59" s="1"/>
      <c r="L59" s="1"/>
      <c r="M59" s="1"/>
      <c r="N59" s="1"/>
      <c r="O59" s="1"/>
      <c r="P59" s="1"/>
      <c r="Q59" s="1"/>
      <c r="R59" s="1"/>
      <c r="S59" s="1"/>
      <c r="T59" s="1"/>
      <c r="U59" s="1"/>
      <c r="V59" s="1"/>
      <c r="W59" s="1"/>
      <c r="X59" s="1"/>
      <c r="Y59" s="1"/>
      <c r="Z59" s="1"/>
      <c r="AA59" s="1"/>
    </row>
    <row r="60" spans="1:27" ht="12.75">
      <c r="A60" s="282"/>
      <c r="B60" s="283" t="s">
        <v>56</v>
      </c>
      <c r="C60" s="265">
        <f>COUNTIF(Catalogue!$I$2:$I$100,B60)</f>
        <v>6</v>
      </c>
      <c r="D60" s="265">
        <f>'Shortlisted Initiatives Counter'!C60</f>
        <v>0</v>
      </c>
      <c r="E60" s="274"/>
      <c r="F60" s="1"/>
      <c r="G60" s="1"/>
      <c r="H60" s="1"/>
      <c r="I60" s="1"/>
      <c r="J60" s="1"/>
      <c r="K60" s="1"/>
      <c r="L60" s="1"/>
      <c r="M60" s="1"/>
      <c r="N60" s="1"/>
      <c r="O60" s="1"/>
      <c r="P60" s="1"/>
      <c r="Q60" s="1"/>
      <c r="R60" s="1"/>
      <c r="S60" s="1"/>
      <c r="T60" s="1"/>
      <c r="U60" s="1"/>
      <c r="V60" s="1"/>
      <c r="W60" s="1"/>
      <c r="X60" s="1"/>
      <c r="Y60" s="1"/>
      <c r="Z60" s="1"/>
      <c r="AA60" s="1"/>
    </row>
    <row r="61" spans="1:27" ht="12.75">
      <c r="A61" s="282"/>
      <c r="B61" s="264" t="s">
        <v>245</v>
      </c>
      <c r="C61" s="265">
        <f>COUNTIF(Catalogue!$I$2:$I$100,B61)</f>
        <v>3</v>
      </c>
      <c r="D61" s="265">
        <f>'Shortlisted Initiatives Counter'!C61</f>
        <v>0</v>
      </c>
      <c r="E61" s="274"/>
      <c r="F61" s="1"/>
      <c r="G61" s="1"/>
      <c r="H61" s="1"/>
      <c r="I61" s="1"/>
      <c r="J61" s="1"/>
      <c r="K61" s="1"/>
      <c r="L61" s="1"/>
      <c r="M61" s="1"/>
      <c r="N61" s="1"/>
      <c r="O61" s="1"/>
      <c r="P61" s="1"/>
      <c r="Q61" s="1"/>
      <c r="R61" s="1"/>
      <c r="S61" s="1"/>
      <c r="T61" s="1"/>
      <c r="U61" s="1"/>
      <c r="V61" s="1"/>
      <c r="W61" s="1"/>
      <c r="X61" s="1"/>
      <c r="Y61" s="1"/>
      <c r="Z61" s="1"/>
      <c r="AA61" s="1"/>
    </row>
    <row r="62" spans="1:27" ht="12.75">
      <c r="A62" s="259"/>
      <c r="B62" s="268"/>
      <c r="C62" s="269"/>
      <c r="D62" s="335">
        <f>'Shortlisted Initiatives Counter'!C62</f>
        <v>0</v>
      </c>
      <c r="E62" s="1"/>
      <c r="F62" s="1"/>
      <c r="G62" s="1"/>
      <c r="H62" s="1"/>
      <c r="I62" s="1"/>
      <c r="J62" s="1"/>
      <c r="K62" s="1"/>
      <c r="L62" s="1"/>
      <c r="M62" s="1"/>
      <c r="N62" s="1"/>
      <c r="O62" s="1"/>
      <c r="P62" s="1"/>
      <c r="Q62" s="1"/>
      <c r="R62" s="1"/>
      <c r="S62" s="1"/>
      <c r="T62" s="1"/>
      <c r="U62" s="1"/>
      <c r="V62" s="1"/>
      <c r="W62" s="1"/>
      <c r="X62" s="1"/>
      <c r="Y62" s="1"/>
      <c r="Z62" s="1"/>
      <c r="AA62" s="1"/>
    </row>
    <row r="63" spans="1:27" ht="12.75">
      <c r="A63" s="261"/>
      <c r="B63" s="262" t="s">
        <v>38</v>
      </c>
      <c r="C63" s="263" t="s">
        <v>1343</v>
      </c>
      <c r="D63" s="263" t="s">
        <v>1344</v>
      </c>
      <c r="E63" s="1"/>
      <c r="F63" s="1"/>
      <c r="G63" s="1"/>
      <c r="H63" s="1"/>
      <c r="I63" s="1"/>
      <c r="J63" s="1"/>
      <c r="K63" s="1"/>
      <c r="L63" s="1"/>
      <c r="M63" s="1"/>
      <c r="N63" s="1"/>
      <c r="O63" s="1"/>
      <c r="P63" s="1"/>
      <c r="Q63" s="1"/>
      <c r="R63" s="1"/>
      <c r="S63" s="1"/>
      <c r="T63" s="1"/>
      <c r="U63" s="1"/>
      <c r="V63" s="1"/>
      <c r="W63" s="1"/>
      <c r="X63" s="1"/>
      <c r="Y63" s="1"/>
      <c r="Z63" s="1"/>
      <c r="AA63" s="1"/>
    </row>
    <row r="64" spans="1:27" ht="14.25">
      <c r="A64" s="273"/>
      <c r="B64" s="264" t="s">
        <v>70</v>
      </c>
      <c r="C64" s="284">
        <f>COUNTIF(Catalogue!$L$2:$L$100,"*Academia*")</f>
        <v>50</v>
      </c>
      <c r="D64" s="265">
        <f>'Shortlisted Initiatives Counter'!C64</f>
        <v>18</v>
      </c>
      <c r="E64" s="6"/>
      <c r="F64" s="1"/>
      <c r="G64" s="1"/>
      <c r="H64" s="1"/>
      <c r="I64" s="1"/>
      <c r="J64" s="1"/>
      <c r="K64" s="1"/>
      <c r="L64" s="1"/>
      <c r="M64" s="1"/>
      <c r="N64" s="1"/>
      <c r="O64" s="1"/>
      <c r="P64" s="1"/>
      <c r="Q64" s="1"/>
      <c r="R64" s="1"/>
      <c r="S64" s="1"/>
      <c r="T64" s="1"/>
      <c r="U64" s="1"/>
      <c r="V64" s="1"/>
      <c r="W64" s="1"/>
      <c r="X64" s="1"/>
      <c r="Y64" s="1"/>
      <c r="Z64" s="1"/>
      <c r="AA64" s="1"/>
    </row>
    <row r="65" spans="1:27" ht="14.25">
      <c r="A65" s="273"/>
      <c r="B65" s="264" t="s">
        <v>139</v>
      </c>
      <c r="C65" s="284">
        <f>COUNTIF(Catalogue!$L$2:$L$100,"*Government*")</f>
        <v>34</v>
      </c>
      <c r="D65" s="265">
        <f>'Shortlisted Initiatives Counter'!C65</f>
        <v>11</v>
      </c>
      <c r="E65" s="6"/>
      <c r="F65" s="1"/>
      <c r="G65" s="1"/>
      <c r="H65" s="1"/>
      <c r="I65" s="1"/>
      <c r="J65" s="1"/>
      <c r="K65" s="1"/>
      <c r="L65" s="1"/>
      <c r="M65" s="1"/>
      <c r="N65" s="1"/>
      <c r="O65" s="1"/>
      <c r="P65" s="1"/>
      <c r="Q65" s="1"/>
      <c r="R65" s="1"/>
      <c r="S65" s="1"/>
      <c r="T65" s="1"/>
      <c r="U65" s="1"/>
      <c r="V65" s="1"/>
      <c r="W65" s="1"/>
      <c r="X65" s="1"/>
      <c r="Y65" s="1"/>
      <c r="Z65" s="1"/>
      <c r="AA65" s="1"/>
    </row>
    <row r="66" spans="1:27" ht="14.25">
      <c r="A66" s="273"/>
      <c r="B66" s="264" t="s">
        <v>142</v>
      </c>
      <c r="C66" s="284">
        <f>COUNTIF(Catalogue!$L$2:$L$100,"*Public*")</f>
        <v>29</v>
      </c>
      <c r="D66" s="265">
        <f>'Shortlisted Initiatives Counter'!C66</f>
        <v>9</v>
      </c>
      <c r="E66" s="6"/>
      <c r="F66" s="1"/>
      <c r="G66" s="1"/>
      <c r="H66" s="1"/>
      <c r="I66" s="1"/>
      <c r="J66" s="1"/>
      <c r="K66" s="1"/>
      <c r="L66" s="1"/>
      <c r="M66" s="1"/>
      <c r="N66" s="1"/>
      <c r="O66" s="1"/>
      <c r="P66" s="1"/>
      <c r="Q66" s="1"/>
      <c r="R66" s="1"/>
      <c r="S66" s="1"/>
      <c r="T66" s="1"/>
      <c r="U66" s="1"/>
      <c r="V66" s="1"/>
      <c r="W66" s="1"/>
      <c r="X66" s="1"/>
      <c r="Y66" s="1"/>
      <c r="Z66" s="1"/>
      <c r="AA66" s="1"/>
    </row>
    <row r="67" spans="1:27" ht="14.25">
      <c r="A67" s="273"/>
      <c r="B67" s="264" t="s">
        <v>602</v>
      </c>
      <c r="C67" s="284">
        <f>COUNTIF(Catalogue!$L$2:$L$100,"*Business*")</f>
        <v>16</v>
      </c>
      <c r="D67" s="265">
        <f>'Shortlisted Initiatives Counter'!C67</f>
        <v>9</v>
      </c>
      <c r="E67" s="6"/>
      <c r="F67" s="1"/>
      <c r="G67" s="1"/>
      <c r="H67" s="1"/>
      <c r="I67" s="1"/>
      <c r="J67" s="1"/>
      <c r="K67" s="1"/>
      <c r="L67" s="1"/>
      <c r="M67" s="1"/>
      <c r="N67" s="1"/>
      <c r="O67" s="1"/>
      <c r="P67" s="1"/>
      <c r="Q67" s="1"/>
      <c r="R67" s="1"/>
      <c r="S67" s="1"/>
      <c r="T67" s="1"/>
      <c r="U67" s="1"/>
      <c r="V67" s="1"/>
      <c r="W67" s="1"/>
      <c r="X67" s="1"/>
      <c r="Y67" s="1"/>
      <c r="Z67" s="1"/>
      <c r="AA67" s="1"/>
    </row>
    <row r="68" spans="1:27" ht="12.75">
      <c r="A68" s="259"/>
      <c r="B68" s="285"/>
      <c r="C68" s="286"/>
      <c r="D68" s="335">
        <f>'Shortlisted Initiatives Counter'!C68</f>
        <v>0</v>
      </c>
      <c r="E68" s="1"/>
      <c r="F68" s="1"/>
      <c r="G68" s="1"/>
      <c r="H68" s="1"/>
      <c r="I68" s="1"/>
      <c r="J68" s="1"/>
      <c r="K68" s="1"/>
      <c r="L68" s="1"/>
      <c r="M68" s="1"/>
      <c r="N68" s="1"/>
      <c r="O68" s="1"/>
      <c r="P68" s="1"/>
      <c r="Q68" s="1"/>
      <c r="R68" s="1"/>
      <c r="S68" s="1"/>
      <c r="T68" s="1"/>
      <c r="U68" s="1"/>
      <c r="V68" s="1"/>
      <c r="W68" s="1"/>
      <c r="X68" s="1"/>
      <c r="Y68" s="1"/>
      <c r="Z68" s="1"/>
      <c r="AA68" s="1"/>
    </row>
    <row r="69" spans="1:27" ht="12.75">
      <c r="A69" s="259"/>
      <c r="B69" s="262" t="s">
        <v>30</v>
      </c>
      <c r="C69" s="263" t="s">
        <v>1343</v>
      </c>
      <c r="D69" s="263" t="s">
        <v>1344</v>
      </c>
      <c r="E69" s="1"/>
      <c r="F69" s="1"/>
      <c r="G69" s="1"/>
      <c r="H69" s="1"/>
      <c r="I69" s="1"/>
      <c r="J69" s="1"/>
      <c r="K69" s="1"/>
      <c r="L69" s="1"/>
      <c r="M69" s="1"/>
      <c r="N69" s="1"/>
      <c r="O69" s="1"/>
      <c r="P69" s="1"/>
      <c r="Q69" s="1"/>
      <c r="R69" s="1"/>
      <c r="S69" s="1"/>
      <c r="T69" s="1"/>
      <c r="U69" s="1"/>
      <c r="V69" s="1"/>
      <c r="W69" s="1"/>
      <c r="X69" s="1"/>
      <c r="Y69" s="1"/>
      <c r="Z69" s="1"/>
      <c r="AA69" s="1"/>
    </row>
    <row r="70" spans="1:27" ht="14.25">
      <c r="A70" s="259"/>
      <c r="B70" s="264" t="s">
        <v>90</v>
      </c>
      <c r="C70" s="284">
        <f>COUNTIF(Catalogue!$D2:$D$100,B70)</f>
        <v>15</v>
      </c>
      <c r="D70" s="265">
        <f>'Shortlisted Initiatives Counter'!C70</f>
        <v>9</v>
      </c>
      <c r="E70" s="6"/>
      <c r="F70" s="1"/>
      <c r="G70" s="1"/>
      <c r="H70" s="1"/>
      <c r="I70" s="1"/>
      <c r="J70" s="1"/>
      <c r="K70" s="1"/>
      <c r="L70" s="1"/>
      <c r="M70" s="1"/>
      <c r="N70" s="1"/>
      <c r="O70" s="1"/>
      <c r="P70" s="1"/>
      <c r="Q70" s="1"/>
      <c r="R70" s="1"/>
      <c r="S70" s="1"/>
      <c r="T70" s="1"/>
      <c r="U70" s="1"/>
      <c r="V70" s="1"/>
      <c r="W70" s="1"/>
      <c r="X70" s="1"/>
      <c r="Y70" s="1"/>
      <c r="Z70" s="1"/>
      <c r="AA70" s="1"/>
    </row>
    <row r="71" spans="1:27" ht="14.25">
      <c r="A71" s="259"/>
      <c r="B71" s="264" t="s">
        <v>65</v>
      </c>
      <c r="C71" s="284">
        <f>COUNTIF(Catalogue!$D2:$D$100,B71)</f>
        <v>18</v>
      </c>
      <c r="D71" s="265">
        <f>'Shortlisted Initiatives Counter'!C71</f>
        <v>9</v>
      </c>
      <c r="E71" s="6"/>
      <c r="F71" s="1"/>
      <c r="G71" s="1"/>
      <c r="H71" s="1"/>
      <c r="I71" s="1"/>
      <c r="J71" s="1"/>
      <c r="K71" s="1"/>
      <c r="L71" s="1"/>
      <c r="M71" s="1"/>
      <c r="N71" s="1"/>
      <c r="O71" s="1"/>
      <c r="P71" s="1"/>
      <c r="Q71" s="1"/>
      <c r="R71" s="1"/>
      <c r="S71" s="1"/>
      <c r="T71" s="1"/>
      <c r="U71" s="1"/>
      <c r="V71" s="1"/>
      <c r="W71" s="1"/>
      <c r="X71" s="1"/>
      <c r="Y71" s="1"/>
      <c r="Z71" s="1"/>
      <c r="AA71" s="1"/>
    </row>
    <row r="72" spans="1:27" ht="14.25">
      <c r="A72" s="259"/>
      <c r="B72" s="264" t="s">
        <v>51</v>
      </c>
      <c r="C72" s="284">
        <f>COUNTIF(Catalogue!$D2:$D$100,B72)</f>
        <v>60</v>
      </c>
      <c r="D72" s="265">
        <f>'Shortlisted Initiatives Counter'!C72</f>
        <v>18</v>
      </c>
      <c r="E72" s="6"/>
      <c r="F72" s="1"/>
      <c r="G72" s="1"/>
      <c r="H72" s="1"/>
      <c r="I72" s="1"/>
      <c r="J72" s="1"/>
      <c r="K72" s="1"/>
      <c r="L72" s="1"/>
      <c r="M72" s="1"/>
      <c r="N72" s="1"/>
      <c r="O72" s="1"/>
      <c r="P72" s="1"/>
      <c r="Q72" s="1"/>
      <c r="R72" s="1"/>
      <c r="S72" s="1"/>
      <c r="T72" s="1"/>
      <c r="U72" s="1"/>
      <c r="V72" s="1"/>
      <c r="W72" s="1"/>
      <c r="X72" s="1"/>
      <c r="Y72" s="1"/>
      <c r="Z72" s="1"/>
      <c r="AA72" s="1"/>
    </row>
    <row r="73" spans="1:27" ht="12.75">
      <c r="A73" s="259"/>
      <c r="B73" s="259"/>
      <c r="C73" s="286"/>
      <c r="D73" s="286"/>
      <c r="E73" s="1"/>
      <c r="F73" s="1"/>
      <c r="G73" s="1"/>
      <c r="H73" s="1"/>
      <c r="I73" s="1"/>
      <c r="J73" s="1"/>
      <c r="K73" s="1"/>
      <c r="L73" s="1"/>
      <c r="M73" s="1"/>
      <c r="N73" s="1"/>
      <c r="O73" s="1"/>
      <c r="P73" s="1"/>
      <c r="Q73" s="1"/>
      <c r="R73" s="1"/>
      <c r="S73" s="1"/>
      <c r="T73" s="1"/>
      <c r="U73" s="1"/>
      <c r="V73" s="1"/>
      <c r="W73" s="1"/>
      <c r="X73" s="1"/>
      <c r="Y73" s="1"/>
      <c r="Z73" s="1"/>
      <c r="AA73" s="1"/>
    </row>
    <row r="74" spans="1:27" ht="12.75">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2.75">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2.75">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2.75">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1"/>
  <sheetViews>
    <sheetView workbookViewId="0"/>
  </sheetViews>
  <sheetFormatPr defaultColWidth="14.42578125" defaultRowHeight="15.75" customHeight="1"/>
  <cols>
    <col min="1" max="1" width="6.42578125" customWidth="1"/>
    <col min="2" max="2" width="22.140625" customWidth="1"/>
    <col min="3" max="4" width="20.42578125" customWidth="1"/>
    <col min="5" max="5" width="19.5703125" customWidth="1"/>
    <col min="6" max="6" width="19.140625" customWidth="1"/>
    <col min="7" max="7" width="29.140625" customWidth="1"/>
  </cols>
  <sheetData>
    <row r="1" spans="1:27" ht="19.5" customHeight="1">
      <c r="A1" s="346" t="s">
        <v>1345</v>
      </c>
      <c r="B1" s="344"/>
      <c r="C1" s="344"/>
      <c r="D1" s="344"/>
      <c r="E1" s="344"/>
      <c r="F1" s="344"/>
      <c r="G1" s="345"/>
      <c r="H1" s="176"/>
      <c r="I1" s="176"/>
      <c r="J1" s="176"/>
      <c r="K1" s="176"/>
      <c r="L1" s="176"/>
      <c r="M1" s="176"/>
      <c r="N1" s="176"/>
      <c r="O1" s="176"/>
      <c r="P1" s="176"/>
      <c r="Q1" s="176"/>
      <c r="R1" s="176"/>
      <c r="S1" s="176"/>
      <c r="T1" s="176"/>
      <c r="U1" s="176"/>
      <c r="V1" s="176"/>
      <c r="W1" s="176"/>
      <c r="X1" s="176"/>
      <c r="Y1" s="176"/>
      <c r="Z1" s="176"/>
      <c r="AA1" s="176"/>
    </row>
    <row r="2" spans="1:27" ht="12.75">
      <c r="A2" s="259"/>
      <c r="B2" s="260"/>
      <c r="C2" s="260"/>
      <c r="D2" s="260"/>
      <c r="E2" s="260"/>
      <c r="F2" s="260"/>
      <c r="G2" s="260"/>
      <c r="H2" s="259"/>
      <c r="I2" s="259"/>
      <c r="J2" s="259"/>
      <c r="K2" s="259"/>
      <c r="L2" s="259"/>
      <c r="M2" s="259"/>
      <c r="N2" s="259"/>
      <c r="O2" s="259"/>
      <c r="P2" s="259"/>
      <c r="Q2" s="259"/>
      <c r="R2" s="259"/>
      <c r="S2" s="259"/>
      <c r="T2" s="259"/>
      <c r="U2" s="259"/>
      <c r="V2" s="259"/>
      <c r="W2" s="259"/>
      <c r="X2" s="259"/>
      <c r="Y2" s="259"/>
      <c r="Z2" s="259"/>
      <c r="AA2" s="259"/>
    </row>
    <row r="3" spans="1:27" ht="12.75">
      <c r="A3" s="272"/>
      <c r="B3" s="337" t="s">
        <v>842</v>
      </c>
      <c r="C3" s="338" t="s">
        <v>29</v>
      </c>
      <c r="D3" s="337" t="s">
        <v>30</v>
      </c>
      <c r="E3" s="338" t="s">
        <v>35</v>
      </c>
      <c r="F3" s="338" t="s">
        <v>38</v>
      </c>
      <c r="G3" s="339" t="s">
        <v>39</v>
      </c>
      <c r="H3" s="340"/>
      <c r="I3" s="259"/>
      <c r="J3" s="259"/>
      <c r="K3" s="259"/>
      <c r="L3" s="259"/>
      <c r="M3" s="259"/>
      <c r="N3" s="259"/>
      <c r="O3" s="259"/>
      <c r="P3" s="259"/>
      <c r="Q3" s="259"/>
      <c r="R3" s="259"/>
      <c r="S3" s="259"/>
      <c r="T3" s="259"/>
      <c r="U3" s="259"/>
      <c r="V3" s="259"/>
      <c r="W3" s="259"/>
      <c r="X3" s="259"/>
      <c r="Y3" s="259"/>
      <c r="Z3" s="259"/>
      <c r="AA3" s="259"/>
    </row>
    <row r="4" spans="1:27" ht="12.75">
      <c r="A4" s="272"/>
      <c r="B4" s="264" t="s">
        <v>63</v>
      </c>
      <c r="C4" s="283" t="s">
        <v>89</v>
      </c>
      <c r="D4" s="264" t="s">
        <v>90</v>
      </c>
      <c r="E4" s="264" t="s">
        <v>139</v>
      </c>
      <c r="F4" s="283" t="s">
        <v>142</v>
      </c>
      <c r="G4" s="283" t="s">
        <v>1346</v>
      </c>
      <c r="H4" s="340"/>
      <c r="I4" s="259"/>
      <c r="J4" s="259"/>
      <c r="K4" s="259"/>
      <c r="L4" s="259"/>
      <c r="M4" s="259"/>
      <c r="N4" s="259"/>
      <c r="O4" s="259"/>
      <c r="P4" s="259"/>
      <c r="Q4" s="259"/>
      <c r="R4" s="259"/>
      <c r="S4" s="259"/>
      <c r="T4" s="259"/>
      <c r="U4" s="259"/>
      <c r="V4" s="259"/>
      <c r="W4" s="259"/>
      <c r="X4" s="259"/>
      <c r="Y4" s="259"/>
      <c r="Z4" s="259"/>
      <c r="AA4" s="259"/>
    </row>
    <row r="5" spans="1:27" ht="38.25">
      <c r="A5" s="272"/>
      <c r="B5" s="264" t="s">
        <v>88</v>
      </c>
      <c r="C5" s="283" t="s">
        <v>64</v>
      </c>
      <c r="D5" s="264" t="s">
        <v>65</v>
      </c>
      <c r="E5" s="283" t="s">
        <v>95</v>
      </c>
      <c r="F5" s="283" t="s">
        <v>1347</v>
      </c>
      <c r="G5" s="283" t="s">
        <v>97</v>
      </c>
      <c r="H5" s="340"/>
      <c r="I5" s="259"/>
      <c r="J5" s="259"/>
      <c r="K5" s="259"/>
      <c r="L5" s="259"/>
      <c r="M5" s="259"/>
      <c r="N5" s="259"/>
      <c r="O5" s="259"/>
      <c r="P5" s="259"/>
      <c r="Q5" s="259"/>
      <c r="R5" s="259"/>
      <c r="S5" s="259"/>
      <c r="T5" s="259"/>
      <c r="U5" s="259"/>
      <c r="V5" s="259"/>
      <c r="W5" s="259"/>
      <c r="X5" s="259"/>
      <c r="Y5" s="259"/>
      <c r="Z5" s="259"/>
      <c r="AA5" s="259"/>
    </row>
    <row r="6" spans="1:27" ht="25.5">
      <c r="A6" s="272"/>
      <c r="B6" s="264" t="s">
        <v>49</v>
      </c>
      <c r="C6" s="283" t="s">
        <v>50</v>
      </c>
      <c r="D6" s="264" t="s">
        <v>51</v>
      </c>
      <c r="E6" s="283" t="s">
        <v>105</v>
      </c>
      <c r="F6" s="283" t="s">
        <v>1348</v>
      </c>
      <c r="G6" s="264" t="s">
        <v>60</v>
      </c>
      <c r="H6" s="340"/>
      <c r="I6" s="259"/>
      <c r="J6" s="259"/>
      <c r="K6" s="259"/>
      <c r="L6" s="259"/>
      <c r="M6" s="259"/>
      <c r="N6" s="259"/>
      <c r="O6" s="259"/>
      <c r="P6" s="259"/>
      <c r="Q6" s="259"/>
      <c r="R6" s="259"/>
      <c r="S6" s="259"/>
      <c r="T6" s="259"/>
      <c r="U6" s="259"/>
      <c r="V6" s="259"/>
      <c r="W6" s="259"/>
      <c r="X6" s="259"/>
      <c r="Y6" s="259"/>
      <c r="Z6" s="259"/>
      <c r="AA6" s="259"/>
    </row>
    <row r="7" spans="1:27" ht="38.25">
      <c r="A7" s="272"/>
      <c r="B7" s="264" t="s">
        <v>240</v>
      </c>
      <c r="C7" s="283" t="s">
        <v>234</v>
      </c>
      <c r="D7" s="283"/>
      <c r="E7" s="283" t="s">
        <v>70</v>
      </c>
      <c r="F7" s="264" t="s">
        <v>602</v>
      </c>
      <c r="G7" s="264" t="s">
        <v>762</v>
      </c>
      <c r="H7" s="340"/>
      <c r="I7" s="259"/>
      <c r="J7" s="259"/>
      <c r="K7" s="259"/>
      <c r="L7" s="259"/>
      <c r="M7" s="259"/>
      <c r="N7" s="259"/>
      <c r="O7" s="259"/>
      <c r="P7" s="259"/>
      <c r="Q7" s="259"/>
      <c r="R7" s="259"/>
      <c r="S7" s="259"/>
      <c r="T7" s="259"/>
      <c r="U7" s="259"/>
      <c r="V7" s="259"/>
      <c r="W7" s="259"/>
      <c r="X7" s="259"/>
      <c r="Y7" s="259"/>
      <c r="Z7" s="259"/>
      <c r="AA7" s="259"/>
    </row>
    <row r="8" spans="1:27" ht="12.75">
      <c r="A8" s="272"/>
      <c r="B8" s="271"/>
      <c r="C8" s="283" t="s">
        <v>201</v>
      </c>
      <c r="D8" s="283"/>
      <c r="E8" s="283" t="s">
        <v>56</v>
      </c>
      <c r="F8" s="271"/>
      <c r="G8" s="283" t="s">
        <v>1349</v>
      </c>
      <c r="H8" s="340"/>
      <c r="I8" s="259"/>
      <c r="J8" s="259"/>
      <c r="K8" s="259"/>
      <c r="L8" s="259"/>
      <c r="M8" s="259"/>
      <c r="N8" s="259"/>
      <c r="O8" s="259"/>
      <c r="P8" s="259"/>
      <c r="Q8" s="259"/>
      <c r="R8" s="259"/>
      <c r="S8" s="259"/>
      <c r="T8" s="259"/>
      <c r="U8" s="259"/>
      <c r="V8" s="259"/>
      <c r="W8" s="259"/>
      <c r="X8" s="259"/>
      <c r="Y8" s="259"/>
      <c r="Z8" s="259"/>
      <c r="AA8" s="259"/>
    </row>
    <row r="9" spans="1:27" ht="25.5">
      <c r="A9" s="272"/>
      <c r="B9" s="271"/>
      <c r="C9" s="271"/>
      <c r="D9" s="271"/>
      <c r="E9" s="264" t="s">
        <v>245</v>
      </c>
      <c r="F9" s="271"/>
      <c r="G9" s="264" t="s">
        <v>72</v>
      </c>
      <c r="H9" s="340"/>
      <c r="I9" s="259"/>
      <c r="J9" s="259"/>
      <c r="K9" s="259"/>
      <c r="L9" s="259"/>
      <c r="M9" s="259"/>
      <c r="N9" s="259"/>
      <c r="O9" s="259"/>
      <c r="P9" s="259"/>
      <c r="Q9" s="259"/>
      <c r="R9" s="259"/>
      <c r="S9" s="259"/>
      <c r="T9" s="259"/>
      <c r="U9" s="259"/>
      <c r="V9" s="259"/>
      <c r="W9" s="259"/>
      <c r="X9" s="259"/>
      <c r="Y9" s="259"/>
      <c r="Z9" s="259"/>
      <c r="AA9" s="259"/>
    </row>
    <row r="10" spans="1:27" ht="12.75">
      <c r="A10" s="259"/>
      <c r="B10" s="285"/>
      <c r="C10" s="285"/>
      <c r="D10" s="285"/>
      <c r="E10" s="285"/>
      <c r="F10" s="285"/>
      <c r="G10" s="285"/>
      <c r="H10" s="259"/>
      <c r="I10" s="259"/>
      <c r="J10" s="259"/>
      <c r="K10" s="259"/>
      <c r="L10" s="259"/>
      <c r="M10" s="259"/>
      <c r="N10" s="259"/>
      <c r="O10" s="259"/>
      <c r="P10" s="259"/>
      <c r="Q10" s="259"/>
      <c r="R10" s="259"/>
      <c r="S10" s="259"/>
      <c r="T10" s="259"/>
      <c r="U10" s="259"/>
      <c r="V10" s="259"/>
      <c r="W10" s="259"/>
      <c r="X10" s="259"/>
      <c r="Y10" s="259"/>
      <c r="Z10" s="259"/>
      <c r="AA10" s="259"/>
    </row>
    <row r="11" spans="1:27" ht="12.75">
      <c r="A11" s="259"/>
      <c r="B11" s="259"/>
      <c r="C11" s="259"/>
      <c r="D11" s="259"/>
      <c r="E11" s="259"/>
      <c r="F11" s="259"/>
      <c r="G11" s="259"/>
      <c r="H11" s="259"/>
      <c r="I11" s="259"/>
      <c r="J11" s="259"/>
      <c r="K11" s="259"/>
      <c r="L11" s="259"/>
      <c r="M11" s="259"/>
      <c r="N11" s="259"/>
      <c r="O11" s="259"/>
      <c r="P11" s="259"/>
      <c r="Q11" s="259"/>
      <c r="R11" s="259"/>
      <c r="S11" s="259"/>
      <c r="T11" s="259"/>
      <c r="U11" s="259"/>
      <c r="V11" s="259"/>
      <c r="W11" s="259"/>
      <c r="X11" s="259"/>
      <c r="Y11" s="259"/>
      <c r="Z11" s="259"/>
      <c r="AA11" s="259"/>
    </row>
    <row r="12" spans="1:27" ht="12.75">
      <c r="A12" s="259"/>
      <c r="B12" s="259"/>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c r="AA12" s="259"/>
    </row>
    <row r="13" spans="1:27" ht="12.75">
      <c r="A13" s="259"/>
      <c r="B13" s="259"/>
      <c r="C13" s="259"/>
      <c r="D13" s="259"/>
      <c r="E13" s="259"/>
      <c r="F13" s="259"/>
      <c r="G13" s="259"/>
      <c r="H13" s="259"/>
      <c r="I13" s="259"/>
      <c r="J13" s="259"/>
      <c r="K13" s="259"/>
      <c r="L13" s="259"/>
      <c r="M13" s="259"/>
      <c r="N13" s="259"/>
      <c r="O13" s="259"/>
      <c r="P13" s="259"/>
      <c r="Q13" s="259"/>
      <c r="R13" s="259"/>
      <c r="S13" s="259"/>
      <c r="T13" s="259"/>
      <c r="U13" s="259"/>
      <c r="V13" s="259"/>
      <c r="W13" s="259"/>
      <c r="X13" s="259"/>
      <c r="Y13" s="259"/>
      <c r="Z13" s="259"/>
      <c r="AA13" s="259"/>
    </row>
    <row r="14" spans="1:27" ht="12.75">
      <c r="A14" s="259"/>
      <c r="B14" s="259"/>
      <c r="C14" s="259"/>
      <c r="D14" s="259"/>
      <c r="E14" s="259"/>
      <c r="F14" s="259"/>
      <c r="G14" s="259"/>
      <c r="H14" s="259"/>
      <c r="I14" s="259"/>
      <c r="J14" s="259"/>
      <c r="K14" s="259"/>
      <c r="L14" s="259"/>
      <c r="M14" s="259"/>
      <c r="N14" s="259"/>
      <c r="O14" s="259"/>
      <c r="P14" s="259"/>
      <c r="Q14" s="259"/>
      <c r="R14" s="259"/>
      <c r="S14" s="259"/>
      <c r="T14" s="259"/>
      <c r="U14" s="259"/>
      <c r="V14" s="259"/>
      <c r="W14" s="259"/>
      <c r="X14" s="259"/>
      <c r="Y14" s="259"/>
      <c r="Z14" s="259"/>
      <c r="AA14" s="259"/>
    </row>
    <row r="15" spans="1:27" ht="12.75">
      <c r="A15" s="259"/>
      <c r="B15" s="259"/>
      <c r="C15" s="259"/>
      <c r="D15" s="259"/>
      <c r="E15" s="259"/>
      <c r="F15" s="259"/>
      <c r="G15" s="259"/>
      <c r="H15" s="259"/>
      <c r="I15" s="259"/>
      <c r="J15" s="259"/>
      <c r="K15" s="259"/>
      <c r="L15" s="259"/>
      <c r="M15" s="259"/>
      <c r="N15" s="259"/>
      <c r="O15" s="259"/>
      <c r="P15" s="259"/>
      <c r="Q15" s="259"/>
      <c r="R15" s="259"/>
      <c r="S15" s="259"/>
      <c r="T15" s="259"/>
      <c r="U15" s="259"/>
      <c r="V15" s="259"/>
      <c r="W15" s="259"/>
      <c r="X15" s="259"/>
      <c r="Y15" s="259"/>
      <c r="Z15" s="259"/>
      <c r="AA15" s="259"/>
    </row>
    <row r="16" spans="1:27" ht="12.75">
      <c r="A16" s="259"/>
      <c r="B16" s="259"/>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259"/>
    </row>
    <row r="17" spans="1:27" ht="12.75">
      <c r="A17" s="259"/>
      <c r="B17" s="259"/>
      <c r="C17" s="259"/>
      <c r="D17" s="259"/>
      <c r="E17" s="259"/>
      <c r="F17" s="259"/>
      <c r="G17" s="259"/>
      <c r="H17" s="259"/>
      <c r="I17" s="259"/>
      <c r="J17" s="259"/>
      <c r="K17" s="259"/>
      <c r="L17" s="259"/>
      <c r="M17" s="259"/>
      <c r="N17" s="259"/>
      <c r="O17" s="259"/>
      <c r="P17" s="259"/>
      <c r="Q17" s="259"/>
      <c r="R17" s="259"/>
      <c r="S17" s="259"/>
      <c r="T17" s="259"/>
      <c r="U17" s="259"/>
      <c r="V17" s="259"/>
      <c r="W17" s="259"/>
      <c r="X17" s="259"/>
      <c r="Y17" s="259"/>
      <c r="Z17" s="259"/>
      <c r="AA17" s="259"/>
    </row>
    <row r="18" spans="1:27" ht="12.75">
      <c r="A18" s="259"/>
      <c r="B18" s="259"/>
      <c r="C18" s="259"/>
      <c r="D18" s="259"/>
      <c r="E18" s="259"/>
      <c r="F18" s="259"/>
      <c r="G18" s="259"/>
      <c r="H18" s="259"/>
      <c r="I18" s="259"/>
      <c r="J18" s="259"/>
      <c r="K18" s="259"/>
      <c r="L18" s="259"/>
      <c r="M18" s="259"/>
      <c r="N18" s="259"/>
      <c r="O18" s="259"/>
      <c r="P18" s="259"/>
      <c r="Q18" s="259"/>
      <c r="R18" s="259"/>
      <c r="S18" s="259"/>
      <c r="T18" s="259"/>
      <c r="U18" s="259"/>
      <c r="V18" s="259"/>
      <c r="W18" s="259"/>
      <c r="X18" s="259"/>
      <c r="Y18" s="259"/>
      <c r="Z18" s="259"/>
      <c r="AA18" s="259"/>
    </row>
    <row r="19" spans="1:27" ht="12.75">
      <c r="A19" s="259"/>
      <c r="B19" s="259"/>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c r="AA19" s="259"/>
    </row>
    <row r="20" spans="1:27" ht="12.75">
      <c r="A20" s="259"/>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c r="AA20" s="259"/>
    </row>
    <row r="21" spans="1:27" ht="12.75">
      <c r="A21" s="259"/>
      <c r="B21" s="259"/>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c r="AA21" s="259"/>
    </row>
    <row r="22" spans="1:27" ht="12.75">
      <c r="A22" s="259"/>
      <c r="B22" s="259"/>
      <c r="C22" s="259"/>
      <c r="D22" s="259"/>
      <c r="E22" s="259"/>
      <c r="F22" s="259"/>
      <c r="G22" s="259"/>
      <c r="H22" s="259"/>
      <c r="I22" s="259"/>
      <c r="J22" s="259"/>
      <c r="K22" s="259"/>
      <c r="L22" s="259"/>
      <c r="M22" s="259"/>
      <c r="N22" s="259"/>
      <c r="O22" s="259"/>
      <c r="P22" s="259"/>
      <c r="Q22" s="259"/>
      <c r="R22" s="259"/>
      <c r="S22" s="259"/>
      <c r="T22" s="259"/>
      <c r="U22" s="259"/>
      <c r="V22" s="259"/>
      <c r="W22" s="259"/>
      <c r="X22" s="259"/>
      <c r="Y22" s="259"/>
      <c r="Z22" s="259"/>
      <c r="AA22" s="259"/>
    </row>
    <row r="23" spans="1:27" ht="12.75">
      <c r="A23" s="259"/>
      <c r="B23" s="259"/>
      <c r="C23" s="259"/>
      <c r="D23" s="259"/>
      <c r="E23" s="259"/>
      <c r="F23" s="259"/>
      <c r="G23" s="259"/>
      <c r="H23" s="259"/>
      <c r="I23" s="259"/>
      <c r="J23" s="259"/>
      <c r="K23" s="259"/>
      <c r="L23" s="259"/>
      <c r="M23" s="259"/>
      <c r="N23" s="259"/>
      <c r="O23" s="259"/>
      <c r="P23" s="259"/>
      <c r="Q23" s="259"/>
      <c r="R23" s="259"/>
      <c r="S23" s="259"/>
      <c r="T23" s="259"/>
      <c r="U23" s="259"/>
      <c r="V23" s="259"/>
      <c r="W23" s="259"/>
      <c r="X23" s="259"/>
      <c r="Y23" s="259"/>
      <c r="Z23" s="259"/>
      <c r="AA23" s="259"/>
    </row>
    <row r="24" spans="1:27" ht="12.75">
      <c r="A24" s="259"/>
      <c r="B24" s="259"/>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row>
    <row r="25" spans="1:27" ht="12.75">
      <c r="A25" s="259"/>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row>
    <row r="26" spans="1:27" ht="12.75">
      <c r="A26" s="259"/>
      <c r="B26" s="259"/>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row>
    <row r="27" spans="1:27" ht="12.75">
      <c r="A27" s="259"/>
      <c r="B27" s="259"/>
      <c r="C27" s="259"/>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259"/>
    </row>
    <row r="28" spans="1:27" ht="12.75">
      <c r="A28" s="259"/>
      <c r="B28" s="259"/>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row>
    <row r="29" spans="1:27" ht="12.75">
      <c r="A29" s="259"/>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row>
    <row r="30" spans="1:27" ht="12.75">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row>
    <row r="31" spans="1:27" ht="12.75">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row>
    <row r="32" spans="1:27" ht="12.75">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row>
    <row r="33" spans="1:27" ht="12.75">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row>
    <row r="34" spans="1:27" ht="12.75">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row>
    <row r="35" spans="1:27" ht="12.75">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row>
    <row r="36" spans="1:27" ht="12.75">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row>
    <row r="37" spans="1:27" ht="12.75">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row>
    <row r="38" spans="1:27" ht="12.75">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row>
    <row r="39" spans="1:27" ht="12.75">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row>
    <row r="40" spans="1:27" ht="12.75">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row>
    <row r="41" spans="1:27" ht="12.75">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row>
    <row r="42" spans="1:27" ht="12.75">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row>
    <row r="43" spans="1:27" ht="12.75">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row>
    <row r="44" spans="1:27" ht="12.75">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c r="AA44" s="259"/>
    </row>
    <row r="45" spans="1:27" ht="12.75">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row>
    <row r="46" spans="1:27" ht="12.75">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row>
    <row r="47" spans="1:27" ht="12.75">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row>
    <row r="48" spans="1:27" ht="12.75">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c r="AA48" s="259"/>
    </row>
    <row r="49" spans="1:27" ht="12.75">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c r="AA49" s="259"/>
    </row>
    <row r="50" spans="1:27" ht="12.75">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row>
    <row r="51" spans="1:27" ht="12.75">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row>
    <row r="52" spans="1:27" ht="12.75">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row>
    <row r="53" spans="1:27" ht="12.75">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row>
    <row r="54" spans="1:27" ht="12.75">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row>
    <row r="55" spans="1:27" ht="12.75">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row>
    <row r="56" spans="1:27" ht="12.75">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row>
    <row r="57" spans="1:27" ht="12.75">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row>
    <row r="58" spans="1:27" ht="12.75">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row>
    <row r="59" spans="1:27" ht="12.75">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row>
    <row r="60" spans="1:27" ht="12.75">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row>
    <row r="61" spans="1:27" ht="12.75">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row>
    <row r="62" spans="1:27" ht="12.75">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row>
    <row r="63" spans="1:27" ht="12.75">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row>
    <row r="64" spans="1:27" ht="12.75">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row>
    <row r="65" spans="1:27" ht="12.75">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row>
    <row r="66" spans="1:27" ht="12.75">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row>
    <row r="67" spans="1:27" ht="12.75">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row>
    <row r="68" spans="1:27" ht="12.75">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row>
    <row r="69" spans="1:27" ht="12.75">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row>
    <row r="70" spans="1:27" ht="12.75">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row>
    <row r="71" spans="1:27" ht="12.75">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row>
    <row r="72" spans="1:27" ht="12.75">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row>
    <row r="73" spans="1:27" ht="12.75">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row>
    <row r="74" spans="1:27" ht="12.75">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row>
    <row r="75" spans="1:27" ht="12.75">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row>
    <row r="76" spans="1:27" ht="12.75">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row>
    <row r="77" spans="1:27" ht="12.75">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row>
    <row r="78" spans="1:27" ht="12.75">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row>
    <row r="79" spans="1:27" ht="12.75">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row>
    <row r="80" spans="1:27" ht="12.75">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row>
    <row r="81" spans="1:27" ht="12.75">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row>
    <row r="82" spans="1:27" ht="12.75">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row>
    <row r="83" spans="1:27" ht="12.75">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row>
    <row r="84" spans="1:27" ht="12.75">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row>
    <row r="85" spans="1:27" ht="12.75">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row>
    <row r="86" spans="1:27" ht="12.75">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row>
    <row r="87" spans="1:27" ht="12.75">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row>
    <row r="88" spans="1:27" ht="12.75">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row>
    <row r="89" spans="1:27" ht="12.75">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row>
    <row r="90" spans="1:27" ht="12.75">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row>
    <row r="91" spans="1:27" ht="12.75">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row>
    <row r="92" spans="1:27" ht="12.75">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row>
    <row r="93" spans="1:27" ht="12.75">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row>
    <row r="94" spans="1:27" ht="12.75">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row>
    <row r="95" spans="1:27" ht="12.75">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row>
    <row r="96" spans="1:27" ht="12.75">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row>
    <row r="97" spans="1:27" ht="12.75">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row>
    <row r="98" spans="1:27" ht="12.75">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row>
    <row r="99" spans="1:27" ht="12.75">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row>
    <row r="100" spans="1:27" ht="12.75">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row>
    <row r="101" spans="1:27" ht="12.75">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row>
    <row r="102" spans="1:27" ht="12.75">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row>
    <row r="103" spans="1:27" ht="12.75">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row>
    <row r="104" spans="1:27" ht="12.75">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row>
    <row r="105" spans="1:27" ht="12.75">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row>
    <row r="106" spans="1:27" ht="12.75">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row>
    <row r="107" spans="1:27" ht="12.75">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row>
    <row r="108" spans="1:27" ht="12.75">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row>
    <row r="109" spans="1:27" ht="12.75">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row>
    <row r="110" spans="1:27" ht="12.75">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row>
    <row r="111" spans="1:27" ht="12.75">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row>
    <row r="112" spans="1:27" ht="12.75">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row>
    <row r="113" spans="1:27" ht="12.75">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row>
    <row r="114" spans="1:27" ht="12.75">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row>
    <row r="115" spans="1:27" ht="12.75">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row>
    <row r="116" spans="1:27" ht="12.75">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row>
    <row r="117" spans="1:27" ht="12.75">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row>
    <row r="118" spans="1:27" ht="12.75">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row>
    <row r="119" spans="1:27" ht="12.75">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row>
    <row r="120" spans="1:27" ht="12.75">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row>
    <row r="121" spans="1:27" ht="12.75">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row>
    <row r="122" spans="1:27" ht="12.75">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row>
    <row r="123" spans="1:27" ht="12.75">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row>
    <row r="124" spans="1:27" ht="12.75">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row>
    <row r="125" spans="1:27" ht="12.75">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row>
    <row r="126" spans="1:27" ht="12.75">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row>
    <row r="127" spans="1:27" ht="12.75">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row>
    <row r="128" spans="1:27" ht="12.75">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row>
    <row r="129" spans="1:27" ht="12.75">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row>
    <row r="130" spans="1:27" ht="12.75">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row>
    <row r="131" spans="1:27" ht="12.75">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row>
    <row r="132" spans="1:27" ht="12.75">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row>
    <row r="133" spans="1:27" ht="12.75">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row>
    <row r="134" spans="1:27" ht="12.75">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row>
    <row r="135" spans="1:27" ht="12.75">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row>
    <row r="136" spans="1:27" ht="12.75">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row>
    <row r="137" spans="1:27" ht="12.75">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row>
    <row r="138" spans="1:27" ht="12.75">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row>
    <row r="139" spans="1:27" ht="12.75">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row>
    <row r="140" spans="1:27" ht="12.75">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row>
    <row r="141" spans="1:27" ht="12.75">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row>
    <row r="142" spans="1:27" ht="12.75">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row>
    <row r="143" spans="1:27" ht="12.75">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row>
    <row r="144" spans="1:27" ht="12.75">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row>
    <row r="145" spans="1:27" ht="12.75">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row>
    <row r="146" spans="1:27" ht="12.75">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row>
    <row r="147" spans="1:27" ht="12.75">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row>
    <row r="148" spans="1:27" ht="12.75">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row>
    <row r="149" spans="1:27" ht="12.75">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row>
    <row r="150" spans="1:27" ht="12.75">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row>
    <row r="151" spans="1:27" ht="12.75">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row>
    <row r="152" spans="1:27" ht="12.75">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row>
    <row r="153" spans="1:27" ht="12.75">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row>
    <row r="154" spans="1:27" ht="12.75">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row>
    <row r="155" spans="1:27" ht="12.75">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row>
    <row r="156" spans="1:27" ht="12.75">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row>
    <row r="157" spans="1:27" ht="12.75">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row>
    <row r="158" spans="1:27" ht="12.75">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row>
    <row r="159" spans="1:27" ht="12.75">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row>
    <row r="160" spans="1:27" ht="12.75">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row>
    <row r="161" spans="1:27" ht="12.75">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row>
    <row r="162" spans="1:27" ht="12.75">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row>
    <row r="163" spans="1:27" ht="12.75">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row>
    <row r="164" spans="1:27" ht="12.75">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row>
    <row r="165" spans="1:27" ht="12.75">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row>
    <row r="166" spans="1:27" ht="12.75">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row>
    <row r="167" spans="1:27" ht="12.75">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row>
    <row r="168" spans="1:27" ht="12.75">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row>
    <row r="169" spans="1:27" ht="12.75">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row>
    <row r="170" spans="1:27" ht="12.75">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row>
    <row r="171" spans="1:27" ht="12.75">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row>
    <row r="172" spans="1:27" ht="12.75">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row>
    <row r="173" spans="1:27" ht="12.75">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row>
    <row r="174" spans="1:27" ht="12.75">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row>
    <row r="175" spans="1:27" ht="12.75">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row>
    <row r="176" spans="1:27" ht="12.75">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row>
    <row r="177" spans="1:27" ht="12.75">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row>
    <row r="178" spans="1:27" ht="12.75">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row>
    <row r="179" spans="1:27" ht="12.75">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row>
    <row r="180" spans="1:27" ht="12.75">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row>
    <row r="181" spans="1:27" ht="12.75">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row>
    <row r="182" spans="1:27" ht="12.75">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row>
    <row r="183" spans="1:27" ht="12.75">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row>
    <row r="184" spans="1:27" ht="12.75">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row>
    <row r="185" spans="1:27" ht="12.75">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row>
    <row r="186" spans="1:27" ht="12.75">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row>
    <row r="187" spans="1:27" ht="12.75">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row>
    <row r="188" spans="1:27" ht="12.75">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row>
    <row r="189" spans="1:27" ht="12.75">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row>
    <row r="190" spans="1:27" ht="12.75">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row>
    <row r="191" spans="1:27" ht="12.75">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row>
    <row r="192" spans="1:27" ht="12.75">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row>
    <row r="193" spans="1:27" ht="12.75">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row>
    <row r="194" spans="1:27" ht="12.75">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row>
    <row r="195" spans="1:27" ht="12.75">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row>
    <row r="196" spans="1:27" ht="12.75">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row>
    <row r="197" spans="1:27" ht="12.75">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row>
    <row r="198" spans="1:27" ht="12.75">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row>
    <row r="199" spans="1:27" ht="12.75">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row>
    <row r="200" spans="1:27" ht="12.75">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row>
    <row r="201" spans="1:27" ht="12.75">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row>
    <row r="202" spans="1:27" ht="12.75">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row>
    <row r="203" spans="1:27" ht="12.75">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row>
    <row r="204" spans="1:27" ht="12.75">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row>
    <row r="205" spans="1:27" ht="12.75">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row>
    <row r="206" spans="1:27" ht="12.75">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row>
    <row r="207" spans="1:27" ht="12.75">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row>
    <row r="208" spans="1:27" ht="12.75">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row>
    <row r="209" spans="1:27" ht="12.75">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row>
    <row r="210" spans="1:27" ht="12.75">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row>
    <row r="211" spans="1:27" ht="12.75">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row>
    <row r="212" spans="1:27" ht="12.75">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row>
    <row r="213" spans="1:27" ht="12.75">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row>
    <row r="214" spans="1:27" ht="12.75">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row>
    <row r="215" spans="1:27" ht="12.75">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row>
    <row r="216" spans="1:27" ht="12.75">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row>
    <row r="217" spans="1:27" ht="12.75">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row>
    <row r="218" spans="1:27" ht="12.75">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row>
    <row r="219" spans="1:27" ht="12.75">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row>
    <row r="220" spans="1:27" ht="12.75">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row>
    <row r="221" spans="1:27" ht="12.75">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row>
    <row r="222" spans="1:27" ht="12.75">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row>
    <row r="223" spans="1:27" ht="12.75">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row>
    <row r="224" spans="1:27" ht="12.75">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row>
    <row r="225" spans="1:27" ht="12.75">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row>
    <row r="226" spans="1:27" ht="12.75">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row>
    <row r="227" spans="1:27" ht="12.75">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row>
    <row r="228" spans="1:27" ht="12.75">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row>
    <row r="229" spans="1:27" ht="12.75">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row>
    <row r="230" spans="1:27" ht="12.75">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row>
    <row r="231" spans="1:27" ht="12.75">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row>
    <row r="232" spans="1:27" ht="12.75">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row>
    <row r="233" spans="1:27" ht="12.75">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row>
    <row r="234" spans="1:27" ht="12.75">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row>
    <row r="235" spans="1:27" ht="12.75">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row>
    <row r="236" spans="1:27" ht="12.75">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row>
    <row r="237" spans="1:27" ht="12.75">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row>
    <row r="238" spans="1:27" ht="12.75">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row>
    <row r="239" spans="1:27" ht="12.75">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row>
    <row r="240" spans="1:27" ht="12.75">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row>
    <row r="241" spans="1:27" ht="12.75">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row>
    <row r="242" spans="1:27" ht="12.75">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row>
    <row r="243" spans="1:27" ht="12.75">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row>
    <row r="244" spans="1:27" ht="12.75">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row>
    <row r="245" spans="1:27" ht="12.75">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row>
    <row r="246" spans="1:27" ht="12.75">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row>
    <row r="247" spans="1:27" ht="12.75">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row>
    <row r="248" spans="1:27" ht="12.75">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row>
    <row r="249" spans="1:27" ht="12.75">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row>
    <row r="250" spans="1:27" ht="12.75">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row>
    <row r="251" spans="1:27" ht="12.75">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row>
    <row r="252" spans="1:27" ht="12.75">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row>
    <row r="253" spans="1:27" ht="12.75">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row>
    <row r="254" spans="1:27" ht="12.75">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row>
    <row r="255" spans="1:27" ht="12.75">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row>
    <row r="256" spans="1:27" ht="12.75">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row>
    <row r="257" spans="1:27" ht="12.75">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row>
    <row r="258" spans="1:27" ht="12.75">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row>
    <row r="259" spans="1:27" ht="12.75">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row>
    <row r="260" spans="1:27" ht="12.75">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row>
    <row r="261" spans="1:27" ht="12.75">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row>
    <row r="262" spans="1:27" ht="12.75">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row>
    <row r="263" spans="1:27" ht="12.75">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row>
    <row r="264" spans="1:27" ht="12.75">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row>
    <row r="265" spans="1:27" ht="12.75">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row>
    <row r="266" spans="1:27" ht="12.75">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c r="AA266" s="259"/>
    </row>
    <row r="267" spans="1:27" ht="12.75">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c r="AA267" s="259"/>
    </row>
    <row r="268" spans="1:27" ht="12.75">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c r="AA268" s="259"/>
    </row>
    <row r="269" spans="1:27" ht="12.75">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c r="AA269" s="259"/>
    </row>
    <row r="270" spans="1:27" ht="12.75">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c r="AA270" s="259"/>
    </row>
    <row r="271" spans="1:27" ht="12.75">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c r="AA271" s="259"/>
    </row>
    <row r="272" spans="1:27" ht="12.75">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c r="AA272" s="259"/>
    </row>
    <row r="273" spans="1:27" ht="12.75">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c r="AA273" s="259"/>
    </row>
    <row r="274" spans="1:27" ht="12.75">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c r="AA274" s="259"/>
    </row>
    <row r="275" spans="1:27" ht="12.75">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c r="AA275" s="259"/>
    </row>
    <row r="276" spans="1:27" ht="12.75">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c r="AA276" s="259"/>
    </row>
    <row r="277" spans="1:27" ht="12.75">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c r="AA277" s="259"/>
    </row>
    <row r="278" spans="1:27" ht="12.75">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c r="AA278" s="259"/>
    </row>
    <row r="279" spans="1:27" ht="12.75">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c r="AA279" s="259"/>
    </row>
    <row r="280" spans="1:27" ht="12.75">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c r="AA280" s="259"/>
    </row>
    <row r="281" spans="1:27" ht="12.75">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c r="AA281" s="259"/>
    </row>
    <row r="282" spans="1:27" ht="12.75">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c r="AA282" s="259"/>
    </row>
    <row r="283" spans="1:27" ht="12.75">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c r="AA283" s="259"/>
    </row>
    <row r="284" spans="1:27" ht="12.75">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c r="AA284" s="259"/>
    </row>
    <row r="285" spans="1:27" ht="12.75">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row>
    <row r="286" spans="1:27" ht="12.75">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c r="AA286" s="259"/>
    </row>
    <row r="287" spans="1:27" ht="12.75">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c r="AA287" s="259"/>
    </row>
    <row r="288" spans="1:27" ht="12.75">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c r="AA288" s="259"/>
    </row>
    <row r="289" spans="1:27" ht="12.75">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c r="AA289" s="259"/>
    </row>
    <row r="290" spans="1:27" ht="12.75">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row>
    <row r="291" spans="1:27" ht="12.75">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c r="AA291" s="259"/>
    </row>
    <row r="292" spans="1:27" ht="12.75">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c r="AA292" s="259"/>
    </row>
    <row r="293" spans="1:27" ht="12.75">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row>
    <row r="294" spans="1:27" ht="12.75">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c r="AA294" s="259"/>
    </row>
    <row r="295" spans="1:27" ht="12.75">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c r="AA295" s="259"/>
    </row>
    <row r="296" spans="1:27" ht="12.75">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c r="AA296" s="259"/>
    </row>
    <row r="297" spans="1:27" ht="12.75">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c r="AA297" s="259"/>
    </row>
    <row r="298" spans="1:27" ht="12.75">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c r="AA298" s="259"/>
    </row>
    <row r="299" spans="1:27" ht="12.75">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c r="AA299" s="259"/>
    </row>
    <row r="300" spans="1:27" ht="12.75">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c r="AA300" s="259"/>
    </row>
    <row r="301" spans="1:27" ht="12.75">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c r="AA301" s="259"/>
    </row>
    <row r="302" spans="1:27" ht="12.75">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c r="AA302" s="259"/>
    </row>
    <row r="303" spans="1:27" ht="12.75">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c r="AA303" s="259"/>
    </row>
    <row r="304" spans="1:27" ht="12.75">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c r="AA304" s="259"/>
    </row>
    <row r="305" spans="1:27" ht="12.75">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c r="AA305" s="259"/>
    </row>
    <row r="306" spans="1:27" ht="12.75">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c r="AA306" s="259"/>
    </row>
    <row r="307" spans="1:27" ht="12.75">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c r="AA307" s="259"/>
    </row>
    <row r="308" spans="1:27" ht="12.75">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c r="AA308" s="259"/>
    </row>
    <row r="309" spans="1:27" ht="12.75">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c r="AA309" s="259"/>
    </row>
    <row r="310" spans="1:27" ht="12.75">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c r="AA310" s="259"/>
    </row>
    <row r="311" spans="1:27" ht="12.75">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c r="AA311" s="259"/>
    </row>
    <row r="312" spans="1:27" ht="12.75">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c r="AA312" s="259"/>
    </row>
    <row r="313" spans="1:27" ht="12.75">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c r="AA313" s="259"/>
    </row>
    <row r="314" spans="1:27" ht="12.75">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c r="AA314" s="259"/>
    </row>
    <row r="315" spans="1:27" ht="12.75">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c r="AA315" s="259"/>
    </row>
    <row r="316" spans="1:27" ht="12.75">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c r="AA316" s="259"/>
    </row>
    <row r="317" spans="1:27" ht="12.75">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c r="AA317" s="259"/>
    </row>
    <row r="318" spans="1:27" ht="12.75">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c r="AA318" s="259"/>
    </row>
    <row r="319" spans="1:27" ht="12.75">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c r="AA319" s="259"/>
    </row>
    <row r="320" spans="1:27" ht="12.75">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c r="AA320" s="259"/>
    </row>
    <row r="321" spans="1:27" ht="12.75">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c r="AA321" s="259"/>
    </row>
    <row r="322" spans="1:27" ht="12.75">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c r="AA322" s="259"/>
    </row>
    <row r="323" spans="1:27" ht="12.75">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c r="AA323" s="259"/>
    </row>
    <row r="324" spans="1:27" ht="12.75">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c r="AA324" s="259"/>
    </row>
    <row r="325" spans="1:27" ht="12.75">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c r="AA325" s="259"/>
    </row>
    <row r="326" spans="1:27" ht="12.75">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c r="AA326" s="259"/>
    </row>
    <row r="327" spans="1:27" ht="12.75">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c r="AA327" s="259"/>
    </row>
    <row r="328" spans="1:27" ht="12.75">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c r="AA328" s="259"/>
    </row>
    <row r="329" spans="1:27" ht="12.75">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c r="AA329" s="259"/>
    </row>
    <row r="330" spans="1:27" ht="12.75">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c r="AA330" s="259"/>
    </row>
    <row r="331" spans="1:27" ht="12.75">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c r="AA331" s="259"/>
    </row>
    <row r="332" spans="1:27" ht="12.75">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c r="AA332" s="259"/>
    </row>
    <row r="333" spans="1:27" ht="12.75">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c r="AA333" s="259"/>
    </row>
    <row r="334" spans="1:27" ht="12.75">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c r="AA334" s="259"/>
    </row>
    <row r="335" spans="1:27" ht="12.75">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c r="AA335" s="259"/>
    </row>
    <row r="336" spans="1:27" ht="12.75">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c r="AA336" s="259"/>
    </row>
    <row r="337" spans="1:27" ht="12.75">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c r="AA337" s="259"/>
    </row>
    <row r="338" spans="1:27" ht="12.75">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c r="AA338" s="259"/>
    </row>
    <row r="339" spans="1:27" ht="12.75">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c r="AA339" s="259"/>
    </row>
    <row r="340" spans="1:27" ht="12.75">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c r="AA340" s="259"/>
    </row>
    <row r="341" spans="1:27" ht="12.75">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c r="AA341" s="259"/>
    </row>
    <row r="342" spans="1:27" ht="12.75">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c r="AA342" s="259"/>
    </row>
    <row r="343" spans="1:27" ht="12.75">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c r="AA343" s="259"/>
    </row>
    <row r="344" spans="1:27" ht="12.75">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c r="AA344" s="259"/>
    </row>
    <row r="345" spans="1:27" ht="12.75">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c r="AA345" s="259"/>
    </row>
    <row r="346" spans="1:27" ht="12.75">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c r="AA346" s="259"/>
    </row>
    <row r="347" spans="1:27" ht="12.75">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c r="AA347" s="259"/>
    </row>
    <row r="348" spans="1:27" ht="12.75">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c r="AA348" s="259"/>
    </row>
    <row r="349" spans="1:27" ht="12.75">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c r="AA349" s="259"/>
    </row>
    <row r="350" spans="1:27" ht="12.75">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c r="AA350" s="259"/>
    </row>
    <row r="351" spans="1:27" ht="12.75">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c r="AA351" s="259"/>
    </row>
    <row r="352" spans="1:27" ht="12.75">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c r="AA352" s="259"/>
    </row>
    <row r="353" spans="1:27" ht="12.75">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c r="AA353" s="259"/>
    </row>
    <row r="354" spans="1:27" ht="12.75">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c r="AA354" s="259"/>
    </row>
    <row r="355" spans="1:27" ht="12.75">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c r="AA355" s="259"/>
    </row>
    <row r="356" spans="1:27" ht="12.75">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c r="AA356" s="259"/>
    </row>
    <row r="357" spans="1:27" ht="12.75">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c r="AA357" s="259"/>
    </row>
    <row r="358" spans="1:27" ht="12.75">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c r="AA358" s="259"/>
    </row>
    <row r="359" spans="1:27" ht="12.75">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c r="AA359" s="259"/>
    </row>
    <row r="360" spans="1:27" ht="12.75">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c r="AA360" s="259"/>
    </row>
    <row r="361" spans="1:27" ht="12.75">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c r="AA361" s="259"/>
    </row>
    <row r="362" spans="1:27" ht="12.75">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c r="AA362" s="259"/>
    </row>
    <row r="363" spans="1:27" ht="12.75">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c r="AA363" s="259"/>
    </row>
    <row r="364" spans="1:27" ht="12.75">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c r="AA364" s="259"/>
    </row>
    <row r="365" spans="1:27" ht="12.75">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c r="AA365" s="259"/>
    </row>
    <row r="366" spans="1:27" ht="12.75">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c r="AA366" s="259"/>
    </row>
    <row r="367" spans="1:27" ht="12.75">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c r="AA367" s="259"/>
    </row>
    <row r="368" spans="1:27" ht="12.75">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c r="AA368" s="259"/>
    </row>
    <row r="369" spans="1:27" ht="12.75">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c r="AA369" s="259"/>
    </row>
    <row r="370" spans="1:27" ht="12.75">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c r="AA370" s="259"/>
    </row>
    <row r="371" spans="1:27" ht="12.75">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c r="AA371" s="259"/>
    </row>
    <row r="372" spans="1:27" ht="12.75">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c r="AA372" s="259"/>
    </row>
    <row r="373" spans="1:27" ht="12.75">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c r="AA373" s="259"/>
    </row>
    <row r="374" spans="1:27" ht="12.75">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c r="AA374" s="259"/>
    </row>
    <row r="375" spans="1:27" ht="12.75">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c r="AA375" s="259"/>
    </row>
    <row r="376" spans="1:27" ht="12.75">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c r="AA376" s="259"/>
    </row>
    <row r="377" spans="1:27" ht="12.75">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c r="AA377" s="259"/>
    </row>
    <row r="378" spans="1:27" ht="12.75">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c r="AA378" s="259"/>
    </row>
    <row r="379" spans="1:27" ht="12.75">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c r="AA379" s="259"/>
    </row>
    <row r="380" spans="1:27" ht="12.75">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c r="AA380" s="259"/>
    </row>
    <row r="381" spans="1:27" ht="12.75">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c r="AA381" s="259"/>
    </row>
    <row r="382" spans="1:27" ht="12.75">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c r="AA382" s="259"/>
    </row>
    <row r="383" spans="1:27" ht="12.75">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c r="AA383" s="259"/>
    </row>
    <row r="384" spans="1:27" ht="12.75">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c r="AA384" s="259"/>
    </row>
    <row r="385" spans="1:27" ht="12.75">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c r="AA385" s="259"/>
    </row>
    <row r="386" spans="1:27" ht="12.75">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c r="AA386" s="259"/>
    </row>
    <row r="387" spans="1:27" ht="12.75">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c r="AA387" s="259"/>
    </row>
    <row r="388" spans="1:27" ht="12.75">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c r="AA388" s="259"/>
    </row>
    <row r="389" spans="1:27" ht="12.75">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c r="AA389" s="259"/>
    </row>
    <row r="390" spans="1:27" ht="12.75">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c r="AA390" s="259"/>
    </row>
    <row r="391" spans="1:27" ht="12.75">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c r="AA391" s="259"/>
    </row>
    <row r="392" spans="1:27" ht="12.75">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c r="AA392" s="259"/>
    </row>
    <row r="393" spans="1:27" ht="12.75">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c r="AA393" s="259"/>
    </row>
    <row r="394" spans="1:27" ht="12.75">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c r="AA394" s="259"/>
    </row>
    <row r="395" spans="1:27" ht="12.75">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c r="AA395" s="259"/>
    </row>
    <row r="396" spans="1:27" ht="12.75">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c r="AA396" s="259"/>
    </row>
    <row r="397" spans="1:27" ht="12.75">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c r="AA397" s="259"/>
    </row>
    <row r="398" spans="1:27" ht="12.75">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c r="AA398" s="259"/>
    </row>
    <row r="399" spans="1:27" ht="12.75">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c r="AA399" s="259"/>
    </row>
    <row r="400" spans="1:27" ht="12.75">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c r="AA400" s="259"/>
    </row>
    <row r="401" spans="1:27" ht="12.75">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c r="AA401" s="259"/>
    </row>
    <row r="402" spans="1:27" ht="12.75">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c r="AA402" s="259"/>
    </row>
    <row r="403" spans="1:27" ht="12.75">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c r="AA403" s="259"/>
    </row>
    <row r="404" spans="1:27" ht="12.75">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c r="AA404" s="259"/>
    </row>
    <row r="405" spans="1:27" ht="12.75">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c r="AA405" s="259"/>
    </row>
    <row r="406" spans="1:27" ht="12.75">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c r="AA406" s="259"/>
    </row>
    <row r="407" spans="1:27" ht="12.75">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c r="AA407" s="259"/>
    </row>
    <row r="408" spans="1:27" ht="12.75">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c r="AA408" s="259"/>
    </row>
    <row r="409" spans="1:27" ht="12.75">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c r="AA409" s="259"/>
    </row>
    <row r="410" spans="1:27" ht="12.75">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c r="AA410" s="259"/>
    </row>
    <row r="411" spans="1:27" ht="12.75">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c r="AA411" s="259"/>
    </row>
    <row r="412" spans="1:27" ht="12.75">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c r="AA412" s="259"/>
    </row>
    <row r="413" spans="1:27" ht="12.75">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c r="AA413" s="259"/>
    </row>
    <row r="414" spans="1:27" ht="12.75">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c r="AA414" s="259"/>
    </row>
    <row r="415" spans="1:27" ht="12.75">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c r="AA415" s="259"/>
    </row>
    <row r="416" spans="1:27" ht="12.75">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c r="AA416" s="259"/>
    </row>
    <row r="417" spans="1:27" ht="12.75">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c r="AA417" s="259"/>
    </row>
    <row r="418" spans="1:27" ht="12.75">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c r="AA418" s="259"/>
    </row>
    <row r="419" spans="1:27" ht="12.75">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c r="AA419" s="259"/>
    </row>
    <row r="420" spans="1:27" ht="12.75">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c r="AA420" s="259"/>
    </row>
    <row r="421" spans="1:27" ht="12.75">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c r="AA421" s="259"/>
    </row>
    <row r="422" spans="1:27" ht="12.75">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c r="AA422" s="259"/>
    </row>
    <row r="423" spans="1:27" ht="12.75">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c r="AA423" s="259"/>
    </row>
    <row r="424" spans="1:27" ht="12.75">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c r="AA424" s="259"/>
    </row>
    <row r="425" spans="1:27" ht="12.75">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c r="AA425" s="259"/>
    </row>
    <row r="426" spans="1:27" ht="12.75">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c r="AA426" s="259"/>
    </row>
    <row r="427" spans="1:27" ht="12.75">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c r="AA427" s="259"/>
    </row>
    <row r="428" spans="1:27" ht="12.75">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c r="AA428" s="259"/>
    </row>
    <row r="429" spans="1:27" ht="12.75">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c r="AA429" s="259"/>
    </row>
    <row r="430" spans="1:27" ht="12.75">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c r="AA430" s="259"/>
    </row>
    <row r="431" spans="1:27" ht="12.75">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c r="AA431" s="259"/>
    </row>
    <row r="432" spans="1:27" ht="12.75">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c r="AA432" s="259"/>
    </row>
    <row r="433" spans="1:27" ht="12.75">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c r="AA433" s="259"/>
    </row>
    <row r="434" spans="1:27" ht="12.75">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c r="AA434" s="259"/>
    </row>
    <row r="435" spans="1:27" ht="12.75">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c r="AA435" s="259"/>
    </row>
    <row r="436" spans="1:27" ht="12.75">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c r="AA436" s="259"/>
    </row>
    <row r="437" spans="1:27" ht="12.75">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c r="AA437" s="259"/>
    </row>
    <row r="438" spans="1:27" ht="12.75">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c r="AA438" s="259"/>
    </row>
    <row r="439" spans="1:27" ht="12.75">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c r="AA439" s="259"/>
    </row>
    <row r="440" spans="1:27" ht="12.75">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c r="AA440" s="259"/>
    </row>
    <row r="441" spans="1:27" ht="12.75">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c r="AA441" s="259"/>
    </row>
    <row r="442" spans="1:27" ht="12.75">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c r="AA442" s="259"/>
    </row>
    <row r="443" spans="1:27" ht="12.75">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c r="AA443" s="259"/>
    </row>
    <row r="444" spans="1:27" ht="12.75">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c r="AA444" s="259"/>
    </row>
    <row r="445" spans="1:27" ht="12.75">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c r="AA445" s="259"/>
    </row>
    <row r="446" spans="1:27" ht="12.75">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c r="AA446" s="259"/>
    </row>
    <row r="447" spans="1:27" ht="12.75">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c r="AA447" s="259"/>
    </row>
    <row r="448" spans="1:27" ht="12.75">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c r="AA448" s="259"/>
    </row>
    <row r="449" spans="1:27" ht="12.75">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c r="AA449" s="259"/>
    </row>
    <row r="450" spans="1:27" ht="12.75">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c r="AA450" s="259"/>
    </row>
    <row r="451" spans="1:27" ht="12.75">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c r="AA451" s="259"/>
    </row>
    <row r="452" spans="1:27" ht="12.75">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c r="AA452" s="259"/>
    </row>
    <row r="453" spans="1:27" ht="12.75">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c r="AA453" s="259"/>
    </row>
    <row r="454" spans="1:27" ht="12.75">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c r="AA454" s="259"/>
    </row>
    <row r="455" spans="1:27" ht="12.75">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c r="AA455" s="259"/>
    </row>
    <row r="456" spans="1:27" ht="12.75">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c r="AA456" s="259"/>
    </row>
    <row r="457" spans="1:27" ht="12.75">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c r="AA457" s="259"/>
    </row>
    <row r="458" spans="1:27" ht="12.75">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c r="AA458" s="259"/>
    </row>
    <row r="459" spans="1:27" ht="12.75">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c r="AA459" s="259"/>
    </row>
    <row r="460" spans="1:27" ht="12.75">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c r="AA460" s="259"/>
    </row>
    <row r="461" spans="1:27" ht="12.75">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c r="AA461" s="259"/>
    </row>
    <row r="462" spans="1:27" ht="12.75">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c r="AA462" s="259"/>
    </row>
    <row r="463" spans="1:27" ht="12.75">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c r="AA463" s="259"/>
    </row>
    <row r="464" spans="1:27" ht="12.75">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c r="AA464" s="259"/>
    </row>
    <row r="465" spans="1:27" ht="12.75">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c r="AA465" s="259"/>
    </row>
    <row r="466" spans="1:27" ht="12.75">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c r="AA466" s="259"/>
    </row>
    <row r="467" spans="1:27" ht="12.75">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c r="AA467" s="259"/>
    </row>
    <row r="468" spans="1:27" ht="12.75">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c r="AA468" s="259"/>
    </row>
    <row r="469" spans="1:27" ht="12.75">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c r="AA469" s="259"/>
    </row>
    <row r="470" spans="1:27" ht="12.75">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c r="AA470" s="259"/>
    </row>
    <row r="471" spans="1:27" ht="12.75">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c r="AA471" s="259"/>
    </row>
    <row r="472" spans="1:27" ht="12.75">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c r="AA472" s="259"/>
    </row>
    <row r="473" spans="1:27" ht="12.75">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c r="AA473" s="259"/>
    </row>
    <row r="474" spans="1:27" ht="12.75">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c r="AA474" s="259"/>
    </row>
    <row r="475" spans="1:27" ht="12.75">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c r="AA475" s="259"/>
    </row>
    <row r="476" spans="1:27" ht="12.75">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c r="AA476" s="259"/>
    </row>
    <row r="477" spans="1:27" ht="12.75">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c r="AA477" s="259"/>
    </row>
    <row r="478" spans="1:27" ht="12.75">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c r="AA478" s="259"/>
    </row>
    <row r="479" spans="1:27" ht="12.75">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c r="AA479" s="259"/>
    </row>
    <row r="480" spans="1:27" ht="12.75">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c r="AA480" s="259"/>
    </row>
    <row r="481" spans="1:27" ht="12.75">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c r="AA481" s="259"/>
    </row>
    <row r="482" spans="1:27" ht="12.75">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c r="AA482" s="259"/>
    </row>
    <row r="483" spans="1:27" ht="12.75">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c r="AA483" s="259"/>
    </row>
    <row r="484" spans="1:27" ht="12.75">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c r="AA484" s="259"/>
    </row>
    <row r="485" spans="1:27" ht="12.75">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c r="AA485" s="259"/>
    </row>
    <row r="486" spans="1:27" ht="12.75">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c r="AA486" s="259"/>
    </row>
    <row r="487" spans="1:27" ht="12.75">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c r="AA487" s="259"/>
    </row>
    <row r="488" spans="1:27" ht="12.75">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c r="AA488" s="259"/>
    </row>
    <row r="489" spans="1:27" ht="12.75">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c r="AA489" s="259"/>
    </row>
    <row r="490" spans="1:27" ht="12.75">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c r="AA490" s="259"/>
    </row>
    <row r="491" spans="1:27" ht="12.75">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c r="AA491" s="259"/>
    </row>
    <row r="492" spans="1:27" ht="12.75">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c r="AA492" s="259"/>
    </row>
    <row r="493" spans="1:27" ht="12.75">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c r="AA493" s="259"/>
    </row>
    <row r="494" spans="1:27" ht="12.75">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c r="AA494" s="259"/>
    </row>
    <row r="495" spans="1:27" ht="12.75">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c r="AA495" s="259"/>
    </row>
    <row r="496" spans="1:27" ht="12.75">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c r="AA496" s="259"/>
    </row>
    <row r="497" spans="1:27" ht="12.75">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c r="AA497" s="259"/>
    </row>
    <row r="498" spans="1:27" ht="12.75">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c r="AA498" s="259"/>
    </row>
    <row r="499" spans="1:27" ht="12.75">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c r="AA499" s="259"/>
    </row>
    <row r="500" spans="1:27" ht="12.75">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c r="AA500" s="259"/>
    </row>
    <row r="501" spans="1:27" ht="12.75">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c r="AA501" s="259"/>
    </row>
    <row r="502" spans="1:27" ht="12.75">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c r="AA502" s="259"/>
    </row>
    <row r="503" spans="1:27" ht="12.75">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c r="AA503" s="259"/>
    </row>
    <row r="504" spans="1:27" ht="12.75">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c r="AA504" s="259"/>
    </row>
    <row r="505" spans="1:27" ht="12.75">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c r="AA505" s="259"/>
    </row>
    <row r="506" spans="1:27" ht="12.75">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c r="AA506" s="259"/>
    </row>
    <row r="507" spans="1:27" ht="12.75">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c r="AA507" s="259"/>
    </row>
    <row r="508" spans="1:27" ht="12.75">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c r="AA508" s="259"/>
    </row>
    <row r="509" spans="1:27" ht="12.75">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c r="AA509" s="259"/>
    </row>
    <row r="510" spans="1:27" ht="12.75">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c r="AA510" s="259"/>
    </row>
    <row r="511" spans="1:27" ht="12.75">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c r="AA511" s="259"/>
    </row>
    <row r="512" spans="1:27" ht="12.75">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c r="AA512" s="259"/>
    </row>
    <row r="513" spans="1:27" ht="12.75">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c r="AA513" s="259"/>
    </row>
    <row r="514" spans="1:27" ht="12.75">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c r="AA514" s="259"/>
    </row>
    <row r="515" spans="1:27" ht="12.75">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c r="AA515" s="259"/>
    </row>
    <row r="516" spans="1:27" ht="12.75">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c r="AA516" s="259"/>
    </row>
    <row r="517" spans="1:27" ht="12.75">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c r="AA517" s="259"/>
    </row>
    <row r="518" spans="1:27" ht="12.75">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c r="AA518" s="259"/>
    </row>
    <row r="519" spans="1:27" ht="12.75">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c r="AA519" s="259"/>
    </row>
    <row r="520" spans="1:27" ht="12.75">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c r="AA520" s="259"/>
    </row>
    <row r="521" spans="1:27" ht="12.75">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c r="AA521" s="259"/>
    </row>
    <row r="522" spans="1:27" ht="12.75">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c r="AA522" s="259"/>
    </row>
    <row r="523" spans="1:27" ht="12.75">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c r="AA523" s="259"/>
    </row>
    <row r="524" spans="1:27" ht="12.75">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c r="AA524" s="259"/>
    </row>
    <row r="525" spans="1:27" ht="12.75">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c r="AA525" s="259"/>
    </row>
    <row r="526" spans="1:27" ht="12.75">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c r="AA526" s="259"/>
    </row>
    <row r="527" spans="1:27" ht="12.75">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c r="AA527" s="259"/>
    </row>
    <row r="528" spans="1:27" ht="12.75">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c r="AA528" s="259"/>
    </row>
    <row r="529" spans="1:27" ht="12.75">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c r="AA529" s="259"/>
    </row>
    <row r="530" spans="1:27" ht="12.75">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c r="AA530" s="259"/>
    </row>
    <row r="531" spans="1:27" ht="12.75">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c r="AA531" s="259"/>
    </row>
    <row r="532" spans="1:27" ht="12.75">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c r="AA532" s="259"/>
    </row>
    <row r="533" spans="1:27" ht="12.75">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c r="AA533" s="259"/>
    </row>
    <row r="534" spans="1:27" ht="12.75">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c r="AA534" s="259"/>
    </row>
    <row r="535" spans="1:27" ht="12.75">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c r="AA535" s="259"/>
    </row>
    <row r="536" spans="1:27" ht="12.75">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c r="AA536" s="259"/>
    </row>
    <row r="537" spans="1:27" ht="12.75">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c r="AA537" s="259"/>
    </row>
    <row r="538" spans="1:27" ht="12.75">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c r="AA538" s="259"/>
    </row>
    <row r="539" spans="1:27" ht="12.75">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c r="AA539" s="259"/>
    </row>
    <row r="540" spans="1:27" ht="12.75">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c r="AA540" s="259"/>
    </row>
    <row r="541" spans="1:27" ht="12.75">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c r="AA541" s="259"/>
    </row>
    <row r="542" spans="1:27" ht="12.75">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c r="AA542" s="259"/>
    </row>
    <row r="543" spans="1:27" ht="12.75">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c r="AA543" s="259"/>
    </row>
    <row r="544" spans="1:27" ht="12.75">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c r="AA544" s="259"/>
    </row>
    <row r="545" spans="1:27" ht="12.75">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c r="AA545" s="259"/>
    </row>
    <row r="546" spans="1:27" ht="12.75">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c r="AA546" s="259"/>
    </row>
    <row r="547" spans="1:27" ht="12.75">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c r="AA547" s="259"/>
    </row>
    <row r="548" spans="1:27" ht="12.75">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c r="AA548" s="259"/>
    </row>
    <row r="549" spans="1:27" ht="12.75">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c r="AA549" s="259"/>
    </row>
    <row r="550" spans="1:27" ht="12.75">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c r="AA550" s="259"/>
    </row>
    <row r="551" spans="1:27" ht="12.75">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c r="AA551" s="259"/>
    </row>
    <row r="552" spans="1:27" ht="12.75">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c r="AA552" s="259"/>
    </row>
    <row r="553" spans="1:27" ht="12.75">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c r="AA553" s="259"/>
    </row>
    <row r="554" spans="1:27" ht="12.75">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c r="AA554" s="259"/>
    </row>
    <row r="555" spans="1:27" ht="12.75">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c r="AA555" s="259"/>
    </row>
    <row r="556" spans="1:27" ht="12.75">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c r="AA556" s="259"/>
    </row>
    <row r="557" spans="1:27" ht="12.75">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c r="AA557" s="259"/>
    </row>
    <row r="558" spans="1:27" ht="12.75">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c r="AA558" s="259"/>
    </row>
    <row r="559" spans="1:27" ht="12.75">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c r="AA559" s="259"/>
    </row>
    <row r="560" spans="1:27" ht="12.75">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c r="AA560" s="259"/>
    </row>
    <row r="561" spans="1:27" ht="12.75">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c r="AA561" s="259"/>
    </row>
    <row r="562" spans="1:27" ht="12.75">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c r="AA562" s="259"/>
    </row>
    <row r="563" spans="1:27" ht="12.75">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c r="AA563" s="259"/>
    </row>
    <row r="564" spans="1:27" ht="12.75">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c r="AA564" s="259"/>
    </row>
    <row r="565" spans="1:27" ht="12.75">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c r="AA565" s="259"/>
    </row>
    <row r="566" spans="1:27" ht="12.75">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c r="AA566" s="259"/>
    </row>
    <row r="567" spans="1:27" ht="12.75">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c r="AA567" s="259"/>
    </row>
    <row r="568" spans="1:27" ht="12.75">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c r="AA568" s="259"/>
    </row>
    <row r="569" spans="1:27" ht="12.75">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c r="AA569" s="259"/>
    </row>
    <row r="570" spans="1:27" ht="12.75">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c r="AA570" s="259"/>
    </row>
    <row r="571" spans="1:27" ht="12.75">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c r="AA571" s="259"/>
    </row>
    <row r="572" spans="1:27" ht="12.75">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c r="AA572" s="259"/>
    </row>
    <row r="573" spans="1:27" ht="12.75">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c r="AA573" s="259"/>
    </row>
    <row r="574" spans="1:27" ht="12.75">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c r="AA574" s="259"/>
    </row>
    <row r="575" spans="1:27" ht="12.75">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c r="AA575" s="259"/>
    </row>
    <row r="576" spans="1:27" ht="12.75">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c r="AA576" s="259"/>
    </row>
    <row r="577" spans="1:27" ht="12.75">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c r="AA577" s="259"/>
    </row>
    <row r="578" spans="1:27" ht="12.75">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c r="AA578" s="259"/>
    </row>
    <row r="579" spans="1:27" ht="12.75">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c r="AA579" s="259"/>
    </row>
    <row r="580" spans="1:27" ht="12.75">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c r="AA580" s="259"/>
    </row>
    <row r="581" spans="1:27" ht="12.75">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c r="AA581" s="259"/>
    </row>
    <row r="582" spans="1:27" ht="12.75">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c r="AA582" s="259"/>
    </row>
    <row r="583" spans="1:27" ht="12.75">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c r="AA583" s="259"/>
    </row>
    <row r="584" spans="1:27" ht="12.75">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c r="AA584" s="259"/>
    </row>
    <row r="585" spans="1:27" ht="12.75">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c r="AA585" s="259"/>
    </row>
    <row r="586" spans="1:27" ht="12.75">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c r="AA586" s="259"/>
    </row>
    <row r="587" spans="1:27" ht="12.75">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c r="AA587" s="259"/>
    </row>
    <row r="588" spans="1:27" ht="12.75">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c r="AA588" s="259"/>
    </row>
    <row r="589" spans="1:27" ht="12.75">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c r="AA589" s="259"/>
    </row>
    <row r="590" spans="1:27" ht="12.75">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c r="AA590" s="259"/>
    </row>
    <row r="591" spans="1:27" ht="12.75">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c r="AA591" s="259"/>
    </row>
    <row r="592" spans="1:27" ht="12.75">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c r="AA592" s="259"/>
    </row>
    <row r="593" spans="1:27" ht="12.75">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c r="AA593" s="259"/>
    </row>
    <row r="594" spans="1:27" ht="12.75">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c r="AA594" s="259"/>
    </row>
    <row r="595" spans="1:27" ht="12.75">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c r="AA595" s="259"/>
    </row>
    <row r="596" spans="1:27" ht="12.75">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c r="AA596" s="259"/>
    </row>
    <row r="597" spans="1:27" ht="12.75">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c r="AA597" s="259"/>
    </row>
    <row r="598" spans="1:27" ht="12.75">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c r="AA598" s="259"/>
    </row>
    <row r="599" spans="1:27" ht="12.75">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c r="AA599" s="259"/>
    </row>
    <row r="600" spans="1:27" ht="12.75">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c r="AA600" s="259"/>
    </row>
    <row r="601" spans="1:27" ht="12.75">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c r="AA601" s="259"/>
    </row>
    <row r="602" spans="1:27" ht="12.75">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c r="AA602" s="259"/>
    </row>
    <row r="603" spans="1:27" ht="12.75">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c r="AA603" s="259"/>
    </row>
    <row r="604" spans="1:27" ht="12.75">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c r="AA604" s="259"/>
    </row>
    <row r="605" spans="1:27" ht="12.75">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c r="AA605" s="259"/>
    </row>
    <row r="606" spans="1:27" ht="12.75">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c r="AA606" s="259"/>
    </row>
    <row r="607" spans="1:27" ht="12.75">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c r="AA607" s="259"/>
    </row>
    <row r="608" spans="1:27" ht="12.75">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c r="AA608" s="259"/>
    </row>
    <row r="609" spans="1:27" ht="12.75">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c r="AA609" s="259"/>
    </row>
    <row r="610" spans="1:27" ht="12.75">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c r="AA610" s="259"/>
    </row>
    <row r="611" spans="1:27" ht="12.75">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c r="AA611" s="259"/>
    </row>
    <row r="612" spans="1:27" ht="12.75">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c r="AA612" s="259"/>
    </row>
    <row r="613" spans="1:27" ht="12.75">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c r="AA613" s="259"/>
    </row>
    <row r="614" spans="1:27" ht="12.75">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c r="AA614" s="259"/>
    </row>
    <row r="615" spans="1:27" ht="12.75">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c r="AA615" s="259"/>
    </row>
    <row r="616" spans="1:27" ht="12.75">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c r="AA616" s="259"/>
    </row>
    <row r="617" spans="1:27" ht="12.75">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c r="AA617" s="259"/>
    </row>
    <row r="618" spans="1:27" ht="12.75">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c r="AA618" s="259"/>
    </row>
    <row r="619" spans="1:27" ht="12.75">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c r="AA619" s="259"/>
    </row>
    <row r="620" spans="1:27" ht="12.75">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c r="AA620" s="259"/>
    </row>
    <row r="621" spans="1:27" ht="12.75">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c r="AA621" s="259"/>
    </row>
    <row r="622" spans="1:27" ht="12.75">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c r="AA622" s="259"/>
    </row>
    <row r="623" spans="1:27" ht="12.75">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c r="AA623" s="259"/>
    </row>
    <row r="624" spans="1:27" ht="12.75">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c r="AA624" s="259"/>
    </row>
    <row r="625" spans="1:27" ht="12.75">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c r="AA625" s="259"/>
    </row>
    <row r="626" spans="1:27" ht="12.75">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c r="AA626" s="259"/>
    </row>
    <row r="627" spans="1:27" ht="12.75">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c r="AA627" s="259"/>
    </row>
    <row r="628" spans="1:27" ht="12.75">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c r="AA628" s="259"/>
    </row>
    <row r="629" spans="1:27" ht="12.75">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c r="AA629" s="259"/>
    </row>
    <row r="630" spans="1:27" ht="12.75">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c r="AA630" s="259"/>
    </row>
    <row r="631" spans="1:27" ht="12.75">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c r="AA631" s="259"/>
    </row>
    <row r="632" spans="1:27" ht="12.75">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c r="AA632" s="259"/>
    </row>
    <row r="633" spans="1:27" ht="12.75">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c r="AA633" s="259"/>
    </row>
    <row r="634" spans="1:27" ht="12.75">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c r="AA634" s="259"/>
    </row>
    <row r="635" spans="1:27" ht="12.75">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c r="AA635" s="259"/>
    </row>
    <row r="636" spans="1:27" ht="12.75">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c r="AA636" s="259"/>
    </row>
    <row r="637" spans="1:27" ht="12.75">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c r="AA637" s="259"/>
    </row>
    <row r="638" spans="1:27" ht="12.75">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c r="AA638" s="259"/>
    </row>
    <row r="639" spans="1:27" ht="12.75">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c r="AA639" s="259"/>
    </row>
    <row r="640" spans="1:27" ht="12.75">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c r="AA640" s="259"/>
    </row>
    <row r="641" spans="1:27" ht="12.75">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c r="AA641" s="259"/>
    </row>
    <row r="642" spans="1:27" ht="12.75">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c r="AA642" s="259"/>
    </row>
    <row r="643" spans="1:27" ht="12.75">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c r="AA643" s="259"/>
    </row>
    <row r="644" spans="1:27" ht="12.75">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c r="AA644" s="259"/>
    </row>
    <row r="645" spans="1:27" ht="12.75">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c r="AA645" s="259"/>
    </row>
    <row r="646" spans="1:27" ht="12.75">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c r="AA646" s="259"/>
    </row>
    <row r="647" spans="1:27" ht="12.75">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c r="AA647" s="259"/>
    </row>
    <row r="648" spans="1:27" ht="12.75">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c r="AA648" s="259"/>
    </row>
    <row r="649" spans="1:27" ht="12.75">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c r="AA649" s="259"/>
    </row>
    <row r="650" spans="1:27" ht="12.75">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c r="AA650" s="259"/>
    </row>
    <row r="651" spans="1:27" ht="12.75">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c r="AA651" s="259"/>
    </row>
    <row r="652" spans="1:27" ht="12.75">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c r="AA652" s="259"/>
    </row>
    <row r="653" spans="1:27" ht="12.75">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c r="AA653" s="259"/>
    </row>
    <row r="654" spans="1:27" ht="12.75">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c r="AA654" s="259"/>
    </row>
    <row r="655" spans="1:27" ht="12.75">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c r="AA655" s="259"/>
    </row>
    <row r="656" spans="1:27" ht="12.75">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c r="AA656" s="259"/>
    </row>
    <row r="657" spans="1:27" ht="12.75">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c r="AA657" s="259"/>
    </row>
    <row r="658" spans="1:27" ht="12.75">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c r="AA658" s="259"/>
    </row>
    <row r="659" spans="1:27" ht="12.75">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c r="AA659" s="259"/>
    </row>
    <row r="660" spans="1:27" ht="12.75">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c r="AA660" s="259"/>
    </row>
    <row r="661" spans="1:27" ht="12.75">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c r="AA661" s="259"/>
    </row>
    <row r="662" spans="1:27" ht="12.75">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c r="AA662" s="259"/>
    </row>
    <row r="663" spans="1:27" ht="12.75">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c r="AA663" s="259"/>
    </row>
    <row r="664" spans="1:27" ht="12.75">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c r="AA664" s="259"/>
    </row>
    <row r="665" spans="1:27" ht="12.75">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c r="AA665" s="259"/>
    </row>
    <row r="666" spans="1:27" ht="12.75">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c r="AA666" s="259"/>
    </row>
    <row r="667" spans="1:27" ht="12.75">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c r="AA667" s="259"/>
    </row>
    <row r="668" spans="1:27" ht="12.75">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c r="AA668" s="259"/>
    </row>
    <row r="669" spans="1:27" ht="12.75">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c r="AA669" s="259"/>
    </row>
    <row r="670" spans="1:27" ht="12.75">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c r="AA670" s="259"/>
    </row>
    <row r="671" spans="1:27" ht="12.75">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c r="AA671" s="259"/>
    </row>
    <row r="672" spans="1:27" ht="12.75">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c r="AA672" s="259"/>
    </row>
    <row r="673" spans="1:27" ht="12.75">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c r="AA673" s="259"/>
    </row>
    <row r="674" spans="1:27" ht="12.75">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c r="AA674" s="259"/>
    </row>
    <row r="675" spans="1:27" ht="12.75">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c r="AA675" s="259"/>
    </row>
    <row r="676" spans="1:27" ht="12.75">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c r="AA676" s="259"/>
    </row>
    <row r="677" spans="1:27" ht="12.75">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c r="AA677" s="259"/>
    </row>
    <row r="678" spans="1:27" ht="12.75">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c r="AA678" s="259"/>
    </row>
    <row r="679" spans="1:27" ht="12.75">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c r="AA679" s="259"/>
    </row>
    <row r="680" spans="1:27" ht="12.75">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c r="AA680" s="259"/>
    </row>
    <row r="681" spans="1:27" ht="12.75">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c r="AA681" s="259"/>
    </row>
    <row r="682" spans="1:27" ht="12.75">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c r="AA682" s="259"/>
    </row>
    <row r="683" spans="1:27" ht="12.75">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c r="AA683" s="259"/>
    </row>
    <row r="684" spans="1:27" ht="12.75">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c r="AA684" s="259"/>
    </row>
    <row r="685" spans="1:27" ht="12.75">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c r="AA685" s="259"/>
    </row>
    <row r="686" spans="1:27" ht="12.75">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c r="AA686" s="259"/>
    </row>
    <row r="687" spans="1:27" ht="12.75">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c r="AA687" s="259"/>
    </row>
    <row r="688" spans="1:27" ht="12.75">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c r="AA688" s="259"/>
    </row>
    <row r="689" spans="1:27" ht="12.75">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c r="AA689" s="259"/>
    </row>
    <row r="690" spans="1:27" ht="12.75">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c r="AA690" s="259"/>
    </row>
    <row r="691" spans="1:27" ht="12.75">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c r="AA691" s="259"/>
    </row>
    <row r="692" spans="1:27" ht="12.75">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c r="AA692" s="259"/>
    </row>
    <row r="693" spans="1:27" ht="12.75">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c r="AA693" s="259"/>
    </row>
    <row r="694" spans="1:27" ht="12.75">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c r="AA694" s="259"/>
    </row>
    <row r="695" spans="1:27" ht="12.75">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c r="AA695" s="259"/>
    </row>
    <row r="696" spans="1:27" ht="12.75">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c r="AA696" s="259"/>
    </row>
    <row r="697" spans="1:27" ht="12.75">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c r="AA697" s="259"/>
    </row>
    <row r="698" spans="1:27" ht="12.75">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c r="AA698" s="259"/>
    </row>
    <row r="699" spans="1:27" ht="12.75">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c r="AA699" s="259"/>
    </row>
    <row r="700" spans="1:27" ht="12.75">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c r="AA700" s="259"/>
    </row>
    <row r="701" spans="1:27" ht="12.75">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c r="AA701" s="259"/>
    </row>
    <row r="702" spans="1:27" ht="12.75">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c r="AA702" s="259"/>
    </row>
    <row r="703" spans="1:27" ht="12.75">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c r="AA703" s="259"/>
    </row>
    <row r="704" spans="1:27" ht="12.75">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c r="AA704" s="259"/>
    </row>
    <row r="705" spans="1:27" ht="12.75">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c r="AA705" s="259"/>
    </row>
    <row r="706" spans="1:27" ht="12.75">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c r="AA706" s="259"/>
    </row>
    <row r="707" spans="1:27" ht="12.75">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c r="AA707" s="259"/>
    </row>
    <row r="708" spans="1:27" ht="12.75">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c r="AA708" s="259"/>
    </row>
    <row r="709" spans="1:27" ht="12.75">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c r="AA709" s="259"/>
    </row>
    <row r="710" spans="1:27" ht="12.75">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c r="AA710" s="259"/>
    </row>
    <row r="711" spans="1:27" ht="12.75">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c r="AA711" s="259"/>
    </row>
    <row r="712" spans="1:27" ht="12.75">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c r="AA712" s="259"/>
    </row>
    <row r="713" spans="1:27" ht="12.75">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c r="AA713" s="259"/>
    </row>
    <row r="714" spans="1:27" ht="12.75">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c r="AA714" s="259"/>
    </row>
    <row r="715" spans="1:27" ht="12.75">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c r="AA715" s="259"/>
    </row>
    <row r="716" spans="1:27" ht="12.75">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c r="AA716" s="259"/>
    </row>
    <row r="717" spans="1:27" ht="12.75">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c r="AA717" s="259"/>
    </row>
    <row r="718" spans="1:27" ht="12.75">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c r="AA718" s="259"/>
    </row>
    <row r="719" spans="1:27" ht="12.75">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c r="AA719" s="259"/>
    </row>
    <row r="720" spans="1:27" ht="12.75">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c r="AA720" s="259"/>
    </row>
    <row r="721" spans="1:27" ht="12.75">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c r="AA721" s="259"/>
    </row>
    <row r="722" spans="1:27" ht="12.75">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c r="AA722" s="259"/>
    </row>
    <row r="723" spans="1:27" ht="12.75">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c r="AA723" s="259"/>
    </row>
    <row r="724" spans="1:27" ht="12.75">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c r="AA724" s="259"/>
    </row>
    <row r="725" spans="1:27" ht="12.75">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c r="AA725" s="259"/>
    </row>
    <row r="726" spans="1:27" ht="12.75">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c r="AA726" s="259"/>
    </row>
    <row r="727" spans="1:27" ht="12.75">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c r="AA727" s="259"/>
    </row>
    <row r="728" spans="1:27" ht="12.75">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c r="AA728" s="259"/>
    </row>
    <row r="729" spans="1:27" ht="12.75">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c r="AA729" s="259"/>
    </row>
    <row r="730" spans="1:27" ht="12.75">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c r="AA730" s="259"/>
    </row>
    <row r="731" spans="1:27" ht="12.75">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c r="AA731" s="259"/>
    </row>
    <row r="732" spans="1:27" ht="12.75">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c r="AA732" s="259"/>
    </row>
    <row r="733" spans="1:27" ht="12.75">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c r="AA733" s="259"/>
    </row>
    <row r="734" spans="1:27" ht="12.75">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c r="AA734" s="259"/>
    </row>
    <row r="735" spans="1:27" ht="12.75">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c r="AA735" s="259"/>
    </row>
    <row r="736" spans="1:27" ht="12.75">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c r="AA736" s="259"/>
    </row>
    <row r="737" spans="1:27" ht="12.75">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c r="AA737" s="259"/>
    </row>
    <row r="738" spans="1:27" ht="12.75">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c r="AA738" s="259"/>
    </row>
    <row r="739" spans="1:27" ht="12.75">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c r="AA739" s="259"/>
    </row>
    <row r="740" spans="1:27" ht="12.75">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c r="AA740" s="259"/>
    </row>
    <row r="741" spans="1:27" ht="12.75">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c r="AA741" s="259"/>
    </row>
    <row r="742" spans="1:27" ht="12.75">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c r="AA742" s="259"/>
    </row>
    <row r="743" spans="1:27" ht="12.75">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c r="AA743" s="259"/>
    </row>
    <row r="744" spans="1:27" ht="12.75">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c r="AA744" s="259"/>
    </row>
    <row r="745" spans="1:27" ht="12.75">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c r="AA745" s="259"/>
    </row>
    <row r="746" spans="1:27" ht="12.75">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c r="AA746" s="259"/>
    </row>
    <row r="747" spans="1:27" ht="12.75">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c r="AA747" s="259"/>
    </row>
    <row r="748" spans="1:27" ht="12.75">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c r="AA748" s="259"/>
    </row>
    <row r="749" spans="1:27" ht="12.75">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c r="AA749" s="259"/>
    </row>
    <row r="750" spans="1:27" ht="12.75">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c r="AA750" s="259"/>
    </row>
    <row r="751" spans="1:27" ht="12.75">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c r="AA751" s="259"/>
    </row>
    <row r="752" spans="1:27" ht="12.75">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c r="AA752" s="259"/>
    </row>
    <row r="753" spans="1:27" ht="12.75">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c r="AA753" s="259"/>
    </row>
    <row r="754" spans="1:27" ht="12.75">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c r="AA754" s="259"/>
    </row>
    <row r="755" spans="1:27" ht="12.75">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c r="AA755" s="259"/>
    </row>
    <row r="756" spans="1:27" ht="12.75">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c r="AA756" s="259"/>
    </row>
    <row r="757" spans="1:27" ht="12.75">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c r="AA757" s="259"/>
    </row>
    <row r="758" spans="1:27" ht="12.75">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c r="AA758" s="259"/>
    </row>
    <row r="759" spans="1:27" ht="12.75">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c r="AA759" s="259"/>
    </row>
    <row r="760" spans="1:27" ht="12.75">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c r="AA760" s="259"/>
    </row>
    <row r="761" spans="1:27" ht="12.75">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c r="AA761" s="259"/>
    </row>
    <row r="762" spans="1:27" ht="12.75">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c r="AA762" s="259"/>
    </row>
    <row r="763" spans="1:27" ht="12.75">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c r="AA763" s="259"/>
    </row>
    <row r="764" spans="1:27" ht="12.75">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c r="AA764" s="259"/>
    </row>
    <row r="765" spans="1:27" ht="12.75">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c r="AA765" s="259"/>
    </row>
    <row r="766" spans="1:27" ht="12.75">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c r="AA766" s="259"/>
    </row>
    <row r="767" spans="1:27" ht="12.75">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c r="AA767" s="259"/>
    </row>
    <row r="768" spans="1:27" ht="12.75">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c r="AA768" s="259"/>
    </row>
    <row r="769" spans="1:27" ht="12.75">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c r="AA769" s="259"/>
    </row>
    <row r="770" spans="1:27" ht="12.75">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c r="AA770" s="259"/>
    </row>
    <row r="771" spans="1:27" ht="12.75">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c r="AA771" s="259"/>
    </row>
    <row r="772" spans="1:27" ht="12.75">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c r="AA772" s="259"/>
    </row>
    <row r="773" spans="1:27" ht="12.75">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c r="AA773" s="259"/>
    </row>
    <row r="774" spans="1:27" ht="12.75">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c r="AA774" s="259"/>
    </row>
    <row r="775" spans="1:27" ht="12.75">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c r="AA775" s="259"/>
    </row>
    <row r="776" spans="1:27" ht="12.75">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c r="AA776" s="259"/>
    </row>
    <row r="777" spans="1:27" ht="12.75">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c r="AA777" s="259"/>
    </row>
    <row r="778" spans="1:27" ht="12.75">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c r="AA778" s="259"/>
    </row>
    <row r="779" spans="1:27" ht="12.75">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c r="AA779" s="259"/>
    </row>
    <row r="780" spans="1:27" ht="12.75">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c r="AA780" s="259"/>
    </row>
    <row r="781" spans="1:27" ht="12.75">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c r="AA781" s="259"/>
    </row>
    <row r="782" spans="1:27" ht="12.75">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c r="AA782" s="259"/>
    </row>
    <row r="783" spans="1:27" ht="12.75">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c r="AA783" s="259"/>
    </row>
    <row r="784" spans="1:27" ht="12.75">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c r="AA784" s="259"/>
    </row>
    <row r="785" spans="1:27" ht="12.75">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c r="AA785" s="259"/>
    </row>
    <row r="786" spans="1:27" ht="12.75">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c r="AA786" s="259"/>
    </row>
    <row r="787" spans="1:27" ht="12.75">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c r="AA787" s="259"/>
    </row>
    <row r="788" spans="1:27" ht="12.75">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c r="AA788" s="259"/>
    </row>
    <row r="789" spans="1:27" ht="12.75">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c r="AA789" s="259"/>
    </row>
    <row r="790" spans="1:27" ht="12.75">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c r="AA790" s="259"/>
    </row>
    <row r="791" spans="1:27" ht="12.75">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c r="AA791" s="259"/>
    </row>
    <row r="792" spans="1:27" ht="12.75">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c r="AA792" s="259"/>
    </row>
    <row r="793" spans="1:27" ht="12.75">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c r="AA793" s="259"/>
    </row>
    <row r="794" spans="1:27" ht="12.75">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c r="AA794" s="259"/>
    </row>
    <row r="795" spans="1:27" ht="12.75">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c r="AA795" s="259"/>
    </row>
    <row r="796" spans="1:27" ht="12.75">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c r="AA796" s="259"/>
    </row>
    <row r="797" spans="1:27" ht="12.75">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c r="AA797" s="259"/>
    </row>
    <row r="798" spans="1:27" ht="12.75">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c r="AA798" s="259"/>
    </row>
    <row r="799" spans="1:27" ht="12.75">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c r="AA799" s="259"/>
    </row>
    <row r="800" spans="1:27" ht="12.75">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c r="AA800" s="259"/>
    </row>
    <row r="801" spans="1:27" ht="12.75">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c r="AA801" s="259"/>
    </row>
    <row r="802" spans="1:27" ht="12.75">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c r="AA802" s="259"/>
    </row>
    <row r="803" spans="1:27" ht="12.75">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c r="AA803" s="259"/>
    </row>
    <row r="804" spans="1:27" ht="12.75">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c r="AA804" s="259"/>
    </row>
    <row r="805" spans="1:27" ht="12.75">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c r="AA805" s="259"/>
    </row>
    <row r="806" spans="1:27" ht="12.75">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c r="AA806" s="259"/>
    </row>
    <row r="807" spans="1:27" ht="12.75">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c r="AA807" s="259"/>
    </row>
    <row r="808" spans="1:27" ht="12.75">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c r="AA808" s="259"/>
    </row>
    <row r="809" spans="1:27" ht="12.75">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c r="AA809" s="259"/>
    </row>
    <row r="810" spans="1:27" ht="12.75">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c r="AA810" s="259"/>
    </row>
    <row r="811" spans="1:27" ht="12.75">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c r="AA811" s="259"/>
    </row>
    <row r="812" spans="1:27" ht="12.75">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c r="AA812" s="259"/>
    </row>
    <row r="813" spans="1:27" ht="12.75">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c r="AA813" s="259"/>
    </row>
    <row r="814" spans="1:27" ht="12.75">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c r="AA814" s="259"/>
    </row>
    <row r="815" spans="1:27" ht="12.75">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c r="AA815" s="259"/>
    </row>
    <row r="816" spans="1:27" ht="12.75">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c r="AA816" s="259"/>
    </row>
    <row r="817" spans="1:27" ht="12.75">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c r="AA817" s="259"/>
    </row>
    <row r="818" spans="1:27" ht="12.75">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c r="AA818" s="259"/>
    </row>
    <row r="819" spans="1:27" ht="12.75">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c r="AA819" s="259"/>
    </row>
    <row r="820" spans="1:27" ht="12.75">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c r="AA820" s="259"/>
    </row>
    <row r="821" spans="1:27" ht="12.75">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c r="AA821" s="259"/>
    </row>
    <row r="822" spans="1:27" ht="12.75">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c r="AA822" s="259"/>
    </row>
    <row r="823" spans="1:27" ht="12.75">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c r="AA823" s="259"/>
    </row>
    <row r="824" spans="1:27" ht="12.75">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c r="AA824" s="259"/>
    </row>
    <row r="825" spans="1:27" ht="12.75">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c r="AA825" s="259"/>
    </row>
    <row r="826" spans="1:27" ht="12.75">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c r="AA826" s="259"/>
    </row>
    <row r="827" spans="1:27" ht="12.75">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c r="AA827" s="259"/>
    </row>
    <row r="828" spans="1:27" ht="12.75">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c r="AA828" s="259"/>
    </row>
    <row r="829" spans="1:27" ht="12.75">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c r="AA829" s="259"/>
    </row>
    <row r="830" spans="1:27" ht="12.75">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c r="AA830" s="259"/>
    </row>
    <row r="831" spans="1:27" ht="12.75">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c r="AA831" s="259"/>
    </row>
    <row r="832" spans="1:27" ht="12.75">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c r="AA832" s="259"/>
    </row>
    <row r="833" spans="1:27" ht="12.75">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c r="AA833" s="259"/>
    </row>
    <row r="834" spans="1:27" ht="12.75">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c r="AA834" s="259"/>
    </row>
    <row r="835" spans="1:27" ht="12.75">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c r="AA835" s="259"/>
    </row>
    <row r="836" spans="1:27" ht="12.75">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c r="AA836" s="259"/>
    </row>
    <row r="837" spans="1:27" ht="12.75">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c r="AA837" s="259"/>
    </row>
    <row r="838" spans="1:27" ht="12.75">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c r="AA838" s="259"/>
    </row>
    <row r="839" spans="1:27" ht="12.75">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c r="AA839" s="259"/>
    </row>
    <row r="840" spans="1:27" ht="12.75">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c r="AA840" s="259"/>
    </row>
    <row r="841" spans="1:27" ht="12.75">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c r="AA841" s="259"/>
    </row>
    <row r="842" spans="1:27" ht="12.75">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c r="AA842" s="259"/>
    </row>
    <row r="843" spans="1:27" ht="12.75">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c r="AA843" s="259"/>
    </row>
    <row r="844" spans="1:27" ht="12.75">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c r="AA844" s="259"/>
    </row>
    <row r="845" spans="1:27" ht="12.75">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c r="AA845" s="259"/>
    </row>
    <row r="846" spans="1:27" ht="12.75">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c r="AA846" s="259"/>
    </row>
    <row r="847" spans="1:27" ht="12.75">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c r="AA847" s="259"/>
    </row>
    <row r="848" spans="1:27" ht="12.75">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c r="AA848" s="259"/>
    </row>
    <row r="849" spans="1:27" ht="12.75">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c r="AA849" s="259"/>
    </row>
    <row r="850" spans="1:27" ht="12.75">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c r="AA850" s="259"/>
    </row>
    <row r="851" spans="1:27" ht="12.75">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c r="AA851" s="259"/>
    </row>
    <row r="852" spans="1:27" ht="12.75">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c r="AA852" s="259"/>
    </row>
    <row r="853" spans="1:27" ht="12.75">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c r="AA853" s="259"/>
    </row>
    <row r="854" spans="1:27" ht="12.75">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c r="AA854" s="259"/>
    </row>
    <row r="855" spans="1:27" ht="12.75">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c r="AA855" s="259"/>
    </row>
    <row r="856" spans="1:27" ht="12.75">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c r="AA856" s="259"/>
    </row>
    <row r="857" spans="1:27" ht="12.75">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c r="AA857" s="259"/>
    </row>
    <row r="858" spans="1:27" ht="12.75">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c r="AA858" s="259"/>
    </row>
    <row r="859" spans="1:27" ht="12.75">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c r="AA859" s="259"/>
    </row>
    <row r="860" spans="1:27" ht="12.75">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c r="AA860" s="259"/>
    </row>
    <row r="861" spans="1:27" ht="12.75">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c r="AA861" s="259"/>
    </row>
    <row r="862" spans="1:27" ht="12.75">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c r="AA862" s="259"/>
    </row>
    <row r="863" spans="1:27" ht="12.75">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c r="AA863" s="259"/>
    </row>
    <row r="864" spans="1:27" ht="12.75">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c r="AA864" s="259"/>
    </row>
    <row r="865" spans="1:27" ht="12.75">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c r="AA865" s="259"/>
    </row>
    <row r="866" spans="1:27" ht="12.75">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c r="AA866" s="259"/>
    </row>
    <row r="867" spans="1:27" ht="12.75">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c r="AA867" s="259"/>
    </row>
    <row r="868" spans="1:27" ht="12.75">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c r="AA868" s="259"/>
    </row>
    <row r="869" spans="1:27" ht="12.75">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c r="AA869" s="259"/>
    </row>
    <row r="870" spans="1:27" ht="12.75">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c r="AA870" s="259"/>
    </row>
    <row r="871" spans="1:27" ht="12.75">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c r="AA871" s="259"/>
    </row>
    <row r="872" spans="1:27" ht="12.75">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c r="AA872" s="259"/>
    </row>
    <row r="873" spans="1:27" ht="12.75">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c r="AA873" s="259"/>
    </row>
    <row r="874" spans="1:27" ht="12.75">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c r="AA874" s="259"/>
    </row>
    <row r="875" spans="1:27" ht="12.75">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c r="AA875" s="259"/>
    </row>
    <row r="876" spans="1:27" ht="12.75">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c r="AA876" s="259"/>
    </row>
    <row r="877" spans="1:27" ht="12.75">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c r="AA877" s="259"/>
    </row>
    <row r="878" spans="1:27" ht="12.75">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c r="AA878" s="259"/>
    </row>
    <row r="879" spans="1:27" ht="12.75">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c r="AA879" s="259"/>
    </row>
    <row r="880" spans="1:27" ht="12.75">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c r="AA880" s="259"/>
    </row>
    <row r="881" spans="1:27" ht="12.75">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c r="AA881" s="259"/>
    </row>
    <row r="882" spans="1:27" ht="12.75">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c r="AA882" s="259"/>
    </row>
    <row r="883" spans="1:27" ht="12.75">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c r="AA883" s="259"/>
    </row>
    <row r="884" spans="1:27" ht="12.75">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c r="AA884" s="259"/>
    </row>
    <row r="885" spans="1:27" ht="12.75">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c r="AA885" s="259"/>
    </row>
    <row r="886" spans="1:27" ht="12.75">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c r="AA886" s="259"/>
    </row>
    <row r="887" spans="1:27" ht="12.75">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c r="AA887" s="259"/>
    </row>
    <row r="888" spans="1:27" ht="12.75">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c r="AA888" s="259"/>
    </row>
    <row r="889" spans="1:27" ht="12.75">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c r="AA889" s="259"/>
    </row>
    <row r="890" spans="1:27" ht="12.75">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c r="AA890" s="259"/>
    </row>
    <row r="891" spans="1:27" ht="12.75">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c r="AA891" s="259"/>
    </row>
    <row r="892" spans="1:27" ht="12.75">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c r="AA892" s="259"/>
    </row>
    <row r="893" spans="1:27" ht="12.75">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c r="AA893" s="259"/>
    </row>
    <row r="894" spans="1:27" ht="12.75">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c r="AA894" s="259"/>
    </row>
    <row r="895" spans="1:27" ht="12.75">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c r="AA895" s="259"/>
    </row>
    <row r="896" spans="1:27" ht="12.75">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c r="AA896" s="259"/>
    </row>
    <row r="897" spans="1:27" ht="12.75">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c r="AA897" s="259"/>
    </row>
    <row r="898" spans="1:27" ht="12.75">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c r="AA898" s="259"/>
    </row>
    <row r="899" spans="1:27" ht="12.75">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c r="AA899" s="259"/>
    </row>
    <row r="900" spans="1:27" ht="12.75">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c r="AA900" s="259"/>
    </row>
    <row r="901" spans="1:27" ht="12.75">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c r="AA901" s="259"/>
    </row>
    <row r="902" spans="1:27" ht="12.75">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c r="AA902" s="259"/>
    </row>
    <row r="903" spans="1:27" ht="12.75">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c r="AA903" s="259"/>
    </row>
    <row r="904" spans="1:27" ht="12.75">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c r="AA904" s="259"/>
    </row>
    <row r="905" spans="1:27" ht="12.75">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c r="AA905" s="259"/>
    </row>
    <row r="906" spans="1:27" ht="12.75">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c r="AA906" s="259"/>
    </row>
    <row r="907" spans="1:27" ht="12.75">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c r="AA907" s="259"/>
    </row>
    <row r="908" spans="1:27" ht="12.75">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c r="AA908" s="259"/>
    </row>
    <row r="909" spans="1:27" ht="12.75">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c r="AA909" s="259"/>
    </row>
    <row r="910" spans="1:27" ht="12.75">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c r="AA910" s="259"/>
    </row>
    <row r="911" spans="1:27" ht="12.75">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c r="AA911" s="259"/>
    </row>
    <row r="912" spans="1:27" ht="12.75">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c r="AA912" s="259"/>
    </row>
    <row r="913" spans="1:27" ht="12.75">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c r="AA913" s="259"/>
    </row>
    <row r="914" spans="1:27" ht="12.75">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c r="AA914" s="259"/>
    </row>
    <row r="915" spans="1:27" ht="12.75">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c r="AA915" s="259"/>
    </row>
    <row r="916" spans="1:27" ht="12.75">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c r="AA916" s="259"/>
    </row>
    <row r="917" spans="1:27" ht="12.75">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c r="AA917" s="259"/>
    </row>
    <row r="918" spans="1:27" ht="12.75">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c r="AA918" s="259"/>
    </row>
    <row r="919" spans="1:27" ht="12.75">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c r="AA919" s="259"/>
    </row>
    <row r="920" spans="1:27" ht="12.75">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c r="AA920" s="259"/>
    </row>
    <row r="921" spans="1:27" ht="12.75">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c r="AA921" s="259"/>
    </row>
    <row r="922" spans="1:27" ht="12.75">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c r="AA922" s="259"/>
    </row>
    <row r="923" spans="1:27" ht="12.75">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c r="AA923" s="259"/>
    </row>
    <row r="924" spans="1:27" ht="12.75">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c r="AA924" s="259"/>
    </row>
    <row r="925" spans="1:27" ht="12.75">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c r="AA925" s="259"/>
    </row>
    <row r="926" spans="1:27" ht="12.75">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c r="AA926" s="259"/>
    </row>
    <row r="927" spans="1:27" ht="12.75">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c r="AA927" s="259"/>
    </row>
    <row r="928" spans="1:27" ht="12.75">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c r="AA928" s="259"/>
    </row>
    <row r="929" spans="1:27" ht="12.75">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c r="AA929" s="259"/>
    </row>
    <row r="930" spans="1:27" ht="12.75">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c r="AA930" s="259"/>
    </row>
    <row r="931" spans="1:27" ht="12.75">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c r="AA931" s="259"/>
    </row>
    <row r="932" spans="1:27" ht="12.75">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c r="AA932" s="259"/>
    </row>
    <row r="933" spans="1:27" ht="12.75">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c r="AA933" s="259"/>
    </row>
    <row r="934" spans="1:27" ht="12.75">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c r="AA934" s="259"/>
    </row>
    <row r="935" spans="1:27" ht="12.75">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c r="AA935" s="259"/>
    </row>
    <row r="936" spans="1:27" ht="12.75">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c r="AA936" s="259"/>
    </row>
    <row r="937" spans="1:27" ht="12.75">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c r="AA937" s="259"/>
    </row>
    <row r="938" spans="1:27" ht="12.75">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c r="AA938" s="259"/>
    </row>
    <row r="939" spans="1:27" ht="12.75">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c r="AA939" s="259"/>
    </row>
    <row r="940" spans="1:27" ht="12.75">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c r="AA940" s="259"/>
    </row>
    <row r="941" spans="1:27" ht="12.75">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c r="AA941" s="259"/>
    </row>
    <row r="942" spans="1:27" ht="12.75">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c r="AA942" s="259"/>
    </row>
    <row r="943" spans="1:27" ht="12.75">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c r="AA943" s="259"/>
    </row>
    <row r="944" spans="1:27" ht="12.75">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c r="AA944" s="259"/>
    </row>
    <row r="945" spans="1:27" ht="12.75">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c r="AA945" s="259"/>
    </row>
    <row r="946" spans="1:27" ht="12.75">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c r="AA946" s="259"/>
    </row>
    <row r="947" spans="1:27" ht="12.75">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c r="AA947" s="259"/>
    </row>
    <row r="948" spans="1:27" ht="12.75">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c r="AA948" s="259"/>
    </row>
    <row r="949" spans="1:27" ht="12.75">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c r="AA949" s="259"/>
    </row>
    <row r="950" spans="1:27" ht="12.75">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c r="AA950" s="259"/>
    </row>
    <row r="951" spans="1:27" ht="12.75">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c r="AA951" s="259"/>
    </row>
    <row r="952" spans="1:27" ht="12.75">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c r="AA952" s="259"/>
    </row>
    <row r="953" spans="1:27" ht="12.75">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c r="AA953" s="259"/>
    </row>
    <row r="954" spans="1:27" ht="12.75">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c r="AA954" s="259"/>
    </row>
    <row r="955" spans="1:27" ht="12.75">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c r="AA955" s="259"/>
    </row>
    <row r="956" spans="1:27" ht="12.75">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c r="AA956" s="259"/>
    </row>
    <row r="957" spans="1:27" ht="12.75">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c r="AA957" s="259"/>
    </row>
    <row r="958" spans="1:27" ht="12.75">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c r="AA958" s="259"/>
    </row>
    <row r="959" spans="1:27" ht="12.75">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c r="AA959" s="259"/>
    </row>
    <row r="960" spans="1:27" ht="12.75">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c r="AA960" s="259"/>
    </row>
    <row r="961" spans="1:27" ht="12.75">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c r="AA961" s="259"/>
    </row>
    <row r="962" spans="1:27" ht="12.75">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c r="AA962" s="259"/>
    </row>
    <row r="963" spans="1:27" ht="12.75">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c r="AA963" s="259"/>
    </row>
    <row r="964" spans="1:27" ht="12.75">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c r="AA964" s="259"/>
    </row>
    <row r="965" spans="1:27" ht="12.75">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c r="AA965" s="259"/>
    </row>
    <row r="966" spans="1:27" ht="12.75">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c r="AA966" s="259"/>
    </row>
    <row r="967" spans="1:27" ht="12.75">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c r="AA967" s="259"/>
    </row>
    <row r="968" spans="1:27" ht="12.75">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c r="AA968" s="259"/>
    </row>
    <row r="969" spans="1:27" ht="12.75">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c r="AA969" s="259"/>
    </row>
    <row r="970" spans="1:27" ht="12.75">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c r="AA970" s="259"/>
    </row>
    <row r="971" spans="1:27" ht="12.75">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c r="AA971" s="259"/>
    </row>
    <row r="972" spans="1:27" ht="12.75">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c r="AA972" s="259"/>
    </row>
    <row r="973" spans="1:27" ht="12.75">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c r="AA973" s="259"/>
    </row>
    <row r="974" spans="1:27" ht="12.75">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c r="AA974" s="259"/>
    </row>
    <row r="975" spans="1:27" ht="12.75">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c r="AA975" s="259"/>
    </row>
    <row r="976" spans="1:27" ht="12.75">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c r="AA976" s="259"/>
    </row>
    <row r="977" spans="1:27" ht="12.75">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c r="AA977" s="259"/>
    </row>
    <row r="978" spans="1:27" ht="12.75">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c r="AA978" s="259"/>
    </row>
    <row r="979" spans="1:27" ht="12.75">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c r="AA979" s="259"/>
    </row>
    <row r="980" spans="1:27" ht="12.75">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c r="AA980" s="259"/>
    </row>
    <row r="981" spans="1:27" ht="12.75">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c r="AA981" s="259"/>
    </row>
    <row r="982" spans="1:27" ht="12.75">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c r="AA982" s="259"/>
    </row>
    <row r="983" spans="1:27" ht="12.75">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c r="AA983" s="259"/>
    </row>
    <row r="984" spans="1:27" ht="12.75">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c r="AA984" s="259"/>
    </row>
    <row r="985" spans="1:27" ht="12.75">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c r="AA985" s="259"/>
    </row>
    <row r="986" spans="1:27" ht="12.75">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c r="AA986" s="259"/>
    </row>
    <row r="987" spans="1:27" ht="12.75">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c r="AA987" s="259"/>
    </row>
    <row r="988" spans="1:27" ht="12.75">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c r="AA988" s="259"/>
    </row>
    <row r="989" spans="1:27" ht="12.75">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c r="AA989" s="259"/>
    </row>
    <row r="990" spans="1:27" ht="12.75">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c r="AA990" s="259"/>
    </row>
    <row r="991" spans="1:27" ht="12.75">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c r="AA991" s="259"/>
    </row>
    <row r="992" spans="1:27" ht="12.75">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c r="AA992" s="259"/>
    </row>
    <row r="993" spans="1:27" ht="12.75">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c r="AA993" s="259"/>
    </row>
    <row r="994" spans="1:27" ht="12.75">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c r="AA994" s="259"/>
    </row>
    <row r="995" spans="1:27" ht="12.75">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c r="AA995" s="259"/>
    </row>
    <row r="996" spans="1:27" ht="12.75">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c r="AA996" s="259"/>
    </row>
    <row r="997" spans="1:27" ht="12.75">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c r="AA997" s="259"/>
    </row>
    <row r="998" spans="1:27" ht="12.75">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c r="AA998" s="259"/>
    </row>
    <row r="999" spans="1:27" ht="12.75">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c r="AA999" s="259"/>
    </row>
    <row r="1000" spans="1:27" ht="12.75">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c r="AA1000" s="259"/>
    </row>
    <row r="1001" spans="1:27" ht="12.75">
      <c r="A1001" s="259"/>
      <c r="B1001" s="259"/>
      <c r="C1001" s="259"/>
      <c r="D1001" s="259"/>
      <c r="E1001" s="259"/>
      <c r="F1001" s="259"/>
      <c r="G1001" s="259"/>
      <c r="H1001" s="259"/>
      <c r="I1001" s="259"/>
      <c r="J1001" s="259"/>
      <c r="K1001" s="259"/>
      <c r="L1001" s="259"/>
      <c r="M1001" s="259"/>
      <c r="N1001" s="259"/>
      <c r="O1001" s="259"/>
      <c r="P1001" s="259"/>
      <c r="Q1001" s="259"/>
      <c r="R1001" s="259"/>
      <c r="S1001" s="259"/>
      <c r="T1001" s="259"/>
      <c r="U1001" s="259"/>
      <c r="V1001" s="259"/>
      <c r="W1001" s="259"/>
      <c r="X1001" s="259"/>
      <c r="Y1001" s="259"/>
      <c r="Z1001" s="259"/>
      <c r="AA1001" s="259"/>
    </row>
  </sheetData>
  <mergeCells count="1">
    <mergeCell ref="A1:G1"/>
  </mergeCells>
  <dataValidations count="1">
    <dataValidation type="list" allowBlank="1" sqref="P5:P200" xr:uid="{00000000-0002-0000-0700-000000000000}">
      <formula1>$G$4:$G$8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4"/>
  <sheetViews>
    <sheetView workbookViewId="0">
      <selection sqref="A1:H1"/>
    </sheetView>
  </sheetViews>
  <sheetFormatPr defaultColWidth="14.42578125" defaultRowHeight="15.75" customHeight="1"/>
  <cols>
    <col min="1" max="1" width="6.140625" customWidth="1"/>
    <col min="2" max="2" width="34.42578125" customWidth="1"/>
    <col min="3" max="3" width="28.42578125" customWidth="1"/>
    <col min="4" max="4" width="13.7109375" customWidth="1"/>
    <col min="5" max="5" width="10.42578125" customWidth="1"/>
    <col min="6" max="6" width="11.28515625" customWidth="1"/>
    <col min="7" max="7" width="12" customWidth="1"/>
    <col min="10" max="10" width="5.42578125" customWidth="1"/>
    <col min="13" max="13" width="4.5703125" customWidth="1"/>
    <col min="16" max="16" width="4.7109375" customWidth="1"/>
  </cols>
  <sheetData>
    <row r="1" spans="1:27" ht="15.75" customHeight="1">
      <c r="A1" s="346" t="s">
        <v>1201</v>
      </c>
      <c r="B1" s="344"/>
      <c r="C1" s="344"/>
      <c r="D1" s="344"/>
      <c r="E1" s="344"/>
      <c r="F1" s="344"/>
      <c r="G1" s="344"/>
      <c r="H1" s="345"/>
      <c r="I1" s="1"/>
      <c r="J1" s="1"/>
      <c r="K1" s="1"/>
      <c r="L1" s="1"/>
      <c r="M1" s="1"/>
      <c r="N1" s="1"/>
      <c r="O1" s="1"/>
      <c r="P1" s="1"/>
      <c r="Q1" s="1"/>
      <c r="R1" s="1"/>
      <c r="S1" s="1"/>
      <c r="T1" s="1"/>
      <c r="U1" s="1"/>
      <c r="V1" s="1"/>
      <c r="W1" s="1"/>
      <c r="X1" s="1"/>
      <c r="Y1" s="1"/>
      <c r="Z1" s="1"/>
      <c r="AA1" s="1"/>
    </row>
    <row r="2" spans="1:27" ht="15.75" customHeight="1">
      <c r="A2" s="259"/>
      <c r="B2" s="260"/>
      <c r="C2" s="2"/>
      <c r="D2" s="1"/>
      <c r="E2" s="1"/>
      <c r="F2" s="1"/>
      <c r="G2" s="1"/>
      <c r="H2" s="1"/>
      <c r="I2" s="1"/>
      <c r="J2" s="1"/>
      <c r="K2" s="1"/>
      <c r="L2" s="1"/>
      <c r="M2" s="1"/>
      <c r="N2" s="1"/>
      <c r="O2" s="1"/>
      <c r="P2" s="1"/>
      <c r="Q2" s="1"/>
      <c r="R2" s="1"/>
      <c r="S2" s="1"/>
      <c r="T2" s="1"/>
      <c r="U2" s="1"/>
      <c r="V2" s="1"/>
      <c r="W2" s="1"/>
      <c r="X2" s="1"/>
      <c r="Y2" s="1"/>
      <c r="Z2" s="1"/>
      <c r="AA2" s="1"/>
    </row>
    <row r="3" spans="1:27" ht="15.75" customHeight="1">
      <c r="A3" s="261"/>
      <c r="B3" s="262" t="s">
        <v>842</v>
      </c>
      <c r="C3" s="263" t="s">
        <v>1202</v>
      </c>
      <c r="D3" s="6"/>
      <c r="E3" s="1"/>
      <c r="F3" s="1"/>
      <c r="G3" s="1"/>
      <c r="H3" s="1"/>
      <c r="I3" s="1"/>
      <c r="J3" s="1"/>
      <c r="K3" s="1"/>
      <c r="L3" s="1"/>
      <c r="M3" s="1"/>
      <c r="N3" s="1"/>
      <c r="O3" s="1"/>
      <c r="P3" s="1"/>
      <c r="Q3" s="1"/>
      <c r="R3" s="1"/>
      <c r="S3" s="1"/>
      <c r="T3" s="1"/>
      <c r="U3" s="1"/>
      <c r="V3" s="1"/>
      <c r="W3" s="1"/>
      <c r="X3" s="1"/>
      <c r="Y3" s="1"/>
      <c r="Z3" s="1"/>
      <c r="AA3" s="1"/>
    </row>
    <row r="4" spans="1:27" ht="15.75" customHeight="1">
      <c r="A4" s="258"/>
      <c r="B4" s="264" t="s">
        <v>63</v>
      </c>
      <c r="C4" s="265">
        <f>COUNTIF('Shortlisted Initiatives'!$E$2:$E$37,B4)</f>
        <v>26</v>
      </c>
      <c r="D4" s="6"/>
      <c r="E4" s="1"/>
      <c r="F4" s="1"/>
      <c r="G4" s="1"/>
      <c r="H4" s="1"/>
      <c r="I4" s="1"/>
      <c r="J4" s="1"/>
      <c r="K4" s="1"/>
      <c r="L4" s="1"/>
      <c r="M4" s="1"/>
      <c r="N4" s="1"/>
      <c r="O4" s="1"/>
      <c r="P4" s="1"/>
      <c r="Q4" s="1"/>
      <c r="R4" s="1"/>
      <c r="S4" s="1"/>
      <c r="T4" s="1"/>
      <c r="U4" s="1"/>
      <c r="V4" s="1"/>
      <c r="W4" s="1"/>
      <c r="X4" s="1"/>
      <c r="Y4" s="1"/>
      <c r="Z4" s="1"/>
      <c r="AA4" s="1"/>
    </row>
    <row r="5" spans="1:27" ht="25.5">
      <c r="A5" s="266"/>
      <c r="B5" s="283" t="s">
        <v>88</v>
      </c>
      <c r="C5" s="265">
        <f>COUNTIF('Shortlisted Initiatives'!$E$2:$E$37,B5)</f>
        <v>10</v>
      </c>
      <c r="D5" s="267"/>
      <c r="E5" s="1"/>
      <c r="F5" s="1"/>
      <c r="G5" s="1"/>
      <c r="H5" s="1"/>
      <c r="I5" s="1"/>
      <c r="J5" s="1"/>
      <c r="K5" s="1"/>
      <c r="L5" s="1"/>
      <c r="M5" s="1"/>
      <c r="N5" s="1"/>
      <c r="O5" s="1"/>
      <c r="P5" s="1"/>
      <c r="Q5" s="1"/>
      <c r="R5" s="1"/>
      <c r="S5" s="1"/>
      <c r="T5" s="1"/>
      <c r="U5" s="1"/>
      <c r="V5" s="1"/>
      <c r="W5" s="1"/>
      <c r="X5" s="1"/>
      <c r="Y5" s="1"/>
      <c r="Z5" s="1"/>
      <c r="AA5" s="1"/>
    </row>
    <row r="6" spans="1:27" ht="15.75" customHeight="1">
      <c r="A6" s="258"/>
      <c r="B6" s="264" t="s">
        <v>49</v>
      </c>
      <c r="C6" s="265">
        <f>COUNTIF('Shortlisted Initiatives'!$E$2:$E$37,B6)</f>
        <v>0</v>
      </c>
      <c r="D6" s="6"/>
      <c r="E6" s="1"/>
      <c r="F6" s="1"/>
      <c r="G6" s="1"/>
      <c r="H6" s="1"/>
      <c r="I6" s="1"/>
      <c r="J6" s="1"/>
      <c r="K6" s="1"/>
      <c r="L6" s="1"/>
      <c r="M6" s="1"/>
      <c r="N6" s="1"/>
      <c r="O6" s="1"/>
      <c r="P6" s="1"/>
      <c r="Q6" s="1"/>
      <c r="R6" s="1"/>
      <c r="S6" s="1"/>
      <c r="T6" s="1"/>
      <c r="U6" s="1"/>
      <c r="V6" s="1"/>
      <c r="W6" s="1"/>
      <c r="X6" s="1"/>
      <c r="Y6" s="1"/>
      <c r="Z6" s="1"/>
      <c r="AA6" s="1"/>
    </row>
    <row r="7" spans="1:27" ht="15.75" customHeight="1">
      <c r="A7" s="258"/>
      <c r="B7" s="264" t="s">
        <v>1350</v>
      </c>
      <c r="C7" s="265">
        <f>COUNTIF('Shortlisted Initiatives'!$E$2:$E$37,B7)</f>
        <v>0</v>
      </c>
      <c r="D7" s="6"/>
      <c r="E7" s="1"/>
      <c r="F7" s="1"/>
      <c r="G7" s="1"/>
      <c r="H7" s="1"/>
      <c r="I7" s="1"/>
      <c r="J7" s="1"/>
      <c r="K7" s="1"/>
      <c r="L7" s="1"/>
      <c r="M7" s="1"/>
      <c r="N7" s="1"/>
      <c r="O7" s="1"/>
      <c r="P7" s="1"/>
      <c r="Q7" s="1"/>
      <c r="R7" s="1"/>
      <c r="S7" s="1"/>
      <c r="T7" s="1"/>
      <c r="U7" s="1"/>
      <c r="V7" s="1"/>
      <c r="W7" s="1"/>
      <c r="X7" s="1"/>
      <c r="Y7" s="1"/>
      <c r="Z7" s="1"/>
      <c r="AA7" s="1"/>
    </row>
    <row r="8" spans="1:27" ht="15.75" customHeight="1">
      <c r="A8" s="259"/>
      <c r="B8" s="268"/>
      <c r="C8" s="269"/>
      <c r="D8" s="1"/>
      <c r="E8" s="1"/>
      <c r="F8" s="1"/>
      <c r="G8" s="1"/>
      <c r="H8" s="1"/>
      <c r="I8" s="1"/>
      <c r="J8" s="1"/>
      <c r="K8" s="1"/>
      <c r="L8" s="1"/>
      <c r="M8" s="1"/>
      <c r="N8" s="1"/>
      <c r="O8" s="1"/>
      <c r="P8" s="1"/>
      <c r="Q8" s="1"/>
      <c r="R8" s="1"/>
      <c r="S8" s="1"/>
      <c r="T8" s="1"/>
      <c r="U8" s="1"/>
      <c r="V8" s="1"/>
      <c r="W8" s="1"/>
      <c r="X8" s="1"/>
      <c r="Y8" s="1"/>
      <c r="Z8" s="1"/>
      <c r="AA8" s="1"/>
    </row>
    <row r="9" spans="1:27" ht="15.75" customHeight="1">
      <c r="A9" s="270"/>
      <c r="B9" s="262" t="s">
        <v>29</v>
      </c>
      <c r="C9" s="263" t="s">
        <v>1202</v>
      </c>
      <c r="D9" s="6"/>
      <c r="E9" s="1"/>
      <c r="F9" s="1"/>
      <c r="G9" s="1"/>
      <c r="H9" s="1"/>
      <c r="I9" s="1"/>
      <c r="J9" s="1"/>
      <c r="K9" s="1"/>
      <c r="L9" s="1"/>
      <c r="M9" s="1"/>
      <c r="N9" s="1"/>
      <c r="O9" s="1"/>
      <c r="P9" s="1"/>
      <c r="Q9" s="1"/>
      <c r="R9" s="1"/>
      <c r="S9" s="1"/>
      <c r="T9" s="1"/>
      <c r="U9" s="1"/>
      <c r="V9" s="1"/>
      <c r="W9" s="1"/>
      <c r="X9" s="1"/>
      <c r="Y9" s="1"/>
      <c r="Z9" s="1"/>
      <c r="AA9" s="1"/>
    </row>
    <row r="10" spans="1:27" ht="15.75" customHeight="1">
      <c r="A10" s="3"/>
      <c r="B10" s="271" t="s">
        <v>89</v>
      </c>
      <c r="C10" s="265">
        <f>COUNTIF('Shortlisted Initiatives'!$F$2:$F$37,B10)</f>
        <v>15</v>
      </c>
      <c r="D10" s="6"/>
      <c r="E10" s="1"/>
      <c r="F10" s="1"/>
      <c r="G10" s="1"/>
      <c r="H10" s="1"/>
      <c r="I10" s="1"/>
      <c r="J10" s="1"/>
      <c r="K10" s="1"/>
      <c r="L10" s="1"/>
      <c r="M10" s="1"/>
      <c r="N10" s="1"/>
      <c r="O10" s="1"/>
      <c r="P10" s="1"/>
      <c r="Q10" s="1"/>
      <c r="R10" s="1"/>
      <c r="S10" s="1"/>
      <c r="T10" s="1"/>
      <c r="U10" s="1"/>
      <c r="V10" s="1"/>
      <c r="W10" s="1"/>
      <c r="X10" s="1"/>
      <c r="Y10" s="1"/>
      <c r="Z10" s="1"/>
      <c r="AA10" s="1"/>
    </row>
    <row r="11" spans="1:27" ht="15.75" customHeight="1">
      <c r="A11" s="3"/>
      <c r="B11" s="271" t="s">
        <v>64</v>
      </c>
      <c r="C11" s="265">
        <f>COUNTIF('Shortlisted Initiatives'!$F$2:$F$37,"Early detection and diagnosis")</f>
        <v>7</v>
      </c>
      <c r="D11" s="6"/>
      <c r="E11" s="1"/>
      <c r="F11" s="1"/>
      <c r="G11" s="1"/>
      <c r="H11" s="1"/>
      <c r="I11" s="1"/>
      <c r="J11" s="1"/>
      <c r="K11" s="1"/>
      <c r="L11" s="1"/>
      <c r="M11" s="1"/>
      <c r="N11" s="1"/>
      <c r="O11" s="1"/>
      <c r="P11" s="1"/>
      <c r="Q11" s="1"/>
      <c r="R11" s="1"/>
      <c r="S11" s="1"/>
      <c r="T11" s="1"/>
      <c r="U11" s="1"/>
      <c r="V11" s="1"/>
      <c r="W11" s="1"/>
      <c r="X11" s="1"/>
      <c r="Y11" s="1"/>
      <c r="Z11" s="1"/>
      <c r="AA11" s="1"/>
    </row>
    <row r="12" spans="1:27" ht="15.75" customHeight="1">
      <c r="A12" s="272"/>
      <c r="B12" s="271" t="s">
        <v>50</v>
      </c>
      <c r="C12" s="265">
        <f>COUNTIF('Shortlisted Initiatives'!$F$2:$F$37,"Prediction, surveillance and prevention")</f>
        <v>8</v>
      </c>
      <c r="D12" s="6"/>
      <c r="E12" s="1"/>
      <c r="F12" s="1"/>
      <c r="G12" s="1"/>
      <c r="H12" s="1"/>
      <c r="I12" s="1"/>
      <c r="J12" s="1"/>
      <c r="K12" s="1"/>
      <c r="L12" s="1"/>
      <c r="M12" s="1"/>
      <c r="N12" s="1"/>
      <c r="O12" s="1"/>
      <c r="P12" s="1"/>
      <c r="Q12" s="1"/>
      <c r="R12" s="1"/>
      <c r="S12" s="1"/>
      <c r="T12" s="1"/>
      <c r="U12" s="1"/>
      <c r="V12" s="1"/>
      <c r="W12" s="1"/>
      <c r="X12" s="1"/>
      <c r="Y12" s="1"/>
      <c r="Z12" s="1"/>
      <c r="AA12" s="1"/>
    </row>
    <row r="13" spans="1:27" ht="15.75" customHeight="1">
      <c r="A13" s="3"/>
      <c r="B13" s="271" t="s">
        <v>234</v>
      </c>
      <c r="C13" s="265">
        <f>COUNTIF('Shortlisted Initiatives'!$F$2:$F$37,"Crisis response")</f>
        <v>3</v>
      </c>
      <c r="D13" s="6"/>
      <c r="E13" s="1"/>
      <c r="F13" s="1"/>
      <c r="G13" s="1"/>
      <c r="H13" s="1"/>
      <c r="I13" s="1"/>
      <c r="J13" s="1"/>
      <c r="K13" s="1"/>
      <c r="L13" s="1"/>
      <c r="M13" s="1"/>
      <c r="N13" s="1"/>
      <c r="O13" s="1"/>
      <c r="P13" s="1"/>
      <c r="Q13" s="1"/>
      <c r="R13" s="1"/>
      <c r="S13" s="1"/>
      <c r="T13" s="1"/>
      <c r="U13" s="1"/>
      <c r="V13" s="1"/>
      <c r="W13" s="1"/>
      <c r="X13" s="1"/>
      <c r="Y13" s="1"/>
      <c r="Z13" s="1"/>
      <c r="AA13" s="1"/>
    </row>
    <row r="14" spans="1:27" ht="15.75" customHeight="1">
      <c r="A14" s="3"/>
      <c r="B14" s="271" t="s">
        <v>201</v>
      </c>
      <c r="C14" s="265">
        <f>COUNTIF('Shortlisted Initiatives'!$F$2:$F$37,"Recovery")</f>
        <v>3</v>
      </c>
      <c r="D14" s="6"/>
      <c r="E14" s="1"/>
      <c r="F14" s="1"/>
      <c r="G14" s="1"/>
      <c r="H14" s="1"/>
      <c r="I14" s="1"/>
      <c r="J14" s="1"/>
      <c r="K14" s="1"/>
      <c r="L14" s="1"/>
      <c r="M14" s="1"/>
      <c r="N14" s="1"/>
      <c r="O14" s="1"/>
      <c r="P14" s="1"/>
      <c r="Q14" s="1"/>
      <c r="R14" s="1"/>
      <c r="S14" s="1"/>
      <c r="T14" s="1"/>
      <c r="U14" s="1"/>
      <c r="V14" s="1"/>
      <c r="W14" s="1"/>
      <c r="X14" s="1"/>
      <c r="Y14" s="1"/>
      <c r="Z14" s="1"/>
      <c r="AA14" s="1"/>
    </row>
    <row r="15" spans="1:27" ht="15.75" customHeight="1">
      <c r="A15" s="259"/>
      <c r="B15" s="268"/>
      <c r="C15" s="269"/>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c r="A16" s="261"/>
      <c r="B16" s="262" t="s">
        <v>1207</v>
      </c>
      <c r="C16" s="263" t="s">
        <v>1202</v>
      </c>
      <c r="D16" s="6"/>
      <c r="E16" s="1"/>
      <c r="F16" s="1"/>
      <c r="G16" s="1"/>
      <c r="H16" s="1"/>
      <c r="I16" s="1"/>
      <c r="J16" s="1"/>
      <c r="K16" s="1"/>
      <c r="L16" s="1"/>
      <c r="M16" s="1"/>
      <c r="N16" s="1"/>
      <c r="O16" s="1"/>
      <c r="P16" s="1"/>
      <c r="Q16" s="1"/>
      <c r="R16" s="1"/>
      <c r="S16" s="1"/>
      <c r="T16" s="1"/>
      <c r="U16" s="1"/>
      <c r="V16" s="1"/>
      <c r="W16" s="1"/>
      <c r="X16" s="1"/>
      <c r="Y16" s="1"/>
      <c r="Z16" s="1"/>
      <c r="AA16" s="1"/>
    </row>
    <row r="17" spans="1:27" ht="15.75" customHeight="1">
      <c r="A17" s="273"/>
      <c r="B17" s="264" t="s">
        <v>99</v>
      </c>
      <c r="C17" s="265">
        <f>COUNTIF('Shortlisted Initiatives'!$R$2:$R$37,"*United States*")</f>
        <v>21</v>
      </c>
      <c r="D17" s="274"/>
      <c r="E17" s="1"/>
      <c r="F17" s="1"/>
      <c r="G17" s="1"/>
      <c r="H17" s="1"/>
      <c r="I17" s="1"/>
      <c r="J17" s="1"/>
      <c r="K17" s="1"/>
      <c r="L17" s="1"/>
      <c r="M17" s="1"/>
      <c r="N17" s="1"/>
      <c r="O17" s="1"/>
      <c r="P17" s="1"/>
      <c r="Q17" s="1"/>
      <c r="R17" s="1"/>
      <c r="S17" s="1"/>
      <c r="T17" s="1"/>
      <c r="U17" s="1"/>
      <c r="V17" s="1"/>
      <c r="W17" s="1"/>
      <c r="X17" s="1"/>
      <c r="Y17" s="1"/>
      <c r="Z17" s="1"/>
      <c r="AA17" s="1"/>
    </row>
    <row r="18" spans="1:27" ht="15.75" customHeight="1">
      <c r="A18" s="273"/>
      <c r="B18" s="264" t="s">
        <v>74</v>
      </c>
      <c r="C18" s="265">
        <f>COUNTIF(Catalogue!$P$2:$P$100,"*China*")</f>
        <v>10</v>
      </c>
      <c r="D18" s="274"/>
      <c r="E18" s="1"/>
      <c r="F18" s="1"/>
      <c r="G18" s="1"/>
      <c r="H18" s="1"/>
      <c r="I18" s="1"/>
      <c r="J18" s="1"/>
      <c r="K18" s="1"/>
      <c r="L18" s="1"/>
      <c r="M18" s="1"/>
      <c r="N18" s="1"/>
      <c r="O18" s="1"/>
      <c r="P18" s="1"/>
      <c r="Q18" s="1"/>
      <c r="R18" s="1"/>
      <c r="S18" s="1"/>
      <c r="T18" s="1"/>
      <c r="U18" s="1"/>
      <c r="V18" s="1"/>
      <c r="W18" s="1"/>
      <c r="X18" s="1"/>
      <c r="Y18" s="1"/>
      <c r="Z18" s="1"/>
      <c r="AA18" s="1"/>
    </row>
    <row r="19" spans="1:27" ht="15.75" customHeight="1">
      <c r="A19" s="273"/>
      <c r="B19" s="264" t="s">
        <v>328</v>
      </c>
      <c r="C19" s="265">
        <f>COUNTIF('Shortlisted Initiatives'!$R$2:$R$37,"*United Kingdom*")</f>
        <v>5</v>
      </c>
      <c r="D19" s="274"/>
      <c r="E19" s="1"/>
      <c r="F19" s="1"/>
      <c r="G19" s="1"/>
      <c r="H19" s="1"/>
      <c r="I19" s="1"/>
      <c r="J19" s="1"/>
      <c r="K19" s="275"/>
      <c r="L19" s="1"/>
      <c r="M19" s="1"/>
      <c r="N19" s="275"/>
      <c r="O19" s="1"/>
      <c r="P19" s="1"/>
      <c r="Q19" s="275"/>
      <c r="R19" s="1"/>
      <c r="S19" s="1"/>
      <c r="T19" s="1"/>
      <c r="U19" s="1"/>
      <c r="V19" s="1"/>
      <c r="W19" s="1"/>
      <c r="X19" s="1"/>
      <c r="Y19" s="1"/>
      <c r="Z19" s="1"/>
      <c r="AA19" s="1"/>
    </row>
    <row r="20" spans="1:27" ht="15.75" customHeight="1">
      <c r="A20" s="273"/>
      <c r="B20" s="264" t="s">
        <v>302</v>
      </c>
      <c r="C20" s="265">
        <f>COUNTIF('Shortlisted Initiatives'!$R$2:$R$37,"*India*")</f>
        <v>4</v>
      </c>
      <c r="D20" s="274"/>
      <c r="E20" s="1"/>
      <c r="F20" s="1"/>
      <c r="G20" s="1"/>
      <c r="H20" s="1"/>
      <c r="I20" s="1"/>
      <c r="J20" s="1"/>
      <c r="K20" s="275"/>
      <c r="L20" s="1"/>
      <c r="M20" s="1"/>
      <c r="N20" s="275"/>
      <c r="O20" s="1"/>
      <c r="P20" s="1"/>
      <c r="Q20" s="275"/>
      <c r="R20" s="1"/>
      <c r="S20" s="1"/>
      <c r="T20" s="1"/>
      <c r="U20" s="1"/>
      <c r="V20" s="1"/>
      <c r="W20" s="1"/>
      <c r="X20" s="1"/>
      <c r="Y20" s="1"/>
      <c r="Z20" s="1"/>
      <c r="AA20" s="1"/>
    </row>
    <row r="21" spans="1:27" ht="12.75">
      <c r="A21" s="273"/>
      <c r="B21" s="264" t="s">
        <v>171</v>
      </c>
      <c r="C21" s="265">
        <f>COUNTIF('Shortlisted Initiatives'!$R$2:$R$37,"*Canada*")</f>
        <v>3</v>
      </c>
      <c r="D21" s="274"/>
      <c r="E21" s="1"/>
      <c r="F21" s="1"/>
      <c r="G21" s="1"/>
      <c r="H21" s="1"/>
      <c r="I21" s="1"/>
      <c r="J21" s="1"/>
      <c r="K21" s="1"/>
      <c r="L21" s="1"/>
      <c r="M21" s="1"/>
      <c r="N21" s="1"/>
      <c r="O21" s="1"/>
      <c r="P21" s="1"/>
      <c r="Q21" s="1"/>
      <c r="R21" s="1"/>
      <c r="S21" s="1"/>
      <c r="T21" s="1"/>
      <c r="U21" s="1"/>
      <c r="V21" s="1"/>
      <c r="W21" s="1"/>
      <c r="X21" s="1"/>
      <c r="Y21" s="1"/>
      <c r="Z21" s="1"/>
      <c r="AA21" s="1"/>
    </row>
    <row r="22" spans="1:27" ht="12.75">
      <c r="A22" s="273"/>
      <c r="B22" s="264" t="s">
        <v>1208</v>
      </c>
      <c r="C22" s="265">
        <f>COUNTIF('Shortlisted Initiatives'!$R$2:$R$37,"*Israel*")</f>
        <v>2</v>
      </c>
      <c r="D22" s="274"/>
      <c r="E22" s="1"/>
      <c r="F22" s="1"/>
      <c r="G22" s="1"/>
      <c r="H22" s="1"/>
      <c r="I22" s="1"/>
      <c r="J22" s="1"/>
      <c r="K22" s="1"/>
      <c r="L22" s="1"/>
      <c r="M22" s="1"/>
      <c r="N22" s="1"/>
      <c r="O22" s="1"/>
      <c r="P22" s="1"/>
      <c r="Q22" s="1"/>
      <c r="R22" s="1"/>
      <c r="S22" s="1"/>
      <c r="T22" s="1"/>
      <c r="U22" s="1"/>
      <c r="V22" s="1"/>
      <c r="W22" s="1"/>
      <c r="X22" s="1"/>
      <c r="Y22" s="1"/>
      <c r="Z22" s="1"/>
      <c r="AA22" s="1"/>
    </row>
    <row r="23" spans="1:27" ht="12.75">
      <c r="A23" s="273"/>
      <c r="B23" s="264" t="s">
        <v>727</v>
      </c>
      <c r="C23" s="265">
        <f>COUNTIF('Shortlisted Initiatives'!$R$2:$R$37,"*France*")</f>
        <v>2</v>
      </c>
      <c r="D23" s="274"/>
      <c r="E23" s="1"/>
      <c r="F23" s="1"/>
      <c r="G23" s="1"/>
      <c r="H23" s="1"/>
      <c r="I23" s="1"/>
      <c r="J23" s="1"/>
      <c r="K23" s="1"/>
      <c r="L23" s="1"/>
      <c r="M23" s="1"/>
      <c r="N23" s="1"/>
      <c r="O23" s="1"/>
      <c r="P23" s="1"/>
      <c r="Q23" s="1"/>
      <c r="R23" s="1"/>
      <c r="S23" s="1"/>
      <c r="T23" s="1"/>
      <c r="U23" s="1"/>
      <c r="V23" s="1"/>
      <c r="W23" s="1"/>
      <c r="X23" s="1"/>
      <c r="Y23" s="1"/>
      <c r="Z23" s="1"/>
      <c r="AA23" s="1"/>
    </row>
    <row r="24" spans="1:27" ht="12.75">
      <c r="A24" s="273"/>
      <c r="B24" s="264" t="s">
        <v>669</v>
      </c>
      <c r="C24" s="265">
        <f>COUNTIF('Shortlisted Initiatives'!$R$2:$R$37,"*Brazil*")</f>
        <v>2</v>
      </c>
      <c r="D24" s="274"/>
      <c r="E24" s="1"/>
      <c r="F24" s="1"/>
      <c r="G24" s="1"/>
      <c r="H24" s="1"/>
      <c r="I24" s="1"/>
      <c r="J24" s="1"/>
      <c r="K24" s="1"/>
      <c r="L24" s="1"/>
      <c r="M24" s="1"/>
      <c r="N24" s="1"/>
      <c r="O24" s="1"/>
      <c r="P24" s="1"/>
      <c r="Q24" s="1"/>
      <c r="R24" s="1"/>
      <c r="S24" s="1"/>
      <c r="T24" s="1"/>
      <c r="U24" s="1"/>
      <c r="V24" s="1"/>
      <c r="W24" s="1"/>
      <c r="X24" s="1"/>
      <c r="Y24" s="1"/>
      <c r="Z24" s="1"/>
      <c r="AA24" s="1"/>
    </row>
    <row r="25" spans="1:27" ht="12.75">
      <c r="A25" s="273"/>
      <c r="B25" s="264" t="s">
        <v>228</v>
      </c>
      <c r="C25" s="265">
        <f>COUNTIF('Shortlisted Initiatives'!$R$2:$R$37,"*South Korea*")</f>
        <v>1</v>
      </c>
      <c r="D25" s="274"/>
      <c r="E25" s="1"/>
      <c r="F25" s="1"/>
      <c r="G25" s="1"/>
      <c r="H25" s="1"/>
      <c r="I25" s="1"/>
      <c r="J25" s="1"/>
      <c r="K25" s="1"/>
      <c r="L25" s="1"/>
      <c r="M25" s="1"/>
      <c r="N25" s="1"/>
      <c r="O25" s="1"/>
      <c r="P25" s="1"/>
      <c r="Q25" s="1"/>
      <c r="R25" s="1"/>
      <c r="S25" s="1"/>
      <c r="T25" s="1"/>
      <c r="U25" s="1"/>
      <c r="V25" s="1"/>
      <c r="W25" s="1"/>
      <c r="X25" s="1"/>
      <c r="Y25" s="1"/>
      <c r="Z25" s="1"/>
      <c r="AA25" s="1"/>
    </row>
    <row r="26" spans="1:27" ht="12.75">
      <c r="A26" s="273"/>
      <c r="B26" s="264" t="s">
        <v>141</v>
      </c>
      <c r="C26" s="265">
        <f>COUNTIF('Shortlisted Initiatives'!$R$2:$R$37,"*Singapore*")</f>
        <v>1</v>
      </c>
      <c r="D26" s="274"/>
      <c r="E26" s="1"/>
      <c r="F26" s="1"/>
      <c r="G26" s="1"/>
      <c r="H26" s="1"/>
      <c r="I26" s="1"/>
      <c r="J26" s="1"/>
      <c r="K26" s="1"/>
      <c r="L26" s="1"/>
      <c r="M26" s="1"/>
      <c r="N26" s="1"/>
      <c r="O26" s="1"/>
      <c r="P26" s="1"/>
      <c r="Q26" s="1"/>
      <c r="R26" s="1"/>
      <c r="S26" s="1"/>
      <c r="T26" s="1"/>
      <c r="U26" s="1"/>
      <c r="V26" s="1"/>
      <c r="W26" s="1"/>
      <c r="X26" s="1"/>
      <c r="Y26" s="1"/>
      <c r="Z26" s="1"/>
      <c r="AA26" s="1"/>
    </row>
    <row r="27" spans="1:27" ht="12.75">
      <c r="A27" s="273"/>
      <c r="B27" s="264" t="s">
        <v>61</v>
      </c>
      <c r="C27" s="265">
        <f>COUNTIF('Shortlisted Initiatives'!$R$2:$R$37,"*Germany*")</f>
        <v>1</v>
      </c>
      <c r="D27" s="274"/>
      <c r="E27" s="1"/>
      <c r="F27" s="1"/>
      <c r="G27" s="1"/>
      <c r="H27" s="1"/>
      <c r="I27" s="1"/>
      <c r="J27" s="1"/>
      <c r="K27" s="1"/>
      <c r="L27" s="1"/>
      <c r="M27" s="1"/>
      <c r="N27" s="1"/>
      <c r="O27" s="1"/>
      <c r="P27" s="1"/>
      <c r="Q27" s="1"/>
      <c r="R27" s="1"/>
      <c r="S27" s="1"/>
      <c r="T27" s="1"/>
      <c r="U27" s="1"/>
      <c r="V27" s="1"/>
      <c r="W27" s="1"/>
      <c r="X27" s="1"/>
      <c r="Y27" s="1"/>
      <c r="Z27" s="1"/>
      <c r="AA27" s="1"/>
    </row>
    <row r="28" spans="1:27" ht="12.75">
      <c r="A28" s="273"/>
      <c r="B28" s="264" t="s">
        <v>504</v>
      </c>
      <c r="C28" s="265">
        <f>COUNTIF('Shortlisted Initiatives'!$R$2:$R$37,"*Belgium*")</f>
        <v>1</v>
      </c>
      <c r="D28" s="274"/>
      <c r="E28" s="1"/>
      <c r="F28" s="1"/>
      <c r="G28" s="1"/>
      <c r="H28" s="1"/>
      <c r="I28" s="1"/>
      <c r="J28" s="1"/>
      <c r="K28" s="1"/>
      <c r="L28" s="1"/>
      <c r="M28" s="1"/>
      <c r="N28" s="1"/>
      <c r="O28" s="1"/>
      <c r="P28" s="1"/>
      <c r="Q28" s="1"/>
      <c r="R28" s="1"/>
      <c r="S28" s="1"/>
      <c r="T28" s="1"/>
      <c r="U28" s="1"/>
      <c r="V28" s="1"/>
      <c r="W28" s="1"/>
      <c r="X28" s="1"/>
      <c r="Y28" s="1"/>
      <c r="Z28" s="1"/>
      <c r="AA28" s="1"/>
    </row>
    <row r="29" spans="1:27" ht="12.75">
      <c r="A29" s="273"/>
      <c r="B29" s="264" t="s">
        <v>1210</v>
      </c>
      <c r="C29" s="265">
        <f>COUNTIF('Shortlisted Initiatives'!$R$2:$R$37,"*Greece*")</f>
        <v>1</v>
      </c>
      <c r="D29" s="274"/>
      <c r="E29" s="1"/>
      <c r="F29" s="1"/>
      <c r="G29" s="1"/>
      <c r="H29" s="1"/>
      <c r="I29" s="1"/>
      <c r="J29" s="1"/>
      <c r="K29" s="1"/>
      <c r="L29" s="1"/>
      <c r="M29" s="1"/>
      <c r="N29" s="1"/>
      <c r="O29" s="1"/>
      <c r="P29" s="1"/>
      <c r="Q29" s="1"/>
      <c r="R29" s="1"/>
      <c r="S29" s="1"/>
      <c r="T29" s="1"/>
      <c r="U29" s="1"/>
      <c r="V29" s="1"/>
      <c r="W29" s="1"/>
      <c r="X29" s="1"/>
      <c r="Y29" s="1"/>
      <c r="Z29" s="1"/>
      <c r="AA29" s="1"/>
    </row>
    <row r="30" spans="1:27" ht="12.75">
      <c r="A30" s="273"/>
      <c r="B30" s="264" t="s">
        <v>82</v>
      </c>
      <c r="C30" s="265">
        <f>COUNTIF('Shortlisted Initiatives'!$R$2:$R$37,"*New Zealand*")</f>
        <v>0</v>
      </c>
      <c r="D30" s="274"/>
      <c r="E30" s="1"/>
      <c r="F30" s="1"/>
      <c r="G30" s="1"/>
      <c r="H30" s="1"/>
      <c r="I30" s="1"/>
      <c r="J30" s="1"/>
      <c r="K30" s="1"/>
      <c r="L30" s="1"/>
      <c r="M30" s="1"/>
      <c r="N30" s="1"/>
      <c r="O30" s="1"/>
      <c r="P30" s="1"/>
      <c r="Q30" s="1"/>
      <c r="R30" s="1"/>
      <c r="S30" s="1"/>
      <c r="T30" s="1"/>
      <c r="U30" s="1"/>
      <c r="V30" s="1"/>
      <c r="W30" s="1"/>
      <c r="X30" s="1"/>
      <c r="Y30" s="1"/>
      <c r="Z30" s="1"/>
      <c r="AA30" s="1"/>
    </row>
    <row r="31" spans="1:27" ht="12.75">
      <c r="A31" s="276"/>
      <c r="B31" s="264" t="s">
        <v>337</v>
      </c>
      <c r="C31" s="265">
        <f>COUNTIF('Shortlisted Initiatives'!$R$2:$R$37,"*Japan*")</f>
        <v>0</v>
      </c>
      <c r="D31" s="274"/>
      <c r="E31" s="1"/>
      <c r="F31" s="1"/>
      <c r="G31" s="1"/>
      <c r="H31" s="1"/>
      <c r="I31" s="1"/>
      <c r="J31" s="1"/>
      <c r="K31" s="1"/>
      <c r="L31" s="1"/>
      <c r="M31" s="1"/>
      <c r="N31" s="1"/>
      <c r="O31" s="1"/>
      <c r="P31" s="1"/>
      <c r="Q31" s="1"/>
      <c r="R31" s="1"/>
      <c r="S31" s="1"/>
      <c r="T31" s="1"/>
      <c r="U31" s="1"/>
      <c r="V31" s="1"/>
      <c r="W31" s="1"/>
      <c r="X31" s="1"/>
      <c r="Y31" s="1"/>
      <c r="Z31" s="1"/>
      <c r="AA31" s="1"/>
    </row>
    <row r="32" spans="1:27" ht="12.75">
      <c r="A32" s="273"/>
      <c r="B32" s="264" t="s">
        <v>269</v>
      </c>
      <c r="C32" s="265">
        <f>COUNTIF('Shortlisted Initiatives'!$R$2:$R$37,"*Netherlands*")</f>
        <v>0</v>
      </c>
      <c r="D32" s="274"/>
      <c r="E32" s="1"/>
      <c r="F32" s="1"/>
      <c r="G32" s="1"/>
      <c r="H32" s="1"/>
      <c r="I32" s="1"/>
      <c r="J32" s="1"/>
      <c r="K32" s="1"/>
      <c r="L32" s="1"/>
      <c r="M32" s="1"/>
      <c r="N32" s="1"/>
      <c r="O32" s="1"/>
      <c r="P32" s="1"/>
      <c r="Q32" s="1"/>
      <c r="R32" s="1"/>
      <c r="S32" s="1"/>
      <c r="T32" s="1"/>
      <c r="U32" s="1"/>
      <c r="V32" s="1"/>
      <c r="W32" s="1"/>
      <c r="X32" s="1"/>
      <c r="Y32" s="1"/>
      <c r="Z32" s="1"/>
      <c r="AA32" s="1"/>
    </row>
    <row r="33" spans="1:27" ht="12.75">
      <c r="A33" s="273"/>
      <c r="B33" s="277" t="s">
        <v>368</v>
      </c>
      <c r="C33" s="265">
        <f>COUNTIF('Shortlisted Initiatives'!$R$2:$R$37,"*Luxembourg*")</f>
        <v>0</v>
      </c>
      <c r="D33" s="274"/>
      <c r="E33" s="1"/>
      <c r="F33" s="1"/>
      <c r="G33" s="1"/>
      <c r="H33" s="1"/>
      <c r="I33" s="1"/>
      <c r="J33" s="1"/>
      <c r="K33" s="1"/>
      <c r="L33" s="1"/>
      <c r="M33" s="1"/>
      <c r="N33" s="1"/>
      <c r="O33" s="1"/>
      <c r="P33" s="1"/>
      <c r="Q33" s="1"/>
      <c r="R33" s="1"/>
      <c r="S33" s="1"/>
      <c r="T33" s="1"/>
      <c r="U33" s="1"/>
      <c r="V33" s="1"/>
      <c r="W33" s="1"/>
      <c r="X33" s="1"/>
      <c r="Y33" s="1"/>
      <c r="Z33" s="1"/>
      <c r="AA33" s="1"/>
    </row>
    <row r="34" spans="1:27" ht="12.75">
      <c r="A34" s="273"/>
      <c r="B34" s="264" t="s">
        <v>452</v>
      </c>
      <c r="C34" s="265">
        <f>COUNTIF('Shortlisted Initiatives'!$R$2:$R$37,"*Switzerland*")</f>
        <v>0</v>
      </c>
      <c r="D34" s="274"/>
      <c r="E34" s="1"/>
      <c r="F34" s="1"/>
      <c r="G34" s="1"/>
      <c r="H34" s="1"/>
      <c r="I34" s="1"/>
      <c r="J34" s="1"/>
      <c r="K34" s="1"/>
      <c r="L34" s="1"/>
      <c r="M34" s="1"/>
      <c r="N34" s="1"/>
      <c r="O34" s="1"/>
      <c r="P34" s="1"/>
      <c r="Q34" s="1"/>
      <c r="R34" s="1"/>
      <c r="S34" s="1"/>
      <c r="T34" s="1"/>
      <c r="U34" s="1"/>
      <c r="V34" s="1"/>
      <c r="W34" s="1"/>
      <c r="X34" s="1"/>
      <c r="Y34" s="1"/>
      <c r="Z34" s="1"/>
      <c r="AA34" s="1"/>
    </row>
    <row r="35" spans="1:27" ht="12.75">
      <c r="A35" s="273"/>
      <c r="B35" s="264" t="s">
        <v>1209</v>
      </c>
      <c r="C35" s="265">
        <f>COUNTIF('Shortlisted Initiatives'!$R$2:$R$37,"*UAE*")</f>
        <v>0</v>
      </c>
      <c r="D35" s="274"/>
      <c r="E35" s="1"/>
      <c r="F35" s="1"/>
      <c r="G35" s="1"/>
      <c r="H35" s="1"/>
      <c r="I35" s="1"/>
      <c r="J35" s="1"/>
      <c r="K35" s="1"/>
      <c r="L35" s="1"/>
      <c r="M35" s="1"/>
      <c r="N35" s="1"/>
      <c r="O35" s="1"/>
      <c r="P35" s="1"/>
      <c r="Q35" s="1"/>
      <c r="R35" s="1"/>
      <c r="S35" s="1"/>
      <c r="T35" s="1"/>
      <c r="U35" s="1"/>
      <c r="V35" s="1"/>
      <c r="W35" s="1"/>
      <c r="X35" s="1"/>
      <c r="Y35" s="1"/>
      <c r="Z35" s="1"/>
      <c r="AA35" s="1"/>
    </row>
    <row r="36" spans="1:27" ht="12.75">
      <c r="A36" s="273"/>
      <c r="B36" s="264" t="s">
        <v>246</v>
      </c>
      <c r="C36" s="265">
        <f>COUNTIF('Shortlisted Initiatives'!$R$2:$R$37,"*European Union*")</f>
        <v>0</v>
      </c>
      <c r="D36" s="274"/>
      <c r="E36" s="1"/>
      <c r="F36" s="1"/>
      <c r="G36" s="1"/>
      <c r="H36" s="1"/>
      <c r="I36" s="1"/>
      <c r="J36" s="1"/>
      <c r="K36" s="1"/>
      <c r="L36" s="1"/>
      <c r="M36" s="1"/>
      <c r="N36" s="1"/>
      <c r="O36" s="1"/>
      <c r="P36" s="1"/>
      <c r="Q36" s="1"/>
      <c r="R36" s="1"/>
      <c r="S36" s="1"/>
      <c r="T36" s="1"/>
      <c r="U36" s="1"/>
      <c r="V36" s="1"/>
      <c r="W36" s="1"/>
      <c r="X36" s="1"/>
      <c r="Y36" s="1"/>
      <c r="Z36" s="1"/>
      <c r="AA36" s="1"/>
    </row>
    <row r="37" spans="1:27" ht="12.75">
      <c r="A37" s="259"/>
      <c r="B37" s="268"/>
      <c r="C37" s="269"/>
      <c r="D37" s="1"/>
      <c r="E37" s="1"/>
      <c r="F37" s="1"/>
      <c r="G37" s="1"/>
      <c r="H37" s="1"/>
      <c r="I37" s="1"/>
      <c r="J37" s="1"/>
      <c r="K37" s="1"/>
      <c r="L37" s="1"/>
      <c r="M37" s="1"/>
      <c r="N37" s="1"/>
      <c r="O37" s="1"/>
      <c r="P37" s="1"/>
      <c r="Q37" s="1"/>
      <c r="R37" s="1"/>
      <c r="S37" s="1"/>
      <c r="T37" s="1"/>
      <c r="U37" s="1"/>
      <c r="V37" s="1"/>
      <c r="W37" s="1"/>
      <c r="X37" s="1"/>
      <c r="Y37" s="1"/>
      <c r="Z37" s="1"/>
      <c r="AA37" s="1"/>
    </row>
    <row r="38" spans="1:27" ht="12.75">
      <c r="A38" s="261"/>
      <c r="B38" s="262" t="s">
        <v>1211</v>
      </c>
      <c r="C38" s="263" t="s">
        <v>1202</v>
      </c>
      <c r="D38" s="6"/>
      <c r="E38" s="1"/>
      <c r="F38" s="1"/>
      <c r="G38" s="1"/>
      <c r="H38" s="1"/>
      <c r="I38" s="1"/>
      <c r="J38" s="1"/>
      <c r="K38" s="1"/>
      <c r="L38" s="1"/>
      <c r="M38" s="1"/>
      <c r="N38" s="1"/>
      <c r="O38" s="1"/>
      <c r="P38" s="1"/>
      <c r="Q38" s="1"/>
      <c r="R38" s="1"/>
      <c r="S38" s="1"/>
      <c r="T38" s="1"/>
      <c r="U38" s="1"/>
      <c r="V38" s="1"/>
      <c r="W38" s="1"/>
      <c r="X38" s="1"/>
      <c r="Y38" s="1"/>
      <c r="Z38" s="1"/>
      <c r="AA38" s="1"/>
    </row>
    <row r="39" spans="1:27" ht="12.75">
      <c r="A39" s="278"/>
      <c r="B39" s="279">
        <v>43831</v>
      </c>
      <c r="C39" s="265">
        <f>COUNTIF('Shortlisted Initiatives'!$Q$2:$Q$37,B39)</f>
        <v>2</v>
      </c>
      <c r="D39" s="6"/>
      <c r="E39" s="1"/>
      <c r="F39" s="1"/>
      <c r="G39" s="1"/>
      <c r="H39" s="1"/>
      <c r="I39" s="1"/>
      <c r="J39" s="1"/>
      <c r="K39" s="1"/>
      <c r="L39" s="1"/>
      <c r="M39" s="1"/>
      <c r="N39" s="1"/>
      <c r="O39" s="1"/>
      <c r="P39" s="1"/>
      <c r="Q39" s="1"/>
      <c r="R39" s="1"/>
      <c r="S39" s="1"/>
      <c r="T39" s="1"/>
      <c r="U39" s="1"/>
      <c r="V39" s="1"/>
      <c r="W39" s="1"/>
      <c r="X39" s="1"/>
      <c r="Y39" s="1"/>
      <c r="Z39" s="1"/>
      <c r="AA39" s="1"/>
    </row>
    <row r="40" spans="1:27" ht="12.75">
      <c r="A40" s="278"/>
      <c r="B40" s="279">
        <v>43862</v>
      </c>
      <c r="C40" s="265">
        <f>COUNTIF('Shortlisted Initiatives'!$Q$2:$Q$37,B40)</f>
        <v>1</v>
      </c>
      <c r="D40" s="6"/>
      <c r="E40" s="1"/>
      <c r="F40" s="1"/>
      <c r="G40" s="1"/>
      <c r="H40" s="1"/>
      <c r="I40" s="1"/>
      <c r="J40" s="1"/>
      <c r="K40" s="1"/>
      <c r="L40" s="1"/>
      <c r="M40" s="1"/>
      <c r="N40" s="1"/>
      <c r="O40" s="1"/>
      <c r="P40" s="1"/>
      <c r="Q40" s="1"/>
      <c r="R40" s="1"/>
      <c r="S40" s="1"/>
      <c r="T40" s="1"/>
      <c r="U40" s="1"/>
      <c r="V40" s="1"/>
      <c r="W40" s="1"/>
      <c r="X40" s="1"/>
      <c r="Y40" s="1"/>
      <c r="Z40" s="1"/>
      <c r="AA40" s="1"/>
    </row>
    <row r="41" spans="1:27" ht="12.75">
      <c r="A41" s="278"/>
      <c r="B41" s="279">
        <v>43891</v>
      </c>
      <c r="C41" s="265">
        <f>COUNTIF('Shortlisted Initiatives'!$Q$2:$Q$37,B41)</f>
        <v>8</v>
      </c>
      <c r="D41" s="6"/>
      <c r="E41" s="1"/>
      <c r="F41" s="1"/>
      <c r="G41" s="1"/>
      <c r="H41" s="1"/>
      <c r="I41" s="1"/>
      <c r="J41" s="1"/>
      <c r="K41" s="1"/>
      <c r="L41" s="1"/>
      <c r="M41" s="1"/>
      <c r="N41" s="1"/>
      <c r="O41" s="1"/>
      <c r="P41" s="1"/>
      <c r="Q41" s="1"/>
      <c r="R41" s="1"/>
      <c r="S41" s="1"/>
      <c r="T41" s="1"/>
      <c r="U41" s="1"/>
      <c r="V41" s="1"/>
      <c r="W41" s="1"/>
      <c r="X41" s="1"/>
      <c r="Y41" s="1"/>
      <c r="Z41" s="1"/>
      <c r="AA41" s="1"/>
    </row>
    <row r="42" spans="1:27" ht="12.75">
      <c r="A42" s="278"/>
      <c r="B42" s="279">
        <v>43922</v>
      </c>
      <c r="C42" s="265">
        <f>COUNTIF('Shortlisted Initiatives'!$Q$2:$Q$37,B42)</f>
        <v>10</v>
      </c>
      <c r="D42" s="6"/>
      <c r="E42" s="1"/>
      <c r="F42" s="1"/>
      <c r="G42" s="1"/>
      <c r="H42" s="1"/>
      <c r="I42" s="1"/>
      <c r="J42" s="1"/>
      <c r="K42" s="1"/>
      <c r="L42" s="1"/>
      <c r="M42" s="1"/>
      <c r="N42" s="1"/>
      <c r="O42" s="1"/>
      <c r="P42" s="1"/>
      <c r="Q42" s="1"/>
      <c r="R42" s="1"/>
      <c r="S42" s="1"/>
      <c r="T42" s="1"/>
      <c r="U42" s="1"/>
      <c r="V42" s="1"/>
      <c r="W42" s="1"/>
      <c r="X42" s="1"/>
      <c r="Y42" s="1"/>
      <c r="Z42" s="1"/>
      <c r="AA42" s="1"/>
    </row>
    <row r="43" spans="1:27" ht="12.75">
      <c r="A43" s="278"/>
      <c r="B43" s="279">
        <v>43952</v>
      </c>
      <c r="C43" s="265">
        <f>COUNTIF('Shortlisted Initiatives'!$Q$2:$Q$37,B43)</f>
        <v>4</v>
      </c>
      <c r="D43" s="6"/>
      <c r="E43" s="1"/>
      <c r="F43" s="1"/>
      <c r="G43" s="1"/>
      <c r="H43" s="1"/>
      <c r="I43" s="1"/>
      <c r="J43" s="1"/>
      <c r="K43" s="1"/>
      <c r="L43" s="1"/>
      <c r="M43" s="1"/>
      <c r="N43" s="1"/>
      <c r="O43" s="1"/>
      <c r="P43" s="1"/>
      <c r="Q43" s="1"/>
      <c r="R43" s="1"/>
      <c r="S43" s="1"/>
      <c r="T43" s="1"/>
      <c r="U43" s="1"/>
      <c r="V43" s="1"/>
      <c r="W43" s="1"/>
      <c r="X43" s="1"/>
      <c r="Y43" s="1"/>
      <c r="Z43" s="1"/>
      <c r="AA43" s="1"/>
    </row>
    <row r="44" spans="1:27" ht="12.75">
      <c r="A44" s="278"/>
      <c r="B44" s="279">
        <v>43983</v>
      </c>
      <c r="C44" s="265">
        <f>COUNTIF('Shortlisted Initiatives'!$Q$2:$Q$37,B44)</f>
        <v>3</v>
      </c>
      <c r="D44" s="6"/>
      <c r="E44" s="1"/>
      <c r="F44" s="1"/>
      <c r="G44" s="1"/>
      <c r="H44" s="1"/>
      <c r="I44" s="1"/>
      <c r="J44" s="1"/>
      <c r="K44" s="1"/>
      <c r="L44" s="1"/>
      <c r="M44" s="1"/>
      <c r="N44" s="1"/>
      <c r="O44" s="1"/>
      <c r="P44" s="1"/>
      <c r="Q44" s="1"/>
      <c r="R44" s="1"/>
      <c r="S44" s="1"/>
      <c r="T44" s="1"/>
      <c r="U44" s="1"/>
      <c r="V44" s="1"/>
      <c r="W44" s="1"/>
      <c r="X44" s="1"/>
      <c r="Y44" s="1"/>
      <c r="Z44" s="1"/>
      <c r="AA44" s="1"/>
    </row>
    <row r="45" spans="1:27" ht="12.75">
      <c r="A45" s="278"/>
      <c r="B45" s="279">
        <v>44013</v>
      </c>
      <c r="C45" s="265">
        <f>COUNTIF('Shortlisted Initiatives'!$Q$2:$Q$37,B45)</f>
        <v>1</v>
      </c>
      <c r="D45" s="6"/>
      <c r="E45" s="275"/>
      <c r="F45" s="1"/>
      <c r="G45" s="1"/>
      <c r="H45" s="275"/>
      <c r="I45" s="1"/>
      <c r="J45" s="1"/>
      <c r="K45" s="1"/>
      <c r="L45" s="1"/>
      <c r="M45" s="1"/>
      <c r="N45" s="1"/>
      <c r="O45" s="1"/>
      <c r="P45" s="1"/>
      <c r="Q45" s="1"/>
      <c r="R45" s="1"/>
      <c r="S45" s="1"/>
      <c r="T45" s="1"/>
      <c r="U45" s="1"/>
      <c r="V45" s="1"/>
      <c r="W45" s="1"/>
      <c r="X45" s="1"/>
      <c r="Y45" s="1"/>
      <c r="Z45" s="1"/>
      <c r="AA45" s="1"/>
    </row>
    <row r="46" spans="1:27" ht="12.75">
      <c r="A46" s="278"/>
      <c r="B46" s="279">
        <v>44044</v>
      </c>
      <c r="C46" s="265">
        <f>COUNTIF('Shortlisted Initiatives'!$Q$2:$Q$37,B46)</f>
        <v>0</v>
      </c>
      <c r="D46" s="6"/>
      <c r="E46" s="275"/>
      <c r="F46" s="1"/>
      <c r="G46" s="1"/>
      <c r="H46" s="275"/>
      <c r="I46" s="1"/>
      <c r="J46" s="1"/>
      <c r="K46" s="1"/>
      <c r="L46" s="1"/>
      <c r="M46" s="1"/>
      <c r="N46" s="1"/>
      <c r="O46" s="1"/>
      <c r="P46" s="1"/>
      <c r="Q46" s="1"/>
      <c r="R46" s="1"/>
      <c r="S46" s="1"/>
      <c r="T46" s="1"/>
      <c r="U46" s="1"/>
      <c r="V46" s="1"/>
      <c r="W46" s="1"/>
      <c r="X46" s="1"/>
      <c r="Y46" s="1"/>
      <c r="Z46" s="1"/>
      <c r="AA46" s="1"/>
    </row>
    <row r="47" spans="1:27" ht="12.75">
      <c r="A47" s="278"/>
      <c r="B47" s="279">
        <v>44075</v>
      </c>
      <c r="C47" s="265">
        <f>COUNTIF('Shortlisted Initiatives'!$Q$2:$Q$37,B47)</f>
        <v>1</v>
      </c>
      <c r="D47" s="6"/>
      <c r="E47" s="275"/>
      <c r="F47" s="1"/>
      <c r="G47" s="1"/>
      <c r="H47" s="275"/>
      <c r="I47" s="1"/>
      <c r="J47" s="1"/>
      <c r="K47" s="1"/>
      <c r="L47" s="1"/>
      <c r="M47" s="1"/>
      <c r="N47" s="1"/>
      <c r="O47" s="1"/>
      <c r="P47" s="1"/>
      <c r="Q47" s="1"/>
      <c r="R47" s="1"/>
      <c r="S47" s="1"/>
      <c r="T47" s="1"/>
      <c r="U47" s="1"/>
      <c r="V47" s="1"/>
      <c r="W47" s="1"/>
      <c r="X47" s="1"/>
      <c r="Y47" s="1"/>
      <c r="Z47" s="1"/>
      <c r="AA47" s="1"/>
    </row>
    <row r="48" spans="1:27" ht="12.75">
      <c r="A48" s="278"/>
      <c r="B48" s="279">
        <v>44105</v>
      </c>
      <c r="C48" s="265">
        <f>COUNTIF('Shortlisted Initiatives'!$Q$2:$Q$37,B48)</f>
        <v>0</v>
      </c>
      <c r="D48" s="6"/>
      <c r="E48" s="275"/>
      <c r="F48" s="1"/>
      <c r="G48" s="1"/>
      <c r="H48" s="275"/>
      <c r="I48" s="1"/>
      <c r="J48" s="1"/>
      <c r="K48" s="1"/>
      <c r="L48" s="1"/>
      <c r="M48" s="1"/>
      <c r="N48" s="1"/>
      <c r="O48" s="1"/>
      <c r="P48" s="1"/>
      <c r="Q48" s="1"/>
      <c r="R48" s="1"/>
      <c r="S48" s="1"/>
      <c r="T48" s="1"/>
      <c r="U48" s="1"/>
      <c r="V48" s="1"/>
      <c r="W48" s="1"/>
      <c r="X48" s="1"/>
      <c r="Y48" s="1"/>
      <c r="Z48" s="1"/>
      <c r="AA48" s="1"/>
    </row>
    <row r="49" spans="1:27" ht="12.75">
      <c r="A49" s="273"/>
      <c r="B49" s="280">
        <v>2019</v>
      </c>
      <c r="C49" s="265">
        <f>COUNTIF('Shortlisted Initiatives'!$Q$2:$Q$37,B49)</f>
        <v>0</v>
      </c>
      <c r="D49" s="6"/>
      <c r="E49" s="275"/>
      <c r="F49" s="1"/>
      <c r="G49" s="1"/>
      <c r="H49" s="275"/>
      <c r="I49" s="1"/>
      <c r="J49" s="1"/>
      <c r="K49" s="1"/>
      <c r="L49" s="1"/>
      <c r="M49" s="1"/>
      <c r="N49" s="1"/>
      <c r="O49" s="1"/>
      <c r="P49" s="1"/>
      <c r="Q49" s="1"/>
      <c r="R49" s="1"/>
      <c r="S49" s="1"/>
      <c r="T49" s="1"/>
      <c r="U49" s="1"/>
      <c r="V49" s="1"/>
      <c r="W49" s="1"/>
      <c r="X49" s="1"/>
      <c r="Y49" s="1"/>
      <c r="Z49" s="1"/>
      <c r="AA49" s="1"/>
    </row>
    <row r="50" spans="1:27" ht="12.75">
      <c r="A50" s="273"/>
      <c r="B50" s="280">
        <v>2018</v>
      </c>
      <c r="C50" s="265">
        <f>COUNTIF('Shortlisted Initiatives'!$Q$2:$Q$37,"2017")</f>
        <v>1</v>
      </c>
      <c r="D50" s="6"/>
      <c r="E50" s="275"/>
      <c r="F50" s="1"/>
      <c r="G50" s="1"/>
      <c r="H50" s="275"/>
      <c r="I50" s="1"/>
      <c r="J50" s="1"/>
      <c r="K50" s="1"/>
      <c r="L50" s="1"/>
      <c r="M50" s="1"/>
      <c r="N50" s="1"/>
      <c r="O50" s="1"/>
      <c r="P50" s="1"/>
      <c r="Q50" s="1"/>
      <c r="R50" s="1"/>
      <c r="S50" s="1"/>
      <c r="T50" s="1"/>
      <c r="U50" s="1"/>
      <c r="V50" s="1"/>
      <c r="W50" s="1"/>
      <c r="X50" s="1"/>
      <c r="Y50" s="1"/>
      <c r="Z50" s="1"/>
      <c r="AA50" s="1"/>
    </row>
    <row r="51" spans="1:27" ht="12.75">
      <c r="A51" s="273"/>
      <c r="B51" s="280">
        <v>2017</v>
      </c>
      <c r="C51" s="265">
        <f>COUNTIF('Shortlisted Initiatives'!$Q$2:$Q$37,"2017")</f>
        <v>1</v>
      </c>
      <c r="D51" s="6"/>
      <c r="E51" s="275"/>
      <c r="F51" s="1"/>
      <c r="G51" s="1"/>
      <c r="H51" s="275"/>
      <c r="I51" s="1"/>
      <c r="J51" s="1"/>
      <c r="K51" s="1"/>
      <c r="L51" s="1"/>
      <c r="M51" s="1"/>
      <c r="N51" s="1"/>
      <c r="O51" s="1"/>
      <c r="P51" s="1"/>
      <c r="Q51" s="1"/>
      <c r="R51" s="1"/>
      <c r="S51" s="1"/>
      <c r="T51" s="1"/>
      <c r="U51" s="1"/>
      <c r="V51" s="1"/>
      <c r="W51" s="1"/>
      <c r="X51" s="1"/>
      <c r="Y51" s="1"/>
      <c r="Z51" s="1"/>
      <c r="AA51" s="1"/>
    </row>
    <row r="52" spans="1:27" ht="12.75">
      <c r="A52" s="273"/>
      <c r="B52" s="280" t="s">
        <v>1212</v>
      </c>
      <c r="C52" s="265">
        <f>COUNTIF('Shortlisted Initiatives'!$Q$2:$Q$37,"2016")+COUNTIF('Shortlisted Initiatives'!$Q$2:$Q$37,"2015")+COUNTIF('Shortlisted Initiatives'!$Q$2:$Q$37,"2006")+COUNTIF('Shortlisted Initiatives'!$Q$2:$Q$37,"2007")</f>
        <v>1</v>
      </c>
      <c r="D52" s="6"/>
      <c r="E52" s="275"/>
      <c r="F52" s="1"/>
      <c r="G52" s="1"/>
      <c r="H52" s="275"/>
      <c r="I52" s="1"/>
      <c r="J52" s="1"/>
      <c r="K52" s="1"/>
      <c r="L52" s="1"/>
      <c r="M52" s="1"/>
      <c r="N52" s="1"/>
      <c r="O52" s="1"/>
      <c r="P52" s="1"/>
      <c r="Q52" s="1"/>
      <c r="R52" s="1"/>
      <c r="S52" s="1"/>
      <c r="T52" s="1"/>
      <c r="U52" s="1"/>
      <c r="V52" s="1"/>
      <c r="W52" s="1"/>
      <c r="X52" s="1"/>
      <c r="Y52" s="1"/>
      <c r="Z52" s="1"/>
      <c r="AA52" s="1"/>
    </row>
    <row r="53" spans="1:27" ht="12.75">
      <c r="A53" s="273"/>
      <c r="B53" s="280" t="s">
        <v>72</v>
      </c>
      <c r="C53" s="265">
        <f>COUNTIF('Shortlisted Initiatives'!$Q$2:$Q$37,B53)</f>
        <v>1</v>
      </c>
      <c r="D53" s="6"/>
      <c r="E53" s="281"/>
      <c r="F53" s="1"/>
      <c r="G53" s="1"/>
      <c r="H53" s="281"/>
      <c r="I53" s="1"/>
      <c r="J53" s="1"/>
      <c r="K53" s="1"/>
      <c r="L53" s="1"/>
      <c r="M53" s="1"/>
      <c r="N53" s="1"/>
      <c r="O53" s="1"/>
      <c r="P53" s="1"/>
      <c r="Q53" s="1"/>
      <c r="R53" s="1"/>
      <c r="S53" s="1"/>
      <c r="T53" s="1"/>
      <c r="U53" s="1"/>
      <c r="V53" s="1"/>
      <c r="W53" s="1"/>
      <c r="X53" s="1"/>
      <c r="Y53" s="1"/>
      <c r="Z53" s="1"/>
      <c r="AA53" s="1"/>
    </row>
    <row r="54" spans="1:27" ht="12.75">
      <c r="A54" s="259"/>
      <c r="B54" s="268"/>
      <c r="C54" s="269"/>
      <c r="D54" s="1"/>
      <c r="E54" s="1"/>
      <c r="F54" s="1"/>
      <c r="G54" s="1"/>
      <c r="H54" s="1"/>
      <c r="I54" s="1"/>
      <c r="J54" s="1"/>
      <c r="K54" s="1"/>
      <c r="L54" s="1"/>
      <c r="M54" s="1"/>
      <c r="N54" s="1"/>
      <c r="O54" s="1"/>
      <c r="P54" s="1"/>
      <c r="Q54" s="1"/>
      <c r="R54" s="1"/>
      <c r="S54" s="1"/>
      <c r="T54" s="1"/>
      <c r="U54" s="1"/>
      <c r="V54" s="1"/>
      <c r="W54" s="1"/>
      <c r="X54" s="1"/>
      <c r="Y54" s="1"/>
      <c r="Z54" s="1"/>
      <c r="AA54" s="1"/>
    </row>
    <row r="55" spans="1:27" ht="12.75">
      <c r="A55" s="261"/>
      <c r="B55" s="262" t="s">
        <v>35</v>
      </c>
      <c r="C55" s="263" t="s">
        <v>1202</v>
      </c>
      <c r="D55" s="6"/>
      <c r="E55" s="1"/>
      <c r="F55" s="1"/>
      <c r="G55" s="1"/>
      <c r="H55" s="1"/>
      <c r="I55" s="1"/>
      <c r="J55" s="1"/>
      <c r="K55" s="1"/>
      <c r="L55" s="1"/>
      <c r="M55" s="1"/>
      <c r="N55" s="1"/>
      <c r="O55" s="1"/>
      <c r="P55" s="1"/>
      <c r="Q55" s="1"/>
      <c r="R55" s="1"/>
      <c r="S55" s="1"/>
      <c r="T55" s="1"/>
      <c r="U55" s="1"/>
      <c r="V55" s="1"/>
      <c r="W55" s="1"/>
      <c r="X55" s="1"/>
      <c r="Y55" s="1"/>
      <c r="Z55" s="1"/>
      <c r="AA55" s="1"/>
    </row>
    <row r="56" spans="1:27" ht="12.75">
      <c r="A56" s="282"/>
      <c r="B56" s="283" t="s">
        <v>105</v>
      </c>
      <c r="C56" s="265">
        <f>COUNTIF('Shortlisted Initiatives'!$K$2:$K$37,B56)</f>
        <v>19</v>
      </c>
      <c r="D56" s="6"/>
      <c r="E56" s="1"/>
      <c r="F56" s="1"/>
      <c r="G56" s="1"/>
      <c r="H56" s="1"/>
      <c r="I56" s="1"/>
      <c r="J56" s="1"/>
      <c r="K56" s="1"/>
      <c r="L56" s="1"/>
      <c r="M56" s="1"/>
      <c r="N56" s="1"/>
      <c r="O56" s="1"/>
      <c r="P56" s="1"/>
      <c r="Q56" s="1"/>
      <c r="R56" s="1"/>
      <c r="S56" s="1"/>
      <c r="T56" s="1"/>
      <c r="U56" s="1"/>
      <c r="V56" s="1"/>
      <c r="W56" s="1"/>
      <c r="X56" s="1"/>
      <c r="Y56" s="1"/>
      <c r="Z56" s="1"/>
      <c r="AA56" s="1"/>
    </row>
    <row r="57" spans="1:27" ht="12.75">
      <c r="A57" s="282"/>
      <c r="B57" s="283" t="s">
        <v>70</v>
      </c>
      <c r="C57" s="265">
        <f>COUNTIF('Shortlisted Initiatives'!$K$2:$K$37,B57)</f>
        <v>10</v>
      </c>
      <c r="D57" s="6"/>
      <c r="E57" s="1"/>
      <c r="F57" s="1"/>
      <c r="G57" s="1"/>
      <c r="H57" s="1"/>
      <c r="I57" s="1"/>
      <c r="J57" s="1"/>
      <c r="K57" s="1"/>
      <c r="L57" s="1"/>
      <c r="M57" s="1"/>
      <c r="N57" s="1"/>
      <c r="O57" s="1"/>
      <c r="P57" s="1"/>
      <c r="Q57" s="1"/>
      <c r="R57" s="1"/>
      <c r="S57" s="1"/>
      <c r="T57" s="1"/>
      <c r="U57" s="1"/>
      <c r="V57" s="1"/>
      <c r="W57" s="1"/>
      <c r="X57" s="1"/>
      <c r="Y57" s="1"/>
      <c r="Z57" s="1"/>
      <c r="AA57" s="1"/>
    </row>
    <row r="58" spans="1:27" ht="12.75">
      <c r="A58" s="282"/>
      <c r="B58" s="283" t="s">
        <v>95</v>
      </c>
      <c r="C58" s="265">
        <f>COUNTIF('Shortlisted Initiatives'!$K$2:$K$37,B58)</f>
        <v>4</v>
      </c>
      <c r="D58" s="6"/>
      <c r="E58" s="1"/>
      <c r="F58" s="1"/>
      <c r="G58" s="1"/>
      <c r="H58" s="1"/>
      <c r="I58" s="1"/>
      <c r="J58" s="1"/>
      <c r="K58" s="1"/>
      <c r="L58" s="1"/>
      <c r="M58" s="1"/>
      <c r="N58" s="1"/>
      <c r="O58" s="1"/>
      <c r="P58" s="1"/>
      <c r="Q58" s="1"/>
      <c r="R58" s="1"/>
      <c r="S58" s="1"/>
      <c r="T58" s="1"/>
      <c r="U58" s="1"/>
      <c r="V58" s="1"/>
      <c r="W58" s="1"/>
      <c r="X58" s="1"/>
      <c r="Y58" s="1"/>
      <c r="Z58" s="1"/>
      <c r="AA58" s="1"/>
    </row>
    <row r="59" spans="1:27" ht="12.75">
      <c r="A59" s="282"/>
      <c r="B59" s="264" t="s">
        <v>139</v>
      </c>
      <c r="C59" s="265">
        <f>COUNTIF('Shortlisted Initiatives'!$K$2:$K$37,B59)</f>
        <v>2</v>
      </c>
      <c r="D59" s="6"/>
      <c r="E59" s="1"/>
      <c r="F59" s="1"/>
      <c r="G59" s="1"/>
      <c r="H59" s="1"/>
      <c r="I59" s="1"/>
      <c r="J59" s="1"/>
      <c r="K59" s="1"/>
      <c r="L59" s="1"/>
      <c r="M59" s="1"/>
      <c r="N59" s="1"/>
      <c r="O59" s="1"/>
      <c r="P59" s="1"/>
      <c r="Q59" s="1"/>
      <c r="R59" s="1"/>
      <c r="S59" s="1"/>
      <c r="T59" s="1"/>
      <c r="U59" s="1"/>
      <c r="V59" s="1"/>
      <c r="W59" s="1"/>
      <c r="X59" s="1"/>
      <c r="Y59" s="1"/>
      <c r="Z59" s="1"/>
      <c r="AA59" s="1"/>
    </row>
    <row r="60" spans="1:27" ht="12.75">
      <c r="A60" s="282"/>
      <c r="B60" s="283" t="s">
        <v>56</v>
      </c>
      <c r="C60" s="265">
        <f>COUNTIF('Shortlisted Initiatives'!$K$2:$K$37,B60)</f>
        <v>0</v>
      </c>
      <c r="D60" s="6"/>
      <c r="E60" s="275"/>
      <c r="F60" s="1"/>
      <c r="G60" s="1"/>
      <c r="H60" s="1"/>
      <c r="I60" s="1"/>
      <c r="J60" s="1"/>
      <c r="K60" s="1"/>
      <c r="L60" s="1"/>
      <c r="M60" s="1"/>
      <c r="N60" s="1"/>
      <c r="O60" s="1"/>
      <c r="P60" s="1"/>
      <c r="Q60" s="1"/>
      <c r="R60" s="1"/>
      <c r="S60" s="1"/>
      <c r="T60" s="1"/>
      <c r="U60" s="1"/>
      <c r="V60" s="1"/>
      <c r="W60" s="1"/>
      <c r="X60" s="1"/>
      <c r="Y60" s="1"/>
      <c r="Z60" s="1"/>
      <c r="AA60" s="1"/>
    </row>
    <row r="61" spans="1:27" ht="12.75">
      <c r="A61" s="282"/>
      <c r="B61" s="283" t="s">
        <v>1351</v>
      </c>
      <c r="C61" s="265">
        <f>COUNTIF('Shortlisted Initiatives'!$K$2:$K$37,B61)</f>
        <v>0</v>
      </c>
      <c r="D61" s="6"/>
      <c r="E61" s="275"/>
      <c r="F61" s="1"/>
      <c r="G61" s="1"/>
      <c r="H61" s="1"/>
      <c r="I61" s="1"/>
      <c r="J61" s="1"/>
      <c r="K61" s="1"/>
      <c r="L61" s="1"/>
      <c r="M61" s="1"/>
      <c r="N61" s="1"/>
      <c r="O61" s="1"/>
      <c r="P61" s="1"/>
      <c r="Q61" s="1"/>
      <c r="R61" s="1"/>
      <c r="S61" s="1"/>
      <c r="T61" s="1"/>
      <c r="U61" s="1"/>
      <c r="V61" s="1"/>
      <c r="W61" s="1"/>
      <c r="X61" s="1"/>
      <c r="Y61" s="1"/>
      <c r="Z61" s="1"/>
      <c r="AA61" s="1"/>
    </row>
    <row r="62" spans="1:27" ht="12.75">
      <c r="A62" s="259"/>
      <c r="B62" s="268"/>
      <c r="C62" s="269"/>
      <c r="D62" s="1"/>
      <c r="E62" s="1"/>
      <c r="F62" s="1"/>
      <c r="G62" s="1"/>
      <c r="H62" s="1"/>
      <c r="I62" s="1"/>
      <c r="J62" s="1"/>
      <c r="K62" s="1"/>
      <c r="L62" s="1"/>
      <c r="M62" s="1"/>
      <c r="N62" s="1"/>
      <c r="O62" s="1"/>
      <c r="P62" s="1"/>
      <c r="Q62" s="1"/>
      <c r="R62" s="1"/>
      <c r="S62" s="1"/>
      <c r="T62" s="1"/>
      <c r="U62" s="1"/>
      <c r="V62" s="1"/>
      <c r="W62" s="1"/>
      <c r="X62" s="1"/>
      <c r="Y62" s="1"/>
      <c r="Z62" s="1"/>
      <c r="AA62" s="1"/>
    </row>
    <row r="63" spans="1:27" ht="12.75">
      <c r="A63" s="261"/>
      <c r="B63" s="262" t="s">
        <v>38</v>
      </c>
      <c r="C63" s="263" t="s">
        <v>1202</v>
      </c>
      <c r="D63" s="6"/>
      <c r="E63" s="1"/>
      <c r="F63" s="1"/>
      <c r="G63" s="1"/>
      <c r="H63" s="1"/>
      <c r="I63" s="1"/>
      <c r="J63" s="1"/>
      <c r="K63" s="1"/>
      <c r="L63" s="1"/>
      <c r="M63" s="1"/>
      <c r="N63" s="1"/>
      <c r="O63" s="1"/>
      <c r="P63" s="1"/>
      <c r="Q63" s="1"/>
      <c r="R63" s="1"/>
      <c r="S63" s="1"/>
      <c r="T63" s="1"/>
      <c r="U63" s="1"/>
      <c r="V63" s="1"/>
      <c r="W63" s="1"/>
      <c r="X63" s="1"/>
      <c r="Y63" s="1"/>
      <c r="Z63" s="1"/>
      <c r="AA63" s="1"/>
    </row>
    <row r="64" spans="1:27" ht="14.25">
      <c r="A64" s="273"/>
      <c r="B64" s="264" t="s">
        <v>70</v>
      </c>
      <c r="C64" s="284">
        <f>COUNTIF('Shortlisted Initiatives'!$N$2:$N$37,"*Academia*")</f>
        <v>18</v>
      </c>
      <c r="D64" s="6"/>
      <c r="E64" s="1"/>
      <c r="F64" s="1"/>
      <c r="G64" s="1"/>
      <c r="H64" s="1"/>
      <c r="I64" s="1"/>
      <c r="J64" s="1"/>
      <c r="K64" s="1"/>
      <c r="L64" s="1"/>
      <c r="M64" s="1"/>
      <c r="N64" s="1"/>
      <c r="O64" s="1"/>
      <c r="P64" s="1"/>
      <c r="Q64" s="1"/>
      <c r="R64" s="1"/>
      <c r="S64" s="1"/>
      <c r="T64" s="1"/>
      <c r="U64" s="1"/>
      <c r="V64" s="1"/>
      <c r="W64" s="1"/>
      <c r="X64" s="1"/>
      <c r="Y64" s="1"/>
      <c r="Z64" s="1"/>
      <c r="AA64" s="1"/>
    </row>
    <row r="65" spans="1:27" ht="14.25">
      <c r="A65" s="273"/>
      <c r="B65" s="264" t="s">
        <v>142</v>
      </c>
      <c r="C65" s="284">
        <f>COUNTIF('Shortlisted Initiatives'!$N$2:$N$37,"*Public*")</f>
        <v>11</v>
      </c>
      <c r="D65" s="6"/>
      <c r="E65" s="1"/>
      <c r="F65" s="1"/>
      <c r="G65" s="1"/>
      <c r="H65" s="1"/>
      <c r="I65" s="1"/>
      <c r="J65" s="1"/>
      <c r="K65" s="1"/>
      <c r="L65" s="1"/>
      <c r="M65" s="1"/>
      <c r="N65" s="1"/>
      <c r="O65" s="1"/>
      <c r="P65" s="1"/>
      <c r="Q65" s="1"/>
      <c r="R65" s="1"/>
      <c r="S65" s="1"/>
      <c r="T65" s="1"/>
      <c r="U65" s="1"/>
      <c r="V65" s="1"/>
      <c r="W65" s="1"/>
      <c r="X65" s="1"/>
      <c r="Y65" s="1"/>
      <c r="Z65" s="1"/>
      <c r="AA65" s="1"/>
    </row>
    <row r="66" spans="1:27" ht="14.25">
      <c r="A66" s="273"/>
      <c r="B66" s="264" t="s">
        <v>139</v>
      </c>
      <c r="C66" s="284">
        <f>COUNTIF('Shortlisted Initiatives'!$N$2:$N$37,"*Government*")</f>
        <v>9</v>
      </c>
      <c r="D66" s="6"/>
      <c r="E66" s="1"/>
      <c r="F66" s="1"/>
      <c r="G66" s="1"/>
      <c r="H66" s="1"/>
      <c r="I66" s="1"/>
      <c r="J66" s="1"/>
      <c r="K66" s="1"/>
      <c r="L66" s="1"/>
      <c r="M66" s="1"/>
      <c r="N66" s="1"/>
      <c r="O66" s="1"/>
      <c r="P66" s="1"/>
      <c r="Q66" s="1"/>
      <c r="R66" s="1"/>
      <c r="S66" s="1"/>
      <c r="T66" s="1"/>
      <c r="U66" s="1"/>
      <c r="V66" s="1"/>
      <c r="W66" s="1"/>
      <c r="X66" s="1"/>
      <c r="Y66" s="1"/>
      <c r="Z66" s="1"/>
      <c r="AA66" s="1"/>
    </row>
    <row r="67" spans="1:27" ht="14.25">
      <c r="A67" s="273"/>
      <c r="B67" s="264" t="s">
        <v>602</v>
      </c>
      <c r="C67" s="284">
        <f>COUNTIF('Shortlisted Initiatives'!$N$2:$N$37,"*Business*")</f>
        <v>9</v>
      </c>
      <c r="D67" s="6"/>
      <c r="E67" s="1"/>
      <c r="F67" s="1"/>
      <c r="G67" s="1"/>
      <c r="H67" s="1"/>
      <c r="I67" s="1"/>
      <c r="J67" s="1"/>
      <c r="K67" s="1"/>
      <c r="L67" s="1"/>
      <c r="M67" s="1"/>
      <c r="N67" s="1"/>
      <c r="O67" s="1"/>
      <c r="P67" s="1"/>
      <c r="Q67" s="1"/>
      <c r="R67" s="1"/>
      <c r="S67" s="1"/>
      <c r="T67" s="1"/>
      <c r="U67" s="1"/>
      <c r="V67" s="1"/>
      <c r="W67" s="1"/>
      <c r="X67" s="1"/>
      <c r="Y67" s="1"/>
      <c r="Z67" s="1"/>
      <c r="AA67" s="1"/>
    </row>
    <row r="68" spans="1:27" ht="12.75">
      <c r="A68" s="259"/>
      <c r="B68" s="285"/>
      <c r="C68" s="286"/>
      <c r="D68" s="1"/>
      <c r="E68" s="1"/>
      <c r="F68" s="1"/>
      <c r="G68" s="1"/>
      <c r="H68" s="1"/>
      <c r="I68" s="1"/>
      <c r="J68" s="1"/>
      <c r="K68" s="1"/>
      <c r="L68" s="1"/>
      <c r="M68" s="1"/>
      <c r="N68" s="1"/>
      <c r="O68" s="1"/>
      <c r="P68" s="1"/>
      <c r="Q68" s="1"/>
      <c r="R68" s="1"/>
      <c r="S68" s="1"/>
      <c r="T68" s="1"/>
      <c r="U68" s="1"/>
      <c r="V68" s="1"/>
      <c r="W68" s="1"/>
      <c r="X68" s="1"/>
      <c r="Y68" s="1"/>
      <c r="Z68" s="1"/>
      <c r="AA68" s="1"/>
    </row>
    <row r="69" spans="1:27" ht="12.75">
      <c r="A69" s="259"/>
      <c r="B69" s="262" t="s">
        <v>30</v>
      </c>
      <c r="C69" s="263" t="s">
        <v>1202</v>
      </c>
      <c r="D69" s="1"/>
      <c r="E69" s="1"/>
      <c r="F69" s="1"/>
      <c r="G69" s="1"/>
      <c r="H69" s="1"/>
      <c r="I69" s="1"/>
      <c r="J69" s="1"/>
      <c r="K69" s="1"/>
      <c r="L69" s="1"/>
      <c r="M69" s="1"/>
      <c r="N69" s="1"/>
      <c r="O69" s="1"/>
      <c r="P69" s="1"/>
      <c r="Q69" s="1"/>
      <c r="R69" s="1"/>
      <c r="S69" s="1"/>
      <c r="T69" s="1"/>
      <c r="U69" s="1"/>
      <c r="V69" s="1"/>
      <c r="W69" s="1"/>
      <c r="X69" s="1"/>
      <c r="Y69" s="1"/>
      <c r="Z69" s="1"/>
      <c r="AA69" s="1"/>
    </row>
    <row r="70" spans="1:27" ht="14.25">
      <c r="A70" s="272"/>
      <c r="B70" s="264" t="s">
        <v>90</v>
      </c>
      <c r="C70" s="284">
        <f>COUNTIF('Shortlisted Initiatives'!$G$2:$G$156,B70)</f>
        <v>9</v>
      </c>
      <c r="D70" s="6"/>
      <c r="E70" s="1"/>
      <c r="F70" s="1"/>
      <c r="G70" s="1"/>
      <c r="H70" s="1"/>
      <c r="I70" s="1"/>
      <c r="J70" s="1"/>
      <c r="K70" s="1"/>
      <c r="L70" s="1"/>
      <c r="M70" s="1"/>
      <c r="N70" s="1"/>
      <c r="O70" s="1"/>
      <c r="P70" s="1"/>
      <c r="Q70" s="1"/>
      <c r="R70" s="1"/>
      <c r="S70" s="1"/>
      <c r="T70" s="1"/>
      <c r="U70" s="1"/>
      <c r="V70" s="1"/>
      <c r="W70" s="1"/>
      <c r="X70" s="1"/>
      <c r="Y70" s="1"/>
      <c r="Z70" s="1"/>
      <c r="AA70" s="1"/>
    </row>
    <row r="71" spans="1:27" ht="14.25">
      <c r="A71" s="272"/>
      <c r="B71" s="264" t="s">
        <v>65</v>
      </c>
      <c r="C71" s="284">
        <f>COUNTIF('Shortlisted Initiatives'!$G$2:$G$156,B71)</f>
        <v>9</v>
      </c>
      <c r="D71" s="6"/>
      <c r="E71" s="1"/>
      <c r="F71" s="1"/>
      <c r="G71" s="1"/>
      <c r="H71" s="1"/>
      <c r="I71" s="1"/>
      <c r="J71" s="1"/>
      <c r="K71" s="1"/>
      <c r="L71" s="1"/>
      <c r="M71" s="1"/>
      <c r="N71" s="1"/>
      <c r="O71" s="1"/>
      <c r="P71" s="1"/>
      <c r="Q71" s="1"/>
      <c r="R71" s="1"/>
      <c r="S71" s="1"/>
      <c r="T71" s="1"/>
      <c r="U71" s="1"/>
      <c r="V71" s="1"/>
      <c r="W71" s="1"/>
      <c r="X71" s="1"/>
      <c r="Y71" s="1"/>
      <c r="Z71" s="1"/>
      <c r="AA71" s="1"/>
    </row>
    <row r="72" spans="1:27" ht="14.25">
      <c r="A72" s="272"/>
      <c r="B72" s="264" t="s">
        <v>51</v>
      </c>
      <c r="C72" s="284">
        <f>COUNTIF('Shortlisted Initiatives'!$G$2:$G$156,B72)</f>
        <v>18</v>
      </c>
      <c r="D72" s="6"/>
      <c r="E72" s="1"/>
      <c r="F72" s="1"/>
      <c r="G72" s="1"/>
      <c r="H72" s="1"/>
      <c r="I72" s="1"/>
      <c r="J72" s="1"/>
      <c r="K72" s="1"/>
      <c r="L72" s="1"/>
      <c r="M72" s="1"/>
      <c r="N72" s="1"/>
      <c r="O72" s="1"/>
      <c r="P72" s="1"/>
      <c r="Q72" s="1"/>
      <c r="R72" s="1"/>
      <c r="S72" s="1"/>
      <c r="T72" s="1"/>
      <c r="U72" s="1"/>
      <c r="V72" s="1"/>
      <c r="W72" s="1"/>
      <c r="X72" s="1"/>
      <c r="Y72" s="1"/>
      <c r="Z72" s="1"/>
      <c r="AA72" s="1"/>
    </row>
    <row r="73" spans="1:27" ht="14.25">
      <c r="A73" s="259"/>
      <c r="B73" s="341"/>
      <c r="C73" s="342"/>
      <c r="D73" s="1"/>
      <c r="E73" s="1"/>
      <c r="F73" s="1"/>
      <c r="G73" s="1"/>
      <c r="H73" s="1"/>
      <c r="I73" s="1"/>
      <c r="J73" s="1"/>
      <c r="K73" s="1"/>
      <c r="L73" s="1"/>
      <c r="M73" s="1"/>
      <c r="N73" s="1"/>
      <c r="O73" s="1"/>
      <c r="P73" s="1"/>
      <c r="Q73" s="1"/>
      <c r="R73" s="1"/>
      <c r="S73" s="1"/>
      <c r="T73" s="1"/>
      <c r="U73" s="1"/>
      <c r="V73" s="1"/>
      <c r="W73" s="1"/>
      <c r="X73" s="1"/>
      <c r="Y73" s="1"/>
      <c r="Z73" s="1"/>
      <c r="AA73" s="1"/>
    </row>
    <row r="74" spans="1:27" ht="12.75">
      <c r="A74" s="259"/>
      <c r="B74" s="259"/>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 r="A75" s="259"/>
      <c r="B75" s="259"/>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 r="A76" s="259"/>
      <c r="B76" s="259"/>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 r="A77" s="259"/>
      <c r="B77" s="259"/>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 r="A78" s="259"/>
      <c r="B78" s="259"/>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 r="A79" s="259"/>
      <c r="B79" s="259"/>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 r="A80" s="259"/>
      <c r="B80" s="259"/>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 r="A81" s="259"/>
      <c r="B81" s="259"/>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 r="A82" s="259"/>
      <c r="B82" s="259"/>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 r="A83" s="259"/>
      <c r="B83" s="259"/>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 r="A84" s="259"/>
      <c r="B84" s="259"/>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 r="A85" s="259"/>
      <c r="B85" s="259"/>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 r="A86" s="259"/>
      <c r="B86" s="259"/>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 r="A87" s="259"/>
      <c r="B87" s="259"/>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 r="A88" s="259"/>
      <c r="B88" s="259"/>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 r="A89" s="259"/>
      <c r="B89" s="259"/>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 r="A90" s="259"/>
      <c r="B90" s="259"/>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 r="A91" s="259"/>
      <c r="B91" s="259"/>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 r="A92" s="259"/>
      <c r="B92" s="259"/>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 r="A93" s="259"/>
      <c r="B93" s="259"/>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 r="A94" s="259"/>
      <c r="B94" s="259"/>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 r="A95" s="259"/>
      <c r="B95" s="259"/>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 r="A96" s="259"/>
      <c r="B96" s="259"/>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 r="A97" s="259"/>
      <c r="B97" s="259"/>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 r="A98" s="259"/>
      <c r="B98" s="259"/>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 r="A99" s="259"/>
      <c r="B99" s="259"/>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 r="A100" s="259"/>
      <c r="B100" s="25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 r="A101" s="259"/>
      <c r="B101" s="25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 r="A102" s="259"/>
      <c r="B102" s="25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 r="A103" s="259"/>
      <c r="B103" s="25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 r="A104" s="259"/>
      <c r="B104" s="25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 r="A105" s="259"/>
      <c r="B105" s="25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 r="A106" s="259"/>
      <c r="B106" s="25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 r="A107" s="259"/>
      <c r="B107" s="25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 r="A108" s="259"/>
      <c r="B108" s="25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 r="A109" s="259"/>
      <c r="B109" s="25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 r="A110" s="259"/>
      <c r="B110" s="25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 r="A111" s="259"/>
      <c r="B111" s="25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 r="A112" s="259"/>
      <c r="B112" s="25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 r="A113" s="259"/>
      <c r="B113" s="25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 r="A114" s="259"/>
      <c r="B114" s="25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 r="A115" s="259"/>
      <c r="B115" s="25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 r="A116" s="259"/>
      <c r="B116" s="25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 r="A117" s="259"/>
      <c r="B117" s="25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 r="A118" s="259"/>
      <c r="B118" s="25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 r="A119" s="259"/>
      <c r="B119" s="25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 r="A120" s="259"/>
      <c r="B120" s="25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 r="A121" s="259"/>
      <c r="B121" s="25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 r="A122" s="259"/>
      <c r="B122" s="25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 r="A123" s="259"/>
      <c r="B123" s="25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 r="A124" s="259"/>
      <c r="B124" s="25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 r="A125" s="259"/>
      <c r="B125" s="25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 r="A126" s="259"/>
      <c r="B126" s="25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 r="A127" s="259"/>
      <c r="B127" s="25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 r="A128" s="259"/>
      <c r="B128" s="25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 r="A129" s="259"/>
      <c r="B129" s="25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 r="A130" s="259"/>
      <c r="B130" s="25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 r="A131" s="259"/>
      <c r="B131" s="25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 r="A132" s="259"/>
      <c r="B132" s="25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 r="A133" s="259"/>
      <c r="B133" s="25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 r="A134" s="259"/>
      <c r="B134" s="25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 r="A135" s="259"/>
      <c r="B135" s="25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 r="A136" s="259"/>
      <c r="B136" s="25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 r="A137" s="259"/>
      <c r="B137" s="25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 r="A138" s="259"/>
      <c r="B138" s="25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 r="A139" s="259"/>
      <c r="B139" s="25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 r="A140" s="259"/>
      <c r="B140" s="25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 r="A141" s="259"/>
      <c r="B141" s="25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 r="A142" s="259"/>
      <c r="B142" s="25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 r="A143" s="259"/>
      <c r="B143" s="25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 r="A144" s="259"/>
      <c r="B144" s="25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 r="A145" s="259"/>
      <c r="B145" s="25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 r="A146" s="259"/>
      <c r="B146" s="25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 r="A147" s="259"/>
      <c r="B147" s="25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 r="A148" s="259"/>
      <c r="B148" s="25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 r="A149" s="259"/>
      <c r="B149" s="25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 r="A150" s="259"/>
      <c r="B150" s="25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 r="A151" s="259"/>
      <c r="B151" s="25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 r="A152" s="259"/>
      <c r="B152" s="25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 r="A153" s="259"/>
      <c r="B153" s="25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 r="A154" s="259"/>
      <c r="B154" s="25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 r="A155" s="259"/>
      <c r="B155" s="25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 r="A156" s="259"/>
      <c r="B156" s="25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 r="A157" s="259"/>
      <c r="B157" s="25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 r="A158" s="259"/>
      <c r="B158" s="25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 r="A159" s="259"/>
      <c r="B159" s="25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 r="A160" s="259"/>
      <c r="B160" s="25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 r="A161" s="259"/>
      <c r="B161" s="25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 r="A162" s="259"/>
      <c r="B162" s="25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 r="A163" s="259"/>
      <c r="B163" s="25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 r="A164" s="259"/>
      <c r="B164" s="25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 r="A165" s="259"/>
      <c r="B165" s="25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 r="A166" s="259"/>
      <c r="B166" s="25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 r="A167" s="259"/>
      <c r="B167" s="25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 r="A168" s="259"/>
      <c r="B168" s="25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 r="A169" s="259"/>
      <c r="B169" s="25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 r="A170" s="259"/>
      <c r="B170" s="25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 r="A171" s="259"/>
      <c r="B171" s="25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 r="A172" s="259"/>
      <c r="B172" s="25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 r="A173" s="259"/>
      <c r="B173" s="25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 r="A174" s="259"/>
      <c r="B174" s="25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 r="A175" s="259"/>
      <c r="B175" s="25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 r="A176" s="259"/>
      <c r="B176" s="25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 r="A177" s="259"/>
      <c r="B177" s="25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 r="A178" s="259"/>
      <c r="B178" s="25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 r="A179" s="259"/>
      <c r="B179" s="25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 r="A180" s="259"/>
      <c r="B180" s="25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 r="A181" s="259"/>
      <c r="B181" s="25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 r="A182" s="259"/>
      <c r="B182" s="25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 r="A183" s="259"/>
      <c r="B183" s="25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 r="A184" s="259"/>
      <c r="B184" s="25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 r="A185" s="259"/>
      <c r="B185" s="25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 r="A186" s="259"/>
      <c r="B186" s="25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 r="A187" s="259"/>
      <c r="B187" s="25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 r="A188" s="259"/>
      <c r="B188" s="25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 r="A189" s="259"/>
      <c r="B189" s="25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 r="A190" s="259"/>
      <c r="B190" s="25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 r="A191" s="259"/>
      <c r="B191" s="25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 r="A192" s="259"/>
      <c r="B192" s="25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 r="A193" s="259"/>
      <c r="B193" s="25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 r="A194" s="259"/>
      <c r="B194" s="25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 r="A195" s="259"/>
      <c r="B195" s="25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 r="A196" s="259"/>
      <c r="B196" s="25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 r="A197" s="259"/>
      <c r="B197" s="25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 r="A198" s="259"/>
      <c r="B198" s="25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 r="A199" s="259"/>
      <c r="B199" s="25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 r="A200" s="259"/>
      <c r="B200" s="25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 r="A201" s="259"/>
      <c r="B201" s="25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 r="A202" s="259"/>
      <c r="B202" s="25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 r="A203" s="259"/>
      <c r="B203" s="25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 r="A204" s="259"/>
      <c r="B204" s="25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 r="A205" s="259"/>
      <c r="B205" s="25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 r="A206" s="259"/>
      <c r="B206" s="25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 r="A207" s="259"/>
      <c r="B207" s="25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 r="A208" s="259"/>
      <c r="B208" s="25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 r="A209" s="259"/>
      <c r="B209" s="25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 r="A210" s="259"/>
      <c r="B210" s="25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 r="A211" s="259"/>
      <c r="B211" s="25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 r="A212" s="259"/>
      <c r="B212" s="25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 r="A213" s="259"/>
      <c r="B213" s="25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 r="A214" s="259"/>
      <c r="B214" s="25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 r="A215" s="259"/>
      <c r="B215" s="25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 r="A216" s="259"/>
      <c r="B216" s="25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 r="A217" s="259"/>
      <c r="B217" s="25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 r="A218" s="259"/>
      <c r="B218" s="25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 r="A219" s="259"/>
      <c r="B219" s="25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 r="A220" s="259"/>
      <c r="B220" s="25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 r="A221" s="259"/>
      <c r="B221" s="25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 r="A222" s="259"/>
      <c r="B222" s="25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 r="A223" s="259"/>
      <c r="B223" s="259"/>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 r="A224" s="259"/>
      <c r="B224" s="259"/>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 r="A225" s="259"/>
      <c r="B225" s="259"/>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 r="A226" s="259"/>
      <c r="B226" s="259"/>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 r="A227" s="259"/>
      <c r="B227" s="259"/>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 r="A228" s="259"/>
      <c r="B228" s="259"/>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 r="A229" s="259"/>
      <c r="B229" s="259"/>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 r="A230" s="259"/>
      <c r="B230" s="259"/>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 r="A231" s="259"/>
      <c r="B231" s="259"/>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 r="A232" s="259"/>
      <c r="B232" s="259"/>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 r="A233" s="259"/>
      <c r="B233" s="259"/>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 r="A234" s="259"/>
      <c r="B234" s="259"/>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 r="A235" s="259"/>
      <c r="B235" s="259"/>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 r="A236" s="259"/>
      <c r="B236" s="259"/>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 r="A237" s="259"/>
      <c r="B237" s="259"/>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 r="A238" s="259"/>
      <c r="B238" s="259"/>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 r="A239" s="259"/>
      <c r="B239" s="259"/>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 r="A240" s="259"/>
      <c r="B240" s="259"/>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 r="A241" s="259"/>
      <c r="B241" s="259"/>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 r="A242" s="259"/>
      <c r="B242" s="259"/>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 r="A243" s="259"/>
      <c r="B243" s="259"/>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 r="A244" s="259"/>
      <c r="B244" s="259"/>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 r="A245" s="259"/>
      <c r="B245" s="259"/>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 r="A246" s="259"/>
      <c r="B246" s="259"/>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 r="A247" s="259"/>
      <c r="B247" s="259"/>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 r="A248" s="259"/>
      <c r="B248" s="259"/>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 r="A249" s="259"/>
      <c r="B249" s="259"/>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 r="A250" s="259"/>
      <c r="B250" s="259"/>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 r="A251" s="259"/>
      <c r="B251" s="259"/>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 r="A252" s="259"/>
      <c r="B252" s="259"/>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 r="A253" s="259"/>
      <c r="B253" s="259"/>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 r="A254" s="259"/>
      <c r="B254" s="259"/>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 r="A255" s="259"/>
      <c r="B255" s="259"/>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 r="A256" s="259"/>
      <c r="B256" s="259"/>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 r="A257" s="259"/>
      <c r="B257" s="259"/>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 r="A258" s="259"/>
      <c r="B258" s="259"/>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 r="A259" s="259"/>
      <c r="B259" s="259"/>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 r="A260" s="259"/>
      <c r="B260" s="259"/>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 r="A261" s="259"/>
      <c r="B261" s="259"/>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 r="A262" s="259"/>
      <c r="B262" s="259"/>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 r="A263" s="259"/>
      <c r="B263" s="259"/>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 r="A264" s="259"/>
      <c r="B264" s="259"/>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 r="A265" s="259"/>
      <c r="B265" s="259"/>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 r="A266" s="259"/>
      <c r="B266" s="259"/>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 r="A267" s="259"/>
      <c r="B267" s="259"/>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 r="A268" s="259"/>
      <c r="B268" s="259"/>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 r="A269" s="259"/>
      <c r="B269" s="259"/>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 r="A270" s="259"/>
      <c r="B270" s="259"/>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 r="A271" s="259"/>
      <c r="B271" s="259"/>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 r="A272" s="259"/>
      <c r="B272" s="259"/>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 r="A273" s="259"/>
      <c r="B273" s="259"/>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 r="A274" s="259"/>
      <c r="B274" s="259"/>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 r="A275" s="259"/>
      <c r="B275" s="259"/>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 r="A276" s="259"/>
      <c r="B276" s="259"/>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 r="A277" s="259"/>
      <c r="B277" s="259"/>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 r="A278" s="259"/>
      <c r="B278" s="259"/>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 r="A279" s="259"/>
      <c r="B279" s="259"/>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 r="A280" s="259"/>
      <c r="B280" s="259"/>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 r="A281" s="259"/>
      <c r="B281" s="259"/>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 r="A282" s="259"/>
      <c r="B282" s="259"/>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 r="A283" s="259"/>
      <c r="B283" s="259"/>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 r="A284" s="259"/>
      <c r="B284" s="259"/>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 r="A285" s="259"/>
      <c r="B285" s="259"/>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 r="A286" s="259"/>
      <c r="B286" s="259"/>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 r="A287" s="259"/>
      <c r="B287" s="259"/>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 r="A288" s="259"/>
      <c r="B288" s="259"/>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 r="A289" s="259"/>
      <c r="B289" s="259"/>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 r="A290" s="259"/>
      <c r="B290" s="259"/>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 r="A291" s="259"/>
      <c r="B291" s="259"/>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 r="A292" s="259"/>
      <c r="B292" s="259"/>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 r="A293" s="259"/>
      <c r="B293" s="259"/>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 r="A294" s="259"/>
      <c r="B294" s="259"/>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 r="A295" s="259"/>
      <c r="B295" s="259"/>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 r="A296" s="259"/>
      <c r="B296" s="259"/>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 r="A297" s="259"/>
      <c r="B297" s="259"/>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 r="A298" s="259"/>
      <c r="B298" s="259"/>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 r="A299" s="259"/>
      <c r="B299" s="259"/>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 r="A300" s="259"/>
      <c r="B300" s="259"/>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 r="A301" s="259"/>
      <c r="B301" s="259"/>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 r="A302" s="259"/>
      <c r="B302" s="259"/>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 r="A303" s="259"/>
      <c r="B303" s="259"/>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 r="A304" s="259"/>
      <c r="B304" s="259"/>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 r="A305" s="259"/>
      <c r="B305" s="259"/>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 r="A306" s="259"/>
      <c r="B306" s="259"/>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 r="A307" s="259"/>
      <c r="B307" s="259"/>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 r="A308" s="259"/>
      <c r="B308" s="259"/>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 r="A309" s="259"/>
      <c r="B309" s="259"/>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 r="A310" s="259"/>
      <c r="B310" s="259"/>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 r="A311" s="259"/>
      <c r="B311" s="259"/>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 r="A312" s="259"/>
      <c r="B312" s="259"/>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 r="A313" s="259"/>
      <c r="B313" s="259"/>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 r="A314" s="259"/>
      <c r="B314" s="259"/>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 r="A315" s="259"/>
      <c r="B315" s="259"/>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 r="A316" s="259"/>
      <c r="B316" s="259"/>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 r="A317" s="259"/>
      <c r="B317" s="259"/>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 r="A318" s="259"/>
      <c r="B318" s="259"/>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 r="A319" s="259"/>
      <c r="B319" s="259"/>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 r="A320" s="259"/>
      <c r="B320" s="259"/>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 r="A321" s="259"/>
      <c r="B321" s="259"/>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 r="A322" s="259"/>
      <c r="B322" s="259"/>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 r="A323" s="259"/>
      <c r="B323" s="259"/>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 r="A324" s="259"/>
      <c r="B324" s="259"/>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 r="A325" s="259"/>
      <c r="B325" s="259"/>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 r="A326" s="259"/>
      <c r="B326" s="259"/>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 r="A327" s="259"/>
      <c r="B327" s="259"/>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 r="A328" s="259"/>
      <c r="B328" s="259"/>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 r="A329" s="259"/>
      <c r="B329" s="259"/>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 r="A330" s="259"/>
      <c r="B330" s="259"/>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 r="A331" s="259"/>
      <c r="B331" s="259"/>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 r="A332" s="259"/>
      <c r="B332" s="259"/>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 r="A333" s="259"/>
      <c r="B333" s="259"/>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 r="A334" s="259"/>
      <c r="B334" s="259"/>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 r="A335" s="259"/>
      <c r="B335" s="259"/>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 r="A336" s="259"/>
      <c r="B336" s="259"/>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 r="A337" s="259"/>
      <c r="B337" s="259"/>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 r="A338" s="259"/>
      <c r="B338" s="259"/>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 r="A339" s="259"/>
      <c r="B339" s="259"/>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 r="A340" s="259"/>
      <c r="B340" s="259"/>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 r="A341" s="259"/>
      <c r="B341" s="259"/>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 r="A342" s="259"/>
      <c r="B342" s="259"/>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 r="A343" s="259"/>
      <c r="B343" s="259"/>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 r="A344" s="259"/>
      <c r="B344" s="259"/>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 r="A345" s="259"/>
      <c r="B345" s="259"/>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 r="A346" s="259"/>
      <c r="B346" s="259"/>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 r="A347" s="259"/>
      <c r="B347" s="259"/>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 r="A348" s="259"/>
      <c r="B348" s="259"/>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 r="A349" s="259"/>
      <c r="B349" s="259"/>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 r="A350" s="259"/>
      <c r="B350" s="259"/>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 r="A351" s="259"/>
      <c r="B351" s="259"/>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 r="A352" s="259"/>
      <c r="B352" s="259"/>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 r="A353" s="259"/>
      <c r="B353" s="259"/>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 r="A354" s="259"/>
      <c r="B354" s="259"/>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 r="A355" s="259"/>
      <c r="B355" s="259"/>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 r="A356" s="259"/>
      <c r="B356" s="259"/>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 r="A357" s="259"/>
      <c r="B357" s="259"/>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 r="A358" s="259"/>
      <c r="B358" s="259"/>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 r="A359" s="259"/>
      <c r="B359" s="259"/>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 r="A360" s="259"/>
      <c r="B360" s="259"/>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 r="A361" s="259"/>
      <c r="B361" s="259"/>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 r="A362" s="259"/>
      <c r="B362" s="259"/>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 r="A363" s="259"/>
      <c r="B363" s="259"/>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 r="A364" s="259"/>
      <c r="B364" s="259"/>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 r="A365" s="259"/>
      <c r="B365" s="259"/>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 r="A366" s="259"/>
      <c r="B366" s="259"/>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 r="A367" s="259"/>
      <c r="B367" s="259"/>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 r="A368" s="259"/>
      <c r="B368" s="259"/>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 r="A369" s="259"/>
      <c r="B369" s="259"/>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 r="A370" s="259"/>
      <c r="B370" s="259"/>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 r="A371" s="259"/>
      <c r="B371" s="259"/>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 r="A372" s="259"/>
      <c r="B372" s="259"/>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 r="A373" s="259"/>
      <c r="B373" s="259"/>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 r="A374" s="259"/>
      <c r="B374" s="259"/>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 r="A375" s="259"/>
      <c r="B375" s="259"/>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 r="A376" s="259"/>
      <c r="B376" s="259"/>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 r="A377" s="259"/>
      <c r="B377" s="259"/>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 r="A378" s="259"/>
      <c r="B378" s="259"/>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 r="A379" s="259"/>
      <c r="B379" s="259"/>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 r="A380" s="259"/>
      <c r="B380" s="259"/>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 r="A381" s="259"/>
      <c r="B381" s="259"/>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 r="A382" s="259"/>
      <c r="B382" s="259"/>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 r="A383" s="259"/>
      <c r="B383" s="259"/>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 r="A384" s="259"/>
      <c r="B384" s="259"/>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 r="A385" s="259"/>
      <c r="B385" s="259"/>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 r="A386" s="259"/>
      <c r="B386" s="259"/>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 r="A387" s="259"/>
      <c r="B387" s="259"/>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 r="A388" s="259"/>
      <c r="B388" s="259"/>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 r="A389" s="259"/>
      <c r="B389" s="259"/>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 r="A390" s="259"/>
      <c r="B390" s="259"/>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 r="A391" s="259"/>
      <c r="B391" s="259"/>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 r="A392" s="259"/>
      <c r="B392" s="259"/>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 r="A393" s="259"/>
      <c r="B393" s="259"/>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 r="A394" s="259"/>
      <c r="B394" s="259"/>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 r="A395" s="259"/>
      <c r="B395" s="259"/>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 r="A396" s="259"/>
      <c r="B396" s="259"/>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 r="A397" s="259"/>
      <c r="B397" s="259"/>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 r="A398" s="259"/>
      <c r="B398" s="259"/>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 r="A399" s="259"/>
      <c r="B399" s="259"/>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 r="A400" s="259"/>
      <c r="B400" s="259"/>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 r="A401" s="259"/>
      <c r="B401" s="259"/>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 r="A402" s="259"/>
      <c r="B402" s="259"/>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 r="A403" s="259"/>
      <c r="B403" s="259"/>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 r="A404" s="259"/>
      <c r="B404" s="259"/>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 r="A405" s="259"/>
      <c r="B405" s="259"/>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 r="A406" s="259"/>
      <c r="B406" s="259"/>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 r="A407" s="259"/>
      <c r="B407" s="259"/>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 r="A408" s="259"/>
      <c r="B408" s="259"/>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 r="A409" s="259"/>
      <c r="B409" s="259"/>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 r="A410" s="259"/>
      <c r="B410" s="259"/>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 r="A411" s="259"/>
      <c r="B411" s="259"/>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 r="A412" s="259"/>
      <c r="B412" s="259"/>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 r="A413" s="259"/>
      <c r="B413" s="259"/>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 r="A414" s="259"/>
      <c r="B414" s="259"/>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 r="A415" s="259"/>
      <c r="B415" s="259"/>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 r="A416" s="259"/>
      <c r="B416" s="259"/>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 r="A417" s="259"/>
      <c r="B417" s="259"/>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 r="A418" s="259"/>
      <c r="B418" s="259"/>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 r="A419" s="259"/>
      <c r="B419" s="259"/>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 r="A420" s="259"/>
      <c r="B420" s="259"/>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 r="A421" s="259"/>
      <c r="B421" s="259"/>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 r="A422" s="259"/>
      <c r="B422" s="259"/>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 r="A423" s="259"/>
      <c r="B423" s="259"/>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 r="A424" s="259"/>
      <c r="B424" s="259"/>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 r="A425" s="259"/>
      <c r="B425" s="259"/>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 r="A426" s="259"/>
      <c r="B426" s="259"/>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 r="A427" s="259"/>
      <c r="B427" s="259"/>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 r="A428" s="259"/>
      <c r="B428" s="259"/>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 r="A429" s="259"/>
      <c r="B429" s="259"/>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 r="A430" s="259"/>
      <c r="B430" s="259"/>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 r="A431" s="259"/>
      <c r="B431" s="259"/>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 r="A432" s="259"/>
      <c r="B432" s="259"/>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 r="A433" s="259"/>
      <c r="B433" s="259"/>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 r="A434" s="259"/>
      <c r="B434" s="259"/>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 r="A435" s="259"/>
      <c r="B435" s="259"/>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 r="A436" s="259"/>
      <c r="B436" s="259"/>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 r="A437" s="259"/>
      <c r="B437" s="259"/>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 r="A438" s="259"/>
      <c r="B438" s="259"/>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 r="A439" s="259"/>
      <c r="B439" s="259"/>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 r="A440" s="259"/>
      <c r="B440" s="259"/>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 r="A441" s="259"/>
      <c r="B441" s="259"/>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 r="A442" s="259"/>
      <c r="B442" s="259"/>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 r="A443" s="259"/>
      <c r="B443" s="259"/>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 r="A444" s="259"/>
      <c r="B444" s="259"/>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 r="A445" s="259"/>
      <c r="B445" s="259"/>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 r="A446" s="259"/>
      <c r="B446" s="259"/>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 r="A447" s="259"/>
      <c r="B447" s="259"/>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 r="A448" s="259"/>
      <c r="B448" s="259"/>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 r="A449" s="259"/>
      <c r="B449" s="259"/>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 r="A450" s="259"/>
      <c r="B450" s="259"/>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 r="A451" s="259"/>
      <c r="B451" s="259"/>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 r="A452" s="259"/>
      <c r="B452" s="259"/>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 r="A453" s="259"/>
      <c r="B453" s="259"/>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 r="A454" s="259"/>
      <c r="B454" s="259"/>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 r="A455" s="259"/>
      <c r="B455" s="259"/>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 r="A456" s="259"/>
      <c r="B456" s="259"/>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 r="A457" s="259"/>
      <c r="B457" s="259"/>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 r="A458" s="259"/>
      <c r="B458" s="259"/>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 r="A459" s="259"/>
      <c r="B459" s="259"/>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 r="A460" s="259"/>
      <c r="B460" s="259"/>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 r="A461" s="259"/>
      <c r="B461" s="259"/>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 r="A462" s="259"/>
      <c r="B462" s="259"/>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 r="A463" s="259"/>
      <c r="B463" s="259"/>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 r="A464" s="259"/>
      <c r="B464" s="259"/>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 r="A465" s="259"/>
      <c r="B465" s="259"/>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 r="A466" s="259"/>
      <c r="B466" s="259"/>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 r="A467" s="259"/>
      <c r="B467" s="259"/>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 r="A468" s="259"/>
      <c r="B468" s="259"/>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 r="A469" s="259"/>
      <c r="B469" s="259"/>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 r="A470" s="259"/>
      <c r="B470" s="259"/>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 r="A471" s="259"/>
      <c r="B471" s="259"/>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 r="A472" s="259"/>
      <c r="B472" s="259"/>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 r="A473" s="259"/>
      <c r="B473" s="259"/>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 r="A474" s="259"/>
      <c r="B474" s="259"/>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 r="A475" s="259"/>
      <c r="B475" s="259"/>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 r="A476" s="259"/>
      <c r="B476" s="259"/>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 r="A477" s="259"/>
      <c r="B477" s="259"/>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 r="A478" s="259"/>
      <c r="B478" s="259"/>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 r="A479" s="259"/>
      <c r="B479" s="259"/>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 r="A480" s="259"/>
      <c r="B480" s="259"/>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 r="A481" s="259"/>
      <c r="B481" s="259"/>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 r="A482" s="259"/>
      <c r="B482" s="259"/>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 r="A483" s="259"/>
      <c r="B483" s="259"/>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 r="A484" s="259"/>
      <c r="B484" s="259"/>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 r="A485" s="259"/>
      <c r="B485" s="259"/>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 r="A486" s="259"/>
      <c r="B486" s="259"/>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 r="A487" s="259"/>
      <c r="B487" s="259"/>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 r="A488" s="259"/>
      <c r="B488" s="259"/>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 r="A489" s="259"/>
      <c r="B489" s="259"/>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 r="A490" s="259"/>
      <c r="B490" s="259"/>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 r="A491" s="259"/>
      <c r="B491" s="259"/>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 r="A492" s="259"/>
      <c r="B492" s="259"/>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 r="A493" s="259"/>
      <c r="B493" s="259"/>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 r="A494" s="259"/>
      <c r="B494" s="259"/>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 r="A495" s="259"/>
      <c r="B495" s="259"/>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 r="A496" s="259"/>
      <c r="B496" s="259"/>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 r="A497" s="259"/>
      <c r="B497" s="259"/>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 r="A498" s="259"/>
      <c r="B498" s="259"/>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 r="A499" s="259"/>
      <c r="B499" s="259"/>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 r="A500" s="259"/>
      <c r="B500" s="259"/>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 r="A501" s="259"/>
      <c r="B501" s="259"/>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 r="A502" s="259"/>
      <c r="B502" s="259"/>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 r="A503" s="259"/>
      <c r="B503" s="259"/>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 r="A504" s="259"/>
      <c r="B504" s="259"/>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 r="A505" s="259"/>
      <c r="B505" s="259"/>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 r="A506" s="259"/>
      <c r="B506" s="259"/>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 r="A507" s="259"/>
      <c r="B507" s="259"/>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 r="A508" s="259"/>
      <c r="B508" s="259"/>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 r="A509" s="259"/>
      <c r="B509" s="259"/>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 r="A510" s="259"/>
      <c r="B510" s="259"/>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 r="A511" s="259"/>
      <c r="B511" s="259"/>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 r="A512" s="259"/>
      <c r="B512" s="259"/>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 r="A513" s="259"/>
      <c r="B513" s="259"/>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 r="A514" s="259"/>
      <c r="B514" s="259"/>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 r="A515" s="259"/>
      <c r="B515" s="259"/>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 r="A516" s="259"/>
      <c r="B516" s="259"/>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 r="A517" s="259"/>
      <c r="B517" s="259"/>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 r="A518" s="259"/>
      <c r="B518" s="259"/>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 r="A519" s="259"/>
      <c r="B519" s="259"/>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 r="A520" s="259"/>
      <c r="B520" s="259"/>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 r="A521" s="259"/>
      <c r="B521" s="259"/>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 r="A522" s="259"/>
      <c r="B522" s="259"/>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 r="A523" s="259"/>
      <c r="B523" s="259"/>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 r="A524" s="259"/>
      <c r="B524" s="259"/>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 r="A525" s="259"/>
      <c r="B525" s="259"/>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 r="A526" s="259"/>
      <c r="B526" s="259"/>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 r="A527" s="259"/>
      <c r="B527" s="259"/>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 r="A528" s="259"/>
      <c r="B528" s="259"/>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 r="A529" s="259"/>
      <c r="B529" s="259"/>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 r="A530" s="259"/>
      <c r="B530" s="259"/>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 r="A531" s="259"/>
      <c r="B531" s="259"/>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 r="A532" s="259"/>
      <c r="B532" s="259"/>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 r="A533" s="259"/>
      <c r="B533" s="259"/>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 r="A534" s="259"/>
      <c r="B534" s="259"/>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 r="A535" s="259"/>
      <c r="B535" s="259"/>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 r="A536" s="259"/>
      <c r="B536" s="259"/>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 r="A537" s="259"/>
      <c r="B537" s="259"/>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 r="A538" s="259"/>
      <c r="B538" s="259"/>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 r="A539" s="259"/>
      <c r="B539" s="259"/>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 r="A540" s="259"/>
      <c r="B540" s="259"/>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 r="A541" s="259"/>
      <c r="B541" s="259"/>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 r="A542" s="259"/>
      <c r="B542" s="259"/>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 r="A543" s="259"/>
      <c r="B543" s="259"/>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 r="A544" s="259"/>
      <c r="B544" s="259"/>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 r="A545" s="259"/>
      <c r="B545" s="259"/>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 r="A546" s="259"/>
      <c r="B546" s="259"/>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 r="A547" s="259"/>
      <c r="B547" s="259"/>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 r="A548" s="259"/>
      <c r="B548" s="259"/>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 r="A549" s="259"/>
      <c r="B549" s="259"/>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 r="A550" s="259"/>
      <c r="B550" s="259"/>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 r="A551" s="259"/>
      <c r="B551" s="259"/>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 r="A552" s="259"/>
      <c r="B552" s="259"/>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 r="A553" s="259"/>
      <c r="B553" s="259"/>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 r="A554" s="259"/>
      <c r="B554" s="259"/>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 r="A555" s="259"/>
      <c r="B555" s="259"/>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 r="A556" s="259"/>
      <c r="B556" s="259"/>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 r="A557" s="259"/>
      <c r="B557" s="259"/>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 r="A558" s="259"/>
      <c r="B558" s="259"/>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 r="A559" s="259"/>
      <c r="B559" s="259"/>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 r="A560" s="259"/>
      <c r="B560" s="259"/>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 r="A561" s="259"/>
      <c r="B561" s="259"/>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 r="A562" s="259"/>
      <c r="B562" s="259"/>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 r="A563" s="259"/>
      <c r="B563" s="259"/>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 r="A564" s="259"/>
      <c r="B564" s="259"/>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 r="A565" s="259"/>
      <c r="B565" s="259"/>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 r="A566" s="259"/>
      <c r="B566" s="259"/>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 r="A567" s="259"/>
      <c r="B567" s="259"/>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 r="A568" s="259"/>
      <c r="B568" s="259"/>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 r="A569" s="259"/>
      <c r="B569" s="259"/>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 r="A570" s="259"/>
      <c r="B570" s="259"/>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 r="A571" s="259"/>
      <c r="B571" s="259"/>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 r="A572" s="259"/>
      <c r="B572" s="259"/>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 r="A573" s="259"/>
      <c r="B573" s="259"/>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 r="A574" s="259"/>
      <c r="B574" s="259"/>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 r="A575" s="259"/>
      <c r="B575" s="259"/>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 r="A576" s="259"/>
      <c r="B576" s="259"/>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 r="A577" s="259"/>
      <c r="B577" s="259"/>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 r="A578" s="259"/>
      <c r="B578" s="259"/>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 r="A579" s="259"/>
      <c r="B579" s="259"/>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 r="A580" s="259"/>
      <c r="B580" s="259"/>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 r="A581" s="259"/>
      <c r="B581" s="259"/>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 r="A582" s="259"/>
      <c r="B582" s="259"/>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 r="A583" s="259"/>
      <c r="B583" s="259"/>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 r="A584" s="259"/>
      <c r="B584" s="259"/>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 r="A585" s="259"/>
      <c r="B585" s="259"/>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 r="A586" s="259"/>
      <c r="B586" s="259"/>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 r="A587" s="259"/>
      <c r="B587" s="259"/>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 r="A588" s="259"/>
      <c r="B588" s="259"/>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 r="A589" s="259"/>
      <c r="B589" s="259"/>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 r="A590" s="259"/>
      <c r="B590" s="259"/>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 r="A591" s="259"/>
      <c r="B591" s="259"/>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 r="A592" s="259"/>
      <c r="B592" s="259"/>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 r="A593" s="259"/>
      <c r="B593" s="259"/>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 r="A594" s="259"/>
      <c r="B594" s="259"/>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 r="A595" s="259"/>
      <c r="B595" s="259"/>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 r="A596" s="259"/>
      <c r="B596" s="259"/>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 r="A597" s="259"/>
      <c r="B597" s="259"/>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 r="A598" s="259"/>
      <c r="B598" s="259"/>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 r="A599" s="259"/>
      <c r="B599" s="259"/>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 r="A600" s="259"/>
      <c r="B600" s="259"/>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 r="A601" s="259"/>
      <c r="B601" s="259"/>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 r="A602" s="259"/>
      <c r="B602" s="259"/>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 r="A603" s="259"/>
      <c r="B603" s="259"/>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 r="A604" s="259"/>
      <c r="B604" s="259"/>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 r="A605" s="259"/>
      <c r="B605" s="259"/>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 r="A606" s="259"/>
      <c r="B606" s="259"/>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 r="A607" s="259"/>
      <c r="B607" s="259"/>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 r="A608" s="259"/>
      <c r="B608" s="259"/>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 r="A609" s="259"/>
      <c r="B609" s="259"/>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 r="A610" s="259"/>
      <c r="B610" s="259"/>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 r="A611" s="259"/>
      <c r="B611" s="259"/>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 r="A612" s="259"/>
      <c r="B612" s="259"/>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 r="A613" s="259"/>
      <c r="B613" s="259"/>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 r="A614" s="259"/>
      <c r="B614" s="259"/>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 r="A615" s="259"/>
      <c r="B615" s="259"/>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 r="A616" s="259"/>
      <c r="B616" s="259"/>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 r="A617" s="259"/>
      <c r="B617" s="259"/>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 r="A618" s="259"/>
      <c r="B618" s="259"/>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 r="A619" s="259"/>
      <c r="B619" s="259"/>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 r="A620" s="259"/>
      <c r="B620" s="259"/>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 r="A621" s="259"/>
      <c r="B621" s="259"/>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 r="A622" s="259"/>
      <c r="B622" s="259"/>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 r="A623" s="259"/>
      <c r="B623" s="259"/>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 r="A624" s="259"/>
      <c r="B624" s="259"/>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 r="A625" s="259"/>
      <c r="B625" s="259"/>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 r="A626" s="259"/>
      <c r="B626" s="259"/>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 r="A627" s="259"/>
      <c r="B627" s="259"/>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 r="A628" s="259"/>
      <c r="B628" s="259"/>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 r="A629" s="259"/>
      <c r="B629" s="259"/>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 r="A630" s="259"/>
      <c r="B630" s="259"/>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 r="A631" s="259"/>
      <c r="B631" s="259"/>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 r="A632" s="259"/>
      <c r="B632" s="259"/>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 r="A633" s="259"/>
      <c r="B633" s="259"/>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 r="A634" s="259"/>
      <c r="B634" s="259"/>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 r="A635" s="259"/>
      <c r="B635" s="259"/>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 r="A636" s="259"/>
      <c r="B636" s="259"/>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 r="A637" s="259"/>
      <c r="B637" s="259"/>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 r="A638" s="259"/>
      <c r="B638" s="259"/>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 r="A639" s="259"/>
      <c r="B639" s="259"/>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 r="A640" s="259"/>
      <c r="B640" s="259"/>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 r="A641" s="259"/>
      <c r="B641" s="259"/>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 r="A642" s="259"/>
      <c r="B642" s="259"/>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 r="A643" s="259"/>
      <c r="B643" s="259"/>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 r="A644" s="259"/>
      <c r="B644" s="259"/>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 r="A645" s="259"/>
      <c r="B645" s="259"/>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 r="A646" s="259"/>
      <c r="B646" s="259"/>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 r="A647" s="259"/>
      <c r="B647" s="259"/>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 r="A648" s="259"/>
      <c r="B648" s="259"/>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 r="A649" s="259"/>
      <c r="B649" s="259"/>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 r="A650" s="259"/>
      <c r="B650" s="259"/>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 r="A651" s="259"/>
      <c r="B651" s="259"/>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 r="A652" s="259"/>
      <c r="B652" s="259"/>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 r="A653" s="259"/>
      <c r="B653" s="259"/>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 r="A654" s="259"/>
      <c r="B654" s="259"/>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 r="A655" s="259"/>
      <c r="B655" s="259"/>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 r="A656" s="259"/>
      <c r="B656" s="259"/>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 r="A657" s="259"/>
      <c r="B657" s="259"/>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 r="A658" s="259"/>
      <c r="B658" s="259"/>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 r="A659" s="259"/>
      <c r="B659" s="259"/>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 r="A660" s="259"/>
      <c r="B660" s="259"/>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 r="A661" s="259"/>
      <c r="B661" s="259"/>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 r="A662" s="259"/>
      <c r="B662" s="259"/>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 r="A663" s="259"/>
      <c r="B663" s="259"/>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 r="A664" s="259"/>
      <c r="B664" s="259"/>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 r="A665" s="259"/>
      <c r="B665" s="259"/>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 r="A666" s="259"/>
      <c r="B666" s="259"/>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 r="A667" s="259"/>
      <c r="B667" s="259"/>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 r="A668" s="259"/>
      <c r="B668" s="259"/>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 r="A669" s="259"/>
      <c r="B669" s="259"/>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 r="A670" s="259"/>
      <c r="B670" s="259"/>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 r="A671" s="259"/>
      <c r="B671" s="259"/>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 r="A672" s="259"/>
      <c r="B672" s="259"/>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 r="A673" s="259"/>
      <c r="B673" s="259"/>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 r="A674" s="259"/>
      <c r="B674" s="259"/>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 r="A675" s="259"/>
      <c r="B675" s="259"/>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 r="A676" s="259"/>
      <c r="B676" s="259"/>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 r="A677" s="259"/>
      <c r="B677" s="259"/>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 r="A678" s="259"/>
      <c r="B678" s="259"/>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 r="A679" s="259"/>
      <c r="B679" s="259"/>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 r="A680" s="259"/>
      <c r="B680" s="259"/>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 r="A681" s="259"/>
      <c r="B681" s="259"/>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 r="A682" s="259"/>
      <c r="B682" s="259"/>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 r="A683" s="259"/>
      <c r="B683" s="259"/>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 r="A684" s="259"/>
      <c r="B684" s="259"/>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 r="A685" s="259"/>
      <c r="B685" s="259"/>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 r="A686" s="259"/>
      <c r="B686" s="259"/>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 r="A687" s="259"/>
      <c r="B687" s="259"/>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 r="A688" s="259"/>
      <c r="B688" s="259"/>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 r="A689" s="259"/>
      <c r="B689" s="259"/>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 r="A690" s="259"/>
      <c r="B690" s="259"/>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 r="A691" s="259"/>
      <c r="B691" s="259"/>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 r="A692" s="259"/>
      <c r="B692" s="259"/>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 r="A693" s="259"/>
      <c r="B693" s="259"/>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 r="A694" s="259"/>
      <c r="B694" s="259"/>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 r="A695" s="259"/>
      <c r="B695" s="259"/>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 r="A696" s="259"/>
      <c r="B696" s="259"/>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 r="A697" s="259"/>
      <c r="B697" s="259"/>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 r="A698" s="259"/>
      <c r="B698" s="259"/>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 r="A699" s="259"/>
      <c r="B699" s="259"/>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 r="A700" s="259"/>
      <c r="B700" s="259"/>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 r="A701" s="259"/>
      <c r="B701" s="259"/>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 r="A702" s="259"/>
      <c r="B702" s="259"/>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 r="A703" s="259"/>
      <c r="B703" s="259"/>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 r="A704" s="259"/>
      <c r="B704" s="259"/>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 r="A705" s="259"/>
      <c r="B705" s="259"/>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 r="A706" s="259"/>
      <c r="B706" s="259"/>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 r="A707" s="259"/>
      <c r="B707" s="259"/>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 r="A708" s="259"/>
      <c r="B708" s="259"/>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 r="A709" s="259"/>
      <c r="B709" s="259"/>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 r="A710" s="259"/>
      <c r="B710" s="259"/>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 r="A711" s="259"/>
      <c r="B711" s="259"/>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 r="A712" s="259"/>
      <c r="B712" s="259"/>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 r="A713" s="259"/>
      <c r="B713" s="259"/>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 r="A714" s="259"/>
      <c r="B714" s="259"/>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 r="A715" s="259"/>
      <c r="B715" s="259"/>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 r="A716" s="259"/>
      <c r="B716" s="259"/>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 r="A717" s="259"/>
      <c r="B717" s="259"/>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 r="A718" s="259"/>
      <c r="B718" s="259"/>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 r="A719" s="259"/>
      <c r="B719" s="259"/>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 r="A720" s="259"/>
      <c r="B720" s="259"/>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 r="A721" s="259"/>
      <c r="B721" s="259"/>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 r="A722" s="259"/>
      <c r="B722" s="259"/>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 r="A723" s="259"/>
      <c r="B723" s="259"/>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 r="A724" s="259"/>
      <c r="B724" s="259"/>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 r="A725" s="259"/>
      <c r="B725" s="259"/>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 r="A726" s="259"/>
      <c r="B726" s="259"/>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 r="A727" s="259"/>
      <c r="B727" s="259"/>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 r="A728" s="259"/>
      <c r="B728" s="259"/>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 r="A729" s="259"/>
      <c r="B729" s="259"/>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 r="A730" s="259"/>
      <c r="B730" s="259"/>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 r="A731" s="259"/>
      <c r="B731" s="259"/>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 r="A732" s="259"/>
      <c r="B732" s="259"/>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 r="A733" s="259"/>
      <c r="B733" s="259"/>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 r="A734" s="259"/>
      <c r="B734" s="259"/>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 r="A735" s="259"/>
      <c r="B735" s="259"/>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 r="A736" s="259"/>
      <c r="B736" s="259"/>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 r="A737" s="259"/>
      <c r="B737" s="259"/>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 r="A738" s="259"/>
      <c r="B738" s="259"/>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 r="A739" s="259"/>
      <c r="B739" s="259"/>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 r="A740" s="259"/>
      <c r="B740" s="259"/>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 r="A741" s="259"/>
      <c r="B741" s="259"/>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 r="A742" s="259"/>
      <c r="B742" s="259"/>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 r="A743" s="259"/>
      <c r="B743" s="259"/>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 r="A744" s="259"/>
      <c r="B744" s="259"/>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 r="A745" s="259"/>
      <c r="B745" s="259"/>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 r="A746" s="259"/>
      <c r="B746" s="259"/>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 r="A747" s="259"/>
      <c r="B747" s="259"/>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 r="A748" s="259"/>
      <c r="B748" s="259"/>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 r="A749" s="259"/>
      <c r="B749" s="259"/>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 r="A750" s="259"/>
      <c r="B750" s="259"/>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 r="A751" s="259"/>
      <c r="B751" s="259"/>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 r="A752" s="259"/>
      <c r="B752" s="259"/>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 r="A753" s="259"/>
      <c r="B753" s="259"/>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 r="A754" s="259"/>
      <c r="B754" s="259"/>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 r="A755" s="259"/>
      <c r="B755" s="259"/>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 r="A756" s="259"/>
      <c r="B756" s="259"/>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 r="A757" s="259"/>
      <c r="B757" s="259"/>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 r="A758" s="259"/>
      <c r="B758" s="259"/>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 r="A759" s="259"/>
      <c r="B759" s="259"/>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 r="A760" s="259"/>
      <c r="B760" s="259"/>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 r="A761" s="259"/>
      <c r="B761" s="259"/>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 r="A762" s="259"/>
      <c r="B762" s="259"/>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 r="A763" s="259"/>
      <c r="B763" s="259"/>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 r="A764" s="259"/>
      <c r="B764" s="259"/>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 r="A765" s="259"/>
      <c r="B765" s="259"/>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 r="A766" s="259"/>
      <c r="B766" s="259"/>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 r="A767" s="259"/>
      <c r="B767" s="259"/>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 r="A768" s="259"/>
      <c r="B768" s="259"/>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 r="A769" s="259"/>
      <c r="B769" s="259"/>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 r="A770" s="259"/>
      <c r="B770" s="259"/>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 r="A771" s="259"/>
      <c r="B771" s="259"/>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 r="A772" s="259"/>
      <c r="B772" s="259"/>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 r="A773" s="259"/>
      <c r="B773" s="259"/>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 r="A774" s="259"/>
      <c r="B774" s="259"/>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 r="A775" s="259"/>
      <c r="B775" s="259"/>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 r="A776" s="259"/>
      <c r="B776" s="259"/>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 r="A777" s="259"/>
      <c r="B777" s="259"/>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 r="A778" s="259"/>
      <c r="B778" s="259"/>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 r="A779" s="259"/>
      <c r="B779" s="259"/>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 r="A780" s="259"/>
      <c r="B780" s="259"/>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 r="A781" s="259"/>
      <c r="B781" s="259"/>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 r="A782" s="259"/>
      <c r="B782" s="259"/>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 r="A783" s="259"/>
      <c r="B783" s="259"/>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 r="A784" s="259"/>
      <c r="B784" s="259"/>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 r="A785" s="259"/>
      <c r="B785" s="259"/>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 r="A786" s="259"/>
      <c r="B786" s="259"/>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 r="A787" s="259"/>
      <c r="B787" s="259"/>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 r="A788" s="259"/>
      <c r="B788" s="259"/>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 r="A789" s="259"/>
      <c r="B789" s="259"/>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 r="A790" s="259"/>
      <c r="B790" s="259"/>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 r="A791" s="259"/>
      <c r="B791" s="259"/>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 r="A792" s="259"/>
      <c r="B792" s="259"/>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 r="A793" s="259"/>
      <c r="B793" s="259"/>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 r="A794" s="259"/>
      <c r="B794" s="259"/>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 r="A795" s="259"/>
      <c r="B795" s="259"/>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 r="A796" s="259"/>
      <c r="B796" s="259"/>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 r="A797" s="259"/>
      <c r="B797" s="259"/>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 r="A798" s="259"/>
      <c r="B798" s="259"/>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 r="A799" s="259"/>
      <c r="B799" s="259"/>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 r="A800" s="259"/>
      <c r="B800" s="259"/>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 r="A801" s="259"/>
      <c r="B801" s="259"/>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 r="A802" s="259"/>
      <c r="B802" s="259"/>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 r="A803" s="259"/>
      <c r="B803" s="259"/>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 r="A804" s="259"/>
      <c r="B804" s="259"/>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 r="A805" s="259"/>
      <c r="B805" s="259"/>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 r="A806" s="259"/>
      <c r="B806" s="259"/>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 r="A807" s="259"/>
      <c r="B807" s="259"/>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 r="A808" s="259"/>
      <c r="B808" s="259"/>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 r="A809" s="259"/>
      <c r="B809" s="259"/>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 r="A810" s="259"/>
      <c r="B810" s="259"/>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 r="A811" s="259"/>
      <c r="B811" s="259"/>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 r="A812" s="259"/>
      <c r="B812" s="259"/>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 r="A813" s="259"/>
      <c r="B813" s="259"/>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 r="A814" s="259"/>
      <c r="B814" s="259"/>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 r="A815" s="259"/>
      <c r="B815" s="259"/>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 r="A816" s="259"/>
      <c r="B816" s="259"/>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 r="A817" s="259"/>
      <c r="B817" s="259"/>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 r="A818" s="259"/>
      <c r="B818" s="259"/>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 r="A819" s="259"/>
      <c r="B819" s="259"/>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 r="A820" s="259"/>
      <c r="B820" s="259"/>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 r="A821" s="259"/>
      <c r="B821" s="259"/>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 r="A822" s="259"/>
      <c r="B822" s="259"/>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 r="A823" s="259"/>
      <c r="B823" s="259"/>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 r="A824" s="259"/>
      <c r="B824" s="259"/>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 r="A825" s="259"/>
      <c r="B825" s="259"/>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 r="A826" s="259"/>
      <c r="B826" s="259"/>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 r="A827" s="259"/>
      <c r="B827" s="259"/>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 r="A828" s="259"/>
      <c r="B828" s="259"/>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 r="A829" s="259"/>
      <c r="B829" s="259"/>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 r="A830" s="259"/>
      <c r="B830" s="259"/>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 r="A831" s="259"/>
      <c r="B831" s="259"/>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 r="A832" s="259"/>
      <c r="B832" s="259"/>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 r="A833" s="259"/>
      <c r="B833" s="259"/>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 r="A834" s="259"/>
      <c r="B834" s="259"/>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 r="A835" s="259"/>
      <c r="B835" s="259"/>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 r="A836" s="259"/>
      <c r="B836" s="259"/>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 r="A837" s="259"/>
      <c r="B837" s="259"/>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 r="A838" s="259"/>
      <c r="B838" s="259"/>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 r="A839" s="259"/>
      <c r="B839" s="259"/>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 r="A840" s="259"/>
      <c r="B840" s="259"/>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 r="A841" s="259"/>
      <c r="B841" s="259"/>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 r="A842" s="259"/>
      <c r="B842" s="259"/>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 r="A843" s="259"/>
      <c r="B843" s="259"/>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 r="A844" s="259"/>
      <c r="B844" s="259"/>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 r="A845" s="259"/>
      <c r="B845" s="259"/>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 r="A846" s="259"/>
      <c r="B846" s="259"/>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 r="A847" s="259"/>
      <c r="B847" s="259"/>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 r="A848" s="259"/>
      <c r="B848" s="259"/>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 r="A849" s="259"/>
      <c r="B849" s="259"/>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 r="A850" s="259"/>
      <c r="B850" s="259"/>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 r="A851" s="259"/>
      <c r="B851" s="259"/>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 r="A852" s="259"/>
      <c r="B852" s="259"/>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 r="A853" s="259"/>
      <c r="B853" s="259"/>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 r="A854" s="259"/>
      <c r="B854" s="259"/>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 r="A855" s="259"/>
      <c r="B855" s="259"/>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 r="A856" s="259"/>
      <c r="B856" s="259"/>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 r="A857" s="259"/>
      <c r="B857" s="259"/>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 r="A858" s="259"/>
      <c r="B858" s="259"/>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 r="A859" s="259"/>
      <c r="B859" s="259"/>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 r="A860" s="259"/>
      <c r="B860" s="259"/>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 r="A861" s="259"/>
      <c r="B861" s="259"/>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 r="A862" s="259"/>
      <c r="B862" s="259"/>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 r="A863" s="259"/>
      <c r="B863" s="259"/>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 r="A864" s="259"/>
      <c r="B864" s="259"/>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 r="A865" s="259"/>
      <c r="B865" s="259"/>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 r="A866" s="259"/>
      <c r="B866" s="259"/>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 r="A867" s="259"/>
      <c r="B867" s="259"/>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 r="A868" s="259"/>
      <c r="B868" s="259"/>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 r="A869" s="259"/>
      <c r="B869" s="259"/>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 r="A870" s="259"/>
      <c r="B870" s="259"/>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 r="A871" s="259"/>
      <c r="B871" s="259"/>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 r="A872" s="259"/>
      <c r="B872" s="259"/>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 r="A873" s="259"/>
      <c r="B873" s="259"/>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 r="A874" s="259"/>
      <c r="B874" s="259"/>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 r="A875" s="259"/>
      <c r="B875" s="259"/>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 r="A876" s="259"/>
      <c r="B876" s="259"/>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 r="A877" s="259"/>
      <c r="B877" s="259"/>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 r="A878" s="259"/>
      <c r="B878" s="259"/>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 r="A879" s="259"/>
      <c r="B879" s="259"/>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 r="A880" s="259"/>
      <c r="B880" s="259"/>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 r="A881" s="259"/>
      <c r="B881" s="259"/>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 r="A882" s="259"/>
      <c r="B882" s="259"/>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 r="A883" s="259"/>
      <c r="B883" s="259"/>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 r="A884" s="259"/>
      <c r="B884" s="259"/>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 r="A885" s="259"/>
      <c r="B885" s="259"/>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 r="A886" s="259"/>
      <c r="B886" s="259"/>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 r="A887" s="259"/>
      <c r="B887" s="259"/>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 r="A888" s="259"/>
      <c r="B888" s="259"/>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 r="A889" s="259"/>
      <c r="B889" s="259"/>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 r="A890" s="259"/>
      <c r="B890" s="259"/>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 r="A891" s="259"/>
      <c r="B891" s="259"/>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 r="A892" s="259"/>
      <c r="B892" s="259"/>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 r="A893" s="259"/>
      <c r="B893" s="259"/>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 r="A894" s="259"/>
      <c r="B894" s="259"/>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 r="A895" s="259"/>
      <c r="B895" s="259"/>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 r="A896" s="259"/>
      <c r="B896" s="259"/>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 r="A897" s="259"/>
      <c r="B897" s="259"/>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 r="A898" s="259"/>
      <c r="B898" s="259"/>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 r="A899" s="259"/>
      <c r="B899" s="259"/>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 r="A900" s="259"/>
      <c r="B900" s="259"/>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 r="A901" s="259"/>
      <c r="B901" s="259"/>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 r="A902" s="259"/>
      <c r="B902" s="259"/>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 r="A903" s="259"/>
      <c r="B903" s="259"/>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 r="A904" s="259"/>
      <c r="B904" s="259"/>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 r="A905" s="259"/>
      <c r="B905" s="259"/>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 r="A906" s="259"/>
      <c r="B906" s="259"/>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 r="A907" s="259"/>
      <c r="B907" s="259"/>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 r="A908" s="259"/>
      <c r="B908" s="259"/>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 r="A909" s="259"/>
      <c r="B909" s="259"/>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 r="A910" s="259"/>
      <c r="B910" s="259"/>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 r="A911" s="259"/>
      <c r="B911" s="259"/>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 r="A912" s="259"/>
      <c r="B912" s="259"/>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 r="A913" s="259"/>
      <c r="B913" s="259"/>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 r="A914" s="259"/>
      <c r="B914" s="259"/>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 r="A915" s="259"/>
      <c r="B915" s="259"/>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 r="A916" s="259"/>
      <c r="B916" s="259"/>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 r="A917" s="259"/>
      <c r="B917" s="259"/>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 r="A918" s="259"/>
      <c r="B918" s="259"/>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 r="A919" s="259"/>
      <c r="B919" s="259"/>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 r="A920" s="259"/>
      <c r="B920" s="259"/>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 r="A921" s="259"/>
      <c r="B921" s="259"/>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 r="A922" s="259"/>
      <c r="B922" s="259"/>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 r="A923" s="259"/>
      <c r="B923" s="259"/>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 r="A924" s="259"/>
      <c r="B924" s="259"/>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 r="A925" s="259"/>
      <c r="B925" s="259"/>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 r="A926" s="259"/>
      <c r="B926" s="259"/>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 r="A927" s="259"/>
      <c r="B927" s="259"/>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 r="A928" s="259"/>
      <c r="B928" s="259"/>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 r="A929" s="259"/>
      <c r="B929" s="259"/>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 r="A930" s="259"/>
      <c r="B930" s="259"/>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 r="A931" s="259"/>
      <c r="B931" s="259"/>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 r="A932" s="259"/>
      <c r="B932" s="259"/>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 r="A933" s="259"/>
      <c r="B933" s="259"/>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 r="A934" s="259"/>
      <c r="B934" s="259"/>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 r="A935" s="259"/>
      <c r="B935" s="259"/>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 r="A936" s="259"/>
      <c r="B936" s="259"/>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 r="A937" s="259"/>
      <c r="B937" s="259"/>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 r="A938" s="259"/>
      <c r="B938" s="259"/>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 r="A939" s="259"/>
      <c r="B939" s="259"/>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 r="A940" s="259"/>
      <c r="B940" s="259"/>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 r="A941" s="259"/>
      <c r="B941" s="259"/>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 r="A942" s="259"/>
      <c r="B942" s="259"/>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 r="A943" s="259"/>
      <c r="B943" s="259"/>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 r="A944" s="259"/>
      <c r="B944" s="259"/>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 r="A945" s="259"/>
      <c r="B945" s="259"/>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 r="A946" s="259"/>
      <c r="B946" s="259"/>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 r="A947" s="259"/>
      <c r="B947" s="259"/>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 r="A948" s="259"/>
      <c r="B948" s="259"/>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 r="A949" s="259"/>
      <c r="B949" s="259"/>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 r="A950" s="259"/>
      <c r="B950" s="259"/>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 r="A951" s="259"/>
      <c r="B951" s="259"/>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 r="A952" s="259"/>
      <c r="B952" s="259"/>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 r="A953" s="259"/>
      <c r="B953" s="259"/>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 r="A954" s="259"/>
      <c r="B954" s="259"/>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 r="A955" s="259"/>
      <c r="B955" s="259"/>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 r="A956" s="259"/>
      <c r="B956" s="259"/>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 r="A957" s="259"/>
      <c r="B957" s="259"/>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 r="A958" s="259"/>
      <c r="B958" s="259"/>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 r="A959" s="259"/>
      <c r="B959" s="259"/>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 r="A960" s="259"/>
      <c r="B960" s="259"/>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 r="A961" s="259"/>
      <c r="B961" s="259"/>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 r="A962" s="259"/>
      <c r="B962" s="259"/>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 r="A963" s="259"/>
      <c r="B963" s="259"/>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 r="A964" s="259"/>
      <c r="B964" s="259"/>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 r="A965" s="259"/>
      <c r="B965" s="259"/>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 r="A966" s="259"/>
      <c r="B966" s="259"/>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 r="A967" s="259"/>
      <c r="B967" s="259"/>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 r="A968" s="259"/>
      <c r="B968" s="259"/>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 r="A969" s="259"/>
      <c r="B969" s="259"/>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 r="A970" s="259"/>
      <c r="B970" s="259"/>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 r="A971" s="259"/>
      <c r="B971" s="259"/>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 r="A972" s="259"/>
      <c r="B972" s="259"/>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 r="A973" s="259"/>
      <c r="B973" s="259"/>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 r="A974" s="259"/>
      <c r="B974" s="259"/>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 r="A975" s="259"/>
      <c r="B975" s="259"/>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 r="A976" s="259"/>
      <c r="B976" s="259"/>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 r="A977" s="259"/>
      <c r="B977" s="259"/>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 r="A978" s="259"/>
      <c r="B978" s="259"/>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 r="A979" s="259"/>
      <c r="B979" s="259"/>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 r="A980" s="259"/>
      <c r="B980" s="259"/>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 r="A981" s="259"/>
      <c r="B981" s="259"/>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 r="A982" s="259"/>
      <c r="B982" s="259"/>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 r="A983" s="259"/>
      <c r="B983" s="259"/>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 r="A984" s="259"/>
      <c r="B984" s="259"/>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 r="A985" s="259"/>
      <c r="B985" s="259"/>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 r="A986" s="259"/>
      <c r="B986" s="259"/>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 r="A987" s="259"/>
      <c r="B987" s="259"/>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 r="A988" s="259"/>
      <c r="B988" s="259"/>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 r="A989" s="259"/>
      <c r="B989" s="259"/>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 r="A990" s="259"/>
      <c r="B990" s="259"/>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 r="A991" s="259"/>
      <c r="B991" s="259"/>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 r="A992" s="259"/>
      <c r="B992" s="259"/>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 r="A993" s="259"/>
      <c r="B993" s="259"/>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 r="A994" s="259"/>
      <c r="B994" s="259"/>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 r="A995" s="259"/>
      <c r="B995" s="259"/>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 r="A996" s="259"/>
      <c r="B996" s="259"/>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 r="A997" s="259"/>
      <c r="B997" s="259"/>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 r="A998" s="259"/>
      <c r="B998" s="259"/>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c r="A999" s="259"/>
      <c r="B999" s="259"/>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c r="A1000" s="259"/>
      <c r="B1000" s="25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c r="A1001" s="259"/>
      <c r="B1001" s="259"/>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2.75">
      <c r="A1002" s="259"/>
      <c r="B1002" s="259"/>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2.75">
      <c r="A1003" s="259"/>
      <c r="B1003" s="259"/>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2.75">
      <c r="A1004" s="259"/>
      <c r="B1004" s="259"/>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1">
    <mergeCell ref="A1:H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Catalogue</vt:lpstr>
      <vt:lpstr>Clustering</vt:lpstr>
      <vt:lpstr>Shortlisted Initiatives</vt:lpstr>
      <vt:lpstr>Catalogue Counters</vt:lpstr>
      <vt:lpstr>Other Surveyed Initiatives</vt:lpstr>
      <vt:lpstr>Comparative Figures</vt:lpstr>
      <vt:lpstr>Labels</vt:lpstr>
      <vt:lpstr>Shortlisted Initiatives Counter</vt:lpstr>
      <vt:lpstr>MCDM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Neda Pourreza</cp:lastModifiedBy>
  <dcterms:created xsi:type="dcterms:W3CDTF">2021-04-07T04:31:16Z</dcterms:created>
  <dcterms:modified xsi:type="dcterms:W3CDTF">2021-06-21T22:54:37Z</dcterms:modified>
</cp:coreProperties>
</file>