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8e049f769b33c5/Documents/Neelay_FMVA/Practice Models/"/>
    </mc:Choice>
  </mc:AlternateContent>
  <xr:revisionPtr revIDLastSave="86" documentId="13_ncr:1_{66146FF6-A188-4DC8-8EC1-C9C84453E889}" xr6:coauthVersionLast="47" xr6:coauthVersionMax="47" xr10:uidLastSave="{A7B7074C-5F83-4E2B-A47A-C5CFB70FD396}"/>
  <bookViews>
    <workbookView xWindow="-98" yWindow="-98" windowWidth="23236" windowHeight="13875" xr2:uid="{BF3D2BD5-3565-4B0B-8265-0C0C1F0B094C}"/>
  </bookViews>
  <sheets>
    <sheet name="Cover Page" sheetId="2" r:id="rId1"/>
    <sheet name="Blank 3 Statement Model" sheetId="1" r:id="rId2"/>
    <sheet name="Learnings from Mistakes" sheetId="3" r:id="rId3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B24" i="1"/>
  <c r="C21" i="1"/>
  <c r="D21" i="1"/>
  <c r="C22" i="1"/>
  <c r="D22" i="1"/>
  <c r="C23" i="1"/>
  <c r="D23" i="1"/>
  <c r="C25" i="1"/>
  <c r="D25" i="1"/>
  <c r="C26" i="1"/>
  <c r="D26" i="1"/>
  <c r="C27" i="1"/>
  <c r="D27" i="1"/>
  <c r="C28" i="1"/>
  <c r="D28" i="1"/>
  <c r="B28" i="1"/>
  <c r="B27" i="1"/>
  <c r="B26" i="1"/>
  <c r="B25" i="1"/>
  <c r="B23" i="1"/>
  <c r="B22" i="1"/>
  <c r="B21" i="1"/>
  <c r="B18" i="1"/>
  <c r="B17" i="1"/>
  <c r="B16" i="1"/>
  <c r="B15" i="1"/>
  <c r="B14" i="1"/>
  <c r="B13" i="1"/>
  <c r="B12" i="1"/>
  <c r="D12" i="1"/>
  <c r="D13" i="1"/>
  <c r="D14" i="1"/>
  <c r="D15" i="1"/>
  <c r="D16" i="1"/>
  <c r="D17" i="1"/>
  <c r="D18" i="1"/>
  <c r="C18" i="1"/>
  <c r="C17" i="1"/>
  <c r="C16" i="1"/>
  <c r="C15" i="1"/>
  <c r="C14" i="1"/>
  <c r="C13" i="1"/>
  <c r="C12" i="1"/>
  <c r="D11" i="1"/>
  <c r="C11" i="1"/>
  <c r="C131" i="1"/>
  <c r="D131" i="1"/>
  <c r="E131" i="1"/>
  <c r="F131" i="1"/>
  <c r="G131" i="1"/>
  <c r="H131" i="1"/>
  <c r="I131" i="1"/>
  <c r="C132" i="1"/>
  <c r="D132" i="1"/>
  <c r="E132" i="1"/>
  <c r="E133" i="1" s="1"/>
  <c r="F132" i="1"/>
  <c r="F133" i="1" s="1"/>
  <c r="G132" i="1"/>
  <c r="G133" i="1" s="1"/>
  <c r="H132" i="1"/>
  <c r="H133" i="1" s="1"/>
  <c r="I132" i="1"/>
  <c r="I133" i="1" s="1"/>
  <c r="C133" i="1"/>
  <c r="D133" i="1"/>
  <c r="C134" i="1"/>
  <c r="D134" i="1"/>
  <c r="E134" i="1"/>
  <c r="F134" i="1"/>
  <c r="G134" i="1"/>
  <c r="G135" i="1" s="1"/>
  <c r="H134" i="1"/>
  <c r="H135" i="1" s="1"/>
  <c r="I134" i="1"/>
  <c r="I135" i="1" s="1"/>
  <c r="C135" i="1"/>
  <c r="D135" i="1"/>
  <c r="E135" i="1"/>
  <c r="F135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B141" i="1"/>
  <c r="B140" i="1"/>
  <c r="B139" i="1"/>
  <c r="B138" i="1"/>
  <c r="B135" i="1"/>
  <c r="B134" i="1"/>
  <c r="B132" i="1"/>
  <c r="B133" i="1" s="1"/>
  <c r="B131" i="1"/>
  <c r="F59" i="1"/>
  <c r="G59" i="1"/>
  <c r="H59" i="1"/>
  <c r="I59" i="1"/>
  <c r="F90" i="1"/>
  <c r="G90" i="1"/>
  <c r="H90" i="1"/>
  <c r="I90" i="1"/>
  <c r="E90" i="1"/>
  <c r="F97" i="1"/>
  <c r="G97" i="1"/>
  <c r="H97" i="1"/>
  <c r="I97" i="1"/>
  <c r="E97" i="1"/>
  <c r="B114" i="1"/>
  <c r="D114" i="1"/>
  <c r="D115" i="1"/>
  <c r="D117" i="1" s="1"/>
  <c r="E114" i="1" s="1"/>
  <c r="E117" i="1" s="1"/>
  <c r="F114" i="1" s="1"/>
  <c r="F117" i="1" s="1"/>
  <c r="G114" i="1" s="1"/>
  <c r="G117" i="1" s="1"/>
  <c r="H114" i="1" s="1"/>
  <c r="H117" i="1" s="1"/>
  <c r="I114" i="1" s="1"/>
  <c r="I117" i="1" s="1"/>
  <c r="E115" i="1"/>
  <c r="F115" i="1"/>
  <c r="G115" i="1"/>
  <c r="H115" i="1"/>
  <c r="I115" i="1"/>
  <c r="D116" i="1"/>
  <c r="E116" i="1"/>
  <c r="F116" i="1"/>
  <c r="G116" i="1"/>
  <c r="H116" i="1"/>
  <c r="I116" i="1"/>
  <c r="C117" i="1"/>
  <c r="C116" i="1"/>
  <c r="B116" i="1"/>
  <c r="F109" i="1"/>
  <c r="G109" i="1"/>
  <c r="H109" i="1"/>
  <c r="I109" i="1"/>
  <c r="F111" i="1"/>
  <c r="G111" i="1"/>
  <c r="H111" i="1"/>
  <c r="I111" i="1"/>
  <c r="E111" i="1"/>
  <c r="D111" i="1"/>
  <c r="C111" i="1"/>
  <c r="C109" i="1"/>
  <c r="D109" i="1"/>
  <c r="B109" i="1"/>
  <c r="F64" i="1"/>
  <c r="G64" i="1"/>
  <c r="H64" i="1"/>
  <c r="I64" i="1"/>
  <c r="E64" i="1"/>
  <c r="E86" i="1"/>
  <c r="F86" i="1"/>
  <c r="G86" i="1"/>
  <c r="H86" i="1"/>
  <c r="I86" i="1"/>
  <c r="C115" i="1" l="1"/>
  <c r="C114" i="1"/>
  <c r="B117" i="1"/>
  <c r="B115" i="1"/>
  <c r="F96" i="1"/>
  <c r="G96" i="1"/>
  <c r="H96" i="1"/>
  <c r="I96" i="1"/>
  <c r="E96" i="1"/>
  <c r="F95" i="1"/>
  <c r="G95" i="1"/>
  <c r="H95" i="1"/>
  <c r="I95" i="1"/>
  <c r="E95" i="1"/>
  <c r="F94" i="1"/>
  <c r="G94" i="1"/>
  <c r="H94" i="1"/>
  <c r="I94" i="1"/>
  <c r="E94" i="1"/>
  <c r="F80" i="1"/>
  <c r="G80" i="1"/>
  <c r="H80" i="1"/>
  <c r="I80" i="1"/>
  <c r="F81" i="1"/>
  <c r="G81" i="1"/>
  <c r="H81" i="1"/>
  <c r="I81" i="1"/>
  <c r="F83" i="1"/>
  <c r="G83" i="1"/>
  <c r="H83" i="1"/>
  <c r="H87" i="1" s="1"/>
  <c r="I83" i="1"/>
  <c r="F84" i="1"/>
  <c r="F87" i="1" s="1"/>
  <c r="G84" i="1"/>
  <c r="G87" i="1" s="1"/>
  <c r="H84" i="1"/>
  <c r="I84" i="1"/>
  <c r="I87" i="1" s="1"/>
  <c r="F85" i="1"/>
  <c r="G85" i="1"/>
  <c r="H85" i="1"/>
  <c r="I85" i="1"/>
  <c r="E87" i="1"/>
  <c r="F69" i="1"/>
  <c r="G69" i="1"/>
  <c r="H69" i="1"/>
  <c r="I69" i="1"/>
  <c r="F67" i="1"/>
  <c r="G67" i="1"/>
  <c r="H67" i="1"/>
  <c r="I67" i="1"/>
  <c r="F63" i="1"/>
  <c r="G63" i="1"/>
  <c r="H63" i="1"/>
  <c r="I63" i="1"/>
  <c r="G65" i="1"/>
  <c r="F65" i="1"/>
  <c r="H65" i="1"/>
  <c r="I65" i="1"/>
  <c r="F54" i="1"/>
  <c r="G54" i="1"/>
  <c r="H54" i="1"/>
  <c r="I54" i="1"/>
  <c r="F55" i="1"/>
  <c r="G55" i="1"/>
  <c r="H55" i="1"/>
  <c r="I55" i="1"/>
  <c r="E65" i="1"/>
  <c r="E85" i="1"/>
  <c r="E84" i="1"/>
  <c r="E83" i="1"/>
  <c r="E81" i="1"/>
  <c r="E80" i="1"/>
  <c r="F46" i="1"/>
  <c r="G46" i="1"/>
  <c r="H46" i="1"/>
  <c r="I46" i="1"/>
  <c r="E46" i="1"/>
  <c r="F44" i="1"/>
  <c r="G44" i="1"/>
  <c r="H44" i="1"/>
  <c r="I44" i="1"/>
  <c r="E44" i="1"/>
  <c r="F43" i="1"/>
  <c r="G43" i="1"/>
  <c r="H43" i="1"/>
  <c r="I43" i="1"/>
  <c r="E43" i="1"/>
  <c r="F42" i="1"/>
  <c r="G42" i="1"/>
  <c r="H42" i="1"/>
  <c r="I42" i="1"/>
  <c r="E42" i="1"/>
  <c r="F41" i="1"/>
  <c r="G41" i="1"/>
  <c r="H41" i="1"/>
  <c r="I41" i="1"/>
  <c r="E41" i="1"/>
  <c r="C125" i="1"/>
  <c r="D125" i="1"/>
  <c r="E125" i="1"/>
  <c r="F125" i="1"/>
  <c r="G125" i="1"/>
  <c r="H125" i="1"/>
  <c r="I125" i="1"/>
  <c r="B125" i="1"/>
  <c r="F124" i="1"/>
  <c r="G124" i="1"/>
  <c r="H124" i="1"/>
  <c r="I124" i="1"/>
  <c r="E124" i="1"/>
  <c r="C124" i="1"/>
  <c r="D124" i="1"/>
  <c r="B124" i="1"/>
  <c r="D122" i="1"/>
  <c r="E120" i="1" s="1"/>
  <c r="D121" i="1"/>
  <c r="D120" i="1"/>
  <c r="B122" i="1"/>
  <c r="C120" i="1"/>
  <c r="B120" i="1"/>
  <c r="F110" i="1"/>
  <c r="G110" i="1"/>
  <c r="H110" i="1"/>
  <c r="H91" i="1" s="1"/>
  <c r="I110" i="1"/>
  <c r="I91" i="1" s="1"/>
  <c r="E110" i="1"/>
  <c r="F58" i="1"/>
  <c r="G58" i="1"/>
  <c r="H58" i="1"/>
  <c r="I58" i="1"/>
  <c r="E58" i="1"/>
  <c r="D110" i="1"/>
  <c r="D108" i="1"/>
  <c r="C110" i="1"/>
  <c r="C108" i="1"/>
  <c r="B108" i="1"/>
  <c r="B110" i="1"/>
  <c r="B111" i="1"/>
  <c r="C72" i="1"/>
  <c r="D72" i="1"/>
  <c r="E69" i="1"/>
  <c r="E67" i="1"/>
  <c r="E63" i="1"/>
  <c r="E55" i="1"/>
  <c r="E54" i="1"/>
  <c r="F36" i="1"/>
  <c r="G36" i="1"/>
  <c r="H36" i="1"/>
  <c r="I36" i="1"/>
  <c r="I40" i="1" s="1"/>
  <c r="F37" i="1"/>
  <c r="F40" i="1" s="1"/>
  <c r="G37" i="1"/>
  <c r="G40" i="1" s="1"/>
  <c r="H37" i="1"/>
  <c r="H40" i="1" s="1"/>
  <c r="I37" i="1"/>
  <c r="F38" i="1"/>
  <c r="G38" i="1"/>
  <c r="H38" i="1"/>
  <c r="I38" i="1"/>
  <c r="F39" i="1"/>
  <c r="G39" i="1"/>
  <c r="H39" i="1"/>
  <c r="I39" i="1"/>
  <c r="E40" i="1"/>
  <c r="E39" i="1"/>
  <c r="E38" i="1"/>
  <c r="E37" i="1"/>
  <c r="E36" i="1"/>
  <c r="E35" i="1"/>
  <c r="F35" i="1"/>
  <c r="G35" i="1"/>
  <c r="H35" i="1"/>
  <c r="I35" i="1"/>
  <c r="F34" i="1"/>
  <c r="G34" i="1"/>
  <c r="H34" i="1"/>
  <c r="I34" i="1"/>
  <c r="E34" i="1"/>
  <c r="F33" i="1"/>
  <c r="G33" i="1" s="1"/>
  <c r="H33" i="1" s="1"/>
  <c r="I33" i="1" s="1"/>
  <c r="E33" i="1"/>
  <c r="D101" i="1"/>
  <c r="C101" i="1"/>
  <c r="D100" i="1"/>
  <c r="E100" i="1"/>
  <c r="C100" i="1"/>
  <c r="B101" i="1"/>
  <c r="C99" i="1"/>
  <c r="D99" i="1"/>
  <c r="B99" i="1"/>
  <c r="C91" i="1"/>
  <c r="D91" i="1"/>
  <c r="B91" i="1"/>
  <c r="C87" i="1"/>
  <c r="D87" i="1"/>
  <c r="B87" i="1"/>
  <c r="B72" i="1"/>
  <c r="C71" i="1"/>
  <c r="D71" i="1"/>
  <c r="B71" i="1"/>
  <c r="C65" i="1"/>
  <c r="D65" i="1"/>
  <c r="B65" i="1"/>
  <c r="C59" i="1"/>
  <c r="D59" i="1"/>
  <c r="B59" i="1"/>
  <c r="C56" i="1"/>
  <c r="D56" i="1"/>
  <c r="B56" i="1"/>
  <c r="C44" i="1"/>
  <c r="D44" i="1"/>
  <c r="B44" i="1"/>
  <c r="C42" i="1"/>
  <c r="D42" i="1"/>
  <c r="B42" i="1"/>
  <c r="C40" i="1"/>
  <c r="D40" i="1"/>
  <c r="B40" i="1"/>
  <c r="C35" i="1"/>
  <c r="D35" i="1"/>
  <c r="B35" i="1"/>
  <c r="D3" i="1"/>
  <c r="E3" i="1" s="1"/>
  <c r="F3" i="1" s="1"/>
  <c r="G3" i="1" s="1"/>
  <c r="H3" i="1" s="1"/>
  <c r="I3" i="1" s="1"/>
  <c r="C3" i="1"/>
  <c r="E108" i="1" l="1"/>
  <c r="H99" i="1"/>
  <c r="I99" i="1"/>
  <c r="E121" i="1"/>
  <c r="E122" i="1" s="1"/>
  <c r="F120" i="1" s="1"/>
  <c r="C121" i="1"/>
  <c r="C122" i="1" s="1"/>
  <c r="G91" i="1"/>
  <c r="G99" i="1" s="1"/>
  <c r="F91" i="1"/>
  <c r="F99" i="1" s="1"/>
  <c r="C15" i="2"/>
  <c r="D4" i="1"/>
  <c r="C4" i="1"/>
  <c r="B4" i="1"/>
  <c r="E70" i="1" l="1"/>
  <c r="E71" i="1" s="1"/>
  <c r="E72" i="1" s="1"/>
  <c r="F121" i="1"/>
  <c r="F122" i="1" s="1"/>
  <c r="G120" i="1" s="1"/>
  <c r="F70" i="1" l="1"/>
  <c r="F71" i="1" s="1"/>
  <c r="F72" i="1" s="1"/>
  <c r="F4" i="1" s="1"/>
  <c r="G121" i="1"/>
  <c r="G122" i="1" s="1"/>
  <c r="H120" i="1" s="1"/>
  <c r="G70" i="1" l="1"/>
  <c r="G71" i="1" s="1"/>
  <c r="G72" i="1" s="1"/>
  <c r="G4" i="1" s="1"/>
  <c r="H121" i="1"/>
  <c r="H122" i="1" s="1"/>
  <c r="I120" i="1" s="1"/>
  <c r="I70" i="1" l="1"/>
  <c r="I71" i="1" s="1"/>
  <c r="I72" i="1" s="1"/>
  <c r="I4" i="1" s="1"/>
  <c r="H70" i="1"/>
  <c r="H71" i="1" s="1"/>
  <c r="H72" i="1" s="1"/>
  <c r="H4" i="1" s="1"/>
  <c r="I121" i="1"/>
  <c r="I122" i="1" s="1"/>
  <c r="F108" i="1"/>
  <c r="G108" i="1"/>
  <c r="H108" i="1"/>
  <c r="I108" i="1"/>
  <c r="E109" i="1"/>
  <c r="E91" i="1" s="1"/>
  <c r="E99" i="1" s="1"/>
  <c r="E101" i="1" s="1"/>
  <c r="F100" i="1" l="1"/>
  <c r="F101" i="1" s="1"/>
  <c r="E53" i="1"/>
  <c r="E56" i="1" s="1"/>
  <c r="E59" i="1" s="1"/>
  <c r="E4" i="1" s="1"/>
  <c r="G100" i="1" l="1"/>
  <c r="G101" i="1" s="1"/>
  <c r="F53" i="1"/>
  <c r="F56" i="1" s="1"/>
  <c r="H100" i="1" l="1"/>
  <c r="H101" i="1" s="1"/>
  <c r="G53" i="1"/>
  <c r="G56" i="1" s="1"/>
  <c r="I100" i="1" l="1"/>
  <c r="I101" i="1" s="1"/>
  <c r="I53" i="1" s="1"/>
  <c r="I56" i="1" s="1"/>
  <c r="H53" i="1"/>
  <c r="H56" i="1" s="1"/>
</calcChain>
</file>

<file path=xl/sharedStrings.xml><?xml version="1.0" encoding="utf-8"?>
<sst xmlns="http://schemas.openxmlformats.org/spreadsheetml/2006/main" count="139" uniqueCount="119">
  <si>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</si>
  <si>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</si>
  <si>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</si>
  <si>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</si>
  <si>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</si>
  <si>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</si>
  <si>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</si>
  <si>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</si>
  <si>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</si>
  <si>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</si>
  <si>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</si>
  <si>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</si>
  <si>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</si>
  <si>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Distribution Expense (Percent of Sales)</t>
  </si>
  <si>
    <t>Marketing Expense (Fixed Cost)</t>
  </si>
  <si>
    <t>Research Expense (Percent of Sales)</t>
  </si>
  <si>
    <t>Depreciation (Percent of Sales)</t>
  </si>
  <si>
    <t>Long Term Debt Interest (Average Debt)</t>
  </si>
  <si>
    <t>Tax Rate (Percent of EBT)</t>
  </si>
  <si>
    <t>Balance Sheet</t>
  </si>
  <si>
    <t>Capital Asset Turnover Ratio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</si>
  <si>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</si>
  <si>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</si>
  <si>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</si>
  <si>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</si>
  <si>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</si>
  <si>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</si>
  <si>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</si>
  <si>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</si>
  <si>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</si>
  <si>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</si>
  <si>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</si>
  <si>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</si>
  <si>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</si>
  <si>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</si>
  <si>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</si>
  <si>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</si>
  <si>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</si>
  <si>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</si>
  <si>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</si>
  <si>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</si>
  <si>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</si>
  <si>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</si>
  <si>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</si>
  <si>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</si>
  <si>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</si>
  <si>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</si>
  <si>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</si>
  <si>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</si>
  <si>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</si>
  <si>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</si>
  <si>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</si>
  <si>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</si>
  <si>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</si>
  <si>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</si>
  <si>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</si>
  <si>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</si>
  <si>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</si>
  <si>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</si>
  <si>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</si>
  <si>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</si>
  <si>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</si>
  <si>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</si>
  <si>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</si>
  <si>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</si>
  <si>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</si>
  <si>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</si>
  <si>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</si>
  <si>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</si>
  <si>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</si>
  <si>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</si>
  <si>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</si>
  <si>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</si>
  <si>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</si>
  <si>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</si>
  <si>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</si>
  <si>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</si>
  <si>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</si>
  <si>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</si>
  <si>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</si>
  <si>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</si>
  <si>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</si>
  <si>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</si>
  <si>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</si>
  <si>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</si>
  <si>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</si>
  <si>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</si>
  <si>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</si>
  <si>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</si>
  <si>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</si>
  <si>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</si>
  <si>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</si>
  <si>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</si>
  <si>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</si>
  <si>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</si>
  <si>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</si>
  <si>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</si>
  <si>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</si>
  <si>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</si>
  <si>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</si>
  <si>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</si>
  <si>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</si>
  <si>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</si>
  <si>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</si>
  <si>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</si>
  <si>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</si>
  <si>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</si>
  <si>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</si>
  <si>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</si>
  <si>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</si>
  <si>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</si>
  <si>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</si>
  <si>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</si>
  <si>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Net PP&amp;E</t>
  </si>
  <si>
    <t>1. Cash in balance sheet wrong because of income tax payable and forgot to put negative sign in CFI</t>
  </si>
  <si>
    <t>2. Income Tax Payable is a percentage of taxes</t>
  </si>
  <si>
    <t>3. PP&amp;E Schedule take care of signs and remain consistent with signs</t>
  </si>
  <si>
    <t>4. Retained earning schedule be consistent with signs</t>
  </si>
  <si>
    <t>3 Statement Model Practice by Neelay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</si>
</sst>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(#,##0\)_-;_-* &quot;-&quot;_-;_-@_-"/>
    <numFmt numFmtId="166" formatCode="#,##0_);\(#,##0\);\-"/>
    <numFmt numFmtId="167" formatCode="0.0%"/>
    <numFmt numFmtId="168" formatCode="[Blue]#,##0;[Blue]\(#,##0\);\-"/>
    <numFmt numFmtId="169" formatCode="#,##0_);[Red]\(#,##0\);\-"/>
    <numFmt numFmtId="170" formatCode="_(* #,##0.00_);_(* \(#,##0.00\);_(* &quot;-&quot;??_);_(@_)"/>
    <numFmt numFmtId="171" formatCode="#,##0.000_);\(#,##0.000\)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0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5" fontId="9" fillId="2" borderId="0" xfId="3" applyNumberFormat="1" applyFont="1" applyFill="1" applyAlignment="1" applyProtection="1">
      <alignment horizontal="left"/>
      <protection locked="0"/>
    </xf>
    <xf numFmtId="165" fontId="11" fillId="0" borderId="0" xfId="3" applyNumberFormat="1" applyFont="1" applyProtection="1">
      <protection locked="0"/>
    </xf>
    <xf numFmtId="165" fontId="12" fillId="0" borderId="0" xfId="3" applyNumberFormat="1" applyFont="1" applyAlignment="1">
      <alignment horizontal="right"/>
    </xf>
    <xf numFmtId="165" fontId="6" fillId="0" borderId="0" xfId="3" applyNumberFormat="1" applyFont="1" applyProtection="1">
      <protection locked="0"/>
    </xf>
    <xf numFmtId="165" fontId="11" fillId="0" borderId="0" xfId="3" applyNumberFormat="1" applyFont="1" applyAlignment="1" applyProtection="1">
      <alignment horizontal="center"/>
      <protection locked="0"/>
    </xf>
    <xf numFmtId="165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6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166" fontId="16" fillId="0" borderId="0" xfId="0" applyNumberFormat="1" applyFont="1"/>
    <xf numFmtId="0" fontId="17" fillId="0" borderId="0" xfId="0" applyFont="1"/>
    <xf numFmtId="167" fontId="15" fillId="0" borderId="0" xfId="0" applyNumberFormat="1" applyFont="1"/>
    <xf numFmtId="0" fontId="15" fillId="0" borderId="0" xfId="0" applyFont="1" applyAlignment="1">
      <alignment horizontal="left"/>
    </xf>
    <xf numFmtId="167" fontId="16" fillId="0" borderId="0" xfId="2" applyNumberFormat="1" applyFont="1" applyAlignment="1">
      <alignment horizontal="right"/>
    </xf>
    <xf numFmtId="167" fontId="15" fillId="0" borderId="0" xfId="2" applyNumberFormat="1" applyFont="1"/>
    <xf numFmtId="167" fontId="16" fillId="0" borderId="0" xfId="2" applyNumberFormat="1" applyFont="1"/>
    <xf numFmtId="38" fontId="15" fillId="0" borderId="0" xfId="0" applyNumberFormat="1" applyFont="1"/>
    <xf numFmtId="38" fontId="16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68" fontId="15" fillId="0" borderId="0" xfId="0" applyNumberFormat="1" applyFont="1" applyProtection="1">
      <protection locked="0"/>
    </xf>
    <xf numFmtId="166" fontId="19" fillId="0" borderId="0" xfId="0" applyNumberFormat="1" applyFont="1"/>
    <xf numFmtId="166" fontId="14" fillId="0" borderId="0" xfId="0" applyNumberFormat="1" applyFont="1"/>
    <xf numFmtId="166" fontId="16" fillId="0" borderId="1" xfId="0" applyNumberFormat="1" applyFont="1" applyBorder="1"/>
    <xf numFmtId="166" fontId="15" fillId="0" borderId="1" xfId="0" applyNumberFormat="1" applyFont="1" applyBorder="1"/>
    <xf numFmtId="0" fontId="14" fillId="0" borderId="2" xfId="0" applyFont="1" applyBorder="1"/>
    <xf numFmtId="169" fontId="14" fillId="0" borderId="0" xfId="0" applyNumberFormat="1" applyFont="1"/>
    <xf numFmtId="169" fontId="14" fillId="0" borderId="2" xfId="0" applyNumberFormat="1" applyFont="1" applyBorder="1"/>
    <xf numFmtId="0" fontId="15" fillId="0" borderId="2" xfId="0" applyFont="1" applyBorder="1"/>
    <xf numFmtId="169" fontId="15" fillId="0" borderId="2" xfId="0" applyNumberFormat="1" applyFont="1" applyBorder="1"/>
    <xf numFmtId="0" fontId="14" fillId="0" borderId="3" xfId="0" applyFont="1" applyBorder="1"/>
    <xf numFmtId="169" fontId="14" fillId="0" borderId="3" xfId="0" applyNumberFormat="1" applyFont="1" applyBorder="1"/>
    <xf numFmtId="169" fontId="15" fillId="0" borderId="0" xfId="0" applyNumberFormat="1" applyFont="1"/>
    <xf numFmtId="0" fontId="14" fillId="0" borderId="4" xfId="0" applyFont="1" applyBorder="1"/>
    <xf numFmtId="169" fontId="14" fillId="0" borderId="4" xfId="0" applyNumberFormat="1" applyFont="1" applyBorder="1"/>
    <xf numFmtId="169" fontId="16" fillId="0" borderId="0" xfId="0" applyNumberFormat="1" applyFont="1"/>
    <xf numFmtId="169" fontId="14" fillId="0" borderId="5" xfId="0" applyNumberFormat="1" applyFont="1" applyBorder="1"/>
    <xf numFmtId="0" fontId="12" fillId="0" borderId="0" xfId="0" applyFont="1"/>
    <xf numFmtId="171" fontId="12" fillId="0" borderId="0" xfId="1" applyNumberFormat="1" applyFont="1"/>
    <xf numFmtId="166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6" fontId="15" fillId="0" borderId="2" xfId="0" applyNumberFormat="1" applyFont="1" applyBorder="1"/>
    <xf numFmtId="0" fontId="14" fillId="0" borderId="5" xfId="0" applyFont="1" applyBorder="1"/>
    <xf numFmtId="166" fontId="14" fillId="0" borderId="5" xfId="0" applyNumberFormat="1" applyFont="1" applyBorder="1"/>
    <xf numFmtId="1" fontId="15" fillId="0" borderId="0" xfId="0" applyNumberFormat="1" applyFont="1"/>
    <xf numFmtId="166" fontId="14" fillId="0" borderId="2" xfId="0" applyNumberFormat="1" applyFont="1" applyBorder="1"/>
    <xf numFmtId="166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7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0" fontId="10" fillId="3" borderId="0" xfId="0" applyNumberFormat="1" applyFont="1" applyFill="1" applyAlignment="1">
      <alignment horizontal="right"/>
    </xf>
    <xf numFmtId="0" fontId="10" fillId="2" borderId="0" xfId="0" applyNumberFormat="1" applyFont="1" applyFill="1" applyAlignment="1">
      <alignment horizontal="right"/>
    </xf>
    <xf numFmtId="169" fontId="19" fillId="0" borderId="0" xfId="0" applyNumberFormat="1" applyFont="1"/>
    <xf numFmtId="169" fontId="16" fillId="0" borderId="2" xfId="0" applyNumberFormat="1" applyFont="1" applyBorder="1"/>
    <xf numFmtId="0" fontId="16" fillId="0" borderId="0" xfId="0" applyFont="1"/>
  </cellXfs>
  <cellStyles count="7">
    <cellStyle name="Comma" xfId="1" builtinId="3"/>
    <cellStyle name="Comma 2" xfId="3" xr:uid="{7B55658A-63F6-4A23-9179-88B5E6431BBC}"/>
    <cellStyle name="Hyperlink" xfId="4" builtinId="8"/>
    <cellStyle name="Hyperlink 2 2" xfId="6" xr:uid="{C47D507C-18CD-474D-ACA9-329B8E602D73}"/>
    <cellStyle name="Normal" xfId="0" builtinId="0"/>
    <cellStyle name="Normal 2 2" xfId="5" xr:uid="{F2F78BBF-65EF-46DA-BA07-F729A84321DF}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'Blank 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'Blank 3 Statement Model'!$B$131:$I$131</c:f>
              <c:numCache>
                <c:formatCode>#,##0_);\(#,##0\);\-</c:formatCode>
                <c:ptCount val="8"/>
                <c:pt idx="0">
                  <c:v>81422</c:v>
                </c:pt>
                <c:pt idx="1">
                  <c:v>86698</c:v>
                </c:pt>
                <c:pt idx="2">
                  <c:v>93085.92</c:v>
                </c:pt>
                <c:pt idx="3">
                  <c:v>98671.075200000007</c:v>
                </c:pt>
                <c:pt idx="4">
                  <c:v>104591.33971200002</c:v>
                </c:pt>
                <c:pt idx="5">
                  <c:v>110866.82009472002</c:v>
                </c:pt>
                <c:pt idx="6">
                  <c:v>117518.82930040323</c:v>
                </c:pt>
                <c:pt idx="7">
                  <c:v>124569.95905842743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279256"/>
        <c:axId val="635280568"/>
      </c:barChart>
      <c:lineChart>
        <c:grouping val="standard"/>
        <c:varyColors val="0"/>
        <c:ser>
          <c:idx val="1"/>
          <c:order val="1"/>
          <c:tx>
            <c:strRef>
              <c:f>'Blank 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rgbClr val="1E8496"/>
              </a:solidFill>
              <a:round/>
            </a:ln>
            <a:effectLst/>
          </c:spPr>
          <c:marker>
            <c:symbol val="none"/>
          </c:marker>
          <c:cat>
            <c:numRef>
              <c:f>'Blank 3 Statement Model'!$B$3:$I$3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'Blank 3 Statement Model'!$B$133:$I$133</c:f>
              <c:numCache>
                <c:formatCode>0.0%</c:formatCode>
                <c:ptCount val="8"/>
                <c:pt idx="0">
                  <c:v>0.14917344206725455</c:v>
                </c:pt>
                <c:pt idx="1">
                  <c:v>0.16172230039908647</c:v>
                </c:pt>
                <c:pt idx="2">
                  <c:v>0.15496643788878067</c:v>
                </c:pt>
                <c:pt idx="3">
                  <c:v>0.12704889538286915</c:v>
                </c:pt>
                <c:pt idx="4">
                  <c:v>0.13318004830017344</c:v>
                </c:pt>
                <c:pt idx="5">
                  <c:v>0.13919551908696273</c:v>
                </c:pt>
                <c:pt idx="6">
                  <c:v>0.14509749042494452</c:v>
                </c:pt>
                <c:pt idx="7">
                  <c:v>0.15088810381315307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'Blank 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rgbClr val="ED942D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Model'!$B$135:$I$135</c:f>
              <c:numCache>
                <c:formatCode>0.0%</c:formatCode>
                <c:ptCount val="8"/>
                <c:pt idx="0">
                  <c:v>6.3680577730834423E-2</c:v>
                </c:pt>
                <c:pt idx="1">
                  <c:v>8.7072366144547747E-2</c:v>
                </c:pt>
                <c:pt idx="2">
                  <c:v>9.3550054143526809E-2</c:v>
                </c:pt>
                <c:pt idx="3">
                  <c:v>5.7737322525902801E-2</c:v>
                </c:pt>
                <c:pt idx="4">
                  <c:v>6.2527067543984044E-2</c:v>
                </c:pt>
                <c:pt idx="5">
                  <c:v>6.720764990225378E-2</c:v>
                </c:pt>
                <c:pt idx="6">
                  <c:v>7.1782192864800642E-2</c:v>
                </c:pt>
                <c:pt idx="7">
                  <c:v>7.6253700562923646E-2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456"/>
        <c:axId val="405025360"/>
      </c:lineChart>
      <c:catAx>
        <c:axId val="6352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valAx>
        <c:axId val="405025360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7456"/>
        <c:crosses val="max"/>
        <c:crossBetween val="between"/>
      </c:valAx>
      <c:catAx>
        <c:axId val="5535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2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'Blank 3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'Blank 3 Statement Model'!$B$139:$I$139</c:f>
              <c:numCache>
                <c:formatCode>#,##0_);\(#,##0\);\-</c:formatCode>
                <c:ptCount val="8"/>
                <c:pt idx="0">
                  <c:v>-3004.9999999999973</c:v>
                </c:pt>
                <c:pt idx="1">
                  <c:v>-3911.0000000000018</c:v>
                </c:pt>
                <c:pt idx="2">
                  <c:v>-3710.8353600000046</c:v>
                </c:pt>
                <c:pt idx="3">
                  <c:v>-5199.197982870588</c:v>
                </c:pt>
                <c:pt idx="4">
                  <c:v>-4739.9262853722357</c:v>
                </c:pt>
                <c:pt idx="5">
                  <c:v>-5024.3218624945766</c:v>
                </c:pt>
                <c:pt idx="6">
                  <c:v>-5325.7811742442464</c:v>
                </c:pt>
                <c:pt idx="7">
                  <c:v>-5645.3280446989011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'Blank 3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'Blank 3 Statement Model'!$B$140:$I$140</c:f>
              <c:numCache>
                <c:formatCode>#,##0_);\(#,##0\);\-</c:formatCode>
                <c:ptCount val="8"/>
                <c:pt idx="0">
                  <c:v>-4312</c:v>
                </c:pt>
                <c:pt idx="1">
                  <c:v>-4209</c:v>
                </c:pt>
                <c:pt idx="2">
                  <c:v>-2930.9750848000026</c:v>
                </c:pt>
                <c:pt idx="3">
                  <c:v>-3987.9025849600066</c:v>
                </c:pt>
                <c:pt idx="4">
                  <c:v>-4577.8528338816041</c:v>
                </c:pt>
                <c:pt idx="5">
                  <c:v>-5215.7689014914677</c:v>
                </c:pt>
                <c:pt idx="6">
                  <c:v>-5905.0314890609907</c:v>
                </c:pt>
                <c:pt idx="7">
                  <c:v>-6649.2442500238876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'Blank 3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'Blank 3 Statement Model'!$B$138:$I$138</c:f>
              <c:numCache>
                <c:formatCode>#,##0_);\(#,##0\);\-</c:formatCode>
                <c:ptCount val="8"/>
                <c:pt idx="0">
                  <c:v>6935</c:v>
                </c:pt>
                <c:pt idx="1">
                  <c:v>8749</c:v>
                </c:pt>
                <c:pt idx="2">
                  <c:v>10882.593892712335</c:v>
                </c:pt>
                <c:pt idx="3">
                  <c:v>7678.6234338919576</c:v>
                </c:pt>
                <c:pt idx="4">
                  <c:v>9229.6341643898631</c:v>
                </c:pt>
                <c:pt idx="5">
                  <c:v>10305.180715315408</c:v>
                </c:pt>
                <c:pt idx="6">
                  <c:v>11464.047599338959</c:v>
                </c:pt>
                <c:pt idx="7">
                  <c:v>12711.985538048109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5279256"/>
        <c:axId val="635280568"/>
      </c:barChart>
      <c:lineChart>
        <c:grouping val="standard"/>
        <c:varyColors val="0"/>
        <c:ser>
          <c:idx val="2"/>
          <c:order val="3"/>
          <c:tx>
            <c:strRef>
              <c:f>'Blank 3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Model'!$B$141:$I$141</c:f>
              <c:numCache>
                <c:formatCode>#,##0_);\(#,##0\);\-</c:formatCode>
                <c:ptCount val="8"/>
                <c:pt idx="0">
                  <c:v>-381.99999999999727</c:v>
                </c:pt>
                <c:pt idx="1">
                  <c:v>628.99999999999818</c:v>
                </c:pt>
                <c:pt idx="2">
                  <c:v>4240.7834479123285</c:v>
                </c:pt>
                <c:pt idx="3">
                  <c:v>-1508.477133938638</c:v>
                </c:pt>
                <c:pt idx="4">
                  <c:v>-88.144954863975727</c:v>
                </c:pt>
                <c:pt idx="5">
                  <c:v>65.08995132936252</c:v>
                </c:pt>
                <c:pt idx="6">
                  <c:v>233.23493603372117</c:v>
                </c:pt>
                <c:pt idx="7">
                  <c:v>417.41324332532167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79256"/>
        <c:axId val="635280568"/>
      </c:lineChart>
      <c:catAx>
        <c:axId val="6352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E34E-E40B-4738-90E2-69A4F15A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0FC0-7D35-4055-9453-BF26D3274CE6}">
  <dimension ref="B1:O46"/>
  <sheetViews>
    <sheetView showGridLines="0" tabSelected="1" topLeftCell="A3" zoomScale="90" zoomScaleNormal="90" workbookViewId="0"/>
  </sheetViews>
  <sheetFormatPr defaultColWidth="9.06640625" defaultRowHeight="13.5"/>
  <cols>
    <col min="1" max="2" width="11" style="61" customWidth="1"/>
    <col min="3" max="3" width="33.06640625" style="61" customWidth="1"/>
    <col min="4" max="22" width="11" style="61" customWidth="1"/>
    <col min="23" max="25" width="9.06640625" style="61"/>
    <col min="26" max="26" width="9.06640625" style="61" customWidth="1"/>
    <col min="27" max="16384" width="9.06640625" style="61"/>
  </cols>
  <sheetData>
    <row r="1" spans="2:15" ht="19.5" customHeight="1"/>
    <row r="2" spans="2:15" ht="19.5" customHeight="1"/>
    <row r="3" spans="2:15" ht="19.5" customHeight="1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 ht="19.5" customHeight="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5" ht="19.5" customHeight="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5" ht="19.5" customHeight="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2:15" ht="19.5" customHeight="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2:15" ht="19.5" customHeight="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2:15" ht="19.5" customHeight="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2:15" ht="19.5" customHeight="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2:15" ht="19.5" customHeight="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2:15" ht="27.75">
      <c r="B12" s="62"/>
      <c r="C12" s="63" t="s">
        <v>3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4" t="s">
        <v>103</v>
      </c>
      <c r="O12" s="62"/>
    </row>
    <row r="13" spans="2:15" ht="19.5" customHeight="1">
      <c r="B13" s="62"/>
      <c r="C13" s="65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2:15" ht="19.5" customHeight="1">
      <c r="B14" s="62"/>
      <c r="C14" s="66" t="s">
        <v>104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2:15" ht="19.5" customHeight="1">
      <c r="B15" s="62"/>
      <c r="C15" s="67" t="str">
        <f ca="1">RIGHT(CELL("filename",'Blank 3 Statement Model'!A1),LEN(CELL("filename",'Blank 3 Statement Model'!A1))-FIND("]",CELL("filename",'Blank 3 Statement Model'!A1)))</f>
        <v>Blank 3 Statement Model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2:15" ht="19.5" customHeight="1">
      <c r="B16" s="62"/>
      <c r="C16" s="68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2:15" ht="19.5" customHeight="1">
      <c r="B17" s="62"/>
      <c r="C17" s="68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2:15" ht="19.5" customHeight="1"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 ht="19.5" customHeight="1">
      <c r="B19" s="62"/>
      <c r="C19" s="62" t="s">
        <v>105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2:15" ht="19.5" customHeight="1">
      <c r="B20" s="62"/>
      <c r="C20" s="69" t="s">
        <v>106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2"/>
    </row>
    <row r="21" spans="2:15" ht="19.5" customHeight="1">
      <c r="B21" s="62"/>
      <c r="C21" s="62" t="s">
        <v>107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 ht="19.5" customHeight="1">
      <c r="B22" s="62"/>
      <c r="C22" s="70" t="s">
        <v>108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2:15" ht="19.5" customHeight="1">
      <c r="B23" s="62"/>
      <c r="C23" s="70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2:15" ht="19.5" customHeight="1">
      <c r="B24" s="62"/>
      <c r="C24" s="71" t="s">
        <v>109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62"/>
    </row>
    <row r="25" spans="2:15" ht="19.5" customHeight="1">
      <c r="B25" s="73"/>
      <c r="C25" s="71" t="s">
        <v>110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3"/>
    </row>
    <row r="26" spans="2:15" ht="19.5" customHeight="1">
      <c r="B26" s="73"/>
      <c r="C26" s="71" t="s">
        <v>111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3"/>
    </row>
    <row r="27" spans="2:15" ht="19.5" customHeight="1">
      <c r="B27" s="73"/>
      <c r="C27" s="71" t="s">
        <v>112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</row>
    <row r="28" spans="2:15" ht="19.5" customHeight="1">
      <c r="B28" s="73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3"/>
    </row>
    <row r="29" spans="2:15" ht="19.5" customHeight="1"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4037A9BF-5B40-418F-AB0F-8DADD1374BE9}"/>
    <hyperlink ref="C15" location="'Blank 3 Statement Model'!A1" display="'Blank 3 Statement Model'!A1" xr:uid="{5BA3CF40-F143-454D-B4B8-4A1AF65D19B3}"/>
  </hyperlinks>
  <pageMargins left="0.7" right="0.7" top="0.75" bottom="0.75" header="0.3" footer="0.3"/>
  <pageSetup scale="64" orientation="landscape" r:id="rId2"/>
  <ignoredErrors>
    <ignoredError sqref="C15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D4A0-CBF9-4084-A6E5-6D0EB275A541}">
  <sheetPr>
    <pageSetUpPr fitToPage="1"/>
  </sheetPr>
  <dimension ref="A1:L204"/>
  <sheetViews>
    <sheetView showGridLines="0" zoomScale="120" zoomScaleNormal="120" workbookViewId="0">
      <pane ySplit="4" topLeftCell="A14" activePane="bottomLeft" state="frozen"/>
      <selection pane="bottomLeft" activeCell="B28" sqref="B28"/>
    </sheetView>
  </sheetViews>
  <sheetFormatPr defaultColWidth="9.06640625" defaultRowHeight="13.5" outlineLevelRow="1"/>
  <cols>
    <col min="1" max="1" width="41.19921875" style="18" customWidth="1"/>
    <col min="2" max="9" width="13.06640625" style="18" customWidth="1"/>
    <col min="10" max="10" width="2.33203125" style="18" customWidth="1"/>
    <col min="11" max="11" width="34.53125" style="18" customWidth="1"/>
    <col min="12" max="16384" width="9.06640625" style="18"/>
  </cols>
  <sheetData>
    <row r="1" spans="1:11" s="6" customFormat="1" ht="14.5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</row>
    <row r="2" spans="1:11" s="6" customFormat="1" ht="19.8" customHeight="1">
      <c r="A2" s="7" t="s">
        <v>118</v>
      </c>
      <c r="B2" s="2"/>
      <c r="C2" s="3"/>
      <c r="D2" s="3"/>
      <c r="E2" s="5"/>
      <c r="F2" s="5"/>
      <c r="G2" s="5"/>
      <c r="H2" s="5"/>
      <c r="I2" s="5"/>
    </row>
    <row r="3" spans="1:11" s="6" customFormat="1" ht="16.8" customHeight="1">
      <c r="A3" s="8" t="s">
        <v>4</v>
      </c>
      <c r="B3" s="74">
        <v>2016</v>
      </c>
      <c r="C3" s="74">
        <f>B3+1</f>
        <v>2017</v>
      </c>
      <c r="D3" s="74">
        <f t="shared" ref="D3:I3" si="0">C3+1</f>
        <v>2018</v>
      </c>
      <c r="E3" s="75">
        <f t="shared" si="0"/>
        <v>2019</v>
      </c>
      <c r="F3" s="75">
        <f t="shared" si="0"/>
        <v>2020</v>
      </c>
      <c r="G3" s="75">
        <f t="shared" si="0"/>
        <v>2021</v>
      </c>
      <c r="H3" s="75">
        <f t="shared" si="0"/>
        <v>2022</v>
      </c>
      <c r="I3" s="75">
        <f t="shared" si="0"/>
        <v>2023</v>
      </c>
    </row>
    <row r="4" spans="1:11" s="11" customFormat="1" ht="14.55" customHeight="1">
      <c r="A4" s="9" t="s">
        <v>5</v>
      </c>
      <c r="B4" s="10" t="str">
        <f t="shared" ref="B4:I4" si="1">(IF(ABS(B59-B72)&gt;1,"ERROR","OK"))</f>
        <v>OK</v>
      </c>
      <c r="C4" s="10" t="str">
        <f t="shared" si="1"/>
        <v>OK</v>
      </c>
      <c r="D4" s="10" t="str">
        <f t="shared" si="1"/>
        <v>OK</v>
      </c>
      <c r="E4" s="10" t="str">
        <f t="shared" si="1"/>
        <v>OK</v>
      </c>
      <c r="F4" s="10" t="str">
        <f t="shared" si="1"/>
        <v>OK</v>
      </c>
      <c r="G4" s="10" t="str">
        <f t="shared" si="1"/>
        <v>OK</v>
      </c>
      <c r="H4" s="10" t="str">
        <f t="shared" si="1"/>
        <v>OK</v>
      </c>
      <c r="I4" s="10" t="str">
        <f t="shared" si="1"/>
        <v>OK</v>
      </c>
    </row>
    <row r="5" spans="1:11" s="11" customFormat="1" ht="14.55" customHeight="1">
      <c r="A5" s="9"/>
      <c r="B5" s="9"/>
      <c r="C5" s="12"/>
      <c r="D5" s="12"/>
      <c r="E5" s="13"/>
      <c r="F5" s="13"/>
      <c r="G5" s="13"/>
      <c r="H5" s="13"/>
      <c r="I5" s="13"/>
    </row>
    <row r="6" spans="1:11" s="16" customFormat="1" ht="19.8" customHeight="1">
      <c r="A6" s="14" t="s">
        <v>6</v>
      </c>
      <c r="B6" s="14"/>
      <c r="C6" s="14"/>
      <c r="D6" s="14"/>
      <c r="E6" s="15"/>
      <c r="F6" s="15"/>
      <c r="G6" s="15"/>
      <c r="H6" s="15"/>
      <c r="I6" s="15"/>
    </row>
    <row r="7" spans="1:11" ht="14.55" customHeight="1" outlineLevel="1">
      <c r="A7" s="17"/>
      <c r="E7" s="19"/>
      <c r="F7" s="19"/>
      <c r="G7" s="19"/>
      <c r="H7" s="19"/>
      <c r="I7" s="19"/>
    </row>
    <row r="8" spans="1:11" ht="14.55" customHeight="1" outlineLevel="1">
      <c r="A8" s="17" t="s">
        <v>7</v>
      </c>
      <c r="B8" s="20">
        <v>365</v>
      </c>
      <c r="C8" s="20">
        <v>365</v>
      </c>
      <c r="D8" s="20">
        <v>365</v>
      </c>
      <c r="E8" s="20">
        <v>365</v>
      </c>
      <c r="F8" s="20">
        <v>365</v>
      </c>
      <c r="G8" s="20">
        <v>365</v>
      </c>
      <c r="H8" s="20">
        <v>365</v>
      </c>
      <c r="I8" s="20">
        <v>365</v>
      </c>
      <c r="K8" s="17" t="s">
        <v>8</v>
      </c>
    </row>
    <row r="9" spans="1:11" s="21" customFormat="1" ht="14.55" customHeight="1" outlineLevel="1"/>
    <row r="10" spans="1:11" ht="14.55" customHeight="1" outlineLevel="1">
      <c r="A10" s="17" t="s">
        <v>9</v>
      </c>
      <c r="C10" s="22"/>
      <c r="E10" s="19"/>
      <c r="F10" s="19"/>
      <c r="G10" s="19"/>
      <c r="H10" s="19"/>
      <c r="I10" s="19"/>
      <c r="K10" s="23"/>
    </row>
    <row r="11" spans="1:11" ht="14.55" customHeight="1" outlineLevel="1">
      <c r="A11" s="18" t="s">
        <v>10</v>
      </c>
      <c r="B11" s="24"/>
      <c r="C11" s="25">
        <f>C33/B33-1</f>
        <v>6.4798211785512594E-2</v>
      </c>
      <c r="D11" s="25">
        <f>D33/C33-1</f>
        <v>7.3680131029550733E-2</v>
      </c>
      <c r="E11" s="26">
        <v>0.06</v>
      </c>
      <c r="F11" s="26">
        <v>0.06</v>
      </c>
      <c r="G11" s="26">
        <v>0.06</v>
      </c>
      <c r="H11" s="26">
        <v>0.06</v>
      </c>
      <c r="I11" s="26">
        <v>0.06</v>
      </c>
      <c r="K11" s="23" t="s">
        <v>11</v>
      </c>
    </row>
    <row r="12" spans="1:11" ht="14.55" customHeight="1" outlineLevel="1">
      <c r="A12" s="18" t="s">
        <v>12</v>
      </c>
      <c r="B12" s="25">
        <f>B35/B33</f>
        <v>0.53180958463314587</v>
      </c>
      <c r="C12" s="25">
        <f>C35/C33</f>
        <v>0.56451129207132811</v>
      </c>
      <c r="D12" s="25">
        <f>D35/D33</f>
        <v>0.57417121730117726</v>
      </c>
      <c r="E12" s="26">
        <v>0.55000000000000004</v>
      </c>
      <c r="F12" s="26">
        <v>0.55000000000000004</v>
      </c>
      <c r="G12" s="26">
        <v>0.55000000000000004</v>
      </c>
      <c r="H12" s="26">
        <v>0.55000000000000004</v>
      </c>
      <c r="I12" s="26">
        <v>0.55000000000000004</v>
      </c>
      <c r="K12" s="23"/>
    </row>
    <row r="13" spans="1:11" ht="14.55" customHeight="1" outlineLevel="1">
      <c r="A13" s="18" t="s">
        <v>13</v>
      </c>
      <c r="B13" s="25">
        <f>B36/B33</f>
        <v>7.2265481073911231E-2</v>
      </c>
      <c r="C13" s="25">
        <f>C36/C33</f>
        <v>7.4061685390666446E-2</v>
      </c>
      <c r="D13" s="25">
        <f>D36/D33</f>
        <v>6.624003286426132E-2</v>
      </c>
      <c r="E13" s="26">
        <v>7.4999999999999997E-2</v>
      </c>
      <c r="F13" s="26">
        <v>7.4999999999999997E-2</v>
      </c>
      <c r="G13" s="26">
        <v>7.4999999999999997E-2</v>
      </c>
      <c r="H13" s="26">
        <v>7.4999999999999997E-2</v>
      </c>
      <c r="I13" s="26">
        <v>7.4999999999999997E-2</v>
      </c>
      <c r="K13" s="23"/>
    </row>
    <row r="14" spans="1:11" ht="14.55" customHeight="1" outlineLevel="1">
      <c r="A14" s="18" t="s">
        <v>14</v>
      </c>
      <c r="B14" s="27">
        <f>B37</f>
        <v>23507</v>
      </c>
      <c r="C14" s="27">
        <f>C37</f>
        <v>26569</v>
      </c>
      <c r="D14" s="27">
        <f>D37</f>
        <v>30830.071999999996</v>
      </c>
      <c r="E14" s="28">
        <v>32063.274879999997</v>
      </c>
      <c r="F14" s="28">
        <v>33345.8058752</v>
      </c>
      <c r="G14" s="28">
        <v>34679.638110207998</v>
      </c>
      <c r="H14" s="28">
        <v>36066.823634616318</v>
      </c>
      <c r="I14" s="28">
        <v>37509.496580000974</v>
      </c>
      <c r="K14" s="23"/>
    </row>
    <row r="15" spans="1:11" ht="14.55" customHeight="1" outlineLevel="1">
      <c r="A15" s="18" t="s">
        <v>15</v>
      </c>
      <c r="B15" s="25">
        <f>B38/B33</f>
        <v>2.1664906290683107E-2</v>
      </c>
      <c r="C15" s="25">
        <f>C38/C33</f>
        <v>2.2272716787007773E-2</v>
      </c>
      <c r="D15" s="25">
        <f>D38/D33</f>
        <v>2.176458222682872E-2</v>
      </c>
      <c r="E15" s="26">
        <v>2.3E-2</v>
      </c>
      <c r="F15" s="26">
        <v>2.3E-2</v>
      </c>
      <c r="G15" s="26">
        <v>2.3E-2</v>
      </c>
      <c r="H15" s="26">
        <v>2.3E-2</v>
      </c>
      <c r="I15" s="26">
        <v>2.3E-2</v>
      </c>
      <c r="K15" s="23"/>
    </row>
    <row r="16" spans="1:11" ht="14.55" customHeight="1" outlineLevel="1">
      <c r="A16" s="18" t="s">
        <v>16</v>
      </c>
      <c r="B16" s="25">
        <f>B39/B33</f>
        <v>3.6353811009309525E-2</v>
      </c>
      <c r="C16" s="25">
        <f>C39/C33</f>
        <v>3.2330618930079123E-2</v>
      </c>
      <c r="D16" s="25">
        <f>D39/D33</f>
        <v>3.1227444064580338E-2</v>
      </c>
      <c r="E16" s="26">
        <v>3.2000000000000001E-2</v>
      </c>
      <c r="F16" s="26">
        <v>3.2000000000000001E-2</v>
      </c>
      <c r="G16" s="26">
        <v>3.2000000000000001E-2</v>
      </c>
      <c r="H16" s="26">
        <v>3.2000000000000001E-2</v>
      </c>
      <c r="I16" s="26">
        <v>3.2000000000000001E-2</v>
      </c>
      <c r="K16" s="23"/>
    </row>
    <row r="17" spans="1:11" ht="14.55" customHeight="1" outlineLevel="1">
      <c r="A17" s="18" t="s">
        <v>17</v>
      </c>
      <c r="B17" s="25">
        <f>B41/B67</f>
        <v>6.2E-2</v>
      </c>
      <c r="C17" s="25">
        <f>C41/C67</f>
        <v>6.2E-2</v>
      </c>
      <c r="D17" s="25">
        <f>D41/D67</f>
        <v>6.2E-2</v>
      </c>
      <c r="E17" s="26">
        <v>6.2E-2</v>
      </c>
      <c r="F17" s="26">
        <v>6.2E-2</v>
      </c>
      <c r="G17" s="26">
        <v>6.2E-2</v>
      </c>
      <c r="H17" s="26">
        <v>6.2E-2</v>
      </c>
      <c r="I17" s="26">
        <v>6.2E-2</v>
      </c>
      <c r="J17" s="19"/>
      <c r="K17" s="23"/>
    </row>
    <row r="18" spans="1:11" ht="14.55" customHeight="1" outlineLevel="1">
      <c r="A18" s="18" t="s">
        <v>18</v>
      </c>
      <c r="B18" s="25">
        <f>B43/B42</f>
        <v>0.347470425371256</v>
      </c>
      <c r="C18" s="25">
        <f>C43/C42</f>
        <v>0.24343555822810181</v>
      </c>
      <c r="D18" s="25">
        <f>D43/D42</f>
        <v>0.15276420725750783</v>
      </c>
      <c r="E18" s="26">
        <v>0.3</v>
      </c>
      <c r="F18" s="26">
        <v>0.3</v>
      </c>
      <c r="G18" s="26">
        <v>0.3</v>
      </c>
      <c r="H18" s="26">
        <v>0.3</v>
      </c>
      <c r="I18" s="26">
        <v>0.3</v>
      </c>
      <c r="K18" s="23"/>
    </row>
    <row r="19" spans="1:11" ht="14.55" customHeight="1" outlineLevel="1">
      <c r="E19" s="19"/>
      <c r="F19" s="19"/>
      <c r="G19" s="19"/>
      <c r="H19" s="19"/>
      <c r="I19" s="19"/>
      <c r="K19" s="23"/>
    </row>
    <row r="20" spans="1:11" ht="14.55" customHeight="1" outlineLevel="1">
      <c r="A20" s="17" t="s">
        <v>19</v>
      </c>
      <c r="E20" s="19"/>
      <c r="F20" s="19"/>
      <c r="G20" s="19"/>
      <c r="H20" s="19"/>
      <c r="I20" s="19"/>
      <c r="K20" s="23"/>
    </row>
    <row r="21" spans="1:11" ht="14.55" customHeight="1" outlineLevel="1">
      <c r="A21" s="18" t="s">
        <v>20</v>
      </c>
      <c r="B21" s="29">
        <f>B33/B58</f>
        <v>4.226859783003686</v>
      </c>
      <c r="C21" s="29">
        <f t="shared" ref="C21:D21" si="2">C33/C58</f>
        <v>4.2559520887536202</v>
      </c>
      <c r="D21" s="29">
        <f t="shared" si="2"/>
        <v>4.3960292798110965</v>
      </c>
      <c r="E21" s="30">
        <v>4.25</v>
      </c>
      <c r="F21" s="30">
        <v>4.25</v>
      </c>
      <c r="G21" s="30">
        <v>4.25</v>
      </c>
      <c r="H21" s="30">
        <v>4.25</v>
      </c>
      <c r="I21" s="30">
        <v>4.25</v>
      </c>
      <c r="K21" s="23"/>
    </row>
    <row r="22" spans="1:11" ht="14.55" customHeight="1" outlineLevel="1">
      <c r="A22" s="18" t="s">
        <v>21</v>
      </c>
      <c r="B22" s="27">
        <f>B54/B33*B8</f>
        <v>56.864545208911593</v>
      </c>
      <c r="C22" s="27">
        <f t="shared" ref="C22:D22" si="3">C54/C33*C8</f>
        <v>59.251770513737341</v>
      </c>
      <c r="D22" s="27">
        <f t="shared" si="3"/>
        <v>57.723457210284863</v>
      </c>
      <c r="E22" s="20">
        <v>60</v>
      </c>
      <c r="F22" s="20">
        <v>60</v>
      </c>
      <c r="G22" s="20">
        <v>60</v>
      </c>
      <c r="H22" s="20">
        <v>60</v>
      </c>
      <c r="I22" s="20">
        <v>60</v>
      </c>
      <c r="K22" s="23"/>
    </row>
    <row r="23" spans="1:11" ht="14.55" customHeight="1" outlineLevel="1">
      <c r="A23" s="18" t="s">
        <v>22</v>
      </c>
      <c r="B23" s="27">
        <f>B55/B34*B8</f>
        <v>68.631987618373074</v>
      </c>
      <c r="C23" s="27">
        <f t="shared" ref="C23:D23" si="4">C55/C34*C8</f>
        <v>74.351493802309562</v>
      </c>
      <c r="D23" s="27">
        <f t="shared" si="4"/>
        <v>74</v>
      </c>
      <c r="E23" s="20">
        <v>75</v>
      </c>
      <c r="F23" s="20">
        <v>75</v>
      </c>
      <c r="G23" s="20">
        <v>75</v>
      </c>
      <c r="H23" s="20">
        <v>75</v>
      </c>
      <c r="I23" s="20">
        <v>75</v>
      </c>
      <c r="K23" s="23"/>
    </row>
    <row r="24" spans="1:11" ht="14.55" customHeight="1" outlineLevel="1">
      <c r="A24" s="18" t="s">
        <v>23</v>
      </c>
      <c r="B24" s="27">
        <f>B63/B34*B8</f>
        <v>95.757325358726149</v>
      </c>
      <c r="C24" s="27">
        <f t="shared" ref="C24:D24" si="5">C63/C34*C8</f>
        <v>101.54571458840979</v>
      </c>
      <c r="D24" s="27">
        <f t="shared" si="5"/>
        <v>102</v>
      </c>
      <c r="E24" s="20">
        <v>100</v>
      </c>
      <c r="F24" s="20">
        <v>100</v>
      </c>
      <c r="G24" s="20">
        <v>100</v>
      </c>
      <c r="H24" s="20">
        <v>100</v>
      </c>
      <c r="I24" s="20">
        <v>100</v>
      </c>
      <c r="K24" s="23"/>
    </row>
    <row r="25" spans="1:11" ht="14.55" customHeight="1" outlineLevel="1">
      <c r="A25" s="18" t="s">
        <v>24</v>
      </c>
      <c r="B25" s="25">
        <f>B64/B43</f>
        <v>0.39406012314378847</v>
      </c>
      <c r="C25" s="25">
        <f t="shared" ref="C25:D25" si="6">C64/C43</f>
        <v>0.36805269658295597</v>
      </c>
      <c r="D25" s="25">
        <f t="shared" si="6"/>
        <v>0.37002475352237169</v>
      </c>
      <c r="E25" s="26">
        <v>0.37</v>
      </c>
      <c r="F25" s="26">
        <v>0.37</v>
      </c>
      <c r="G25" s="26">
        <v>0.37</v>
      </c>
      <c r="H25" s="26">
        <v>0.37</v>
      </c>
      <c r="I25" s="26">
        <v>0.37</v>
      </c>
      <c r="K25" s="23"/>
    </row>
    <row r="26" spans="1:11" ht="14.55" customHeight="1" outlineLevel="1">
      <c r="A26" s="18" t="s">
        <v>25</v>
      </c>
      <c r="B26" s="27">
        <f>B67</f>
        <v>20000</v>
      </c>
      <c r="C26" s="27">
        <f t="shared" ref="C26:D26" si="7">C67</f>
        <v>20000</v>
      </c>
      <c r="D26" s="27">
        <f t="shared" si="7"/>
        <v>20000</v>
      </c>
      <c r="E26" s="20">
        <v>20000</v>
      </c>
      <c r="F26" s="20">
        <v>20000</v>
      </c>
      <c r="G26" s="20">
        <v>20000</v>
      </c>
      <c r="H26" s="20">
        <v>20000</v>
      </c>
      <c r="I26" s="20">
        <v>20000</v>
      </c>
      <c r="K26" s="23"/>
    </row>
    <row r="27" spans="1:11" ht="14.55" customHeight="1" outlineLevel="1">
      <c r="A27" s="18" t="s">
        <v>26</v>
      </c>
      <c r="B27" s="27">
        <f>B69</f>
        <v>7627</v>
      </c>
      <c r="C27" s="27">
        <f t="shared" ref="C27:D27" si="8">C69</f>
        <v>7627</v>
      </c>
      <c r="D27" s="27">
        <f t="shared" si="8"/>
        <v>7627</v>
      </c>
      <c r="E27" s="20">
        <v>7627</v>
      </c>
      <c r="F27" s="20">
        <v>7627</v>
      </c>
      <c r="G27" s="20">
        <v>7627</v>
      </c>
      <c r="H27" s="20">
        <v>7627</v>
      </c>
      <c r="I27" s="20">
        <v>7627</v>
      </c>
      <c r="K27" s="23"/>
    </row>
    <row r="28" spans="1:11" ht="14.55" customHeight="1" outlineLevel="1">
      <c r="A28" s="18" t="s">
        <v>27</v>
      </c>
      <c r="B28" s="25">
        <f>B46/B44</f>
        <v>0.83162970106075218</v>
      </c>
      <c r="C28" s="25">
        <f t="shared" ref="C28:D28" si="9">C46/C44</f>
        <v>0.55755729235660356</v>
      </c>
      <c r="D28" s="25">
        <f t="shared" si="9"/>
        <v>0.3365767310470783</v>
      </c>
      <c r="E28" s="26">
        <v>0.7</v>
      </c>
      <c r="F28" s="26">
        <v>0.7</v>
      </c>
      <c r="G28" s="26">
        <v>0.7</v>
      </c>
      <c r="H28" s="26">
        <v>0.7</v>
      </c>
      <c r="I28" s="26">
        <v>0.7</v>
      </c>
      <c r="K28" s="23"/>
    </row>
    <row r="29" spans="1:11" ht="14.55" customHeight="1" outlineLevel="1">
      <c r="B29" s="31"/>
      <c r="C29" s="31"/>
      <c r="D29" s="31"/>
      <c r="E29" s="31"/>
      <c r="F29" s="31"/>
      <c r="G29" s="31"/>
      <c r="H29" s="31"/>
      <c r="I29" s="31"/>
      <c r="K29" s="23"/>
    </row>
    <row r="30" spans="1:11" ht="14.55" customHeight="1">
      <c r="E30" s="19"/>
      <c r="F30" s="19"/>
      <c r="G30" s="19"/>
      <c r="H30" s="19"/>
      <c r="I30" s="19"/>
      <c r="K30" s="23"/>
    </row>
    <row r="31" spans="1:11" s="16" customFormat="1" ht="19.8" customHeight="1">
      <c r="A31" s="14" t="s">
        <v>9</v>
      </c>
      <c r="B31" s="14"/>
      <c r="C31" s="14"/>
      <c r="D31" s="14"/>
      <c r="E31" s="15"/>
      <c r="F31" s="15"/>
      <c r="G31" s="15"/>
      <c r="H31" s="15"/>
      <c r="I31" s="15"/>
      <c r="K31" s="23"/>
    </row>
    <row r="32" spans="1:11" ht="14.55" customHeight="1" outlineLevel="1">
      <c r="A32" s="17"/>
      <c r="E32" s="19"/>
      <c r="F32" s="19"/>
      <c r="G32" s="19"/>
      <c r="H32" s="19"/>
      <c r="I32" s="19"/>
    </row>
    <row r="33" spans="1:12" ht="14.55" customHeight="1" outlineLevel="1">
      <c r="A33" s="17" t="s">
        <v>28</v>
      </c>
      <c r="B33" s="32">
        <v>81422</v>
      </c>
      <c r="C33" s="32">
        <v>86698</v>
      </c>
      <c r="D33" s="32">
        <v>93085.92</v>
      </c>
      <c r="E33" s="33">
        <f>D33*(1+E11)</f>
        <v>98671.075200000007</v>
      </c>
      <c r="F33" s="33">
        <f t="shared" ref="F33:I33" si="10">E33*(1+F11)</f>
        <v>104591.33971200002</v>
      </c>
      <c r="G33" s="33">
        <f t="shared" si="10"/>
        <v>110866.82009472002</v>
      </c>
      <c r="H33" s="33">
        <f t="shared" si="10"/>
        <v>117518.82930040323</v>
      </c>
      <c r="I33" s="33">
        <f t="shared" si="10"/>
        <v>124569.95905842743</v>
      </c>
    </row>
    <row r="34" spans="1:12" ht="14.55" customHeight="1" outlineLevel="1">
      <c r="A34" s="18" t="s">
        <v>29</v>
      </c>
      <c r="B34" s="34">
        <v>38121</v>
      </c>
      <c r="C34" s="34">
        <v>37756</v>
      </c>
      <c r="D34" s="34">
        <v>39638.663999999997</v>
      </c>
      <c r="E34" s="35">
        <f>(1-E12)*E33</f>
        <v>44401.983840000001</v>
      </c>
      <c r="F34" s="35">
        <f t="shared" ref="F34:I34" si="11">(1-F12)*F33</f>
        <v>47066.102870400005</v>
      </c>
      <c r="G34" s="35">
        <f t="shared" si="11"/>
        <v>49890.069042624003</v>
      </c>
      <c r="H34" s="35">
        <f t="shared" si="11"/>
        <v>52883.47318518145</v>
      </c>
      <c r="I34" s="35">
        <f t="shared" si="11"/>
        <v>56056.481576292339</v>
      </c>
    </row>
    <row r="35" spans="1:12" ht="14.55" customHeight="1" outlineLevel="1">
      <c r="A35" s="36" t="s">
        <v>30</v>
      </c>
      <c r="B35" s="37">
        <f>B33-B34</f>
        <v>43301</v>
      </c>
      <c r="C35" s="37">
        <f t="shared" ref="C35:D35" si="12">C33-C34</f>
        <v>48942</v>
      </c>
      <c r="D35" s="37">
        <f t="shared" si="12"/>
        <v>53447.256000000001</v>
      </c>
      <c r="E35" s="37">
        <f t="shared" ref="E35" si="13">E33-E34</f>
        <v>54269.091360000006</v>
      </c>
      <c r="F35" s="37">
        <f t="shared" ref="F35" si="14">F33-F34</f>
        <v>57525.23684160001</v>
      </c>
      <c r="G35" s="37">
        <f t="shared" ref="G35" si="15">G33-G34</f>
        <v>60976.75105209602</v>
      </c>
      <c r="H35" s="37">
        <f t="shared" ref="H35" si="16">H33-H34</f>
        <v>64635.356115221781</v>
      </c>
      <c r="I35" s="37">
        <f t="shared" ref="I35" si="17">I33-I34</f>
        <v>68513.477482135087</v>
      </c>
    </row>
    <row r="36" spans="1:12" ht="14.55" customHeight="1" outlineLevel="1">
      <c r="A36" s="18" t="s">
        <v>31</v>
      </c>
      <c r="B36" s="20">
        <v>5884</v>
      </c>
      <c r="C36" s="20">
        <v>6421</v>
      </c>
      <c r="D36" s="20">
        <v>6166.0144</v>
      </c>
      <c r="E36" s="19">
        <f>E13*E33</f>
        <v>7400.3306400000001</v>
      </c>
      <c r="F36" s="19">
        <f t="shared" ref="F36:I36" si="18">F13*F33</f>
        <v>7844.3504784000006</v>
      </c>
      <c r="G36" s="19">
        <f t="shared" si="18"/>
        <v>8315.0115071040018</v>
      </c>
      <c r="H36" s="19">
        <f t="shared" si="18"/>
        <v>8813.9121975302423</v>
      </c>
      <c r="I36" s="19">
        <f t="shared" si="18"/>
        <v>9342.7469293820559</v>
      </c>
    </row>
    <row r="37" spans="1:12" ht="14.55" customHeight="1" outlineLevel="1">
      <c r="A37" s="18" t="s">
        <v>32</v>
      </c>
      <c r="B37" s="20">
        <v>23507</v>
      </c>
      <c r="C37" s="20">
        <v>26569</v>
      </c>
      <c r="D37" s="20">
        <v>30830.071999999996</v>
      </c>
      <c r="E37" s="19">
        <f>E14</f>
        <v>32063.274879999997</v>
      </c>
      <c r="F37" s="19">
        <f t="shared" ref="F37:I37" si="19">F14</f>
        <v>33345.8058752</v>
      </c>
      <c r="G37" s="19">
        <f t="shared" si="19"/>
        <v>34679.638110207998</v>
      </c>
      <c r="H37" s="19">
        <f t="shared" si="19"/>
        <v>36066.823634616318</v>
      </c>
      <c r="I37" s="19">
        <f t="shared" si="19"/>
        <v>37509.496580000974</v>
      </c>
    </row>
    <row r="38" spans="1:12" ht="14.55" customHeight="1" outlineLevel="1">
      <c r="A38" s="18" t="s">
        <v>33</v>
      </c>
      <c r="B38" s="20">
        <v>1764</v>
      </c>
      <c r="C38" s="20">
        <v>1931</v>
      </c>
      <c r="D38" s="20">
        <v>2025.9761599999999</v>
      </c>
      <c r="E38" s="19">
        <f>E15*E33</f>
        <v>2269.4347296000001</v>
      </c>
      <c r="F38" s="19">
        <f t="shared" ref="F38:I38" si="20">F15*F33</f>
        <v>2405.6008133760001</v>
      </c>
      <c r="G38" s="19">
        <f t="shared" si="20"/>
        <v>2549.9368621785607</v>
      </c>
      <c r="H38" s="19">
        <f t="shared" si="20"/>
        <v>2702.9330739092743</v>
      </c>
      <c r="I38" s="19">
        <f t="shared" si="20"/>
        <v>2865.1090583438308</v>
      </c>
    </row>
    <row r="39" spans="1:12" ht="14.55" customHeight="1" outlineLevel="1">
      <c r="A39" s="18" t="s">
        <v>34</v>
      </c>
      <c r="B39" s="20">
        <v>2960</v>
      </c>
      <c r="C39" s="20">
        <v>2803</v>
      </c>
      <c r="D39" s="20">
        <v>2906.83536</v>
      </c>
      <c r="E39" s="19">
        <f>E16*E33</f>
        <v>3157.4744064000001</v>
      </c>
      <c r="F39" s="19">
        <f t="shared" ref="F39:I39" si="21">F16*F33</f>
        <v>3346.9228707840007</v>
      </c>
      <c r="G39" s="19">
        <f t="shared" si="21"/>
        <v>3547.7382430310408</v>
      </c>
      <c r="H39" s="19">
        <f t="shared" si="21"/>
        <v>3760.6025376129037</v>
      </c>
      <c r="I39" s="19">
        <f t="shared" si="21"/>
        <v>3986.2386898696777</v>
      </c>
    </row>
    <row r="40" spans="1:12" ht="14.55" customHeight="1" outlineLevel="1">
      <c r="A40" s="36" t="s">
        <v>35</v>
      </c>
      <c r="B40" s="38">
        <f>B35-(B36+B37+B38+B39)</f>
        <v>9186</v>
      </c>
      <c r="C40" s="38">
        <f t="shared" ref="C40:E40" si="22">C35-(C36+C37+C38+C39)</f>
        <v>11218</v>
      </c>
      <c r="D40" s="38">
        <f t="shared" si="22"/>
        <v>11518.358080000005</v>
      </c>
      <c r="E40" s="38">
        <f t="shared" si="22"/>
        <v>9378.5767040000137</v>
      </c>
      <c r="F40" s="38">
        <f t="shared" ref="F40" si="23">F35-(F36+F37+F38+F39)</f>
        <v>10582.556803840009</v>
      </c>
      <c r="G40" s="38">
        <f t="shared" ref="G40" si="24">G35-(G36+G37+G38+G39)</f>
        <v>11884.426329574424</v>
      </c>
      <c r="H40" s="38">
        <f t="shared" ref="H40" si="25">H35-(H36+H37+H38+H39)</f>
        <v>13291.084671553042</v>
      </c>
      <c r="I40" s="38">
        <f t="shared" ref="I40" si="26">I35-(I36+I37+I38+I39)</f>
        <v>14809.886224538546</v>
      </c>
      <c r="J40" s="21"/>
      <c r="K40" s="21"/>
      <c r="L40" s="21"/>
    </row>
    <row r="41" spans="1:12" ht="14.55" customHeight="1" outlineLevel="1">
      <c r="A41" s="18" t="s">
        <v>36</v>
      </c>
      <c r="B41" s="20">
        <v>1240</v>
      </c>
      <c r="C41" s="20">
        <v>1240</v>
      </c>
      <c r="D41" s="20">
        <v>1240</v>
      </c>
      <c r="E41" s="35">
        <f>E125</f>
        <v>1240</v>
      </c>
      <c r="F41" s="35">
        <f t="shared" ref="F41:I41" si="27">F125</f>
        <v>1240</v>
      </c>
      <c r="G41" s="35">
        <f t="shared" si="27"/>
        <v>1240</v>
      </c>
      <c r="H41" s="35">
        <f t="shared" si="27"/>
        <v>1240</v>
      </c>
      <c r="I41" s="35">
        <f t="shared" si="27"/>
        <v>1240</v>
      </c>
      <c r="J41" s="21"/>
      <c r="K41" s="21"/>
      <c r="L41" s="21"/>
    </row>
    <row r="42" spans="1:12" ht="14.55" customHeight="1" outlineLevel="1">
      <c r="A42" s="39" t="s">
        <v>37</v>
      </c>
      <c r="B42" s="77">
        <f>B40-B41</f>
        <v>7946</v>
      </c>
      <c r="C42" s="77">
        <f t="shared" ref="C42:D42" si="28">C40-C41</f>
        <v>9978</v>
      </c>
      <c r="D42" s="77">
        <f t="shared" si="28"/>
        <v>10278.358080000005</v>
      </c>
      <c r="E42" s="40">
        <f>E40-E41</f>
        <v>8138.5767040000137</v>
      </c>
      <c r="F42" s="40">
        <f t="shared" ref="F42:I42" si="29">F40-F41</f>
        <v>9342.5568038400088</v>
      </c>
      <c r="G42" s="40">
        <f t="shared" si="29"/>
        <v>10644.426329574424</v>
      </c>
      <c r="H42" s="40">
        <f t="shared" si="29"/>
        <v>12051.084671553042</v>
      </c>
      <c r="I42" s="40">
        <f t="shared" si="29"/>
        <v>13569.886224538546</v>
      </c>
      <c r="J42" s="21"/>
      <c r="K42" s="21"/>
      <c r="L42" s="21"/>
    </row>
    <row r="43" spans="1:12" ht="14.55" customHeight="1" outlineLevel="1">
      <c r="A43" s="18" t="s">
        <v>38</v>
      </c>
      <c r="B43" s="20">
        <v>2761</v>
      </c>
      <c r="C43" s="20">
        <v>2429</v>
      </c>
      <c r="D43" s="20">
        <v>1570.1652240000012</v>
      </c>
      <c r="E43" s="35">
        <f>E42*E18</f>
        <v>2441.5730112000042</v>
      </c>
      <c r="F43" s="35">
        <f t="shared" ref="F43:I43" si="30">F42*F18</f>
        <v>2802.7670411520025</v>
      </c>
      <c r="G43" s="35">
        <f t="shared" si="30"/>
        <v>3193.3278988723273</v>
      </c>
      <c r="H43" s="35">
        <f t="shared" si="30"/>
        <v>3615.3254014659128</v>
      </c>
      <c r="I43" s="35">
        <f t="shared" si="30"/>
        <v>4070.9658673615636</v>
      </c>
      <c r="J43" s="21"/>
      <c r="K43" s="21"/>
      <c r="L43" s="21"/>
    </row>
    <row r="44" spans="1:12" ht="14.55" customHeight="1" outlineLevel="1" thickBot="1">
      <c r="A44" s="41" t="s">
        <v>39</v>
      </c>
      <c r="B44" s="42">
        <f>B42-B43</f>
        <v>5185</v>
      </c>
      <c r="C44" s="42">
        <f t="shared" ref="C44:D44" si="31">C42-C43</f>
        <v>7549</v>
      </c>
      <c r="D44" s="42">
        <f t="shared" si="31"/>
        <v>8708.1928560000051</v>
      </c>
      <c r="E44" s="42">
        <f>E42-E43</f>
        <v>5697.00369280001</v>
      </c>
      <c r="F44" s="42">
        <f t="shared" ref="F44:I44" si="32">F42-F43</f>
        <v>6539.7897626880058</v>
      </c>
      <c r="G44" s="42">
        <f t="shared" si="32"/>
        <v>7451.0984307020972</v>
      </c>
      <c r="H44" s="42">
        <f t="shared" si="32"/>
        <v>8435.7592700871301</v>
      </c>
      <c r="I44" s="42">
        <f t="shared" si="32"/>
        <v>9498.9203571769831</v>
      </c>
    </row>
    <row r="45" spans="1:12" ht="14.55" customHeight="1" outlineLevel="1" thickTop="1">
      <c r="A45" s="17"/>
      <c r="B45" s="76"/>
      <c r="C45" s="76"/>
      <c r="D45" s="76"/>
      <c r="E45" s="37"/>
      <c r="F45" s="37"/>
      <c r="G45" s="37"/>
      <c r="H45" s="37"/>
      <c r="I45" s="37"/>
    </row>
    <row r="46" spans="1:12" ht="14.55" customHeight="1" outlineLevel="1">
      <c r="A46" s="18" t="s">
        <v>40</v>
      </c>
      <c r="B46" s="20">
        <v>4312</v>
      </c>
      <c r="C46" s="20">
        <v>4209</v>
      </c>
      <c r="D46" s="20">
        <v>2930.9750848000026</v>
      </c>
      <c r="E46" s="19">
        <f>E44*E28</f>
        <v>3987.9025849600066</v>
      </c>
      <c r="F46" s="19">
        <f t="shared" ref="F46:I46" si="33">F44*F28</f>
        <v>4577.8528338816041</v>
      </c>
      <c r="G46" s="19">
        <f t="shared" si="33"/>
        <v>5215.7689014914677</v>
      </c>
      <c r="H46" s="19">
        <f t="shared" si="33"/>
        <v>5905.0314890609907</v>
      </c>
      <c r="I46" s="19">
        <f t="shared" si="33"/>
        <v>6649.2442500238876</v>
      </c>
    </row>
    <row r="47" spans="1:12" ht="14.55" customHeight="1" outlineLevel="1">
      <c r="B47" s="20"/>
      <c r="C47" s="20"/>
      <c r="D47" s="20"/>
      <c r="E47" s="19"/>
      <c r="F47" s="19"/>
      <c r="G47" s="19"/>
      <c r="H47" s="19"/>
      <c r="I47" s="19"/>
    </row>
    <row r="48" spans="1:12" ht="14.55" customHeight="1">
      <c r="E48" s="19"/>
      <c r="F48" s="19"/>
      <c r="G48" s="19"/>
      <c r="H48" s="19"/>
      <c r="I48" s="19"/>
    </row>
    <row r="49" spans="1:9" s="16" customFormat="1" ht="19.8" customHeight="1">
      <c r="A49" s="14" t="s">
        <v>19</v>
      </c>
      <c r="B49" s="14"/>
      <c r="C49" s="14"/>
      <c r="D49" s="14"/>
      <c r="E49" s="15"/>
      <c r="F49" s="15"/>
      <c r="G49" s="15"/>
      <c r="H49" s="15"/>
      <c r="I49" s="15"/>
    </row>
    <row r="50" spans="1:9" ht="14.55" customHeight="1" outlineLevel="1">
      <c r="A50" s="17"/>
      <c r="E50" s="19"/>
      <c r="F50" s="19"/>
      <c r="G50" s="19"/>
      <c r="H50" s="19"/>
      <c r="I50" s="19"/>
    </row>
    <row r="51" spans="1:9" ht="14.55" customHeight="1" outlineLevel="1">
      <c r="A51" s="17" t="s">
        <v>41</v>
      </c>
      <c r="B51" s="78"/>
      <c r="C51" s="78"/>
      <c r="D51" s="78"/>
      <c r="E51" s="19"/>
      <c r="F51" s="19"/>
      <c r="G51" s="19"/>
      <c r="H51" s="19"/>
      <c r="I51" s="19"/>
    </row>
    <row r="52" spans="1:9" ht="14.55" customHeight="1" outlineLevel="1">
      <c r="A52" s="17" t="s">
        <v>42</v>
      </c>
      <c r="B52" s="78"/>
      <c r="C52" s="78"/>
      <c r="D52" s="78"/>
      <c r="E52" s="19"/>
      <c r="F52" s="19"/>
      <c r="G52" s="19"/>
      <c r="H52" s="19"/>
      <c r="I52" s="19"/>
    </row>
    <row r="53" spans="1:9" ht="14.55" customHeight="1" outlineLevel="1">
      <c r="A53" s="18" t="s">
        <v>43</v>
      </c>
      <c r="B53" s="20">
        <v>5289.0000000000027</v>
      </c>
      <c r="C53" s="20">
        <v>5918.0000000000009</v>
      </c>
      <c r="D53" s="20">
        <v>10158.78344791233</v>
      </c>
      <c r="E53" s="19">
        <f>E101</f>
        <v>8650.3063139736914</v>
      </c>
      <c r="F53" s="19">
        <f t="shared" ref="F53:I53" si="34">F101</f>
        <v>8562.1613591097157</v>
      </c>
      <c r="G53" s="19">
        <f t="shared" si="34"/>
        <v>8627.2513104390782</v>
      </c>
      <c r="H53" s="19">
        <f t="shared" si="34"/>
        <v>8860.4862464727994</v>
      </c>
      <c r="I53" s="19">
        <f t="shared" si="34"/>
        <v>9277.8994897981211</v>
      </c>
    </row>
    <row r="54" spans="1:9" ht="14.55" customHeight="1" outlineLevel="1">
      <c r="A54" s="18" t="s">
        <v>44</v>
      </c>
      <c r="B54" s="20">
        <v>12685</v>
      </c>
      <c r="C54" s="20">
        <v>14074</v>
      </c>
      <c r="D54" s="20">
        <v>14721.208547945205</v>
      </c>
      <c r="E54" s="19">
        <f>E22/E8*E33</f>
        <v>16219.90277260274</v>
      </c>
      <c r="F54" s="19">
        <f t="shared" ref="F54:I54" si="35">F22/F8*F33</f>
        <v>17193.096938958905</v>
      </c>
      <c r="G54" s="19">
        <f t="shared" si="35"/>
        <v>18224.682755296442</v>
      </c>
      <c r="H54" s="19">
        <f t="shared" si="35"/>
        <v>19318.16372061423</v>
      </c>
      <c r="I54" s="19">
        <f t="shared" si="35"/>
        <v>20477.253543851082</v>
      </c>
    </row>
    <row r="55" spans="1:9" ht="14.55" customHeight="1" outlineLevel="1">
      <c r="A55" s="18" t="s">
        <v>45</v>
      </c>
      <c r="B55" s="20">
        <v>7168</v>
      </c>
      <c r="C55" s="20">
        <v>7691</v>
      </c>
      <c r="D55" s="20">
        <v>8036.3318794520546</v>
      </c>
      <c r="E55" s="35">
        <f>E23/E8*E34</f>
        <v>9123.6953095890403</v>
      </c>
      <c r="F55" s="35">
        <f t="shared" ref="F55:I55" si="36">F23/F8*F34</f>
        <v>9671.1170281643845</v>
      </c>
      <c r="G55" s="35">
        <f t="shared" si="36"/>
        <v>10251.384049854247</v>
      </c>
      <c r="H55" s="35">
        <f t="shared" si="36"/>
        <v>10866.467092845503</v>
      </c>
      <c r="I55" s="35">
        <f t="shared" si="36"/>
        <v>11518.455118416234</v>
      </c>
    </row>
    <row r="56" spans="1:9" ht="14.55" customHeight="1" outlineLevel="1">
      <c r="A56" s="39" t="s">
        <v>46</v>
      </c>
      <c r="B56" s="40">
        <f>SUM(B53:B55)</f>
        <v>25142.000000000004</v>
      </c>
      <c r="C56" s="40">
        <f t="shared" ref="C56:E56" si="37">SUM(C53:C55)</f>
        <v>27683</v>
      </c>
      <c r="D56" s="40">
        <f t="shared" si="37"/>
        <v>32916.323875309587</v>
      </c>
      <c r="E56" s="40">
        <f t="shared" si="37"/>
        <v>33993.904396165475</v>
      </c>
      <c r="F56" s="40">
        <f t="shared" ref="F56" si="38">SUM(F53:F55)</f>
        <v>35426.375326233006</v>
      </c>
      <c r="G56" s="40">
        <f t="shared" ref="G56" si="39">SUM(G53:G55)</f>
        <v>37103.318115589769</v>
      </c>
      <c r="H56" s="40">
        <f t="shared" ref="H56" si="40">SUM(H53:H55)</f>
        <v>39045.117059932534</v>
      </c>
      <c r="I56" s="40">
        <f t="shared" ref="I56" si="41">SUM(I53:I55)</f>
        <v>41273.608152065441</v>
      </c>
    </row>
    <row r="57" spans="1:9" ht="14.55" customHeight="1" outlineLevel="1">
      <c r="A57" s="17" t="s">
        <v>47</v>
      </c>
      <c r="B57" s="46"/>
      <c r="C57" s="46"/>
      <c r="D57" s="46"/>
      <c r="E57" s="19"/>
      <c r="F57" s="19"/>
      <c r="G57" s="19"/>
      <c r="H57" s="19"/>
      <c r="I57" s="19"/>
    </row>
    <row r="58" spans="1:9" ht="14.55" customHeight="1" outlineLevel="1">
      <c r="A58" s="18" t="s">
        <v>48</v>
      </c>
      <c r="B58" s="20">
        <v>19263</v>
      </c>
      <c r="C58" s="20">
        <v>20371</v>
      </c>
      <c r="D58" s="20">
        <v>21175.000000000007</v>
      </c>
      <c r="E58" s="19">
        <f>E33/E21</f>
        <v>23216.723576470591</v>
      </c>
      <c r="F58" s="19">
        <f t="shared" ref="F58:I58" si="42">F33/F21</f>
        <v>24609.726991058826</v>
      </c>
      <c r="G58" s="19">
        <f t="shared" si="42"/>
        <v>26086.31061052236</v>
      </c>
      <c r="H58" s="19">
        <f t="shared" si="42"/>
        <v>27651.489247153702</v>
      </c>
      <c r="I58" s="19">
        <f t="shared" si="42"/>
        <v>29310.578601982925</v>
      </c>
    </row>
    <row r="59" spans="1:9" ht="14.55" customHeight="1" outlineLevel="1" thickBot="1">
      <c r="A59" s="44" t="s">
        <v>49</v>
      </c>
      <c r="B59" s="45">
        <f>B58+B56</f>
        <v>44405</v>
      </c>
      <c r="C59" s="45">
        <f t="shared" ref="C59:D59" si="43">C58+C56</f>
        <v>48054</v>
      </c>
      <c r="D59" s="45">
        <f t="shared" si="43"/>
        <v>54091.323875309594</v>
      </c>
      <c r="E59" s="45">
        <f>E58+E56</f>
        <v>57210.627972636066</v>
      </c>
      <c r="F59" s="45">
        <f t="shared" ref="F59:I59" si="44">F58+F56</f>
        <v>60036.102317291836</v>
      </c>
      <c r="G59" s="45">
        <f t="shared" si="44"/>
        <v>63189.628726112132</v>
      </c>
      <c r="H59" s="45">
        <f t="shared" si="44"/>
        <v>66696.606307086244</v>
      </c>
      <c r="I59" s="45">
        <f t="shared" si="44"/>
        <v>70584.186754048365</v>
      </c>
    </row>
    <row r="60" spans="1:9" ht="14.55" customHeight="1" outlineLevel="1">
      <c r="B60" s="46"/>
      <c r="C60" s="46"/>
      <c r="D60" s="46"/>
      <c r="E60" s="19"/>
      <c r="F60" s="19"/>
      <c r="G60" s="19"/>
      <c r="H60" s="19"/>
      <c r="I60" s="19"/>
    </row>
    <row r="61" spans="1:9" ht="14.55" customHeight="1" outlineLevel="1">
      <c r="A61" s="17" t="s">
        <v>50</v>
      </c>
      <c r="B61" s="46"/>
      <c r="C61" s="46"/>
      <c r="D61" s="46"/>
      <c r="E61" s="19"/>
      <c r="F61" s="19"/>
      <c r="G61" s="19"/>
      <c r="H61" s="19"/>
      <c r="I61" s="19"/>
    </row>
    <row r="62" spans="1:9" ht="14.55" customHeight="1" outlineLevel="1">
      <c r="A62" s="17" t="s">
        <v>51</v>
      </c>
      <c r="B62" s="46"/>
      <c r="C62" s="46"/>
      <c r="D62" s="46"/>
      <c r="E62" s="19"/>
      <c r="F62" s="19"/>
      <c r="G62" s="19"/>
      <c r="H62" s="19"/>
      <c r="I62" s="19"/>
    </row>
    <row r="63" spans="1:9" ht="14.55" customHeight="1" outlineLevel="1">
      <c r="A63" s="18" t="s">
        <v>52</v>
      </c>
      <c r="B63" s="20">
        <v>10001</v>
      </c>
      <c r="C63" s="20">
        <v>10504</v>
      </c>
      <c r="D63" s="20">
        <v>11077.106104109589</v>
      </c>
      <c r="E63" s="19">
        <f>E24/E8*E34</f>
        <v>12164.927079452054</v>
      </c>
      <c r="F63" s="19">
        <f t="shared" ref="F63:I63" si="45">F24/F8*F34</f>
        <v>12894.822704219179</v>
      </c>
      <c r="G63" s="19">
        <f t="shared" si="45"/>
        <v>13668.512066472329</v>
      </c>
      <c r="H63" s="19">
        <f t="shared" si="45"/>
        <v>14488.622790460671</v>
      </c>
      <c r="I63" s="19">
        <f t="shared" si="45"/>
        <v>15357.940157888312</v>
      </c>
    </row>
    <row r="64" spans="1:9" ht="14.55" customHeight="1" outlineLevel="1">
      <c r="A64" s="18" t="s">
        <v>53</v>
      </c>
      <c r="B64" s="20">
        <v>1088</v>
      </c>
      <c r="C64" s="20">
        <v>894</v>
      </c>
      <c r="D64" s="20">
        <v>581</v>
      </c>
      <c r="E64" s="19">
        <f>E43*E25</f>
        <v>903.38201414400157</v>
      </c>
      <c r="F64" s="19">
        <f t="shared" ref="F64:I64" si="46">F43*F25</f>
        <v>1037.0238052262409</v>
      </c>
      <c r="G64" s="19">
        <f t="shared" si="46"/>
        <v>1181.531322582761</v>
      </c>
      <c r="H64" s="19">
        <f t="shared" si="46"/>
        <v>1337.6703985423878</v>
      </c>
      <c r="I64" s="19">
        <f t="shared" si="46"/>
        <v>1506.2573709237786</v>
      </c>
    </row>
    <row r="65" spans="1:10" ht="14.55" customHeight="1" outlineLevel="1">
      <c r="A65" s="39" t="s">
        <v>54</v>
      </c>
      <c r="B65" s="40">
        <f>B63+B64</f>
        <v>11089</v>
      </c>
      <c r="C65" s="40">
        <f t="shared" ref="C65:D65" si="47">C63+C64</f>
        <v>11398</v>
      </c>
      <c r="D65" s="40">
        <f t="shared" si="47"/>
        <v>11658.106104109589</v>
      </c>
      <c r="E65" s="40">
        <f>SUM(E63:E64)</f>
        <v>13068.309093596055</v>
      </c>
      <c r="F65" s="40">
        <f t="shared" ref="F65:I65" si="48">SUM(F63:F64)</f>
        <v>13931.84650944542</v>
      </c>
      <c r="G65" s="40">
        <f t="shared" si="48"/>
        <v>14850.04338905509</v>
      </c>
      <c r="H65" s="40">
        <f t="shared" si="48"/>
        <v>15826.29318900306</v>
      </c>
      <c r="I65" s="40">
        <f t="shared" si="48"/>
        <v>16864.197528812088</v>
      </c>
    </row>
    <row r="66" spans="1:10" ht="14.55" customHeight="1" outlineLevel="1">
      <c r="A66" s="17" t="s">
        <v>55</v>
      </c>
      <c r="B66" s="46"/>
      <c r="C66" s="46"/>
      <c r="D66" s="46"/>
      <c r="E66" s="19"/>
      <c r="F66" s="19"/>
      <c r="G66" s="19"/>
      <c r="H66" s="19"/>
      <c r="I66" s="19"/>
    </row>
    <row r="67" spans="1:10" ht="14.55" customHeight="1" outlineLevel="1">
      <c r="A67" s="18" t="s">
        <v>56</v>
      </c>
      <c r="B67" s="20">
        <v>20000</v>
      </c>
      <c r="C67" s="20">
        <v>20000</v>
      </c>
      <c r="D67" s="20">
        <v>20000</v>
      </c>
      <c r="E67" s="19">
        <f>E26</f>
        <v>20000</v>
      </c>
      <c r="F67" s="19">
        <f t="shared" ref="F67:I67" si="49">F26</f>
        <v>20000</v>
      </c>
      <c r="G67" s="19">
        <f t="shared" si="49"/>
        <v>20000</v>
      </c>
      <c r="H67" s="19">
        <f t="shared" si="49"/>
        <v>20000</v>
      </c>
      <c r="I67" s="19">
        <f t="shared" si="49"/>
        <v>20000</v>
      </c>
      <c r="J67" s="19"/>
    </row>
    <row r="68" spans="1:10" ht="14.55" customHeight="1" outlineLevel="1">
      <c r="A68" s="17" t="s">
        <v>57</v>
      </c>
      <c r="B68" s="46"/>
      <c r="C68" s="46"/>
      <c r="D68" s="46"/>
      <c r="E68" s="19"/>
      <c r="F68" s="19"/>
      <c r="G68" s="19"/>
      <c r="H68" s="19"/>
      <c r="I68" s="19"/>
    </row>
    <row r="69" spans="1:10" ht="14.55" customHeight="1" outlineLevel="1">
      <c r="A69" s="18" t="s">
        <v>58</v>
      </c>
      <c r="B69" s="20">
        <v>7627</v>
      </c>
      <c r="C69" s="20">
        <v>7627</v>
      </c>
      <c r="D69" s="20">
        <v>7627</v>
      </c>
      <c r="E69" s="19">
        <f>E27</f>
        <v>7627</v>
      </c>
      <c r="F69" s="19">
        <f t="shared" ref="F69:I69" si="50">F27</f>
        <v>7627</v>
      </c>
      <c r="G69" s="19">
        <f t="shared" si="50"/>
        <v>7627</v>
      </c>
      <c r="H69" s="19">
        <f t="shared" si="50"/>
        <v>7627</v>
      </c>
      <c r="I69" s="19">
        <f t="shared" si="50"/>
        <v>7627</v>
      </c>
    </row>
    <row r="70" spans="1:10" ht="14.55" customHeight="1" outlineLevel="1">
      <c r="A70" s="18" t="s">
        <v>59</v>
      </c>
      <c r="B70" s="20">
        <v>5689</v>
      </c>
      <c r="C70" s="20">
        <v>9029</v>
      </c>
      <c r="D70" s="20">
        <v>14806.217771200003</v>
      </c>
      <c r="E70" s="19">
        <f>E117</f>
        <v>16515.318879040005</v>
      </c>
      <c r="F70" s="19">
        <f t="shared" ref="F70:I70" si="51">F117</f>
        <v>18477.255807846406</v>
      </c>
      <c r="G70" s="19">
        <f t="shared" si="51"/>
        <v>20712.585337057037</v>
      </c>
      <c r="H70" s="19">
        <f t="shared" si="51"/>
        <v>23243.313118083173</v>
      </c>
      <c r="I70" s="19">
        <f t="shared" si="51"/>
        <v>26092.98922523627</v>
      </c>
    </row>
    <row r="71" spans="1:10" ht="14.55" customHeight="1" outlineLevel="1">
      <c r="A71" s="36" t="s">
        <v>60</v>
      </c>
      <c r="B71" s="47">
        <f>B69+B70</f>
        <v>13316</v>
      </c>
      <c r="C71" s="47">
        <f t="shared" ref="C71:D71" si="52">C69+C70</f>
        <v>16656</v>
      </c>
      <c r="D71" s="47">
        <f t="shared" si="52"/>
        <v>22433.217771200005</v>
      </c>
      <c r="E71" s="47">
        <f t="shared" ref="E71" si="53">E69+E70</f>
        <v>24142.318879040005</v>
      </c>
      <c r="F71" s="47">
        <f t="shared" ref="F71" si="54">F69+F70</f>
        <v>26104.255807846406</v>
      </c>
      <c r="G71" s="47">
        <f t="shared" ref="G71" si="55">G69+G70</f>
        <v>28339.585337057037</v>
      </c>
      <c r="H71" s="47">
        <f t="shared" ref="H71" si="56">H69+H70</f>
        <v>30870.313118083173</v>
      </c>
      <c r="I71" s="47">
        <f t="shared" ref="I71" si="57">I69+I70</f>
        <v>33719.98922523627</v>
      </c>
    </row>
    <row r="72" spans="1:10" ht="14.55" customHeight="1" outlineLevel="1" thickBot="1">
      <c r="A72" s="44" t="s">
        <v>61</v>
      </c>
      <c r="B72" s="45">
        <f>B71+B67+B65</f>
        <v>44405</v>
      </c>
      <c r="C72" s="45">
        <f t="shared" ref="C72:I72" si="58">C71+C67+C65</f>
        <v>48054</v>
      </c>
      <c r="D72" s="45">
        <f t="shared" si="58"/>
        <v>54091.323875309594</v>
      </c>
      <c r="E72" s="45">
        <f t="shared" si="58"/>
        <v>57210.627972636059</v>
      </c>
      <c r="F72" s="45">
        <f t="shared" si="58"/>
        <v>60036.102317291829</v>
      </c>
      <c r="G72" s="45">
        <f t="shared" si="58"/>
        <v>63189.628726112132</v>
      </c>
      <c r="H72" s="45">
        <f t="shared" si="58"/>
        <v>66696.606307086229</v>
      </c>
      <c r="I72" s="45">
        <f t="shared" si="58"/>
        <v>70584.186754048365</v>
      </c>
    </row>
    <row r="73" spans="1:10" ht="14.55" customHeight="1" outlineLevel="1">
      <c r="B73" s="43"/>
      <c r="C73" s="43"/>
      <c r="D73" s="43"/>
      <c r="E73" s="19"/>
      <c r="F73" s="19"/>
      <c r="G73" s="19"/>
      <c r="H73" s="19"/>
      <c r="I73" s="19"/>
    </row>
    <row r="74" spans="1:10" ht="14.55" customHeight="1" outlineLevel="1">
      <c r="A74" s="48" t="s">
        <v>62</v>
      </c>
      <c r="B74" s="49"/>
      <c r="C74" s="49"/>
      <c r="D74" s="49"/>
      <c r="E74" s="49"/>
      <c r="F74" s="49"/>
      <c r="G74" s="49"/>
      <c r="H74" s="49"/>
      <c r="I74" s="49"/>
    </row>
    <row r="75" spans="1:10" ht="14.55" customHeight="1" outlineLevel="1">
      <c r="E75" s="19"/>
      <c r="F75" s="19"/>
      <c r="G75" s="19"/>
      <c r="H75" s="19"/>
      <c r="I75" s="19"/>
    </row>
    <row r="76" spans="1:10" ht="14.55" customHeight="1">
      <c r="E76" s="19"/>
      <c r="F76" s="19"/>
      <c r="G76" s="19"/>
      <c r="H76" s="19"/>
      <c r="I76" s="19"/>
    </row>
    <row r="77" spans="1:10" s="16" customFormat="1" ht="19.8" customHeight="1">
      <c r="A77" s="14" t="s">
        <v>63</v>
      </c>
      <c r="B77" s="15"/>
      <c r="C77" s="15"/>
      <c r="D77" s="15"/>
      <c r="E77" s="15"/>
      <c r="F77" s="15"/>
      <c r="G77" s="15"/>
      <c r="H77" s="15"/>
      <c r="I77" s="15"/>
    </row>
    <row r="78" spans="1:10" ht="14.55" customHeight="1" outlineLevel="1">
      <c r="A78" s="17"/>
      <c r="B78" s="19"/>
      <c r="C78" s="19"/>
      <c r="D78" s="19"/>
      <c r="E78" s="19"/>
      <c r="F78" s="19"/>
      <c r="G78" s="19"/>
      <c r="H78" s="19"/>
      <c r="I78" s="19"/>
    </row>
    <row r="79" spans="1:10" ht="14.55" customHeight="1" outlineLevel="1">
      <c r="A79" s="17" t="s">
        <v>64</v>
      </c>
      <c r="B79" s="57"/>
      <c r="C79" s="57"/>
      <c r="D79" s="57"/>
      <c r="E79" s="50"/>
      <c r="F79" s="50"/>
      <c r="G79" s="50"/>
      <c r="H79" s="50"/>
      <c r="I79" s="50"/>
    </row>
    <row r="80" spans="1:10" ht="14.55" customHeight="1" outlineLevel="1">
      <c r="A80" s="18" t="s">
        <v>39</v>
      </c>
      <c r="B80" s="20">
        <v>5185</v>
      </c>
      <c r="C80" s="20">
        <v>7549</v>
      </c>
      <c r="D80" s="20">
        <v>8708.1928560000051</v>
      </c>
      <c r="E80" s="19">
        <f>E44</f>
        <v>5697.00369280001</v>
      </c>
      <c r="F80" s="19">
        <f t="shared" ref="F80:I80" si="59">F44</f>
        <v>6539.7897626880058</v>
      </c>
      <c r="G80" s="19">
        <f t="shared" si="59"/>
        <v>7451.0984307020972</v>
      </c>
      <c r="H80" s="19">
        <f t="shared" si="59"/>
        <v>8435.7592700871301</v>
      </c>
      <c r="I80" s="19">
        <f t="shared" si="59"/>
        <v>9498.9203571769831</v>
      </c>
    </row>
    <row r="81" spans="1:9" ht="14.55" customHeight="1" outlineLevel="1">
      <c r="A81" s="18" t="s">
        <v>34</v>
      </c>
      <c r="B81" s="20">
        <v>2960</v>
      </c>
      <c r="C81" s="20">
        <v>2803</v>
      </c>
      <c r="D81" s="20">
        <v>2906.83536</v>
      </c>
      <c r="E81" s="19">
        <f>E39</f>
        <v>3157.4744064000001</v>
      </c>
      <c r="F81" s="19">
        <f t="shared" ref="F81:I81" si="60">F39</f>
        <v>3346.9228707840007</v>
      </c>
      <c r="G81" s="19">
        <f t="shared" si="60"/>
        <v>3547.7382430310408</v>
      </c>
      <c r="H81" s="19">
        <f t="shared" si="60"/>
        <v>3760.6025376129037</v>
      </c>
      <c r="I81" s="19">
        <f t="shared" si="60"/>
        <v>3986.2386898696777</v>
      </c>
    </row>
    <row r="82" spans="1:9" ht="14.55" customHeight="1" outlineLevel="1">
      <c r="A82" s="18" t="s">
        <v>65</v>
      </c>
      <c r="B82" s="20"/>
      <c r="C82" s="20"/>
      <c r="D82" s="20"/>
      <c r="E82" s="19"/>
      <c r="F82" s="19"/>
      <c r="G82" s="19"/>
      <c r="H82" s="19"/>
      <c r="I82" s="19"/>
    </row>
    <row r="83" spans="1:9" ht="14.55" customHeight="1" outlineLevel="1">
      <c r="A83" s="51" t="s">
        <v>44</v>
      </c>
      <c r="B83" s="20">
        <v>-1280</v>
      </c>
      <c r="C83" s="20">
        <v>-1389</v>
      </c>
      <c r="D83" s="20">
        <v>-647.20854794520528</v>
      </c>
      <c r="E83" s="19">
        <f>D54-E54</f>
        <v>-1498.6942246575345</v>
      </c>
      <c r="F83" s="19">
        <f t="shared" ref="F83:I83" si="61">E54-F54</f>
        <v>-973.19416635616471</v>
      </c>
      <c r="G83" s="19">
        <f t="shared" si="61"/>
        <v>-1031.5858163375378</v>
      </c>
      <c r="H83" s="19">
        <f t="shared" si="61"/>
        <v>-1093.4809653177872</v>
      </c>
      <c r="I83" s="19">
        <f t="shared" si="61"/>
        <v>-1159.0898232368527</v>
      </c>
    </row>
    <row r="84" spans="1:9" ht="14.55" customHeight="1" outlineLevel="1">
      <c r="A84" s="51" t="s">
        <v>45</v>
      </c>
      <c r="B84" s="20">
        <v>-470</v>
      </c>
      <c r="C84" s="20">
        <v>-523</v>
      </c>
      <c r="D84" s="20">
        <v>-345.33187945205464</v>
      </c>
      <c r="E84" s="19">
        <f>D55-E55</f>
        <v>-1087.3634301369857</v>
      </c>
      <c r="F84" s="19">
        <f t="shared" ref="F84:I84" si="62">E55-F55</f>
        <v>-547.42171857534413</v>
      </c>
      <c r="G84" s="19">
        <f t="shared" si="62"/>
        <v>-580.2670216898623</v>
      </c>
      <c r="H84" s="19">
        <f t="shared" si="62"/>
        <v>-615.08304299125666</v>
      </c>
      <c r="I84" s="19">
        <f t="shared" si="62"/>
        <v>-651.98802557073031</v>
      </c>
    </row>
    <row r="85" spans="1:9" ht="14.55" customHeight="1" outlineLevel="1">
      <c r="A85" s="51" t="s">
        <v>52</v>
      </c>
      <c r="B85" s="20">
        <v>490</v>
      </c>
      <c r="C85" s="20">
        <v>503</v>
      </c>
      <c r="D85" s="20">
        <v>573.10610410958907</v>
      </c>
      <c r="E85" s="19">
        <f>-(D63-E63)</f>
        <v>1087.8209753424653</v>
      </c>
      <c r="F85" s="19">
        <f t="shared" ref="F85:I85" si="63">-(E63-F63)</f>
        <v>729.8956247671249</v>
      </c>
      <c r="G85" s="19">
        <f t="shared" si="63"/>
        <v>773.68936225314974</v>
      </c>
      <c r="H85" s="19">
        <f t="shared" si="63"/>
        <v>820.11072398834222</v>
      </c>
      <c r="I85" s="19">
        <f t="shared" si="63"/>
        <v>869.31736742764042</v>
      </c>
    </row>
    <row r="86" spans="1:9" ht="14.55" customHeight="1" outlineLevel="1">
      <c r="A86" s="51" t="s">
        <v>53</v>
      </c>
      <c r="B86" s="20">
        <v>50</v>
      </c>
      <c r="C86" s="20">
        <v>-194</v>
      </c>
      <c r="D86" s="20">
        <v>-313</v>
      </c>
      <c r="E86" s="19">
        <f>-(D64-E64)</f>
        <v>322.38201414400157</v>
      </c>
      <c r="F86" s="19">
        <f t="shared" ref="F86:I86" si="64">-(E64-F64)</f>
        <v>133.64179108223937</v>
      </c>
      <c r="G86" s="19">
        <f t="shared" si="64"/>
        <v>144.50751735652011</v>
      </c>
      <c r="H86" s="19">
        <f t="shared" si="64"/>
        <v>156.13907595962678</v>
      </c>
      <c r="I86" s="19">
        <f t="shared" si="64"/>
        <v>168.58697238139075</v>
      </c>
    </row>
    <row r="87" spans="1:9" ht="14.55" customHeight="1" outlineLevel="1">
      <c r="A87" s="39" t="s">
        <v>66</v>
      </c>
      <c r="B87" s="52">
        <f>SUM(B80:B86)</f>
        <v>6935</v>
      </c>
      <c r="C87" s="52">
        <f t="shared" ref="C87:E87" si="65">SUM(C80:C86)</f>
        <v>8749</v>
      </c>
      <c r="D87" s="52">
        <f t="shared" si="65"/>
        <v>10882.593892712335</v>
      </c>
      <c r="E87" s="52">
        <f t="shared" si="65"/>
        <v>7678.6234338919576</v>
      </c>
      <c r="F87" s="52">
        <f t="shared" ref="F87" si="66">SUM(F80:F86)</f>
        <v>9229.6341643898631</v>
      </c>
      <c r="G87" s="52">
        <f t="shared" ref="G87" si="67">SUM(G80:G86)</f>
        <v>10305.180715315408</v>
      </c>
      <c r="H87" s="52">
        <f t="shared" ref="H87" si="68">SUM(H80:H86)</f>
        <v>11464.047599338959</v>
      </c>
      <c r="I87" s="52">
        <f t="shared" ref="I87" si="69">SUM(I80:I86)</f>
        <v>12711.985538048109</v>
      </c>
    </row>
    <row r="88" spans="1:9" ht="14.55" customHeight="1" outlineLevel="1">
      <c r="A88" s="18" t="s">
        <v>67</v>
      </c>
      <c r="B88" s="20"/>
      <c r="C88" s="20"/>
      <c r="D88" s="20"/>
      <c r="E88" s="19"/>
      <c r="F88" s="19"/>
      <c r="G88" s="19"/>
      <c r="H88" s="19"/>
      <c r="I88" s="19"/>
    </row>
    <row r="89" spans="1:9" ht="14.55" customHeight="1" outlineLevel="1">
      <c r="A89" s="17" t="s">
        <v>68</v>
      </c>
      <c r="B89" s="20"/>
      <c r="C89" s="20"/>
      <c r="D89" s="20"/>
      <c r="E89" s="19"/>
      <c r="F89" s="19"/>
      <c r="G89" s="19"/>
      <c r="H89" s="19"/>
      <c r="I89" s="19"/>
    </row>
    <row r="90" spans="1:9" ht="14.55" customHeight="1" outlineLevel="1">
      <c r="A90" s="18" t="s">
        <v>69</v>
      </c>
      <c r="B90" s="20">
        <v>-3004.9999999999973</v>
      </c>
      <c r="C90" s="20">
        <v>-3911.0000000000018</v>
      </c>
      <c r="D90" s="20">
        <v>-3710.8353600000046</v>
      </c>
      <c r="E90" s="19">
        <f>-E109</f>
        <v>-5199.197982870588</v>
      </c>
      <c r="F90" s="19">
        <f t="shared" ref="F90:I90" si="70">-F109</f>
        <v>-4739.9262853722357</v>
      </c>
      <c r="G90" s="19">
        <f t="shared" si="70"/>
        <v>-5024.3218624945766</v>
      </c>
      <c r="H90" s="19">
        <f t="shared" si="70"/>
        <v>-5325.7811742442464</v>
      </c>
      <c r="I90" s="19">
        <f t="shared" si="70"/>
        <v>-5645.3280446989011</v>
      </c>
    </row>
    <row r="91" spans="1:9" ht="14.55" customHeight="1" outlineLevel="1">
      <c r="A91" s="39" t="s">
        <v>70</v>
      </c>
      <c r="B91" s="52">
        <f>B90</f>
        <v>-3004.9999999999973</v>
      </c>
      <c r="C91" s="52">
        <f t="shared" ref="C91:D91" si="71">C90</f>
        <v>-3911.0000000000018</v>
      </c>
      <c r="D91" s="52">
        <f t="shared" si="71"/>
        <v>-3710.8353600000046</v>
      </c>
      <c r="E91" s="52">
        <f>E90</f>
        <v>-5199.197982870588</v>
      </c>
      <c r="F91" s="52">
        <f t="shared" ref="F91:I91" si="72">F90</f>
        <v>-4739.9262853722357</v>
      </c>
      <c r="G91" s="52">
        <f t="shared" si="72"/>
        <v>-5024.3218624945766</v>
      </c>
      <c r="H91" s="52">
        <f t="shared" si="72"/>
        <v>-5325.7811742442464</v>
      </c>
      <c r="I91" s="52">
        <f t="shared" si="72"/>
        <v>-5645.3280446989011</v>
      </c>
    </row>
    <row r="92" spans="1:9" ht="14.55" customHeight="1" outlineLevel="1">
      <c r="A92" s="18" t="s">
        <v>67</v>
      </c>
      <c r="B92" s="20"/>
      <c r="C92" s="20"/>
      <c r="D92" s="20"/>
      <c r="E92" s="19"/>
      <c r="F92" s="19"/>
      <c r="G92" s="19"/>
      <c r="H92" s="19"/>
      <c r="I92" s="19"/>
    </row>
    <row r="93" spans="1:9" ht="14.55" customHeight="1" outlineLevel="1">
      <c r="A93" s="17" t="s">
        <v>71</v>
      </c>
      <c r="B93" s="20"/>
      <c r="C93" s="20"/>
      <c r="D93" s="20"/>
      <c r="E93" s="19"/>
      <c r="F93" s="19"/>
      <c r="G93" s="19"/>
      <c r="H93" s="19"/>
      <c r="I93" s="19"/>
    </row>
    <row r="94" spans="1:9" ht="14.55" customHeight="1" outlineLevel="1">
      <c r="A94" s="18" t="s">
        <v>72</v>
      </c>
      <c r="B94" s="20">
        <v>0</v>
      </c>
      <c r="C94" s="20">
        <v>0</v>
      </c>
      <c r="D94" s="20">
        <v>0</v>
      </c>
      <c r="E94" s="19">
        <f>E69-D69</f>
        <v>0</v>
      </c>
      <c r="F94" s="19">
        <f t="shared" ref="F94:I94" si="73">F69-E69</f>
        <v>0</v>
      </c>
      <c r="G94" s="19">
        <f t="shared" si="73"/>
        <v>0</v>
      </c>
      <c r="H94" s="19">
        <f t="shared" si="73"/>
        <v>0</v>
      </c>
      <c r="I94" s="19">
        <f t="shared" si="73"/>
        <v>0</v>
      </c>
    </row>
    <row r="95" spans="1:9" ht="14.55" customHeight="1" outlineLevel="1">
      <c r="A95" s="18" t="s">
        <v>73</v>
      </c>
      <c r="B95" s="20">
        <v>-4312</v>
      </c>
      <c r="C95" s="20">
        <v>-4209</v>
      </c>
      <c r="D95" s="20">
        <v>-2930.9750848000026</v>
      </c>
      <c r="E95" s="19">
        <f>-E46</f>
        <v>-3987.9025849600066</v>
      </c>
      <c r="F95" s="19">
        <f t="shared" ref="F95:I95" si="74">-F46</f>
        <v>-4577.8528338816041</v>
      </c>
      <c r="G95" s="19">
        <f t="shared" si="74"/>
        <v>-5215.7689014914677</v>
      </c>
      <c r="H95" s="19">
        <f t="shared" si="74"/>
        <v>-5905.0314890609907</v>
      </c>
      <c r="I95" s="19">
        <f t="shared" si="74"/>
        <v>-6649.2442500238876</v>
      </c>
    </row>
    <row r="96" spans="1:9" ht="14.55" customHeight="1" outlineLevel="1">
      <c r="A96" s="18" t="s">
        <v>74</v>
      </c>
      <c r="B96" s="20">
        <v>0</v>
      </c>
      <c r="C96" s="20">
        <v>0</v>
      </c>
      <c r="D96" s="20">
        <v>0</v>
      </c>
      <c r="E96" s="19">
        <f>E67-D67</f>
        <v>0</v>
      </c>
      <c r="F96" s="19">
        <f t="shared" ref="F96:I96" si="75">F67-E67</f>
        <v>0</v>
      </c>
      <c r="G96" s="19">
        <f t="shared" si="75"/>
        <v>0</v>
      </c>
      <c r="H96" s="19">
        <f t="shared" si="75"/>
        <v>0</v>
      </c>
      <c r="I96" s="19">
        <f t="shared" si="75"/>
        <v>0</v>
      </c>
    </row>
    <row r="97" spans="1:9" ht="14.55" customHeight="1" outlineLevel="1">
      <c r="A97" s="39" t="s">
        <v>75</v>
      </c>
      <c r="B97" s="52">
        <v>-4312</v>
      </c>
      <c r="C97" s="52">
        <v>-4209</v>
      </c>
      <c r="D97" s="52">
        <v>-2930.9750848000026</v>
      </c>
      <c r="E97" s="52">
        <f>E95</f>
        <v>-3987.9025849600066</v>
      </c>
      <c r="F97" s="52">
        <f t="shared" ref="F97:I97" si="76">F95</f>
        <v>-4577.8528338816041</v>
      </c>
      <c r="G97" s="52">
        <f t="shared" si="76"/>
        <v>-5215.7689014914677</v>
      </c>
      <c r="H97" s="52">
        <f t="shared" si="76"/>
        <v>-5905.0314890609907</v>
      </c>
      <c r="I97" s="52">
        <f t="shared" si="76"/>
        <v>-6649.2442500238876</v>
      </c>
    </row>
    <row r="98" spans="1:9" ht="14.55" customHeight="1" outlineLevel="1">
      <c r="A98" s="18" t="s">
        <v>67</v>
      </c>
      <c r="B98" s="20"/>
      <c r="C98" s="20"/>
      <c r="D98" s="20"/>
      <c r="E98" s="19"/>
      <c r="F98" s="19"/>
      <c r="G98" s="19"/>
      <c r="H98" s="19"/>
      <c r="I98" s="19"/>
    </row>
    <row r="99" spans="1:9" ht="14.55" customHeight="1" outlineLevel="1">
      <c r="A99" s="17" t="s">
        <v>76</v>
      </c>
      <c r="B99" s="33">
        <f>B97+B91+B87</f>
        <v>-381.99999999999727</v>
      </c>
      <c r="C99" s="33">
        <f t="shared" ref="C99:I99" si="77">C97+C91+C87</f>
        <v>628.99999999999818</v>
      </c>
      <c r="D99" s="33">
        <f t="shared" si="77"/>
        <v>4240.7834479123285</v>
      </c>
      <c r="E99" s="33">
        <f t="shared" si="77"/>
        <v>-1508.477133938638</v>
      </c>
      <c r="F99" s="33">
        <f t="shared" si="77"/>
        <v>-88.144954863975727</v>
      </c>
      <c r="G99" s="33">
        <f t="shared" si="77"/>
        <v>65.08995132936252</v>
      </c>
      <c r="H99" s="33">
        <f t="shared" si="77"/>
        <v>233.23493603372117</v>
      </c>
      <c r="I99" s="33">
        <f t="shared" si="77"/>
        <v>417.41324332532167</v>
      </c>
    </row>
    <row r="100" spans="1:9" ht="14.55" customHeight="1" outlineLevel="1">
      <c r="A100" s="18" t="s">
        <v>77</v>
      </c>
      <c r="B100" s="20">
        <v>5671</v>
      </c>
      <c r="C100" s="19">
        <f>B101</f>
        <v>5289.0000000000027</v>
      </c>
      <c r="D100" s="19">
        <f t="shared" ref="D100:I100" si="78">C101</f>
        <v>5918.0000000000009</v>
      </c>
      <c r="E100" s="19">
        <f t="shared" si="78"/>
        <v>10158.78344791233</v>
      </c>
      <c r="F100" s="19">
        <f t="shared" si="78"/>
        <v>8650.3063139736914</v>
      </c>
      <c r="G100" s="19">
        <f t="shared" si="78"/>
        <v>8562.1613591097157</v>
      </c>
      <c r="H100" s="19">
        <f t="shared" si="78"/>
        <v>8627.2513104390782</v>
      </c>
      <c r="I100" s="19">
        <f t="shared" si="78"/>
        <v>8860.4862464727994</v>
      </c>
    </row>
    <row r="101" spans="1:9" ht="14.55" customHeight="1" outlineLevel="1">
      <c r="A101" s="53" t="s">
        <v>78</v>
      </c>
      <c r="B101" s="54">
        <f>B99+B100</f>
        <v>5289.0000000000027</v>
      </c>
      <c r="C101" s="54">
        <f>SUM(C99:C100)</f>
        <v>5918.0000000000009</v>
      </c>
      <c r="D101" s="54">
        <f t="shared" ref="D101:I101" si="79">SUM(D99:D100)</f>
        <v>10158.78344791233</v>
      </c>
      <c r="E101" s="54">
        <f t="shared" si="79"/>
        <v>8650.3063139736914</v>
      </c>
      <c r="F101" s="54">
        <f t="shared" si="79"/>
        <v>8562.1613591097157</v>
      </c>
      <c r="G101" s="54">
        <f t="shared" si="79"/>
        <v>8627.2513104390782</v>
      </c>
      <c r="H101" s="54">
        <f t="shared" si="79"/>
        <v>8860.4862464727994</v>
      </c>
      <c r="I101" s="54">
        <f t="shared" si="79"/>
        <v>9277.8994897981211</v>
      </c>
    </row>
    <row r="102" spans="1:9" ht="14.55" customHeight="1" outlineLevel="1"/>
    <row r="103" spans="1:9" ht="14.55" customHeight="1">
      <c r="B103" s="55"/>
      <c r="C103" s="55"/>
      <c r="D103" s="55"/>
      <c r="E103" s="55"/>
      <c r="F103" s="55"/>
      <c r="G103" s="55"/>
      <c r="H103" s="55"/>
      <c r="I103" s="55"/>
    </row>
    <row r="104" spans="1:9" s="16" customFormat="1" ht="19.8" customHeight="1">
      <c r="A104" s="14" t="s">
        <v>79</v>
      </c>
      <c r="B104" s="14"/>
      <c r="C104" s="14"/>
      <c r="D104" s="14"/>
      <c r="E104" s="15"/>
      <c r="F104" s="15"/>
      <c r="G104" s="15"/>
      <c r="H104" s="15"/>
      <c r="I104" s="15"/>
    </row>
    <row r="105" spans="1:9" ht="14.55" customHeight="1" outlineLevel="1">
      <c r="A105" s="17"/>
      <c r="E105" s="19"/>
      <c r="F105" s="19"/>
      <c r="G105" s="19"/>
      <c r="H105" s="19"/>
      <c r="I105" s="19"/>
    </row>
    <row r="106" spans="1:9" ht="14.55" customHeight="1" outlineLevel="1">
      <c r="A106" s="17" t="s">
        <v>80</v>
      </c>
      <c r="E106" s="19"/>
      <c r="F106" s="19"/>
      <c r="G106" s="19"/>
      <c r="H106" s="19"/>
      <c r="I106" s="19"/>
    </row>
    <row r="107" spans="1:9" ht="14.55" customHeight="1" outlineLevel="1">
      <c r="A107" s="17" t="s">
        <v>113</v>
      </c>
      <c r="B107" s="19"/>
      <c r="C107" s="19"/>
      <c r="D107" s="19"/>
      <c r="E107" s="19"/>
      <c r="F107" s="19"/>
      <c r="G107" s="19"/>
      <c r="H107" s="19"/>
      <c r="I107" s="19"/>
    </row>
    <row r="108" spans="1:9" ht="14.55" customHeight="1" outlineLevel="1">
      <c r="A108" s="18" t="s">
        <v>81</v>
      </c>
      <c r="B108" s="19">
        <f>B111+B109+B110</f>
        <v>25227.999999999996</v>
      </c>
      <c r="C108" s="19">
        <f>B111</f>
        <v>19263</v>
      </c>
      <c r="D108" s="19">
        <f t="shared" ref="D108:I108" si="80">C111</f>
        <v>20371</v>
      </c>
      <c r="E108" s="19">
        <f>D111</f>
        <v>21175.000000000004</v>
      </c>
      <c r="F108" s="19">
        <f t="shared" ref="F108:I108" si="81">E111</f>
        <v>23216.723576470591</v>
      </c>
      <c r="G108" s="19">
        <f t="shared" si="81"/>
        <v>24609.726991058826</v>
      </c>
      <c r="H108" s="19">
        <f t="shared" si="81"/>
        <v>26086.31061052236</v>
      </c>
      <c r="I108" s="19">
        <f t="shared" si="81"/>
        <v>27651.489247153702</v>
      </c>
    </row>
    <row r="109" spans="1:9" ht="14.55" customHeight="1" outlineLevel="1">
      <c r="A109" s="18" t="s">
        <v>82</v>
      </c>
      <c r="B109" s="19">
        <f>-B90</f>
        <v>3004.9999999999973</v>
      </c>
      <c r="C109" s="19">
        <f t="shared" ref="C109:D109" si="82">-C90</f>
        <v>3911.0000000000018</v>
      </c>
      <c r="D109" s="19">
        <f t="shared" si="82"/>
        <v>3710.8353600000046</v>
      </c>
      <c r="E109" s="19">
        <f>E111+E110-E108</f>
        <v>5199.197982870588</v>
      </c>
      <c r="F109" s="19">
        <f t="shared" ref="F109:I109" si="83">F111+F110-F108</f>
        <v>4739.9262853722357</v>
      </c>
      <c r="G109" s="19">
        <f t="shared" si="83"/>
        <v>5024.3218624945766</v>
      </c>
      <c r="H109" s="19">
        <f t="shared" si="83"/>
        <v>5325.7811742442464</v>
      </c>
      <c r="I109" s="19">
        <f t="shared" si="83"/>
        <v>5645.3280446989011</v>
      </c>
    </row>
    <row r="110" spans="1:9" ht="14.55" customHeight="1" outlineLevel="1">
      <c r="A110" s="18" t="s">
        <v>83</v>
      </c>
      <c r="B110" s="19">
        <f>B39</f>
        <v>2960</v>
      </c>
      <c r="C110" s="19">
        <f>C39</f>
        <v>2803</v>
      </c>
      <c r="D110" s="19">
        <f t="shared" ref="D110:I110" si="84">D39</f>
        <v>2906.83536</v>
      </c>
      <c r="E110" s="19">
        <f>E39</f>
        <v>3157.4744064000001</v>
      </c>
      <c r="F110" s="19">
        <f t="shared" ref="F110:I110" si="85">F39</f>
        <v>3346.9228707840007</v>
      </c>
      <c r="G110" s="19">
        <f t="shared" si="85"/>
        <v>3547.7382430310408</v>
      </c>
      <c r="H110" s="19">
        <f t="shared" si="85"/>
        <v>3760.6025376129037</v>
      </c>
      <c r="I110" s="19">
        <f t="shared" si="85"/>
        <v>3986.2386898696777</v>
      </c>
    </row>
    <row r="111" spans="1:9" ht="14.55" customHeight="1" outlineLevel="1">
      <c r="A111" s="36" t="s">
        <v>84</v>
      </c>
      <c r="B111" s="56">
        <f>B58</f>
        <v>19263</v>
      </c>
      <c r="C111" s="56">
        <f>C108+C109-C110</f>
        <v>20371</v>
      </c>
      <c r="D111" s="56">
        <f t="shared" ref="D111:I111" si="86">D108+D109-D110</f>
        <v>21175.000000000004</v>
      </c>
      <c r="E111" s="56">
        <f>E58</f>
        <v>23216.723576470591</v>
      </c>
      <c r="F111" s="56">
        <f t="shared" ref="F111:I111" si="87">F58</f>
        <v>24609.726991058826</v>
      </c>
      <c r="G111" s="56">
        <f t="shared" si="87"/>
        <v>26086.31061052236</v>
      </c>
      <c r="H111" s="56">
        <f t="shared" si="87"/>
        <v>27651.489247153702</v>
      </c>
      <c r="I111" s="56">
        <f t="shared" si="87"/>
        <v>29310.578601982925</v>
      </c>
    </row>
    <row r="112" spans="1:9" ht="14.55" customHeight="1" outlineLevel="1">
      <c r="A112" s="18" t="s">
        <v>67</v>
      </c>
      <c r="B112" s="19"/>
      <c r="C112" s="19"/>
      <c r="D112" s="19"/>
      <c r="E112" s="19"/>
      <c r="F112" s="19"/>
      <c r="G112" s="19"/>
      <c r="H112" s="19"/>
      <c r="I112" s="19"/>
    </row>
    <row r="113" spans="1:9" ht="14.55" customHeight="1" outlineLevel="1">
      <c r="A113" s="17" t="s">
        <v>85</v>
      </c>
      <c r="B113" s="19"/>
      <c r="C113" s="19"/>
      <c r="D113" s="19"/>
      <c r="E113" s="19"/>
      <c r="F113" s="19"/>
      <c r="G113" s="19"/>
      <c r="H113" s="19"/>
      <c r="I113" s="19"/>
    </row>
    <row r="114" spans="1:9" ht="14.55" customHeight="1" outlineLevel="1">
      <c r="A114" s="18" t="s">
        <v>81</v>
      </c>
      <c r="B114" s="20">
        <f>B117-B115+B116</f>
        <v>4816</v>
      </c>
      <c r="C114" s="19">
        <f>B117</f>
        <v>5689</v>
      </c>
      <c r="D114" s="19">
        <f t="shared" ref="D114:I114" si="88">C117</f>
        <v>9029</v>
      </c>
      <c r="E114" s="19">
        <f t="shared" si="88"/>
        <v>14806.217771200003</v>
      </c>
      <c r="F114" s="19">
        <f t="shared" si="88"/>
        <v>16515.318879040005</v>
      </c>
      <c r="G114" s="19">
        <f t="shared" si="88"/>
        <v>18477.255807846406</v>
      </c>
      <c r="H114" s="19">
        <f t="shared" si="88"/>
        <v>20712.585337057037</v>
      </c>
      <c r="I114" s="19">
        <f t="shared" si="88"/>
        <v>23243.313118083173</v>
      </c>
    </row>
    <row r="115" spans="1:9" ht="14.55" customHeight="1" outlineLevel="1">
      <c r="A115" s="18" t="s">
        <v>39</v>
      </c>
      <c r="B115" s="19">
        <f>B44</f>
        <v>5185</v>
      </c>
      <c r="C115" s="19">
        <f>C44</f>
        <v>7549</v>
      </c>
      <c r="D115" s="19">
        <f t="shared" ref="D115:I115" si="89">D44</f>
        <v>8708.1928560000051</v>
      </c>
      <c r="E115" s="19">
        <f t="shared" si="89"/>
        <v>5697.00369280001</v>
      </c>
      <c r="F115" s="19">
        <f t="shared" si="89"/>
        <v>6539.7897626880058</v>
      </c>
      <c r="G115" s="19">
        <f t="shared" si="89"/>
        <v>7451.0984307020972</v>
      </c>
      <c r="H115" s="19">
        <f t="shared" si="89"/>
        <v>8435.7592700871301</v>
      </c>
      <c r="I115" s="19">
        <f t="shared" si="89"/>
        <v>9498.9203571769831</v>
      </c>
    </row>
    <row r="116" spans="1:9" ht="14.55" customHeight="1" outlineLevel="1">
      <c r="A116" s="18" t="s">
        <v>86</v>
      </c>
      <c r="B116" s="19">
        <f>B46</f>
        <v>4312</v>
      </c>
      <c r="C116" s="19">
        <f>C46</f>
        <v>4209</v>
      </c>
      <c r="D116" s="19">
        <f t="shared" ref="D116:I116" si="90">D46</f>
        <v>2930.9750848000026</v>
      </c>
      <c r="E116" s="19">
        <f t="shared" si="90"/>
        <v>3987.9025849600066</v>
      </c>
      <c r="F116" s="19">
        <f t="shared" si="90"/>
        <v>4577.8528338816041</v>
      </c>
      <c r="G116" s="19">
        <f t="shared" si="90"/>
        <v>5215.7689014914677</v>
      </c>
      <c r="H116" s="19">
        <f t="shared" si="90"/>
        <v>5905.0314890609907</v>
      </c>
      <c r="I116" s="19">
        <f t="shared" si="90"/>
        <v>6649.2442500238876</v>
      </c>
    </row>
    <row r="117" spans="1:9" ht="14.55" customHeight="1" outlineLevel="1">
      <c r="A117" s="36" t="s">
        <v>87</v>
      </c>
      <c r="B117" s="56">
        <f>B70</f>
        <v>5689</v>
      </c>
      <c r="C117" s="56">
        <f>C114+C115-C116</f>
        <v>9029</v>
      </c>
      <c r="D117" s="56">
        <f t="shared" ref="D117:I117" si="91">D114+D115-D116</f>
        <v>14806.217771200003</v>
      </c>
      <c r="E117" s="56">
        <f t="shared" si="91"/>
        <v>16515.318879040005</v>
      </c>
      <c r="F117" s="56">
        <f t="shared" si="91"/>
        <v>18477.255807846406</v>
      </c>
      <c r="G117" s="56">
        <f t="shared" si="91"/>
        <v>20712.585337057037</v>
      </c>
      <c r="H117" s="56">
        <f t="shared" si="91"/>
        <v>23243.313118083173</v>
      </c>
      <c r="I117" s="56">
        <f t="shared" si="91"/>
        <v>26092.98922523627</v>
      </c>
    </row>
    <row r="118" spans="1:9" ht="14.55" customHeight="1" outlineLevel="1">
      <c r="A118" s="17" t="s">
        <v>67</v>
      </c>
      <c r="B118" s="33"/>
      <c r="C118" s="33"/>
      <c r="D118" s="33"/>
      <c r="E118" s="33"/>
      <c r="F118" s="33"/>
      <c r="G118" s="33"/>
      <c r="H118" s="33"/>
      <c r="I118" s="33"/>
    </row>
    <row r="119" spans="1:9" ht="14.55" customHeight="1" outlineLevel="1">
      <c r="A119" s="17" t="s">
        <v>88</v>
      </c>
      <c r="B119" s="19"/>
      <c r="D119" s="19"/>
      <c r="E119" s="19"/>
      <c r="F119" s="19"/>
      <c r="G119" s="19"/>
      <c r="H119" s="19"/>
      <c r="I119" s="19"/>
    </row>
    <row r="120" spans="1:9" ht="14.55" customHeight="1" outlineLevel="1">
      <c r="A120" s="18" t="s">
        <v>81</v>
      </c>
      <c r="B120" s="57">
        <f>B67</f>
        <v>20000</v>
      </c>
      <c r="C120" s="50">
        <f>B122</f>
        <v>20000</v>
      </c>
      <c r="D120" s="50">
        <f t="shared" ref="D120:I120" si="92">C122</f>
        <v>20000</v>
      </c>
      <c r="E120" s="50">
        <f t="shared" si="92"/>
        <v>20000</v>
      </c>
      <c r="F120" s="50">
        <f t="shared" si="92"/>
        <v>20000</v>
      </c>
      <c r="G120" s="50">
        <f t="shared" si="92"/>
        <v>20000</v>
      </c>
      <c r="H120" s="50">
        <f t="shared" si="92"/>
        <v>20000</v>
      </c>
      <c r="I120" s="50">
        <f t="shared" si="92"/>
        <v>20000</v>
      </c>
    </row>
    <row r="121" spans="1:9" ht="14.55" customHeight="1" outlineLevel="1">
      <c r="A121" s="18" t="s">
        <v>89</v>
      </c>
      <c r="B121" s="19">
        <v>0</v>
      </c>
      <c r="C121" s="19">
        <f>C120-B122</f>
        <v>0</v>
      </c>
      <c r="D121" s="19">
        <f t="shared" ref="D121:I121" si="93">D120-C122</f>
        <v>0</v>
      </c>
      <c r="E121" s="19">
        <f t="shared" si="93"/>
        <v>0</v>
      </c>
      <c r="F121" s="19">
        <f t="shared" si="93"/>
        <v>0</v>
      </c>
      <c r="G121" s="19">
        <f t="shared" si="93"/>
        <v>0</v>
      </c>
      <c r="H121" s="19">
        <f t="shared" si="93"/>
        <v>0</v>
      </c>
      <c r="I121" s="19">
        <f t="shared" si="93"/>
        <v>0</v>
      </c>
    </row>
    <row r="122" spans="1:9" ht="14.55" customHeight="1" outlineLevel="1">
      <c r="A122" s="36" t="s">
        <v>90</v>
      </c>
      <c r="B122" s="56">
        <f>SUM(B120:B121)</f>
        <v>20000</v>
      </c>
      <c r="C122" s="56">
        <f>SUM(C120:C121)</f>
        <v>20000</v>
      </c>
      <c r="D122" s="56">
        <f t="shared" ref="D122:I122" si="94">SUM(D120:D121)</f>
        <v>20000</v>
      </c>
      <c r="E122" s="56">
        <f t="shared" si="94"/>
        <v>20000</v>
      </c>
      <c r="F122" s="56">
        <f t="shared" si="94"/>
        <v>20000</v>
      </c>
      <c r="G122" s="56">
        <f t="shared" si="94"/>
        <v>20000</v>
      </c>
      <c r="H122" s="56">
        <f t="shared" si="94"/>
        <v>20000</v>
      </c>
      <c r="I122" s="56">
        <f t="shared" si="94"/>
        <v>20000</v>
      </c>
    </row>
    <row r="123" spans="1:9" ht="14.55" customHeight="1" outlineLevel="1">
      <c r="A123" s="18" t="s">
        <v>67</v>
      </c>
      <c r="B123" s="19"/>
      <c r="C123" s="19"/>
      <c r="D123" s="19"/>
      <c r="E123" s="19"/>
      <c r="F123" s="19"/>
      <c r="G123" s="19"/>
      <c r="H123" s="19"/>
      <c r="I123" s="19"/>
    </row>
    <row r="124" spans="1:9" ht="14.55" customHeight="1" outlineLevel="1">
      <c r="A124" s="18" t="s">
        <v>91</v>
      </c>
      <c r="B124" s="19">
        <f>B41</f>
        <v>1240</v>
      </c>
      <c r="C124" s="19">
        <f t="shared" ref="C124:D124" si="95">C41</f>
        <v>1240</v>
      </c>
      <c r="D124" s="19">
        <f t="shared" si="95"/>
        <v>1240</v>
      </c>
      <c r="E124" s="19">
        <f>AVERAGE(E122,D122)*E17</f>
        <v>1240</v>
      </c>
      <c r="F124" s="19">
        <f t="shared" ref="F124:I124" si="96">AVERAGE(F122,E122)*F17</f>
        <v>1240</v>
      </c>
      <c r="G124" s="19">
        <f t="shared" si="96"/>
        <v>1240</v>
      </c>
      <c r="H124" s="19">
        <f t="shared" si="96"/>
        <v>1240</v>
      </c>
      <c r="I124" s="19">
        <f t="shared" si="96"/>
        <v>1240</v>
      </c>
    </row>
    <row r="125" spans="1:9" ht="14.55" customHeight="1" outlineLevel="1">
      <c r="A125" s="36" t="s">
        <v>92</v>
      </c>
      <c r="B125" s="56">
        <f>B124</f>
        <v>1240</v>
      </c>
      <c r="C125" s="56">
        <f t="shared" ref="C125:I125" si="97">C124</f>
        <v>1240</v>
      </c>
      <c r="D125" s="56">
        <f t="shared" si="97"/>
        <v>1240</v>
      </c>
      <c r="E125" s="56">
        <f t="shared" si="97"/>
        <v>1240</v>
      </c>
      <c r="F125" s="56">
        <f t="shared" si="97"/>
        <v>1240</v>
      </c>
      <c r="G125" s="56">
        <f t="shared" si="97"/>
        <v>1240</v>
      </c>
      <c r="H125" s="56">
        <f t="shared" si="97"/>
        <v>1240</v>
      </c>
      <c r="I125" s="56">
        <f t="shared" si="97"/>
        <v>1240</v>
      </c>
    </row>
    <row r="126" spans="1:9" ht="14.55" customHeight="1" outlineLevel="1">
      <c r="B126" s="19"/>
      <c r="C126" s="19"/>
      <c r="D126" s="19"/>
      <c r="E126" s="19"/>
      <c r="F126" s="19"/>
      <c r="G126" s="19"/>
      <c r="H126" s="19"/>
      <c r="I126" s="19"/>
    </row>
    <row r="127" spans="1:9" ht="14.55" customHeight="1">
      <c r="B127" s="19"/>
      <c r="C127" s="19"/>
      <c r="D127" s="19"/>
      <c r="E127" s="19"/>
      <c r="F127" s="19"/>
      <c r="G127" s="19"/>
      <c r="H127" s="19"/>
      <c r="I127" s="19"/>
    </row>
    <row r="128" spans="1:9" s="16" customFormat="1" ht="19.8" customHeight="1">
      <c r="A128" s="14" t="s">
        <v>93</v>
      </c>
      <c r="B128" s="14"/>
      <c r="C128" s="14"/>
      <c r="D128" s="14"/>
      <c r="E128" s="15"/>
      <c r="F128" s="15"/>
      <c r="G128" s="15"/>
      <c r="H128" s="15"/>
      <c r="I128" s="15"/>
    </row>
    <row r="129" spans="1:9" ht="14.55" customHeight="1" outlineLevel="1"/>
    <row r="130" spans="1:9" ht="14.55" customHeight="1" outlineLevel="1">
      <c r="A130" s="17" t="s">
        <v>9</v>
      </c>
    </row>
    <row r="131" spans="1:9" ht="14.55" customHeight="1" outlineLevel="1">
      <c r="A131" s="18" t="s">
        <v>94</v>
      </c>
      <c r="B131" s="19">
        <f>B33</f>
        <v>81422</v>
      </c>
      <c r="C131" s="19">
        <f t="shared" ref="C131:I131" si="98">C33</f>
        <v>86698</v>
      </c>
      <c r="D131" s="19">
        <f t="shared" si="98"/>
        <v>93085.92</v>
      </c>
      <c r="E131" s="19">
        <f t="shared" si="98"/>
        <v>98671.075200000007</v>
      </c>
      <c r="F131" s="19">
        <f t="shared" si="98"/>
        <v>104591.33971200002</v>
      </c>
      <c r="G131" s="19">
        <f t="shared" si="98"/>
        <v>110866.82009472002</v>
      </c>
      <c r="H131" s="19">
        <f t="shared" si="98"/>
        <v>117518.82930040323</v>
      </c>
      <c r="I131" s="19">
        <f t="shared" si="98"/>
        <v>124569.95905842743</v>
      </c>
    </row>
    <row r="132" spans="1:9" ht="14.55" customHeight="1" outlineLevel="1">
      <c r="A132" s="18" t="s">
        <v>95</v>
      </c>
      <c r="B132" s="43">
        <f>B40+B39</f>
        <v>12146</v>
      </c>
      <c r="C132" s="43">
        <f t="shared" ref="C132:I132" si="99">C40+C39</f>
        <v>14021</v>
      </c>
      <c r="D132" s="43">
        <f t="shared" si="99"/>
        <v>14425.193440000006</v>
      </c>
      <c r="E132" s="43">
        <f t="shared" si="99"/>
        <v>12536.051110400014</v>
      </c>
      <c r="F132" s="43">
        <f t="shared" si="99"/>
        <v>13929.47967462401</v>
      </c>
      <c r="G132" s="43">
        <f t="shared" si="99"/>
        <v>15432.164572605465</v>
      </c>
      <c r="H132" s="43">
        <f t="shared" si="99"/>
        <v>17051.687209165946</v>
      </c>
      <c r="I132" s="43">
        <f t="shared" si="99"/>
        <v>18796.124914408225</v>
      </c>
    </row>
    <row r="133" spans="1:9" ht="14.55" customHeight="1" outlineLevel="1">
      <c r="A133" s="58" t="s">
        <v>96</v>
      </c>
      <c r="B133" s="59">
        <f>B132/B131</f>
        <v>0.14917344206725455</v>
      </c>
      <c r="C133" s="59">
        <f t="shared" ref="C133:I133" si="100">C132/C131</f>
        <v>0.16172230039908647</v>
      </c>
      <c r="D133" s="59">
        <f t="shared" si="100"/>
        <v>0.15496643788878067</v>
      </c>
      <c r="E133" s="59">
        <f t="shared" si="100"/>
        <v>0.12704889538286915</v>
      </c>
      <c r="F133" s="59">
        <f t="shared" si="100"/>
        <v>0.13318004830017344</v>
      </c>
      <c r="G133" s="59">
        <f t="shared" si="100"/>
        <v>0.13919551908696273</v>
      </c>
      <c r="H133" s="59">
        <f t="shared" si="100"/>
        <v>0.14509749042494452</v>
      </c>
      <c r="I133" s="59">
        <f t="shared" si="100"/>
        <v>0.15088810381315307</v>
      </c>
    </row>
    <row r="134" spans="1:9" ht="14.55" customHeight="1" outlineLevel="1">
      <c r="A134" s="18" t="s">
        <v>39</v>
      </c>
      <c r="B134" s="43">
        <f>B44</f>
        <v>5185</v>
      </c>
      <c r="C134" s="43">
        <f t="shared" ref="C134:I134" si="101">C44</f>
        <v>7549</v>
      </c>
      <c r="D134" s="43">
        <f t="shared" si="101"/>
        <v>8708.1928560000051</v>
      </c>
      <c r="E134" s="43">
        <f t="shared" si="101"/>
        <v>5697.00369280001</v>
      </c>
      <c r="F134" s="43">
        <f t="shared" si="101"/>
        <v>6539.7897626880058</v>
      </c>
      <c r="G134" s="43">
        <f t="shared" si="101"/>
        <v>7451.0984307020972</v>
      </c>
      <c r="H134" s="43">
        <f t="shared" si="101"/>
        <v>8435.7592700871301</v>
      </c>
      <c r="I134" s="43">
        <f t="shared" si="101"/>
        <v>9498.9203571769831</v>
      </c>
    </row>
    <row r="135" spans="1:9" ht="14.55" customHeight="1" outlineLevel="1">
      <c r="A135" s="58" t="s">
        <v>97</v>
      </c>
      <c r="B135" s="59">
        <f>B134/B131</f>
        <v>6.3680577730834423E-2</v>
      </c>
      <c r="C135" s="59">
        <f t="shared" ref="C135:I135" si="102">C134/C131</f>
        <v>8.7072366144547747E-2</v>
      </c>
      <c r="D135" s="59">
        <f t="shared" si="102"/>
        <v>9.3550054143526809E-2</v>
      </c>
      <c r="E135" s="59">
        <f t="shared" si="102"/>
        <v>5.7737322525902801E-2</v>
      </c>
      <c r="F135" s="59">
        <f t="shared" si="102"/>
        <v>6.2527067543984044E-2</v>
      </c>
      <c r="G135" s="59">
        <f t="shared" si="102"/>
        <v>6.720764990225378E-2</v>
      </c>
      <c r="H135" s="59">
        <f t="shared" si="102"/>
        <v>7.1782192864800642E-2</v>
      </c>
      <c r="I135" s="59">
        <f t="shared" si="102"/>
        <v>7.6253700562923646E-2</v>
      </c>
    </row>
    <row r="136" spans="1:9" ht="14.55" customHeight="1" outlineLevel="1"/>
    <row r="137" spans="1:9" ht="14.55" customHeight="1" outlineLevel="1">
      <c r="A137" s="17" t="s">
        <v>98</v>
      </c>
    </row>
    <row r="138" spans="1:9" ht="14.55" customHeight="1" outlineLevel="1">
      <c r="A138" s="18" t="s">
        <v>99</v>
      </c>
      <c r="B138" s="19">
        <f>B87</f>
        <v>6935</v>
      </c>
      <c r="C138" s="19">
        <f t="shared" ref="C138:I138" si="103">C87</f>
        <v>8749</v>
      </c>
      <c r="D138" s="19">
        <f t="shared" si="103"/>
        <v>10882.593892712335</v>
      </c>
      <c r="E138" s="19">
        <f t="shared" si="103"/>
        <v>7678.6234338919576</v>
      </c>
      <c r="F138" s="19">
        <f t="shared" si="103"/>
        <v>9229.6341643898631</v>
      </c>
      <c r="G138" s="19">
        <f t="shared" si="103"/>
        <v>10305.180715315408</v>
      </c>
      <c r="H138" s="19">
        <f t="shared" si="103"/>
        <v>11464.047599338959</v>
      </c>
      <c r="I138" s="19">
        <f t="shared" si="103"/>
        <v>12711.985538048109</v>
      </c>
    </row>
    <row r="139" spans="1:9" ht="14.55" customHeight="1" outlineLevel="1">
      <c r="A139" s="18" t="s">
        <v>100</v>
      </c>
      <c r="B139" s="19">
        <f>B91</f>
        <v>-3004.9999999999973</v>
      </c>
      <c r="C139" s="19">
        <f t="shared" ref="C139:I139" si="104">C91</f>
        <v>-3911.0000000000018</v>
      </c>
      <c r="D139" s="19">
        <f t="shared" si="104"/>
        <v>-3710.8353600000046</v>
      </c>
      <c r="E139" s="19">
        <f t="shared" si="104"/>
        <v>-5199.197982870588</v>
      </c>
      <c r="F139" s="19">
        <f t="shared" si="104"/>
        <v>-4739.9262853722357</v>
      </c>
      <c r="G139" s="19">
        <f t="shared" si="104"/>
        <v>-5024.3218624945766</v>
      </c>
      <c r="H139" s="19">
        <f t="shared" si="104"/>
        <v>-5325.7811742442464</v>
      </c>
      <c r="I139" s="19">
        <f t="shared" si="104"/>
        <v>-5645.3280446989011</v>
      </c>
    </row>
    <row r="140" spans="1:9" ht="14.55" customHeight="1" outlineLevel="1">
      <c r="A140" s="18" t="s">
        <v>101</v>
      </c>
      <c r="B140" s="19">
        <f>B97</f>
        <v>-4312</v>
      </c>
      <c r="C140" s="19">
        <f t="shared" ref="C140:I140" si="105">C97</f>
        <v>-4209</v>
      </c>
      <c r="D140" s="19">
        <f t="shared" si="105"/>
        <v>-2930.9750848000026</v>
      </c>
      <c r="E140" s="19">
        <f t="shared" si="105"/>
        <v>-3987.9025849600066</v>
      </c>
      <c r="F140" s="19">
        <f t="shared" si="105"/>
        <v>-4577.8528338816041</v>
      </c>
      <c r="G140" s="19">
        <f t="shared" si="105"/>
        <v>-5215.7689014914677</v>
      </c>
      <c r="H140" s="19">
        <f t="shared" si="105"/>
        <v>-5905.0314890609907</v>
      </c>
      <c r="I140" s="19">
        <f t="shared" si="105"/>
        <v>-6649.2442500238876</v>
      </c>
    </row>
    <row r="141" spans="1:9" ht="14.55" customHeight="1" outlineLevel="1">
      <c r="A141" s="18" t="s">
        <v>102</v>
      </c>
      <c r="B141" s="19">
        <f>B99</f>
        <v>-381.99999999999727</v>
      </c>
      <c r="C141" s="19">
        <f t="shared" ref="C141:I141" si="106">C99</f>
        <v>628.99999999999818</v>
      </c>
      <c r="D141" s="19">
        <f t="shared" si="106"/>
        <v>4240.7834479123285</v>
      </c>
      <c r="E141" s="19">
        <f t="shared" si="106"/>
        <v>-1508.477133938638</v>
      </c>
      <c r="F141" s="19">
        <f t="shared" si="106"/>
        <v>-88.144954863975727</v>
      </c>
      <c r="G141" s="19">
        <f t="shared" si="106"/>
        <v>65.08995132936252</v>
      </c>
      <c r="H141" s="19">
        <f t="shared" si="106"/>
        <v>233.23493603372117</v>
      </c>
      <c r="I141" s="19">
        <f t="shared" si="106"/>
        <v>417.41324332532167</v>
      </c>
    </row>
    <row r="142" spans="1:9" ht="14.55" customHeight="1" outlineLevel="1"/>
    <row r="143" spans="1:9" ht="14.55" customHeight="1" outlineLevel="1"/>
    <row r="144" spans="1:9" ht="14.55" customHeight="1" outlineLevel="1">
      <c r="A144" s="60" t="s">
        <v>9</v>
      </c>
      <c r="B144" s="60"/>
      <c r="C144" s="60"/>
      <c r="E144" s="60" t="s">
        <v>63</v>
      </c>
      <c r="F144" s="60"/>
      <c r="G144" s="60"/>
      <c r="H144" s="60"/>
      <c r="I144" s="60"/>
    </row>
    <row r="145" ht="14.55" customHeight="1" outlineLevel="1"/>
    <row r="146" ht="14.55" customHeight="1" outlineLevel="1"/>
    <row r="147" ht="14.55" customHeight="1" outlineLevel="1"/>
    <row r="148" ht="14.55" customHeight="1" outlineLevel="1"/>
    <row r="149" ht="14.55" customHeight="1" outlineLevel="1"/>
    <row r="150" ht="14.55" customHeight="1" outlineLevel="1"/>
    <row r="151" ht="14.55" customHeight="1" outlineLevel="1"/>
    <row r="152" ht="14.55" customHeight="1" outlineLevel="1"/>
    <row r="153" ht="14.55" customHeight="1" outlineLevel="1"/>
    <row r="154" ht="14.55" customHeight="1" outlineLevel="1"/>
    <row r="155" ht="14.55" customHeight="1" outlineLevel="1"/>
    <row r="156" ht="14.55" customHeight="1" outlineLevel="1"/>
    <row r="157" ht="14.55" customHeight="1" outlineLevel="1"/>
    <row r="158" ht="14.55" customHeight="1" outlineLevel="1"/>
    <row r="159" ht="14.55" customHeight="1" outlineLevel="1"/>
    <row r="160" ht="14.55" customHeight="1" outlineLevel="1"/>
    <row r="161" ht="14.55" customHeight="1" outlineLevel="1"/>
    <row r="162" ht="14.55" customHeight="1" outlineLevel="1"/>
    <row r="163" ht="14.55" customHeight="1"/>
    <row r="164" ht="14.55" customHeight="1"/>
    <row r="165" ht="14.55" customHeight="1"/>
    <row r="166" ht="14.55" customHeight="1"/>
    <row r="167" ht="14.55" customHeight="1"/>
    <row r="168" ht="14.55" customHeight="1"/>
    <row r="169" ht="14.55" customHeight="1"/>
    <row r="170" ht="14.55" customHeight="1"/>
    <row r="171" ht="14.55" customHeight="1"/>
    <row r="172" ht="14.55" customHeight="1"/>
    <row r="173" ht="14.55" customHeight="1"/>
    <row r="174" ht="14.55" customHeight="1"/>
    <row r="175" ht="14.55" customHeight="1"/>
    <row r="176" ht="14.55" customHeight="1"/>
    <row r="177" ht="14.55" customHeight="1"/>
    <row r="178" ht="14.55" customHeight="1"/>
    <row r="179" ht="14.55" customHeight="1"/>
    <row r="180" ht="14.55" customHeight="1"/>
    <row r="181" ht="14.55" customHeight="1"/>
    <row r="182" ht="14.55" customHeight="1"/>
    <row r="183" ht="14.55" customHeight="1"/>
    <row r="184" ht="14.55" customHeight="1"/>
    <row r="185" ht="14.55" customHeight="1"/>
    <row r="186" ht="14.55" customHeight="1"/>
    <row r="187" ht="14.55" customHeight="1"/>
    <row r="188" ht="14.55" customHeight="1"/>
    <row r="189" ht="14.55" customHeight="1"/>
    <row r="190" ht="14.55" customHeight="1"/>
    <row r="191" ht="14.55" customHeight="1"/>
    <row r="192" ht="14.55" customHeight="1"/>
    <row r="193" ht="14.55" customHeight="1"/>
    <row r="194" ht="14.55" customHeight="1"/>
    <row r="195" ht="14.55" customHeight="1"/>
    <row r="196" ht="14.55" customHeight="1"/>
    <row r="197" ht="14.55" customHeight="1"/>
    <row r="198" ht="14.55" customHeight="1"/>
    <row r="199" ht="14.55" customHeight="1"/>
    <row r="200" ht="14.55" customHeight="1"/>
    <row r="201" ht="14.55" customHeight="1"/>
    <row r="202" ht="14.55" customHeight="1"/>
    <row r="203" ht="14.55" customHeight="1"/>
    <row r="204" ht="14.55" customHeight="1"/>
  </sheetData>
  <conditionalFormatting sqref="E5:I5">
    <cfRule type="containsText" dxfId="7" priority="7" operator="containsText" text="OK">
      <formula>NOT(ISERROR(SEARCH("OK",E5)))</formula>
    </cfRule>
    <cfRule type="containsText" dxfId="6" priority="8" operator="containsText" text="ERROR">
      <formula>NOT(ISERROR(SEARCH("ERROR",E5)))</formula>
    </cfRule>
  </conditionalFormatting>
  <conditionalFormatting sqref="B4:C4 E4:I4">
    <cfRule type="containsText" dxfId="5" priority="5" operator="containsText" text="OK">
      <formula>NOT(ISERROR(SEARCH("OK",B4)))</formula>
    </cfRule>
    <cfRule type="containsText" dxfId="4" priority="6" operator="containsText" text="ERROR">
      <formula>NOT(ISERROR(SEARCH("ERROR",B4)))</formula>
    </cfRule>
  </conditionalFormatting>
  <conditionalFormatting sqref="A3">
    <cfRule type="containsText" dxfId="3" priority="3" operator="containsText" text="OK">
      <formula>NOT(ISERROR(SEARCH("OK",A3)))</formula>
    </cfRule>
    <cfRule type="containsText" dxfId="2" priority="4" operator="containsText" text="ERROR">
      <formula>NOT(ISERROR(SEARCH("ERROR",A3)))</formula>
    </cfRule>
  </conditionalFormatting>
  <conditionalFormatting sqref="D4">
    <cfRule type="containsText" dxfId="1" priority="1" operator="containsText" text="OK">
      <formula>NOT(ISERROR(SEARCH("OK",D4)))</formula>
    </cfRule>
    <cfRule type="containsText" dxfId="0" priority="2" operator="containsText" text="ERROR">
      <formula>NOT(ISERROR(SEARCH("ERROR",D4)))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ignoredErrors>
    <ignoredError sqref="E43 F43:I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6EE0-6234-42F3-B41A-1B847D231B27}">
  <dimension ref="A1:A4"/>
  <sheetViews>
    <sheetView workbookViewId="0">
      <selection activeCell="A5" sqref="A5"/>
    </sheetView>
  </sheetViews>
  <sheetFormatPr defaultRowHeight="12.75"/>
  <sheetData>
    <row r="1" spans="1:1">
      <c r="A1" t="s">
        <v>114</v>
      </c>
    </row>
    <row r="2" spans="1:1">
      <c r="A2" t="s">
        <v>115</v>
      </c>
    </row>
    <row r="3" spans="1:1">
      <c r="A3" t="s">
        <v>116</v>
      </c>
    </row>
    <row r="4" spans="1:1">
      <c r="A4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Blank 3 Statement Model</vt:lpstr>
      <vt:lpstr>Learnings from Mistakes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Hilori Jagani</cp:lastModifiedBy>
  <dcterms:created xsi:type="dcterms:W3CDTF">2019-09-10T18:31:51Z</dcterms:created>
  <dcterms:modified xsi:type="dcterms:W3CDTF">2021-12-15T19:04:41Z</dcterms:modified>
</cp:coreProperties>
</file>