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heet1" sheetId="1" r:id="rId4"/>
    <sheet state="hidden" name="01_could have" sheetId="2" r:id="rId5"/>
    <sheet state="hidden" name="02_should have" sheetId="3" r:id="rId6"/>
    <sheet state="hidden" name="03_would have" sheetId="4" r:id="rId7"/>
    <sheet state="visible" name="Verbs" sheetId="5" r:id="rId8"/>
    <sheet state="visible" name="Words" sheetId="6" r:id="rId9"/>
    <sheet state="visible" name="Sprechen" sheetId="7" r:id="rId10"/>
    <sheet state="visible" name="Time" sheetId="8" r:id="rId11"/>
    <sheet state="visible" name="Sentence Structure" sheetId="9" r:id="rId12"/>
    <sheet state="visible" name="WennDann" sheetId="10" r:id="rId13"/>
    <sheet state="visible" name="Question" sheetId="11" r:id="rId14"/>
    <sheet state="hidden" name="A2" sheetId="12" r:id="rId15"/>
    <sheet state="hidden" name="S" sheetId="13" r:id="rId16"/>
  </sheets>
  <definedNames>
    <definedName hidden="1" localSheetId="8" name="_xlnm._FilterDatabase">'Sentence Structure'!$E$1:$E$1260</definedName>
    <definedName hidden="1" localSheetId="12" name="_xlnm._FilterDatabase">S!$A$309:$D$429</definedName>
  </definedNames>
  <calcPr/>
</workbook>
</file>

<file path=xl/sharedStrings.xml><?xml version="1.0" encoding="utf-8"?>
<sst xmlns="http://schemas.openxmlformats.org/spreadsheetml/2006/main" count="4503" uniqueCount="4072">
  <si>
    <t>I could have eaten.</t>
  </si>
  <si>
    <t>You could have eaten.</t>
  </si>
  <si>
    <t>He could have eaten.</t>
  </si>
  <si>
    <t>I could have drunk.</t>
  </si>
  <si>
    <t>You could have walked.</t>
  </si>
  <si>
    <t>We could have done.</t>
  </si>
  <si>
    <t>We could have eaten.</t>
  </si>
  <si>
    <t>I could have worked.</t>
  </si>
  <si>
    <t>You could have worked.</t>
  </si>
  <si>
    <t>I would have eaten.</t>
  </si>
  <si>
    <t>You would have eaten.</t>
  </si>
  <si>
    <t>I would have worked.</t>
  </si>
  <si>
    <t>You would have worked.</t>
  </si>
  <si>
    <t>English</t>
  </si>
  <si>
    <t>I</t>
  </si>
  <si>
    <t>Ich</t>
  </si>
  <si>
    <t>You</t>
  </si>
  <si>
    <t>Du</t>
  </si>
  <si>
    <t>He</t>
  </si>
  <si>
    <t>er / sie / es</t>
  </si>
  <si>
    <t>We</t>
  </si>
  <si>
    <t>wir</t>
  </si>
  <si>
    <t>You all</t>
  </si>
  <si>
    <t>Ihr</t>
  </si>
  <si>
    <t>You (Formal)</t>
  </si>
  <si>
    <t>Sie (You Formal )</t>
  </si>
  <si>
    <t>Eat</t>
  </si>
  <si>
    <t>__ could have eaten</t>
  </si>
  <si>
    <t>I could have eaten</t>
  </si>
  <si>
    <t>Drink</t>
  </si>
  <si>
    <t>__ could have drunk.</t>
  </si>
  <si>
    <t>You could have drunk.</t>
  </si>
  <si>
    <t>He could have drunk.</t>
  </si>
  <si>
    <t>We could have drunk.</t>
  </si>
  <si>
    <t>You all could have drunk.</t>
  </si>
  <si>
    <t>Sie could have drunk.</t>
  </si>
  <si>
    <t>Work</t>
  </si>
  <si>
    <t>__ could have worked.</t>
  </si>
  <si>
    <t>He could have worked.</t>
  </si>
  <si>
    <t>We could have worked.</t>
  </si>
  <si>
    <t>You all could have worked.</t>
  </si>
  <si>
    <t>Sie could have worked.</t>
  </si>
  <si>
    <t>Read</t>
  </si>
  <si>
    <t>__ could have read.</t>
  </si>
  <si>
    <t>I could have read.</t>
  </si>
  <si>
    <t>You could have read.</t>
  </si>
  <si>
    <t>He could have read.</t>
  </si>
  <si>
    <t>We could have read.</t>
  </si>
  <si>
    <t>You all could have read.</t>
  </si>
  <si>
    <t>Sie could have read.</t>
  </si>
  <si>
    <t>Edit</t>
  </si>
  <si>
    <t>__ could have edited.</t>
  </si>
  <si>
    <t>I could have edited.</t>
  </si>
  <si>
    <t>You could have edited.</t>
  </si>
  <si>
    <t>He could have edited.</t>
  </si>
  <si>
    <t>We could have edited.</t>
  </si>
  <si>
    <t>You all could have edited.</t>
  </si>
  <si>
    <t>Sie could have edited.</t>
  </si>
  <si>
    <t>Cook</t>
  </si>
  <si>
    <t>__ could have cooked.</t>
  </si>
  <si>
    <t>I could have cooked.</t>
  </si>
  <si>
    <t>You could have cooked.</t>
  </si>
  <si>
    <t>He could have cooked.</t>
  </si>
  <si>
    <t>We could have cooked.</t>
  </si>
  <si>
    <t>You all could have cooked.</t>
  </si>
  <si>
    <t>Sie could have cooked.</t>
  </si>
  <si>
    <t>bin Verbs</t>
  </si>
  <si>
    <t>Travel</t>
  </si>
  <si>
    <t>__ could have travelled</t>
  </si>
  <si>
    <t>I could have traveled.</t>
  </si>
  <si>
    <t>You could have travelled</t>
  </si>
  <si>
    <t>He could have travelled</t>
  </si>
  <si>
    <t>We could have travelled</t>
  </si>
  <si>
    <t>You all could have travelled</t>
  </si>
  <si>
    <t>Sie could have travelled</t>
  </si>
  <si>
    <t>Walk</t>
  </si>
  <si>
    <t>__ could have walked</t>
  </si>
  <si>
    <t>I could have walked</t>
  </si>
  <si>
    <t>You could have walked</t>
  </si>
  <si>
    <t>He could have walked</t>
  </si>
  <si>
    <t>We could have walked</t>
  </si>
  <si>
    <t>You all could have walked</t>
  </si>
  <si>
    <t>Sir, You could have walked</t>
  </si>
  <si>
    <t>Run</t>
  </si>
  <si>
    <t>__ could have run</t>
  </si>
  <si>
    <t>I  could have run</t>
  </si>
  <si>
    <t>You  could have run</t>
  </si>
  <si>
    <t>He  could have run</t>
  </si>
  <si>
    <t>We  could have run</t>
  </si>
  <si>
    <t>You all  could have run</t>
  </si>
  <si>
    <t>Sir, Sie could have run(jogged).</t>
  </si>
  <si>
    <t>Sleep</t>
  </si>
  <si>
    <t>__ could have slept.</t>
  </si>
  <si>
    <t>I could have slept.</t>
  </si>
  <si>
    <t>You could have slept.</t>
  </si>
  <si>
    <t>He could have slept.</t>
  </si>
  <si>
    <t>We could have slept.</t>
  </si>
  <si>
    <t>You all could have slept.</t>
  </si>
  <si>
    <t>Sir,Sie could have slept.</t>
  </si>
  <si>
    <t>come</t>
  </si>
  <si>
    <t>__ could have come.</t>
  </si>
  <si>
    <t>I could have come.</t>
  </si>
  <si>
    <t>You could have come.</t>
  </si>
  <si>
    <t>He could have come.</t>
  </si>
  <si>
    <t>We could have come.</t>
  </si>
  <si>
    <t>You all could have come.</t>
  </si>
  <si>
    <t>Sir, Sie could have come.</t>
  </si>
  <si>
    <t>come over</t>
  </si>
  <si>
    <t>__ could have comeover.</t>
  </si>
  <si>
    <t>I could have come over.</t>
  </si>
  <si>
    <t>You could have come over</t>
  </si>
  <si>
    <t>Er could have come over</t>
  </si>
  <si>
    <t>We could have come over</t>
  </si>
  <si>
    <t>You all could have come over</t>
  </si>
  <si>
    <t>Sir, Sie could have come over</t>
  </si>
  <si>
    <t>__ should have eaten</t>
  </si>
  <si>
    <t>I should have eaten</t>
  </si>
  <si>
    <t>You should have eaten.</t>
  </si>
  <si>
    <t>He should have eaten.</t>
  </si>
  <si>
    <t>__ should have drunk.</t>
  </si>
  <si>
    <t>I should have drunk.</t>
  </si>
  <si>
    <t>You should have drunk.</t>
  </si>
  <si>
    <t>He should have drunk.</t>
  </si>
  <si>
    <t>We should have drunk.</t>
  </si>
  <si>
    <t>You all should have drunk.</t>
  </si>
  <si>
    <t>Sie should have drunk.</t>
  </si>
  <si>
    <t>__ should have worked.</t>
  </si>
  <si>
    <t>I should have worked.</t>
  </si>
  <si>
    <t>You should have worked.</t>
  </si>
  <si>
    <t>He should have worked.</t>
  </si>
  <si>
    <t>We should have worked.</t>
  </si>
  <si>
    <t>You all should have worked.</t>
  </si>
  <si>
    <t>Sie should have worked.</t>
  </si>
  <si>
    <t>__ should have read.</t>
  </si>
  <si>
    <t>I should have read.</t>
  </si>
  <si>
    <t>You should have read.</t>
  </si>
  <si>
    <t>He should have read.</t>
  </si>
  <si>
    <t>We should have read.</t>
  </si>
  <si>
    <t>You all should have read.</t>
  </si>
  <si>
    <t>Sie should have read.</t>
  </si>
  <si>
    <t>__ should have edited.</t>
  </si>
  <si>
    <t>I should have edited.</t>
  </si>
  <si>
    <t>You should have edited.</t>
  </si>
  <si>
    <t>He should have edited.</t>
  </si>
  <si>
    <t>We should have edited.</t>
  </si>
  <si>
    <t>You all should have edited.</t>
  </si>
  <si>
    <t>Sie should have edited.</t>
  </si>
  <si>
    <t>__ should have cooked.</t>
  </si>
  <si>
    <t>I should have cooked.</t>
  </si>
  <si>
    <t>You should have cooked.</t>
  </si>
  <si>
    <t>He should have cooked.</t>
  </si>
  <si>
    <t>We should have cooked.</t>
  </si>
  <si>
    <t>You all should have cooked.</t>
  </si>
  <si>
    <t>Sie should have cooked.</t>
  </si>
  <si>
    <t>__ should have travelled</t>
  </si>
  <si>
    <t>I should have traveled.</t>
  </si>
  <si>
    <t>You should have travelled</t>
  </si>
  <si>
    <t>He should have travelled</t>
  </si>
  <si>
    <t>We should have travelled</t>
  </si>
  <si>
    <t>You all should have travelled</t>
  </si>
  <si>
    <t>Sie should have travelled</t>
  </si>
  <si>
    <t>__ should have walked</t>
  </si>
  <si>
    <t>I should have walked</t>
  </si>
  <si>
    <t>You should have walked</t>
  </si>
  <si>
    <t>He should have walked</t>
  </si>
  <si>
    <t>We should have walked</t>
  </si>
  <si>
    <t>You all should have walked</t>
  </si>
  <si>
    <t>Sir, You should have walked</t>
  </si>
  <si>
    <t>__ should have run</t>
  </si>
  <si>
    <t>I  should have run</t>
  </si>
  <si>
    <t>You  should have run</t>
  </si>
  <si>
    <t>He  should have run</t>
  </si>
  <si>
    <t>We  should have run</t>
  </si>
  <si>
    <t>You all  should have run</t>
  </si>
  <si>
    <t>Sir, Sie should have run(jogged).</t>
  </si>
  <si>
    <t>__ should have slept.</t>
  </si>
  <si>
    <t>I should have slept.</t>
  </si>
  <si>
    <t>You should have slept.</t>
  </si>
  <si>
    <t>He should have slept.</t>
  </si>
  <si>
    <t>We should have slept.</t>
  </si>
  <si>
    <t>You all should have slept.</t>
  </si>
  <si>
    <t>Sir,Sie should have slept.</t>
  </si>
  <si>
    <t>__ should have come.</t>
  </si>
  <si>
    <t>I should have come.</t>
  </si>
  <si>
    <t>You should have come.</t>
  </si>
  <si>
    <t>He should have come.</t>
  </si>
  <si>
    <t>We should have come.</t>
  </si>
  <si>
    <t>You all should have come.</t>
  </si>
  <si>
    <t>Sir, Sie should have come.</t>
  </si>
  <si>
    <t>__ should have comeover.</t>
  </si>
  <si>
    <t>I should have come over.</t>
  </si>
  <si>
    <t>You should have come over</t>
  </si>
  <si>
    <t>Er should have come over</t>
  </si>
  <si>
    <t>We should have come over</t>
  </si>
  <si>
    <t>You all should have come over</t>
  </si>
  <si>
    <t>Sir, Sie should have come over</t>
  </si>
  <si>
    <t>__ would have eaten</t>
  </si>
  <si>
    <t>__ would have drunk.</t>
  </si>
  <si>
    <t>__ would have worked.</t>
  </si>
  <si>
    <t>Sie should have slept.</t>
  </si>
  <si>
    <t>__ would have read.</t>
  </si>
  <si>
    <t>__ would have edited.</t>
  </si>
  <si>
    <t>__ would have cooked.</t>
  </si>
  <si>
    <t>__ would have travelled</t>
  </si>
  <si>
    <t>I would have travelled</t>
  </si>
  <si>
    <t>You would have travelled</t>
  </si>
  <si>
    <t>He would have travelled</t>
  </si>
  <si>
    <t>We would have travelled</t>
  </si>
  <si>
    <t>You all  would have travelled</t>
  </si>
  <si>
    <t>Sir, You would have travelled</t>
  </si>
  <si>
    <t>__ would have walked</t>
  </si>
  <si>
    <t>I would have walked.</t>
  </si>
  <si>
    <t>You  would have walked.</t>
  </si>
  <si>
    <t>He would have walked.</t>
  </si>
  <si>
    <t>We  would have walked.</t>
  </si>
  <si>
    <t>You all would have walked.</t>
  </si>
  <si>
    <t>Sir, You would have walked.</t>
  </si>
  <si>
    <t>__ would have run</t>
  </si>
  <si>
    <t>I would have ran.</t>
  </si>
  <si>
    <t>You would have ran.</t>
  </si>
  <si>
    <t>He would have ran.</t>
  </si>
  <si>
    <t>We would have ran.</t>
  </si>
  <si>
    <t>You all would have ran.</t>
  </si>
  <si>
    <t>Sir,You would have ran.</t>
  </si>
  <si>
    <t>__ would have slept.</t>
  </si>
  <si>
    <t>I would have slept.</t>
  </si>
  <si>
    <t>You would have slept.</t>
  </si>
  <si>
    <t>He would have slept.</t>
  </si>
  <si>
    <t>We would have slept.</t>
  </si>
  <si>
    <t>You all would have slept.</t>
  </si>
  <si>
    <t>Sir, You would have slept.</t>
  </si>
  <si>
    <t>__ would have come.</t>
  </si>
  <si>
    <t>I would have come.</t>
  </si>
  <si>
    <t>__ would have comeover.</t>
  </si>
  <si>
    <t>Verbs</t>
  </si>
  <si>
    <t>A</t>
  </si>
  <si>
    <t>B</t>
  </si>
  <si>
    <t>eat</t>
  </si>
  <si>
    <t xml:space="preserve">washen ( to wash ) </t>
  </si>
  <si>
    <t>Ich wasche meine Hände.</t>
  </si>
  <si>
    <t>Ich habe meine Hände gewaschen.</t>
  </si>
  <si>
    <t>drink</t>
  </si>
  <si>
    <t>sein (to be)</t>
  </si>
  <si>
    <t>Ich bin glücklich.</t>
  </si>
  <si>
    <t>Ich war glücklich.</t>
  </si>
  <si>
    <t>sleep</t>
  </si>
  <si>
    <t>haben (to have)</t>
  </si>
  <si>
    <t>Ich habe einen Hund.</t>
  </si>
  <si>
    <t>Ich hatte einen Hund.</t>
  </si>
  <si>
    <t>walk</t>
  </si>
  <si>
    <t>werden (to become)</t>
  </si>
  <si>
    <t>Ich werde Arzt.</t>
  </si>
  <si>
    <t>Ich bin Arzt geworden.</t>
  </si>
  <si>
    <t>talk</t>
  </si>
  <si>
    <t>können (to be able to)</t>
  </si>
  <si>
    <t>Ich kann Deutsch sprechen.</t>
  </si>
  <si>
    <t>Ich konnte Deutsch sprechen.</t>
  </si>
  <si>
    <t>go</t>
  </si>
  <si>
    <t>machen (to do/make)</t>
  </si>
  <si>
    <t>Ich mache meine Hausaufgaben.</t>
  </si>
  <si>
    <t>Ich habe meine Hausaufgaben gemacht.</t>
  </si>
  <si>
    <t>sagen (to say)</t>
  </si>
  <si>
    <t>Ich sage die Wahrheit.</t>
  </si>
  <si>
    <t>Ich habe die Wahrheit gesagt.</t>
  </si>
  <si>
    <t>fly</t>
  </si>
  <si>
    <t>geben (to give)</t>
  </si>
  <si>
    <t>Ich gebe dir ein Geschenk.</t>
  </si>
  <si>
    <t>Ich habe dir ein Geschenk gegeben.</t>
  </si>
  <si>
    <t>wash</t>
  </si>
  <si>
    <t>kommen (to come)</t>
  </si>
  <si>
    <t>Ich komme gleich.</t>
  </si>
  <si>
    <t>Ich bin gleich gekommen.</t>
  </si>
  <si>
    <t>spiele</t>
  </si>
  <si>
    <t>Ich spiele.</t>
  </si>
  <si>
    <t>Ich habe gespielt.</t>
  </si>
  <si>
    <t>sollen (should)</t>
  </si>
  <si>
    <t>Ich sollte früher ins Bett gehen.</t>
  </si>
  <si>
    <t>Ich hätte früh zu Bett gehen sollen.</t>
  </si>
  <si>
    <t>schneiden</t>
  </si>
  <si>
    <t>Ich schneide.</t>
  </si>
  <si>
    <t>Ich habe geschnitten.</t>
  </si>
  <si>
    <t>wollen (to want)</t>
  </si>
  <si>
    <t>Ich will ein neues Auto kaufen.</t>
  </si>
  <si>
    <t>Ich wollte ein neues Auto kaufen.</t>
  </si>
  <si>
    <t>speichern</t>
  </si>
  <si>
    <t>Ich speichere.</t>
  </si>
  <si>
    <t>Ich habe gespeichert.</t>
  </si>
  <si>
    <t>gehen (to go)</t>
  </si>
  <si>
    <t>Ich gehe ins Kino.</t>
  </si>
  <si>
    <t>Ich bin ins Kino gegangen.</t>
  </si>
  <si>
    <t>kopieren</t>
  </si>
  <si>
    <t>I am copying.</t>
  </si>
  <si>
    <t>I have copied</t>
  </si>
  <si>
    <t>wissen (to know)</t>
  </si>
  <si>
    <t>Ich weiß nicht, wo er ist.</t>
  </si>
  <si>
    <t>Ich wusste nicht wo er war.</t>
  </si>
  <si>
    <t>einfügen</t>
  </si>
  <si>
    <t>I am pasting.</t>
  </si>
  <si>
    <t>I have pasted.</t>
  </si>
  <si>
    <t>sehen (to see)</t>
  </si>
  <si>
    <t>Ich sehe einen Vogel.</t>
  </si>
  <si>
    <t>Ich habe einen Vogel gesehen.</t>
  </si>
  <si>
    <t>to draw</t>
  </si>
  <si>
    <t>I am drawing.</t>
  </si>
  <si>
    <t>Ich zeichne.</t>
  </si>
  <si>
    <t>I have drawn.</t>
  </si>
  <si>
    <t>lassen (to let/allow)</t>
  </si>
  <si>
    <t>Ich lasse dich nicht alleine.</t>
  </si>
  <si>
    <t>Ich habe dich nicht alleine gelassen.</t>
  </si>
  <si>
    <t>to fart</t>
  </si>
  <si>
    <t>I am farting.</t>
  </si>
  <si>
    <t>I have farted.</t>
  </si>
  <si>
    <t>stehen (to stand)</t>
  </si>
  <si>
    <t>Ich stehe am Bahnhof und warte auf den Zug.</t>
  </si>
  <si>
    <t>Ich stand am Bahnhof und habe auf den Zug gewartet.</t>
  </si>
  <si>
    <t>to prefer</t>
  </si>
  <si>
    <t>I prefer white men.</t>
  </si>
  <si>
    <t>I preferred white men.</t>
  </si>
  <si>
    <t>finden (to find)</t>
  </si>
  <si>
    <t>Ich finde meinen Schlüssel nicht.</t>
  </si>
  <si>
    <t>Ich habe meinen Schlüssel nicht gefunden.</t>
  </si>
  <si>
    <t>to teach</t>
  </si>
  <si>
    <t>beibringen</t>
  </si>
  <si>
    <t>I will teach you German.</t>
  </si>
  <si>
    <t>I taught you German.</t>
  </si>
  <si>
    <t>bleiben (to stay/remain)</t>
  </si>
  <si>
    <t>Ich bleibe zu Hause.</t>
  </si>
  <si>
    <t>Ich bin zu Hause geblieben.</t>
  </si>
  <si>
    <t>to give up</t>
  </si>
  <si>
    <t>I am not giving up.</t>
  </si>
  <si>
    <t>I have not given up.</t>
  </si>
  <si>
    <t>müssen (must)</t>
  </si>
  <si>
    <t>Ich muss morgen früh aufstehen.</t>
  </si>
  <si>
    <t>Ich musste morgens früh aufstehen.</t>
  </si>
  <si>
    <t>to doubt</t>
  </si>
  <si>
    <t>I am not doubting you.</t>
  </si>
  <si>
    <t>I have not doubted.</t>
  </si>
  <si>
    <t>nehmen (to take)</t>
  </si>
  <si>
    <t>Ich nehme einen Apfel aus dem Korb.</t>
  </si>
  <si>
    <t>Ich habe einen Apfel aus dem Korb genommen.</t>
  </si>
  <si>
    <t>to touch</t>
  </si>
  <si>
    <t xml:space="preserve">Ein berühmter Mann hat mich berührt. </t>
  </si>
  <si>
    <t>dürfen (to be allowed to)</t>
  </si>
  <si>
    <t>Ich darf nicht zu spät kommen.</t>
  </si>
  <si>
    <t>Ich durfte nicht zu spät kommen.</t>
  </si>
  <si>
    <t>to betray</t>
  </si>
  <si>
    <t>Rats leave ship before it sinks.</t>
  </si>
  <si>
    <t>halten (to hold)</t>
  </si>
  <si>
    <t>Ich halte die Tür für dich offen.</t>
  </si>
  <si>
    <t>Ich habe die Tür für dich offen gehalten.</t>
  </si>
  <si>
    <t>to decide</t>
  </si>
  <si>
    <t xml:space="preserve">Du, You can make this decision. </t>
  </si>
  <si>
    <t xml:space="preserve">You can decide. </t>
  </si>
  <si>
    <t>nennen (to name)</t>
  </si>
  <si>
    <t>Ich nenne meinen Hund Max.</t>
  </si>
  <si>
    <t>Ich habe meinen Hund Max genannt.</t>
  </si>
  <si>
    <t>to permit</t>
  </si>
  <si>
    <t>you donot need my permission.</t>
  </si>
  <si>
    <t>liegen (to lie)</t>
  </si>
  <si>
    <t>Das Buch liegt auf dem Tisch.</t>
  </si>
  <si>
    <t>Das Buch hat auf dem Tisch gelegen.</t>
  </si>
  <si>
    <t>to pronounce</t>
  </si>
  <si>
    <t>i didnot pronounce it correctly.</t>
  </si>
  <si>
    <t>fahren (to drive)</t>
  </si>
  <si>
    <t>Ich fahre gerne Auto.</t>
  </si>
  <si>
    <t>Ich habe gerne Auto gefahren.</t>
  </si>
  <si>
    <t>to use</t>
  </si>
  <si>
    <t>no one uses it mostly.</t>
  </si>
  <si>
    <t>denken (to think)</t>
  </si>
  <si>
    <t>Ich denke über meine Zukunft nach.</t>
  </si>
  <si>
    <t>Ich habe über meine Zukunft nachgedacht.</t>
  </si>
  <si>
    <t>to paste</t>
  </si>
  <si>
    <t>tun (to do)</t>
  </si>
  <si>
    <t>Ich tue mein Bestes.</t>
  </si>
  <si>
    <t>Ich habe mein Bestes getan.</t>
  </si>
  <si>
    <t xml:space="preserve">I have pasted the file. </t>
  </si>
  <si>
    <t>bringen (to bring)</t>
  </si>
  <si>
    <t>Ich bringe dir einen Kaffee.</t>
  </si>
  <si>
    <t>Ich habe dir einen Kaffee gebracht.</t>
  </si>
  <si>
    <t>I have saved the file.</t>
  </si>
  <si>
    <t>sprechen (to speak)</t>
  </si>
  <si>
    <t>Ich spreche Deutsch.</t>
  </si>
  <si>
    <t>Ich habe Deutsch gesprochen.</t>
  </si>
  <si>
    <t>I am saving the file.</t>
  </si>
  <si>
    <t>fragen (to ask)</t>
  </si>
  <si>
    <t>Ich frage ihn nach dem Weg.</t>
  </si>
  <si>
    <t>Ich habe ihn nach dem Weg gefragt.</t>
  </si>
  <si>
    <t>found</t>
  </si>
  <si>
    <t>glauben (to believe)</t>
  </si>
  <si>
    <t>Ich glaube an dich.</t>
  </si>
  <si>
    <t>Ich habe an dich geglaubt.</t>
  </si>
  <si>
    <t>finden</t>
  </si>
  <si>
    <t>Ich kann mein Handy nicht finden.</t>
  </si>
  <si>
    <t>essen (to eat)</t>
  </si>
  <si>
    <t>Ich esse eine Pizza zum Abendessen.</t>
  </si>
  <si>
    <t>Ich habe eine Pizza zum Abendessen gegessen.</t>
  </si>
  <si>
    <t>leben (to live)</t>
  </si>
  <si>
    <t>Ich lebe in Berlin.</t>
  </si>
  <si>
    <t>Ich habe in Berlin gelebt.</t>
  </si>
  <si>
    <t>arbeiten (to work)</t>
  </si>
  <si>
    <t>Ich arbeite von Montag bis Freitag.</t>
  </si>
  <si>
    <t>Ich habe von Montag bis Freitag gearbeitet.</t>
  </si>
  <si>
    <t>folgen (to follow)</t>
  </si>
  <si>
    <t>Ich folge dir auf dem Weg.</t>
  </si>
  <si>
    <t>Ich habe dir auf dem Weg gefolgt.</t>
  </si>
  <si>
    <t>verstehen (to understand)</t>
  </si>
  <si>
    <t>Ich verstehe die Aufgabe nicht.</t>
  </si>
  <si>
    <t>Ich habe die Aufgabe nicht verstanden.</t>
  </si>
  <si>
    <t>sitzen (to sit)</t>
  </si>
  <si>
    <t>Ich sitze auf dem Stuhl.</t>
  </si>
  <si>
    <t>Ich habe auf dem Stuhl gesessen.</t>
  </si>
  <si>
    <t>legen (to lay)</t>
  </si>
  <si>
    <t>Ich lege das Buch auf den Tisch.</t>
  </si>
  <si>
    <t>Ich habe das Buch auf den Tisch gelegt.</t>
  </si>
  <si>
    <t>setzen (to set)</t>
  </si>
  <si>
    <t>Ich setze mich auf den Stuhl.</t>
  </si>
  <si>
    <t>Ich habe mich auf den Stuhl gesetzt.</t>
  </si>
  <si>
    <t>bekommen (to get/receive)</t>
  </si>
  <si>
    <t>Ich bekomme eine Einladung zur Party.</t>
  </si>
  <si>
    <t>Ich habe eine Einladung zur Party bekommen.</t>
  </si>
  <si>
    <t>laufen (to walk/run)</t>
  </si>
  <si>
    <t>Ich laufe jeden Morgen im Park.</t>
  </si>
  <si>
    <t>Ich bin jeden Morgen im Park gelaufen.</t>
  </si>
  <si>
    <t>meinen (to mean)</t>
  </si>
  <si>
    <t>Ich meine es ernst.</t>
  </si>
  <si>
    <t>Ich habe es ernst gemeint.</t>
  </si>
  <si>
    <t>brauchen (to need)</t>
  </si>
  <si>
    <t>Ich brauche deine Hilfe.</t>
  </si>
  <si>
    <t>Ich habe deine Hilfe gebraucht.</t>
  </si>
  <si>
    <t>treffen (to meet)</t>
  </si>
  <si>
    <t>Ich treffe meine Freunde am Wochenende.</t>
  </si>
  <si>
    <t>Ich habe meine Freunde am Wochenende getroffen.</t>
  </si>
  <si>
    <t>helfen (to help)</t>
  </si>
  <si>
    <t>Ich helfe dir gerne.</t>
  </si>
  <si>
    <t>Ich habe dir gerne geholfen.</t>
  </si>
  <si>
    <t>führen (to lead)</t>
  </si>
  <si>
    <t>Ich führe das Team zum Sieg.</t>
  </si>
  <si>
    <t>Ich habe das Team zum Sieg geführt.</t>
  </si>
  <si>
    <t>schreiben (to write)</t>
  </si>
  <si>
    <t>Ich schreibe einen Brief an meine Oma.</t>
  </si>
  <si>
    <t>Ich habe einen Brief an meine Oma geschrieben.</t>
  </si>
  <si>
    <t>suchen (to search/look for)</t>
  </si>
  <si>
    <t>Ich suche meine Schlüssel.</t>
  </si>
  <si>
    <t>Ich habe meine Schlüssel gesucht.</t>
  </si>
  <si>
    <t>öffnen (to open)</t>
  </si>
  <si>
    <t>Ich öffne das Fenster.</t>
  </si>
  <si>
    <t>Ich habe das Fenster geöffnet.</t>
  </si>
  <si>
    <t>lernen (to learn)</t>
  </si>
  <si>
    <t>Ich lerne Deutsch.</t>
  </si>
  <si>
    <t>Ich habe Deutsch gelernt.</t>
  </si>
  <si>
    <t>hören (to hear)</t>
  </si>
  <si>
    <t>Ich höre gerne Musik.</t>
  </si>
  <si>
    <t>Ich habe gerne Musik gehört.</t>
  </si>
  <si>
    <t>schauen (to look/watch)</t>
  </si>
  <si>
    <t>Ich schaue mir einen Film an.</t>
  </si>
  <si>
    <t>Ich habe mir einen Film angesehen.</t>
  </si>
  <si>
    <t>verlassen (to leave)</t>
  </si>
  <si>
    <t>Ich verlasse das Haus um 8 Uhr.</t>
  </si>
  <si>
    <t>Ich habe das Haus um 8 Uhr verlassen.</t>
  </si>
  <si>
    <t>versuchen (to try)</t>
  </si>
  <si>
    <t>Ich versuche mein Bestes.</t>
  </si>
  <si>
    <t>Ich habe mein Bestes versucht.</t>
  </si>
  <si>
    <t>entscheiden (to decide)</t>
  </si>
  <si>
    <t>Ich entscheide mich später.</t>
  </si>
  <si>
    <t>Ich habe mich später entschieden.</t>
  </si>
  <si>
    <t>reisen (to travel)</t>
  </si>
  <si>
    <t>Ich reise gerne in ferne Länder.</t>
  </si>
  <si>
    <t>Ich habe gerne in ferne Länder gereist.</t>
  </si>
  <si>
    <t>kaufen (to buy)</t>
  </si>
  <si>
    <t>Ich kaufe frisches Brot vom Bäcker.</t>
  </si>
  <si>
    <t>Ich habe frisches Brot vom Bäcker gekauft.</t>
  </si>
  <si>
    <t>bekommen (to receive)</t>
  </si>
  <si>
    <t>Ich bekomme eine neue Jacke.</t>
  </si>
  <si>
    <t>Ich habe eine neue Jacke bekommen.</t>
  </si>
  <si>
    <t>verlieren (to lose)</t>
  </si>
  <si>
    <t>Ich verliere nie die Hoffnung.</t>
  </si>
  <si>
    <t>Ich habe nie die Hoffnung verloren.</t>
  </si>
  <si>
    <t>machen (to make/do)</t>
  </si>
  <si>
    <t>Ich mache gerne Schneemänner.</t>
  </si>
  <si>
    <t>Ich habe gerne Schneemänner gemacht.</t>
  </si>
  <si>
    <t>fühlen (to feel)</t>
  </si>
  <si>
    <t>Ich fühle mich glücklich.</t>
  </si>
  <si>
    <t>Ich habe mich glücklich gefühlt.</t>
  </si>
  <si>
    <t>lesen (to read)</t>
  </si>
  <si>
    <t>Ich lese gerne Bücher.</t>
  </si>
  <si>
    <t>Ich habe gerne Bücher gelesen.</t>
  </si>
  <si>
    <t>schlafen (to sleep)</t>
  </si>
  <si>
    <t>Ich schlafe jede Nacht gut.</t>
  </si>
  <si>
    <t>Ich habe jede Nacht gut geschlafen.</t>
  </si>
  <si>
    <t>lachen (to laugh)</t>
  </si>
  <si>
    <t>Wir lachen oft zusammen.</t>
  </si>
  <si>
    <t>Wir haben oft zusammen gelacht.</t>
  </si>
  <si>
    <t>lieben (to love)</t>
  </si>
  <si>
    <t>Sie lieben sich seit vielen Jahren.</t>
  </si>
  <si>
    <t>Sie haben sich seit vielen Jahren geliebt.</t>
  </si>
  <si>
    <t>vergessen (to forget)</t>
  </si>
  <si>
    <t>Er vergisst manchmal seinen Schlüssel.</t>
  </si>
  <si>
    <t>Er hat manchmal seinen Schlüssel vergessen.</t>
  </si>
  <si>
    <t>trinken (to drink)</t>
  </si>
  <si>
    <t>Wir trinken gerne eine Tasse Tee am Abend.</t>
  </si>
  <si>
    <t>Wir haben gerne eine Tasse Tee am Abend getrunken.</t>
  </si>
  <si>
    <t>fliegen (to fly)</t>
  </si>
  <si>
    <t>Die Vögel fliegen hoch am Himmel.</t>
  </si>
  <si>
    <t>Die Vögel sind hoch am Himmel geflogen.</t>
  </si>
  <si>
    <t>ziehen (to pull)</t>
  </si>
  <si>
    <t>Bitte zieh die Tür zu.</t>
  </si>
  <si>
    <t>fallen (to fall)</t>
  </si>
  <si>
    <t>Vorsicht, du könntest fallen!</t>
  </si>
  <si>
    <t>laufen (to run)</t>
  </si>
  <si>
    <t>schließen (to close)</t>
  </si>
  <si>
    <t>Bitte schließe das Fenster, es ist kalt draußen.</t>
  </si>
  <si>
    <t>Bitte habe das Fenster geschlossen, es war kalt draußen.</t>
  </si>
  <si>
    <t>warten (to wait)</t>
  </si>
  <si>
    <t>Wir müssen auf den Bus warten.</t>
  </si>
  <si>
    <t>Wir haben auf den Bus gewartet.</t>
  </si>
  <si>
    <t>vergleichen (to compare)</t>
  </si>
  <si>
    <t>Es ist wichtig, verschiedene Produkte zu vergleichen.</t>
  </si>
  <si>
    <t>Es war wichtig, verschiedene Produkte zu vergleichen.</t>
  </si>
  <si>
    <t>putzen (to clean)</t>
  </si>
  <si>
    <t>Nach dem Kochen muss die Küche gereinigt werden.</t>
  </si>
  <si>
    <t>Nach dem Kochen musste die Küche gereinigt werden.</t>
  </si>
  <si>
    <t>rechnen (to calculate)</t>
  </si>
  <si>
    <t>Ich kann gut im Kopf rechnen.</t>
  </si>
  <si>
    <t>Ich konnte gut im Kopf rechnen.</t>
  </si>
  <si>
    <t>üben (to practice)</t>
  </si>
  <si>
    <t>Sie übt Klavier spielen jeden Tag.</t>
  </si>
  <si>
    <t>Sie hat Klavier spielen jeden Tag geübt.</t>
  </si>
  <si>
    <t>tanzen (to dance)</t>
  </si>
  <si>
    <t>Wir tanzen gerne bei Partys.</t>
  </si>
  <si>
    <t>Wir haben gerne bei Partys getanzt.</t>
  </si>
  <si>
    <t>studieren (to study)</t>
  </si>
  <si>
    <t>Sie studiert Medizin an der Universität.</t>
  </si>
  <si>
    <t>Sie hat Medizin an der Universität studiert.</t>
  </si>
  <si>
    <t>fließen (to flow)</t>
  </si>
  <si>
    <t>Das Wasser fließt sanft den Fluss hinunter.</t>
  </si>
  <si>
    <t>Das Wasser ist sanft den Fluss hinunter geflossen.</t>
  </si>
  <si>
    <t>umziehen (to move)</t>
  </si>
  <si>
    <t>Sie ziehen nächsten Monat um.</t>
  </si>
  <si>
    <t>Sie sind nächsten Monat umgezogen.</t>
  </si>
  <si>
    <t>bauen (to build)</t>
  </si>
  <si>
    <t>Sie bauen ein neues Haus am Stadtrand.</t>
  </si>
  <si>
    <t>Sie haben ein neues Haus am Stadtrand gebaut.</t>
  </si>
  <si>
    <t>ankommen (to arrive)</t>
  </si>
  <si>
    <t>Die Gäste werden bald ankommen.</t>
  </si>
  <si>
    <t>Die Gäste sind bald angekommen.</t>
  </si>
  <si>
    <t>heiraten (to marry)</t>
  </si>
  <si>
    <t>Sie wollen nächstes Jahr heiraten.</t>
  </si>
  <si>
    <t>Sie wollten nächstes Jahr heiraten.</t>
  </si>
  <si>
    <t>sterben (to die)</t>
  </si>
  <si>
    <t>Ihr Großvater ist vor zwei Jahren gestorben.</t>
  </si>
  <si>
    <t>kochen (to cook)</t>
  </si>
  <si>
    <t>Ich koche gerne italienische Gerichte.</t>
  </si>
  <si>
    <t>Ich habe gerne italienische Gerichte gekocht.</t>
  </si>
  <si>
    <t>besuchen (to visit)</t>
  </si>
  <si>
    <t>Ich besuche meine Eltern jeden Sonntag.</t>
  </si>
  <si>
    <t>Ich habe meine Eltern jeden Sonntag besucht.</t>
  </si>
  <si>
    <t>verkaufen (to sell)</t>
  </si>
  <si>
    <t>Er möchte sein altes Auto verkaufen.</t>
  </si>
  <si>
    <t>Er wollte sein altes Auto verkaufen.</t>
  </si>
  <si>
    <t>wandern (to hike)</t>
  </si>
  <si>
    <t>Am Wochenende gehen wir gerne wandern.</t>
  </si>
  <si>
    <t>Am Wochenende sind wir gerne gewandert.</t>
  </si>
  <si>
    <t>zeichnen (to draw)</t>
  </si>
  <si>
    <t>Sie zeichnet ein Bild von ihrem Hund.</t>
  </si>
  <si>
    <t>Sie hat ein Bild von ihrem Hund gezeichnet.</t>
  </si>
  <si>
    <t>rauchen (to smoke)</t>
  </si>
  <si>
    <t>Er raucht seit Jahren nicht mehr.</t>
  </si>
  <si>
    <t>schwimmen (to swim)</t>
  </si>
  <si>
    <t>Wir schwimmen im Sommer gerne im See.</t>
  </si>
  <si>
    <t>duschen (to shower)</t>
  </si>
  <si>
    <t>Ich dusche morgens, um wach zu werden.</t>
  </si>
  <si>
    <t>radfahren (to cycle)</t>
  </si>
  <si>
    <t>Sie fahren jeden Tag mit dem Fahrrad zur Arbeit.</t>
  </si>
  <si>
    <t>reiten (to ride)</t>
  </si>
  <si>
    <t>Sie reitet regelmäßig in den Bergen.</t>
  </si>
  <si>
    <t>segeln (to sail)</t>
  </si>
  <si>
    <t>Er segelt gerne auf dem Meer.</t>
  </si>
  <si>
    <t>malen (to paint)</t>
  </si>
  <si>
    <t>Sie malt ein Bild der Landschaft.</t>
  </si>
  <si>
    <t>reparieren (to repair)</t>
  </si>
  <si>
    <t>Er repariert sein Fahrrad selbst.</t>
  </si>
  <si>
    <t>aussehen (to look/appear)</t>
  </si>
  <si>
    <t>Sie sieht heute sehr glücklich aus.</t>
  </si>
  <si>
    <t>riechen (to smell)</t>
  </si>
  <si>
    <t>Es riecht hier nach frisch gebackenem Brot.</t>
  </si>
  <si>
    <t>schmecken (to taste)</t>
  </si>
  <si>
    <t>Der Kuchen schmeckt köstlich!</t>
  </si>
  <si>
    <t>streiten (to argue)</t>
  </si>
  <si>
    <t>Sie streiten sich oft über Kleinigkeiten.</t>
  </si>
  <si>
    <t>diskutieren (to discuss)</t>
  </si>
  <si>
    <t>Wir diskutieren gerne über politische Themen.</t>
  </si>
  <si>
    <t>träumen (to dream)</t>
  </si>
  <si>
    <t>Manche Menschen träumen von einer besseren Zukunft.</t>
  </si>
  <si>
    <t>sorgen (to worry)</t>
  </si>
  <si>
    <t>Bitte mach dir keine Sorgen um mich.</t>
  </si>
  <si>
    <t>überraschen (to surprise)</t>
  </si>
  <si>
    <t>Wir möchten sie mit einem Geschenk überraschen.</t>
  </si>
  <si>
    <t>entspannen (to relax)</t>
  </si>
  <si>
    <t>Nach einem langen Arbeitstag entspanne ich mich gerne.</t>
  </si>
  <si>
    <t>flüstern (to whisper)</t>
  </si>
  <si>
    <t>Die beiden flüstern sich Geheimnisse zu.</t>
  </si>
  <si>
    <t>schreien (to scream)</t>
  </si>
  <si>
    <t>Das Kind fängt plötzlich an zu schreien.</t>
  </si>
  <si>
    <t>weinen (to cry)</t>
  </si>
  <si>
    <t>Es ist okay, wenn du weinst.</t>
  </si>
  <si>
    <t>lächeln (to smile)</t>
  </si>
  <si>
    <t>Sie lächelt, als sie das Geschenk sieht.</t>
  </si>
  <si>
    <t>klatschen (to clap)</t>
  </si>
  <si>
    <t>Die Zuschauer beginnen zu klatschen.</t>
  </si>
  <si>
    <t>winken (to wave)</t>
  </si>
  <si>
    <t>Er winkt seinem Freund zum Abschied.</t>
  </si>
  <si>
    <t>schimpfen (to scold)</t>
  </si>
  <si>
    <t>Die Mutter schimpft mit ihrem Kind, weil es nicht gehört hat.</t>
  </si>
  <si>
    <t>protestieren (to protest)</t>
  </si>
  <si>
    <t>Die Demonstranten protestieren gegen die Entscheidung der Regierung.</t>
  </si>
  <si>
    <t>wecken (to wake up)</t>
  </si>
  <si>
    <t>Die Sonne weckt mich jeden Morgen.</t>
  </si>
  <si>
    <t>küssen (to kiss)</t>
  </si>
  <si>
    <t>Er küsst sie zärtlich auf die Wange.</t>
  </si>
  <si>
    <t>umarmen (to hug)</t>
  </si>
  <si>
    <t>Sie umarmt ihren Freund fest.</t>
  </si>
  <si>
    <t>nicken (to nod)</t>
  </si>
  <si>
    <t>Sie nickt zustimmend.</t>
  </si>
  <si>
    <t>schütteln (to shake)</t>
  </si>
  <si>
    <t>Er schüttelt den Kopf, um Nein zu sagen.</t>
  </si>
  <si>
    <t>stoßen (to push)</t>
  </si>
  <si>
    <t>Sie stößt die Tür mit dem Fuß auf.</t>
  </si>
  <si>
    <t>drücken (to press)</t>
  </si>
  <si>
    <t>Drücke die Taste, um den Drucker zu starten.</t>
  </si>
  <si>
    <t>schneiden (to cut)</t>
  </si>
  <si>
    <t>Sie schneidet das Gemüse mit einem scharfen Messer.</t>
  </si>
  <si>
    <t>kleben (to stick)</t>
  </si>
  <si>
    <t>Die Kinder kleben die Bilder in ihr Album.</t>
  </si>
  <si>
    <t>tragen (to wear)</t>
  </si>
  <si>
    <t>Sie trägt immer eine Blume in ihrem Haar.</t>
  </si>
  <si>
    <t>hängen (to hang)</t>
  </si>
  <si>
    <t>Das Bild hängt an der Wand.</t>
  </si>
  <si>
    <t>werfen (to throw)</t>
  </si>
  <si>
    <t>Der Sportler wirft den Ball weit.</t>
  </si>
  <si>
    <t>fangen (to catch)</t>
  </si>
  <si>
    <t>Der Spieler fängt den Ball geschickt.</t>
  </si>
  <si>
    <t>rutschen (to slide)</t>
  </si>
  <si>
    <t>Die Kinder rutschen die Rutsche hinunter.</t>
  </si>
  <si>
    <t>gleiten (to glide)</t>
  </si>
  <si>
    <t>Die Schlittschuhläufer gleiten elegant über das Eis.</t>
  </si>
  <si>
    <t>springen (to jump)</t>
  </si>
  <si>
    <t>Der Hase springt über das Hindernis.</t>
  </si>
  <si>
    <t>rollen (to roll)</t>
  </si>
  <si>
    <t>Das Fass rollt den Hügel hinunter.</t>
  </si>
  <si>
    <t>drehen (to turn)</t>
  </si>
  <si>
    <t>Sie dreht den Schlüssel im Schloss um.</t>
  </si>
  <si>
    <t>wenden (to flip)</t>
  </si>
  <si>
    <t>Er wendet die Pfannkuchen in der Pfanne.</t>
  </si>
  <si>
    <t>steigen (to climb)</t>
  </si>
  <si>
    <t>Der Bergsteiger steigt den Gipfel hinauf.</t>
  </si>
  <si>
    <t>sinken (to sink)</t>
  </si>
  <si>
    <t>Das Boot sinkt langsam im Wasser.</t>
  </si>
  <si>
    <t>treiben (to float)</t>
  </si>
  <si>
    <t>Die Blätter treiben auf dem Fluss.</t>
  </si>
  <si>
    <t>gehen (to walk)</t>
  </si>
  <si>
    <t>Ich gehe gerne lange Spaziergänge im Park.</t>
  </si>
  <si>
    <t>kriechen (to crawl)</t>
  </si>
  <si>
    <t>Die Babys kriechen auf dem Boden.</t>
  </si>
  <si>
    <t>krabbeln (to creep)</t>
  </si>
  <si>
    <t>Die Spinne krabbelt leise über die Wand.</t>
  </si>
  <si>
    <t>schleichen (to sneak)</t>
  </si>
  <si>
    <t>Der Dieb schleicht sich unbemerkt durch die Dunkelheit.</t>
  </si>
  <si>
    <t>sprinten (to sprint)</t>
  </si>
  <si>
    <t>Der Sprinter sprintet über die Ziellinie.</t>
  </si>
  <si>
    <t>jagen (to chase)</t>
  </si>
  <si>
    <t>Der Jäger jagt das wilde Tier durch den Wald.</t>
  </si>
  <si>
    <t>suchen (to search)</t>
  </si>
  <si>
    <t>Sie suchen nach Antworten auf ihre Fragen.</t>
  </si>
  <si>
    <t>entdecken (to discover)</t>
  </si>
  <si>
    <t>Die Entdecker entdecken eine neue Insel.</t>
  </si>
  <si>
    <t>erkunden (to explore)</t>
  </si>
  <si>
    <t>Die Touristen erkunden die antike Ruinenstadt.</t>
  </si>
  <si>
    <t>beobachten (to observe)</t>
  </si>
  <si>
    <t>Der Wissenschaftler beobachtet das Verhalten der Affen.</t>
  </si>
  <si>
    <t>betrachten (to contemplate)</t>
  </si>
  <si>
    <t>Sie betrachten das Gemälde im Museum.</t>
  </si>
  <si>
    <t>untersuchen (to examine)</t>
  </si>
  <si>
    <t>Der Arzt untersucht den Patienten gründlich.</t>
  </si>
  <si>
    <t>analysieren (to analyze)</t>
  </si>
  <si>
    <t>Die Forscher analysieren die Daten ausführlich.</t>
  </si>
  <si>
    <t>testen (to test)</t>
  </si>
  <si>
    <t>Bitte testen Sie die neue Software.</t>
  </si>
  <si>
    <t>bewerten (to evaluate)</t>
  </si>
  <si>
    <t>Sie bewerten den Film mit fünf Sternen.</t>
  </si>
  <si>
    <t>beurteilen (to judge)</t>
  </si>
  <si>
    <t>Seine Lehrerin beurteilt seine Leistungen objektiv.</t>
  </si>
  <si>
    <t>messen (to measure)</t>
  </si>
  <si>
    <t>Sie misst die Länge des Raums mit einem Maßband.</t>
  </si>
  <si>
    <t>wiegen (to weigh)</t>
  </si>
  <si>
    <t>Ich wiege das Gemüse auf der Waage ab.</t>
  </si>
  <si>
    <t>sortieren (to sort)</t>
  </si>
  <si>
    <t>Er sortiert die Bücher nach Genres.</t>
  </si>
  <si>
    <t>ordnen (to arrange)</t>
  </si>
  <si>
    <t>Sie ordnet die Dokumente chronologisch.</t>
  </si>
  <si>
    <t>organisieren (to organize)</t>
  </si>
  <si>
    <t>Wir organisieren das Event bis ins kleinste Detail.</t>
  </si>
  <si>
    <t>planen (to plan)</t>
  </si>
  <si>
    <t>Sie plant ihre Reise umfassend im Voraus.</t>
  </si>
  <si>
    <t>gestalten (to design)</t>
  </si>
  <si>
    <t>Der Designer gestaltet das Logo für die Firma.</t>
  </si>
  <si>
    <t>entwickeln (to develop)</t>
  </si>
  <si>
    <t>Das Team entwickelt eine neue Technologie.</t>
  </si>
  <si>
    <t>entwerfen (to draft)</t>
  </si>
  <si>
    <t>Sie entwirft ein neues Gebäude.</t>
  </si>
  <si>
    <t>konstruieren (to construct)</t>
  </si>
  <si>
    <t>Die Ingenieure konstruieren eine Brücke über den Fluss.</t>
  </si>
  <si>
    <t>produzieren (to produce)</t>
  </si>
  <si>
    <t>Die Fabrik produziert Autos in Massen.</t>
  </si>
  <si>
    <t>herstellen (to manufacture)</t>
  </si>
  <si>
    <t>Sie stellen Möbel in der eigenen Werkstatt her.</t>
  </si>
  <si>
    <t>schaffen (to create)</t>
  </si>
  <si>
    <t>Der Künstler schafft ein Meisterwerk.</t>
  </si>
  <si>
    <t>erfinden (to invent)</t>
  </si>
  <si>
    <t>Der Erfinder entwickelt eine innovative Lösung.</t>
  </si>
  <si>
    <t>ausbilden (to train)</t>
  </si>
  <si>
    <t>Die Universität bildet zukünftige Ingenieure aus.</t>
  </si>
  <si>
    <t>lehren (to teach)</t>
  </si>
  <si>
    <t>Er lehrt Englisch als Fremdsprache.</t>
  </si>
  <si>
    <t>forschen (to research)</t>
  </si>
  <si>
    <t>Die Wissenschaftler forschen intensiv an neuen Medikamenten.</t>
  </si>
  <si>
    <t>experimentieren (to experiment)</t>
  </si>
  <si>
    <t>Die Studenten experimentieren im Labor.</t>
  </si>
  <si>
    <t>erproben (to test)</t>
  </si>
  <si>
    <t>Wir erproben die Wirksamkeit des neuen Produkts.</t>
  </si>
  <si>
    <t>probieren (to try)</t>
  </si>
  <si>
    <t>Sie probieren das neue Rezept für das Abendessen.</t>
  </si>
  <si>
    <t>wiederholen (to repeat)</t>
  </si>
  <si>
    <t>Wir wiederholen die Übung, um besser zu werden.</t>
  </si>
  <si>
    <t>trainieren (to train)</t>
  </si>
  <si>
    <t>Er trainiert täglich im Fitnessstudio.</t>
  </si>
  <si>
    <t>verbessern (to improve)</t>
  </si>
  <si>
    <t>Sie verbessern kontinuierlich ihre Fähigkeiten.</t>
  </si>
  <si>
    <t>perfektionieren (to perfect)</t>
  </si>
  <si>
    <t>Die Ingenieure perfektionieren das Design des Motors.</t>
  </si>
  <si>
    <t>anpassen (to adapt)</t>
  </si>
  <si>
    <t>Wir passen unsere Strategie den neuen Umständen an.</t>
  </si>
  <si>
    <t>ändern (to change)</t>
  </si>
  <si>
    <t>Sie ändern den Zeitplan für das Treffen.</t>
  </si>
  <si>
    <t>modifizieren (to modify)</t>
  </si>
  <si>
    <t>Er modifiziert den Code, um Fehler zu beheben.</t>
  </si>
  <si>
    <t>korrigieren (to correct)</t>
  </si>
  <si>
    <t>Sie korrigieren die Grammatikfehler im Text.</t>
  </si>
  <si>
    <t>optimieren (to optimize)</t>
  </si>
  <si>
    <t>Die Firma optimiert ihre Produktionsprozesse.</t>
  </si>
  <si>
    <t>maximieren (to maximize)</t>
  </si>
  <si>
    <t>Wir maximieren die Effizienz unseres Teams.</t>
  </si>
  <si>
    <t>minimieren (to minimize)</t>
  </si>
  <si>
    <t>Sie minimieren die Kosten des Projekts.</t>
  </si>
  <si>
    <t>reduzieren (to reduce)</t>
  </si>
  <si>
    <t>Er reduziert seinen Energieverbrauch.</t>
  </si>
  <si>
    <t>erhöhen (to increase)</t>
  </si>
  <si>
    <t>Sie erhöhen die Produktivität durch Automatisierung.</t>
  </si>
  <si>
    <t>verringern (to decrease)</t>
  </si>
  <si>
    <t>Wir verringern die Umweltauswirkungen unseres Betriebs.</t>
  </si>
  <si>
    <t>steigern (to enhance)</t>
  </si>
  <si>
    <t>Er steigert die Leistungsfähigkeit seines Computers.</t>
  </si>
  <si>
    <t>erweitern (to expand)</t>
  </si>
  <si>
    <t>Die Firma erweitert ihr Geschäft in neue Märkte.</t>
  </si>
  <si>
    <t>vergrößern (to enlarge)</t>
  </si>
  <si>
    <t>Sie vergrößern den Umfang des Projekts.</t>
  </si>
  <si>
    <t>verkleinern (to shrink)</t>
  </si>
  <si>
    <t>Er verkleinert die Dateigröße für den Upload.</t>
  </si>
  <si>
    <t>aufbauen (to build up)</t>
  </si>
  <si>
    <t>Sie bauen ihre Fitness langsam auf.</t>
  </si>
  <si>
    <t>abbauen (to break down)</t>
  </si>
  <si>
    <t>Wir bauen die alte Maschine ab, um Platz zu schaffen.</t>
  </si>
  <si>
    <t>zerlegen (to dismantle)</t>
  </si>
  <si>
    <t>Er zerlegt das Gerät, um es zu reparieren.</t>
  </si>
  <si>
    <t>montieren (to assemble)</t>
  </si>
  <si>
    <t>Sie montieren das Möbelstück nach den Anweisungen.</t>
  </si>
  <si>
    <t>demontieren (to disassemble)</t>
  </si>
  <si>
    <t>Er demontiert das Auto, um den Motor zu überholen.</t>
  </si>
  <si>
    <t>reinigen (to clean)</t>
  </si>
  <si>
    <t>Sie reinigen das Haus gründlich vor dem Besuch ihrer Gäste.</t>
  </si>
  <si>
    <t>pflegen (to maintain)</t>
  </si>
  <si>
    <t>Er pflegt sein Auto regelmäßig, um es in gutem Zustand zu halten.</t>
  </si>
  <si>
    <t>austauschen (to exchange)</t>
  </si>
  <si>
    <t>Wir tauschen alte Teile gegen neue aus.</t>
  </si>
  <si>
    <t>ersetzen (to replace)</t>
  </si>
  <si>
    <t>Sie ersetzen die defekte Glühbirne in der Küche.</t>
  </si>
  <si>
    <t>erneuern (to renew)</t>
  </si>
  <si>
    <t>Die Firma erneuert ihre Produktionsanlagen.</t>
  </si>
  <si>
    <t>recyceln (to recycle)</t>
  </si>
  <si>
    <t>Wir recyceln Papier, Plastik und Glas.</t>
  </si>
  <si>
    <t>wegwerfen (to throw away)</t>
  </si>
  <si>
    <t>Er wirft alte Kleidung weg, die er nicht mehr trägt.</t>
  </si>
  <si>
    <t>entsorgen (to dispose of)</t>
  </si>
  <si>
    <t>Sie entsorgen elektronische Geräte ordnungsgemäß.</t>
  </si>
  <si>
    <t>lagern (to store)</t>
  </si>
  <si>
    <t>Wir lagern die Winterkleidung im Keller.</t>
  </si>
  <si>
    <t>kennzeichnen (to label)</t>
  </si>
  <si>
    <t>Er kennzeichnet die Kisten mit Etiketten.</t>
  </si>
  <si>
    <t>markieren (to mark)</t>
  </si>
  <si>
    <t>Sie markieren wichtige Informationen in ihren Unterlagen.</t>
  </si>
  <si>
    <t>katalogisieren (to catalog)</t>
  </si>
  <si>
    <t>Die Bibliothek katalogisiert die neuen Bücher.</t>
  </si>
  <si>
    <t>archivieren (to archive)</t>
  </si>
  <si>
    <t>Wir archivieren alte Dokumente für zukünftige Referenzen.</t>
  </si>
  <si>
    <t>verwalten (to manage)</t>
  </si>
  <si>
    <t>Er verwaltet die Datenbank des Unternehmens.</t>
  </si>
  <si>
    <t>dokumentieren (to document)</t>
  </si>
  <si>
    <t>Sie dokumentieren jeden Schritt des Prozesses.</t>
  </si>
  <si>
    <t>protokollieren (to log)</t>
  </si>
  <si>
    <t>Wir protokollieren alle Änderungen im System.</t>
  </si>
  <si>
    <t>notieren (to note down)</t>
  </si>
  <si>
    <t>Er notiert wichtige Termine in seinem Kalender.</t>
  </si>
  <si>
    <t>speichern (to save)</t>
  </si>
  <si>
    <t>Sie speichern die Dateien auf dem Server.</t>
  </si>
  <si>
    <t>sichern (to secure)</t>
  </si>
  <si>
    <t>Wir sichern unsere persönlichen Daten mit Passwörtern.</t>
  </si>
  <si>
    <t>schützen (to protect)</t>
  </si>
  <si>
    <t>Er schützt seine persönlichen Informationen vor unbefugtem Zugriff.</t>
  </si>
  <si>
    <t>verstecken (to hide)</t>
  </si>
  <si>
    <t>Sie verstecken den Schatz tief im Wald.</t>
  </si>
  <si>
    <t>verschlüsseln (to encrypt)</t>
  </si>
  <si>
    <t>Sie verschlüsseln ihre sensiblen Daten, um sie vor unbefugtem Zugriff zu schützen.</t>
  </si>
  <si>
    <t>entschlüsseln (to decrypt)</t>
  </si>
  <si>
    <t>Er entschlüsselt die verschlüsselte Nachricht, um ihren Inhalt zu lesen.</t>
  </si>
  <si>
    <t>veröffentlichen (to publish)</t>
  </si>
  <si>
    <t>Die Zeitung veröffentlicht täglich neue Artikel online.</t>
  </si>
  <si>
    <t>publizieren (to publicize)</t>
  </si>
  <si>
    <t>Die Firma publiziert regelmäßig Updates zu ihren Produkten.</t>
  </si>
  <si>
    <t>drucken (to print)</t>
  </si>
  <si>
    <t>Sie drucken die Dokumente für die Sitzung aus.</t>
  </si>
  <si>
    <t>kopieren (to copy)</t>
  </si>
  <si>
    <t>Er kopiert die Dateien auf einen externen USB-Stick.</t>
  </si>
  <si>
    <t>teilen (to share)</t>
  </si>
  <si>
    <t>Wir teilen die Informationen mit unserem Team.</t>
  </si>
  <si>
    <t>verbreiten (to distribute)</t>
  </si>
  <si>
    <t>Sie verbreiten die Neuigkeiten über ihre Social-Media-Kanäle.</t>
  </si>
  <si>
    <t>senden (to send)</t>
  </si>
  <si>
    <t>Wir senden die E-Mails an unsere Kunden.</t>
  </si>
  <si>
    <t>empfangen (to receive)</t>
  </si>
  <si>
    <t>Er empfängt täglich Hunderte von E-Mails.</t>
  </si>
  <si>
    <t>übertragen (to transmit)</t>
  </si>
  <si>
    <t>Die Daten werden über das Netzwerk übertragen.</t>
  </si>
  <si>
    <t>streamen (to stream)</t>
  </si>
  <si>
    <t>Sie streamen Musik über das Internet.</t>
  </si>
  <si>
    <t>hochladen (to upload)</t>
  </si>
  <si>
    <t>Wir laden die neuen Fotos auf die Cloud hoch.</t>
  </si>
  <si>
    <t>herunterladen (to download)</t>
  </si>
  <si>
    <t>Sie laden die Software von der Website des Herstellers herunter.</t>
  </si>
  <si>
    <t>installieren (to install)</t>
  </si>
  <si>
    <t>Wir installieren das neue Betriebssystem auf allen Computern.</t>
  </si>
  <si>
    <t>konfigurieren (to configure)</t>
  </si>
  <si>
    <t>Er konfiguriert die Einstellungen seines Mobiltelefons.</t>
  </si>
  <si>
    <t>anpassen (to customize)</t>
  </si>
  <si>
    <t>Sie passen die Benutzeroberfläche ihres Computers an ihre Bedürfnisse an.</t>
  </si>
  <si>
    <t>einrichten (to set up)</t>
  </si>
  <si>
    <t>Sie richten das neue Computersystem in ihrem Büro ein.</t>
  </si>
  <si>
    <t>aktivieren (to activate)</t>
  </si>
  <si>
    <t>Er aktiviert die Sicherheitsfunktionen seines Online-Bankkontos.</t>
  </si>
  <si>
    <t>deaktivieren (to deactivate)</t>
  </si>
  <si>
    <t>Sie deaktiviert die automatischen Updates auf ihrem Smartphone.</t>
  </si>
  <si>
    <t>aktualisieren (to update)</t>
  </si>
  <si>
    <t>Wir aktualisieren regelmäßig unsere Software, um Fehler zu beheben.</t>
  </si>
  <si>
    <t>programmieren (to program)</t>
  </si>
  <si>
    <t>Er programmiert eine neue Anwendung für sein Unternehmen.</t>
  </si>
  <si>
    <t>codieren (to code)</t>
  </si>
  <si>
    <t>Sie codieren die Webseite mit HTML und CSS.</t>
  </si>
  <si>
    <t>debuggen (to debug)</t>
  </si>
  <si>
    <t>Er debuggt den Programmiercode, um Fehler zu finden und zu beheben.</t>
  </si>
  <si>
    <t>kompilieren (to compile)</t>
  </si>
  <si>
    <t>Sie kompilieren den Code, um ihn ausführbar zu machen.</t>
  </si>
  <si>
    <t>interpretieren (to interpret)</t>
  </si>
  <si>
    <t>Wir interpretieren die Daten, um Trends zu erkennen.</t>
  </si>
  <si>
    <t>übersetzen (to translate)</t>
  </si>
  <si>
    <t>Sie übersetzen den Text vom Englischen ins Deutsche.</t>
  </si>
  <si>
    <t>lokalisiert (to localize)</t>
  </si>
  <si>
    <t>Das Unternehmen lokalisiert seine Software für den globalen Markt.</t>
  </si>
  <si>
    <t>integrieren (to integrate)</t>
  </si>
  <si>
    <t>Er integriert die neuen Funktionen nahtlos in die bestehende Plattform.</t>
  </si>
  <si>
    <t>verknüpfen (to link)</t>
  </si>
  <si>
    <t>Sie verknüpfen die Datenbanken, um einen umfassenden Überblick zu erhalten.</t>
  </si>
  <si>
    <t>verbinden (to connect)</t>
  </si>
  <si>
    <t>Wir verbinden uns mit dem WLAN-Netzwerk in unserem Büro.</t>
  </si>
  <si>
    <t>synchronisieren (to synchronize)</t>
  </si>
  <si>
    <t>Sie synchronisieren ihre Termine zwischen dem Smartphone und dem Computer.</t>
  </si>
  <si>
    <t>sichern (to back up)</t>
  </si>
  <si>
    <t>Wir sichern regelmäßig unsere Dateien auf externen Festplatten.</t>
  </si>
  <si>
    <t>wiederherstellen (to restore)</t>
  </si>
  <si>
    <t>Er stellt die Werkseinstellungen seines Smartphones wieder her.</t>
  </si>
  <si>
    <t>kommentieren (to comment)</t>
  </si>
  <si>
    <t>Sie kommentieren regelmäßig die Beiträge in den sozialen Medien.</t>
  </si>
  <si>
    <t>bewerten (to rate)</t>
  </si>
  <si>
    <t>Er bewertet das Produkt mit fünf Sternen.</t>
  </si>
  <si>
    <t>bewerten (to review)</t>
  </si>
  <si>
    <t>Sie bewerten die Leistung ihrer Mitarbeiter regelmäßig.</t>
  </si>
  <si>
    <t>empfehlen (to recommend)</t>
  </si>
  <si>
    <t>Wir empfehlen dieses Restaurant für ein romantisches Abendessen.</t>
  </si>
  <si>
    <t>posten (to post)</t>
  </si>
  <si>
    <t>Sie posten regelmäßig Updates auf ihrem Blog.</t>
  </si>
  <si>
    <t>bloggen (to blog)</t>
  </si>
  <si>
    <t>Sie bloggen regelmäßig über ihre Reisen und Abenteuer.</t>
  </si>
  <si>
    <t>vloggen (to vlog)</t>
  </si>
  <si>
    <t>Er vloggt seine täglichen Aktivitäten und teilt sie auf YouTube.</t>
  </si>
  <si>
    <t>tweeten (to tweet)</t>
  </si>
  <si>
    <t>Sie tweeten über aktuelle Ereignisse und Trends.</t>
  </si>
  <si>
    <t>chatten (to chat)</t>
  </si>
  <si>
    <t>Wir chatten oft mit unseren Freunden über Messaging-Apps.</t>
  </si>
  <si>
    <t>skypen (to skype)</t>
  </si>
  <si>
    <t>Sie skypen mit ihren Familienmitgliedern im Ausland.</t>
  </si>
  <si>
    <t>facetime (to facetime)</t>
  </si>
  <si>
    <t>Er facetime mit seinem besten Freund, der in einem anderen Land lebt.</t>
  </si>
  <si>
    <t>videokonferenzieren (to video conference)</t>
  </si>
  <si>
    <t>Sie halten regelmäßig Videokonferenzen mit ihren Kollegen ab.</t>
  </si>
  <si>
    <t>videostreamen (to video stream)</t>
  </si>
  <si>
    <t>Wir streamen unsere Gameplay-Sessions live auf Twitch.</t>
  </si>
  <si>
    <t>videotelefonieren (to video call)</t>
  </si>
  <si>
    <t>Sie telefonieren mit ihren Großeltern über Video, um sie zu sehen.</t>
  </si>
  <si>
    <t>nachrichten (to message)</t>
  </si>
  <si>
    <t>Er schickt seinen Freunden regelmäßig Nachrichten über WhatsApp.</t>
  </si>
  <si>
    <t>texten (to text)</t>
  </si>
  <si>
    <t>Sie texten schnell eine Antwort auf die dringende Frage.</t>
  </si>
  <si>
    <t>mailen (to email)</t>
  </si>
  <si>
    <t>Wir mailen regelmäßig wichtige Dokumente an unsere Kunden.</t>
  </si>
  <si>
    <t>faxen (to fax)</t>
  </si>
  <si>
    <t>Sie faxen die Verträge an das Hauptquartier des Unternehmens.</t>
  </si>
  <si>
    <t>instant messaging (to instant message)</t>
  </si>
  <si>
    <t>Er nutzt Instant Messaging, um schnell mit seinem Team zu kommunizieren.</t>
  </si>
  <si>
    <t>liken (to like)</t>
  </si>
  <si>
    <t>Sie liken die Beiträge ihrer Freunde in den sozialen Medien.</t>
  </si>
  <si>
    <t>abonnieren (to subscribe)</t>
  </si>
  <si>
    <t>Wir abonnieren den Newsletter unseres Lieblingsblogs.</t>
  </si>
  <si>
    <t>entfolgen (to unfollow)</t>
  </si>
  <si>
    <t>Sie entfolgen den Accounts, die ihnen nicht mehr gefallen.</t>
  </si>
  <si>
    <t>German</t>
  </si>
  <si>
    <t>T</t>
  </si>
  <si>
    <t>S1</t>
  </si>
  <si>
    <t>S2</t>
  </si>
  <si>
    <t>past</t>
  </si>
  <si>
    <t>opposite</t>
  </si>
  <si>
    <t>Er sitzt gegen mir.</t>
  </si>
  <si>
    <t>disadvantage</t>
  </si>
  <si>
    <t>advantage</t>
  </si>
  <si>
    <t>opportunity</t>
  </si>
  <si>
    <t>Es gibt viele Gelegenheiten in Deutschland, man kann viele Jobs finden.</t>
  </si>
  <si>
    <t>There are a lot of opportunities in Germany, you can find a lot of jobs.</t>
  </si>
  <si>
    <t>similar</t>
  </si>
  <si>
    <t>It is easier when I want to practice similary sentences.</t>
  </si>
  <si>
    <t>to collect</t>
  </si>
  <si>
    <t>We are collecting mangoes.</t>
  </si>
  <si>
    <t>collected</t>
  </si>
  <si>
    <t>We have collected Mangoes.</t>
  </si>
  <si>
    <t>collect</t>
  </si>
  <si>
    <t>famous</t>
  </si>
  <si>
    <t>Secret</t>
  </si>
  <si>
    <t>He told me his secret.</t>
  </si>
  <si>
    <t>weired</t>
  </si>
  <si>
    <t>It is so weird.</t>
  </si>
  <si>
    <t>clarity</t>
  </si>
  <si>
    <t>I need more clarity</t>
  </si>
  <si>
    <t>Ich zeige dir den Weg.</t>
  </si>
  <si>
    <t>Ich habe den Weg gezeigt.</t>
  </si>
  <si>
    <t>mug</t>
  </si>
  <si>
    <t>do you need a cup or a cone?</t>
  </si>
  <si>
    <t>Ich spiele gerne Fußball.</t>
  </si>
  <si>
    <t>Ich habe gerne Fußball gespielt.</t>
  </si>
  <si>
    <t>decision</t>
  </si>
  <si>
    <t xml:space="preserve">Du kannst entscheiden. </t>
  </si>
  <si>
    <t xml:space="preserve">You can make this decision. </t>
  </si>
  <si>
    <t>We must make a decision.</t>
  </si>
  <si>
    <t>pronounce</t>
  </si>
  <si>
    <t>I didnot pronouce it correctly</t>
  </si>
  <si>
    <t>habit</t>
  </si>
  <si>
    <t>I am habituated to that.</t>
  </si>
  <si>
    <t>mostly</t>
  </si>
  <si>
    <t>most of men dont use it often.</t>
  </si>
  <si>
    <t>tasks</t>
  </si>
  <si>
    <t>I have written my tasks for today.</t>
  </si>
  <si>
    <t>to understand</t>
  </si>
  <si>
    <t>nachvollziehen</t>
  </si>
  <si>
    <t>Ein Kind kann Mathematik nicht nachvollziehen.</t>
  </si>
  <si>
    <t>I cannot completely understand it.</t>
  </si>
  <si>
    <t>certificate</t>
  </si>
  <si>
    <t>Zeugnis</t>
  </si>
  <si>
    <t>to promise</t>
  </si>
  <si>
    <t>Verfechterin</t>
  </si>
  <si>
    <t>to show</t>
  </si>
  <si>
    <t>I have shown you the way.</t>
  </si>
  <si>
    <t>repeated</t>
  </si>
  <si>
    <t>r</t>
  </si>
  <si>
    <t xml:space="preserve">I have forgotten, because have not repeated it. </t>
  </si>
  <si>
    <t>To sign</t>
  </si>
  <si>
    <t xml:space="preserve">Can you please sign the documents. </t>
  </si>
  <si>
    <t xml:space="preserve">pleasant </t>
  </si>
  <si>
    <t>B1 book</t>
  </si>
  <si>
    <t>Verabredung</t>
  </si>
  <si>
    <t>Ich habe heute Abend um 17:00 Uhr eine wichtige Verabredung beim Arzt.</t>
  </si>
  <si>
    <t>erledigen</t>
  </si>
  <si>
    <t>I'll complete my homework tonight.</t>
  </si>
  <si>
    <t>probably</t>
  </si>
  <si>
    <t>vermutlich</t>
  </si>
  <si>
    <t>sie wird vermutlich erst morgen anrufen</t>
  </si>
  <si>
    <t>She probably won't call until tomorrow</t>
  </si>
  <si>
    <t>Vermutungen</t>
  </si>
  <si>
    <t>Meine Vermutung ist, dass es morgen regnen wird.</t>
  </si>
  <si>
    <t>bekannt geben</t>
  </si>
  <si>
    <t>Wenn der Zug Verspätung hat, wird es am Hauptbahnhof bekannt gegeben.</t>
  </si>
  <si>
    <t>the speaker announces a change to the program</t>
  </si>
  <si>
    <t>Ansage</t>
  </si>
  <si>
    <t>Sendung</t>
  </si>
  <si>
    <t>which broadcast follows the news?</t>
  </si>
  <si>
    <t>weisen</t>
  </si>
  <si>
    <t>Der Gewinner des Spiels wird heute Abend bekannt gegeben.</t>
  </si>
  <si>
    <t>Hinweise</t>
  </si>
  <si>
    <t>passen</t>
  </si>
  <si>
    <t>Ereignisse</t>
  </si>
  <si>
    <t>Das Musikfestival war ein großartiges Ereignis.</t>
  </si>
  <si>
    <t>Swati sprach über das Ereignis, an dem sie teilgenommen hatte.</t>
  </si>
  <si>
    <t>Anschluss</t>
  </si>
  <si>
    <t>Ich habe meinen Anschlusszug aufgrund einer Zugverspätung verpasst. Kann ich einen anderen Zug nutzen?</t>
  </si>
  <si>
    <t>stattdessen</t>
  </si>
  <si>
    <t>Sondersendung</t>
  </si>
  <si>
    <t>Special Commando</t>
  </si>
  <si>
    <t>Beziehungen</t>
  </si>
  <si>
    <t>to pull</t>
  </si>
  <si>
    <t>to move</t>
  </si>
  <si>
    <t>ziehen</t>
  </si>
  <si>
    <t>Die Frau möchte jetzt aufs Land ziehen.</t>
  </si>
  <si>
    <t>to dress</t>
  </si>
  <si>
    <t>eraser</t>
  </si>
  <si>
    <t>Unterstreichen</t>
  </si>
  <si>
    <t>Underline the words that you donot know.</t>
  </si>
  <si>
    <t>zu besichtigen</t>
  </si>
  <si>
    <t>Welche Museen kann man in Frankfurt besichtigen?</t>
  </si>
  <si>
    <t>Reiseleitung</t>
  </si>
  <si>
    <t>Was empfielht die Reiseleitung besonders?</t>
  </si>
  <si>
    <t>leiten</t>
  </si>
  <si>
    <t>Ich möchte das Team leiten. Ich bin der Teamleiter.</t>
  </si>
  <si>
    <t>I want to lead the team. I am the teamlead.</t>
  </si>
  <si>
    <t>das Kreuz</t>
  </si>
  <si>
    <t>der Kreis</t>
  </si>
  <si>
    <t>the Crisis</t>
  </si>
  <si>
    <t>der Aufenthalt</t>
  </si>
  <si>
    <t>Mein Aufenthalt bei Adile war sehr unangenehm.</t>
  </si>
  <si>
    <t>erfahrene</t>
  </si>
  <si>
    <t>experienced Tourguide. Experienced Tourguides. With experienced tourguides</t>
  </si>
  <si>
    <t>to experience</t>
  </si>
  <si>
    <t>zu erfahren</t>
  </si>
  <si>
    <t>Ich will erfahren.</t>
  </si>
  <si>
    <t>I want to experience.</t>
  </si>
  <si>
    <t>my Experience</t>
  </si>
  <si>
    <t>zu entdecken</t>
  </si>
  <si>
    <t>zu decken</t>
  </si>
  <si>
    <t>the Blanket</t>
  </si>
  <si>
    <t>Nähere</t>
  </si>
  <si>
    <t>Nähere Informationen bekommen Sie in unsere Reisebüro.</t>
  </si>
  <si>
    <t>You can get further information from our travel agency.</t>
  </si>
  <si>
    <t>unterhalten</t>
  </si>
  <si>
    <t>erwarten</t>
  </si>
  <si>
    <t>verliebt</t>
  </si>
  <si>
    <t>wir haben uns verliebt</t>
  </si>
  <si>
    <t>verlobt</t>
  </si>
  <si>
    <t>wird haben uns verlobt</t>
  </si>
  <si>
    <t>verloren</t>
  </si>
  <si>
    <t>verschwunden</t>
  </si>
  <si>
    <t>Nach fünf Minuten ist der Regenbogen verschwunden.</t>
  </si>
  <si>
    <t>Freien</t>
  </si>
  <si>
    <t>sie möchte die Geburtstagsparty am liebsten im Freien machen</t>
  </si>
  <si>
    <t>die Aussagen</t>
  </si>
  <si>
    <t>sind die Aussagen richtig oder falsch</t>
  </si>
  <si>
    <t>eigene</t>
  </si>
  <si>
    <t>I have my own car</t>
  </si>
  <si>
    <t>ewig</t>
  </si>
  <si>
    <t>Ich habe dich ewig nicht gesehen.</t>
  </si>
  <si>
    <t>zuletzt</t>
  </si>
  <si>
    <t>wir haben uns zuletzt bei Anja gesehen</t>
  </si>
  <si>
    <t>wohl</t>
  </si>
  <si>
    <t>Das Fehlen eines deutschen Zertifikats kann ein Hindernis bei der Jobsuche in Deutschland sein.</t>
  </si>
  <si>
    <t>you can probably say that</t>
  </si>
  <si>
    <t>comfort, console</t>
  </si>
  <si>
    <t>tröste</t>
  </si>
  <si>
    <t>Ich tröste dich.</t>
  </si>
  <si>
    <t>herum</t>
  </si>
  <si>
    <t>ich möchte herumgehen</t>
  </si>
  <si>
    <t>toben</t>
  </si>
  <si>
    <t>nächste Woche werden 15 Kinder bei mir herumtoben</t>
  </si>
  <si>
    <t>mindestens</t>
  </si>
  <si>
    <t>Mindestens haltbar bis</t>
  </si>
  <si>
    <t>Atleast keepable before</t>
  </si>
  <si>
    <t>zumindest</t>
  </si>
  <si>
    <t>zumindest habe ich A2</t>
  </si>
  <si>
    <t>meistens</t>
  </si>
  <si>
    <t>meistens gehen wir laufen</t>
  </si>
  <si>
    <t>almost</t>
  </si>
  <si>
    <t>fast</t>
  </si>
  <si>
    <t>ich habe fast alles gelernt</t>
  </si>
  <si>
    <t>I learned almost everything</t>
  </si>
  <si>
    <t>nachteil</t>
  </si>
  <si>
    <t>vorteil</t>
  </si>
  <si>
    <t>Erziehung</t>
  </si>
  <si>
    <t>Das Budget für Bildung und Erziehung wird ständig gekürzt.</t>
  </si>
  <si>
    <t>The budget for education and upbringing is constantly being cut.</t>
  </si>
  <si>
    <t>Erziehung – education. Erzieherin. teacher.</t>
  </si>
  <si>
    <t>Praxis</t>
  </si>
  <si>
    <t>Series (eg. tv series)</t>
  </si>
  <si>
    <t>Reihe</t>
  </si>
  <si>
    <t>employed/ active</t>
  </si>
  <si>
    <t>tätig</t>
  </si>
  <si>
    <t>ich war als eine Entwicklerin tätig</t>
  </si>
  <si>
    <t>berufstätig</t>
  </si>
  <si>
    <t>sie ist eine berufstätige Mutter</t>
  </si>
  <si>
    <t>äußern</t>
  </si>
  <si>
    <t>Außerdem</t>
  </si>
  <si>
    <t>Außerdem brauche ich nichts</t>
  </si>
  <si>
    <t>jugendpsychologe</t>
  </si>
  <si>
    <t>hängen bleiben</t>
  </si>
  <si>
    <t>das bleibt dann doch an Mama oder Papa hängen</t>
  </si>
  <si>
    <t>erleben</t>
  </si>
  <si>
    <t>Natur erleben</t>
  </si>
  <si>
    <t>zu raten</t>
  </si>
  <si>
    <t>ich rate alle Eltern</t>
  </si>
  <si>
    <t>belong</t>
  </si>
  <si>
    <t>gehört</t>
  </si>
  <si>
    <t>das Auto gehört mir</t>
  </si>
  <si>
    <t>dazugehört</t>
  </si>
  <si>
    <t xml:space="preserve"> und eben alles übernehmen was dazu gehört</t>
  </si>
  <si>
    <t xml:space="preserve"> and take over everything that belongs to it</t>
  </si>
  <si>
    <t>übernehmen</t>
  </si>
  <si>
    <t>kannst du meine Arbeit übernehmen</t>
  </si>
  <si>
    <t>consistent</t>
  </si>
  <si>
    <t>konsequent</t>
  </si>
  <si>
    <t>t</t>
  </si>
  <si>
    <t>es ist doch meistens so dass die Eltern nicht konsequent sind</t>
  </si>
  <si>
    <t>Sie trainiert konsequent jeden Morgen.</t>
  </si>
  <si>
    <t>verantwortlich</t>
  </si>
  <si>
    <t>Wer ist verantwortlich</t>
  </si>
  <si>
    <t>who is responsible</t>
  </si>
  <si>
    <t>zuständig</t>
  </si>
  <si>
    <t>"Wer ist zuständig für diese Arbeit?"</t>
  </si>
  <si>
    <t>who is responsible for that work?</t>
  </si>
  <si>
    <t>die</t>
  </si>
  <si>
    <t>ich habe eine Schwester für die ich verantwortlich bin</t>
  </si>
  <si>
    <t>ich habe eine Tasche die ich nicht mag</t>
  </si>
  <si>
    <t>er hat eine Frau die er nicht mag</t>
  </si>
  <si>
    <t>sie hat eine Katze die weiß ist</t>
  </si>
  <si>
    <t>sie hat einen Hund der weiß ist</t>
  </si>
  <si>
    <t>sie hat ein Auto das weiß ist</t>
  </si>
  <si>
    <t>er hat eine Aufgabe für die er verantwortlich ist</t>
  </si>
  <si>
    <t>er hat eine Katze für die er verantwortlich ist</t>
  </si>
  <si>
    <t>das Kind muss lernen dass es jetzt eine Aufgabe hat für die es allein zuständig ist</t>
  </si>
  <si>
    <t>Ich habe eine Familie, für die ich arbeiten muss</t>
  </si>
  <si>
    <t>Bedarf</t>
  </si>
  <si>
    <t>In Frankfurt besteht ein hoher Bedarf an Programmierern.</t>
  </si>
  <si>
    <t>behinderte</t>
  </si>
  <si>
    <t>"Die Toilette ist für behinderte Menschen reserviert."</t>
  </si>
  <si>
    <t>hindernis</t>
  </si>
  <si>
    <t>schalten</t>
  </si>
  <si>
    <t>Bitte schalte das Licht ein.</t>
  </si>
  <si>
    <t>einschalten</t>
  </si>
  <si>
    <t>ausschalten</t>
  </si>
  <si>
    <t>Anweisungen</t>
  </si>
  <si>
    <t>Er hat die Anweisungen des Lehrers nicht befolgt./ Nehmen Sie Medikamente immer genau nach den Anweisungen des Arztes ein.</t>
  </si>
  <si>
    <t>Kaufhaus</t>
  </si>
  <si>
    <t>Ankündigung</t>
  </si>
  <si>
    <t>Durchsagen</t>
  </si>
  <si>
    <t>Transitreisende</t>
  </si>
  <si>
    <t>begeben sich</t>
  </si>
  <si>
    <t>give yourself</t>
  </si>
  <si>
    <t>sich begeben</t>
  </si>
  <si>
    <t>without delay</t>
  </si>
  <si>
    <t>unverzüglich</t>
  </si>
  <si>
    <t>verzüglich</t>
  </si>
  <si>
    <t>überprüfen</t>
  </si>
  <si>
    <t>prüfen</t>
  </si>
  <si>
    <t>die Prüfung</t>
  </si>
  <si>
    <t>vereinbaren</t>
  </si>
  <si>
    <t>Ausweichtermin</t>
  </si>
  <si>
    <t>differ/deviate</t>
  </si>
  <si>
    <t>abweichen</t>
  </si>
  <si>
    <t>I will not deviate from my target.</t>
  </si>
  <si>
    <t>Feierpreisen</t>
  </si>
  <si>
    <t>Feier</t>
  </si>
  <si>
    <t>die Erlebnisse</t>
  </si>
  <si>
    <t>Mein Erlebnis mit der Busreise in Frankreich war schrecklich.</t>
  </si>
  <si>
    <t>die Etage</t>
  </si>
  <si>
    <t>We live in the first floor</t>
  </si>
  <si>
    <t>Stock</t>
  </si>
  <si>
    <t>die Venusmuschel</t>
  </si>
  <si>
    <t>die Zunge</t>
  </si>
  <si>
    <t>Seezunge fisch</t>
  </si>
  <si>
    <t>for graduation/ at the end</t>
  </si>
  <si>
    <t>zum Abschulss</t>
  </si>
  <si>
    <t>zum Abschluss als dessert.</t>
  </si>
  <si>
    <t>die Torte</t>
  </si>
  <si>
    <t>the chocolate cake's pie (one slice)</t>
  </si>
  <si>
    <t>die Schokoladentorte</t>
  </si>
  <si>
    <t>Verehrte Fahrgäste.</t>
  </si>
  <si>
    <t>ehre</t>
  </si>
  <si>
    <t>es war eine Ehre bei euch zu arbeiten</t>
  </si>
  <si>
    <t>it was an honor to work with you</t>
  </si>
  <si>
    <t>ehrlich gesagt</t>
  </si>
  <si>
    <t>ehrlich gesagt ich denke dass du gut bist</t>
  </si>
  <si>
    <t>binden</t>
  </si>
  <si>
    <t>Er wird das Paket mit einem Band binden</t>
  </si>
  <si>
    <t>verbinden</t>
  </si>
  <si>
    <t>mein Internetverbindung ist nicht stark</t>
  </si>
  <si>
    <t>connected</t>
  </si>
  <si>
    <t>verbunden</t>
  </si>
  <si>
    <t>die Verbindung</t>
  </si>
  <si>
    <t>voraussichtlich</t>
  </si>
  <si>
    <t>der Zug kommt voraussichtlich fünf Minuten später</t>
  </si>
  <si>
    <t>ich komme voraussichtlich um 14 Uhr</t>
  </si>
  <si>
    <t>gebeten</t>
  </si>
  <si>
    <t>I prayed to god today. I requested my Manager to increase my salary.</t>
  </si>
  <si>
    <t>beten</t>
  </si>
  <si>
    <t>umgehend</t>
  </si>
  <si>
    <t>alle Fluggäste werden gebeten umgehend zu Flugsteig H8 zu kommen</t>
  </si>
  <si>
    <t>Wenn du Probleme bekommst sollst du mich umgehend kontaktieren.</t>
  </si>
  <si>
    <t>Rettungsfahrzeuge</t>
  </si>
  <si>
    <t>Rettung</t>
  </si>
  <si>
    <t>retten</t>
  </si>
  <si>
    <t>Feuerwehrleute retten Menschen aus dem Feuer.</t>
  </si>
  <si>
    <t>die Dienst</t>
  </si>
  <si>
    <t>Rettungsdienst</t>
  </si>
  <si>
    <t>dienen</t>
  </si>
  <si>
    <t>Ich möchte meinem Land dienen</t>
  </si>
  <si>
    <t>Ärzte dienen den Patienten, ,und Soldaten dienen dem Land.</t>
  </si>
  <si>
    <t>character</t>
  </si>
  <si>
    <t>Zeichen</t>
  </si>
  <si>
    <t>Das Passwort sollte 8 Zeichen haben. $ ist ein Sonderzeichen.</t>
  </si>
  <si>
    <t>Sonderzeichen</t>
  </si>
  <si>
    <t>Kennzeichen</t>
  </si>
  <si>
    <t>der Fahrer des blauen Audi A8 mit dem Kennzeichen fxxc22034 wird gebeten sich sofort am Ausgang zu melden</t>
  </si>
  <si>
    <t>Vorlesung</t>
  </si>
  <si>
    <t>Stornieren</t>
  </si>
  <si>
    <t>Ich werde die B1 Prüfung stornieren.</t>
  </si>
  <si>
    <t>Standesamt</t>
  </si>
  <si>
    <t>Schon auf dem Standesamt waren ganz viele junge Leute.</t>
  </si>
  <si>
    <t>Brautkleid</t>
  </si>
  <si>
    <t>The line</t>
  </si>
  <si>
    <t>Die Zeile</t>
  </si>
  <si>
    <t>31st line on the page.</t>
  </si>
  <si>
    <t>die Braut</t>
  </si>
  <si>
    <t>umgezogen</t>
  </si>
  <si>
    <t>respectively / each</t>
  </si>
  <si>
    <t>jeweils</t>
  </si>
  <si>
    <t xml:space="preserve">Die Kinder bekamen jeweils fünf Äpfel. </t>
  </si>
  <si>
    <t>Ferieninsel</t>
  </si>
  <si>
    <t>Eine Ferieninsel ist von allen vier Seiten vom Meer umgeben.</t>
  </si>
  <si>
    <t>Umzug</t>
  </si>
  <si>
    <t>Aussagen</t>
  </si>
  <si>
    <t>Sind die Aussagen richtig oder falsch?</t>
  </si>
  <si>
    <t>Aktuellem</t>
  </si>
  <si>
    <t>Anlass</t>
  </si>
  <si>
    <t>Aus aktuellem anlass, können wir die Musiksendung nicht um 17:00 zeigen.</t>
  </si>
  <si>
    <t>üblich</t>
  </si>
  <si>
    <t>Es ist üblich, bei der Hochzeit ein weißes Brautkleid zu tragen</t>
  </si>
  <si>
    <t>Direktübertragung</t>
  </si>
  <si>
    <t>übertragung</t>
  </si>
  <si>
    <t>outgoing train/zug</t>
  </si>
  <si>
    <t>der Ausfahrt</t>
  </si>
  <si>
    <t xml:space="preserve">Seien Sie vorsichtig mit dem abfahrt des Zuges.
</t>
  </si>
  <si>
    <t>be careful of the train outgoing.</t>
  </si>
  <si>
    <t>incoming train/car/vehicle.</t>
  </si>
  <si>
    <t>der Einfahrt</t>
  </si>
  <si>
    <t>Vorsicht bei der einfahrt.</t>
  </si>
  <si>
    <t>be careful of the train entering.</t>
  </si>
  <si>
    <t>befinden sich</t>
  </si>
  <si>
    <t>äußerst</t>
  </si>
  <si>
    <t>Fahren Sie bitte äußerst vorsichtig.</t>
  </si>
  <si>
    <t>überholen</t>
  </si>
  <si>
    <t>überholen Sie nicht.</t>
  </si>
  <si>
    <t>Baustelle</t>
  </si>
  <si>
    <t>solche</t>
  </si>
  <si>
    <t>why do such people come to germany</t>
  </si>
  <si>
    <t>Warum sagen die solche sachen?</t>
  </si>
  <si>
    <t>why do they say such things?</t>
  </si>
  <si>
    <t>I have not crossed the letters.</t>
  </si>
  <si>
    <t>I am always confused.</t>
  </si>
  <si>
    <t>I always have doubts.</t>
  </si>
  <si>
    <t>Ich bin bezweifelt.</t>
  </si>
  <si>
    <t>aufmerksam der Hund kommt.</t>
  </si>
  <si>
    <t>aufmerksamkeit</t>
  </si>
  <si>
    <t>ich mag aufmerksamkeit nicht</t>
  </si>
  <si>
    <t>i dont get attention.</t>
  </si>
  <si>
    <t>damit ich keine Aufmerksamkeit bekomme.</t>
  </si>
  <si>
    <t xml:space="preserve">stagnat/ stopped/ halting </t>
  </si>
  <si>
    <t>Stockender</t>
  </si>
  <si>
    <t>stockende Verkehr nach einem Unfall auf der A14 vor dem Kreuz Wismar</t>
  </si>
  <si>
    <t>Stopped traffic after an accident on the A14 in front of the Wismar intersection</t>
  </si>
  <si>
    <t>to turn</t>
  </si>
  <si>
    <t>kehren</t>
  </si>
  <si>
    <t>wir sind nach vorn gekommen, wir müssen umkehren.</t>
  </si>
  <si>
    <t>turn around</t>
  </si>
  <si>
    <t>umkehren</t>
  </si>
  <si>
    <t>we have come forward, we must turn around</t>
  </si>
  <si>
    <t>reversed</t>
  </si>
  <si>
    <t>umgekehrt</t>
  </si>
  <si>
    <t>the trains coaches are in reverse order.</t>
  </si>
  <si>
    <t>Abschnitten</t>
  </si>
  <si>
    <t>The first class carriages are located in sections a to c</t>
  </si>
  <si>
    <t>section 1</t>
  </si>
  <si>
    <t>section 2</t>
  </si>
  <si>
    <t>two sections</t>
  </si>
  <si>
    <t>to cut</t>
  </si>
  <si>
    <t>schnitt</t>
  </si>
  <si>
    <t>Hair cut</t>
  </si>
  <si>
    <t>Haarschnitt</t>
  </si>
  <si>
    <t>gemiensam</t>
  </si>
  <si>
    <t>zusammen</t>
  </si>
  <si>
    <t>port</t>
  </si>
  <si>
    <t>Hafen</t>
  </si>
  <si>
    <t>Amsterdam is the second biggest port in europe.</t>
  </si>
  <si>
    <t>flughafen</t>
  </si>
  <si>
    <t>shiffhafen</t>
  </si>
  <si>
    <t>after that, after closing / connectingly</t>
  </si>
  <si>
    <t>Anschließend</t>
  </si>
  <si>
    <t>Zuerst fahren wir bis Berlin, anschließend fahren wir zurück zum Tegernsee.</t>
  </si>
  <si>
    <t>Connectingly we drive back to Tegernsee</t>
  </si>
  <si>
    <t>Brezen</t>
  </si>
  <si>
    <t>Ich möchte Brezen essen.</t>
  </si>
  <si>
    <t>allerdings</t>
  </si>
  <si>
    <t>gute Wanderschuhe und etwas Kondition brauchen sie allerdings schon, um die knapp 100 Höhenmeter zu überwinden.</t>
  </si>
  <si>
    <t>Ich mag Hühnchen, allerdings esse ich es nicht mehr.</t>
  </si>
  <si>
    <t xml:space="preserve">I like chicken, however* I don't eat it anymore.
</t>
  </si>
  <si>
    <t>almost / nearly</t>
  </si>
  <si>
    <t>knapp</t>
  </si>
  <si>
    <t>Wir haben knapp 100Eur nur. Wir haben nicht viel Geld.</t>
  </si>
  <si>
    <t>überwinden</t>
  </si>
  <si>
    <t>Wenn du Angst vor Katzen hast, aber trotzdem eine streichelst, dann überwindest du deine Angst vor Katzen.</t>
  </si>
  <si>
    <t>ufer</t>
  </si>
  <si>
    <t>Die Kinder bauten Sandburgen am Ufer des Strandes.</t>
  </si>
  <si>
    <t>Seeufer</t>
  </si>
  <si>
    <t>magnificent/ Godly/ God like</t>
  </si>
  <si>
    <t>herrliche</t>
  </si>
  <si>
    <t>du bist mein Herr.</t>
  </si>
  <si>
    <t>versprechen</t>
  </si>
  <si>
    <t>I promise</t>
  </si>
  <si>
    <t>Ankunft</t>
  </si>
  <si>
    <t>Ankunft um 17:00 Uhr. Abfahrt um 19:00 Uhr</t>
  </si>
  <si>
    <t>I will marry her. I have promised her.</t>
  </si>
  <si>
    <t>Departure</t>
  </si>
  <si>
    <t>I promise that i will work hard.</t>
  </si>
  <si>
    <t>Es gab eine Mensa in unserer Schule.</t>
  </si>
  <si>
    <t>merken</t>
  </si>
  <si>
    <t>Es gab ein Loch in ihrer Hose. Hast du das gemerkt?</t>
  </si>
  <si>
    <t>bemerkt.</t>
  </si>
  <si>
    <t>Es gab ein Loch in ihrer Hose. Hast du das bemerkt?</t>
  </si>
  <si>
    <t>verstehen</t>
  </si>
  <si>
    <t>verstanden</t>
  </si>
  <si>
    <t>verständlich</t>
  </si>
  <si>
    <t>Your handwriting is not understandable.</t>
  </si>
  <si>
    <t xml:space="preserve">Self understanding/of course/ obvious
</t>
  </si>
  <si>
    <t>selbstverständlich.</t>
  </si>
  <si>
    <t xml:space="preserve">Er hatte einen Unfall. selbstverständlich kommt er nicht
</t>
  </si>
  <si>
    <t>He had an accident. Ofcourse he is not coming</t>
  </si>
  <si>
    <t>selbst</t>
  </si>
  <si>
    <t>Ich habe das selbst gelernt.</t>
  </si>
  <si>
    <t>Verwandten</t>
  </si>
  <si>
    <t>Meine Verwandten wohnen in Indien.</t>
  </si>
  <si>
    <t>Verwandt</t>
  </si>
  <si>
    <t>He is my relative.</t>
  </si>
  <si>
    <t>She is my relative.</t>
  </si>
  <si>
    <t>They are my relatives.</t>
  </si>
  <si>
    <t>beeindruckt</t>
  </si>
  <si>
    <t>He sang very well. I was impressed</t>
  </si>
  <si>
    <t>drucken</t>
  </si>
  <si>
    <t>drucker</t>
  </si>
  <si>
    <t>Ich habe HP Drucker zuhause</t>
  </si>
  <si>
    <t>ausdrücken</t>
  </si>
  <si>
    <t>Ich möchte mich auf Deutsch ausdrücken.</t>
  </si>
  <si>
    <t>Ausdrücke</t>
  </si>
  <si>
    <t>bedingt</t>
  </si>
  <si>
    <t>die Bedingungen</t>
  </si>
  <si>
    <t>without conditions / compulsory</t>
  </si>
  <si>
    <t>unbedingt</t>
  </si>
  <si>
    <t>muss ich c1 haben?: nicht unbedingt.</t>
  </si>
  <si>
    <t>very good.</t>
  </si>
  <si>
    <t>hervorragend</t>
  </si>
  <si>
    <t>Ich habe 100 Punkte bekommen. Das war hervorragend.</t>
  </si>
  <si>
    <t>Teig</t>
  </si>
  <si>
    <t>Ich habe Teigtaschen gegessen.</t>
  </si>
  <si>
    <t>Taschen</t>
  </si>
  <si>
    <t>Teigtaschen</t>
  </si>
  <si>
    <t>I ate dumplings</t>
  </si>
  <si>
    <t>What type of</t>
  </si>
  <si>
    <t>what type</t>
  </si>
  <si>
    <t>What type of paintings do you like?</t>
  </si>
  <si>
    <t>Welche Art von Apfel magst du?: Pink lady</t>
  </si>
  <si>
    <t>kriegen</t>
  </si>
  <si>
    <t xml:space="preserve">Kriegst du immer, was du willst?: Ja, meistens
</t>
  </si>
  <si>
    <t>Do you always get what you want?</t>
  </si>
  <si>
    <t>Ich möchte viel Geld kriegen.</t>
  </si>
  <si>
    <t>pretty / quite</t>
  </si>
  <si>
    <t>ziemlich</t>
  </si>
  <si>
    <t>it was pretty cold</t>
  </si>
  <si>
    <t>acha khasa sona.</t>
  </si>
  <si>
    <t>ausschlafen</t>
  </si>
  <si>
    <t>Ich muss richtig ausschlafen.</t>
  </si>
  <si>
    <t>sad</t>
  </si>
  <si>
    <t>schade</t>
  </si>
  <si>
    <t>schaden</t>
  </si>
  <si>
    <t>Zu viel Sonne kann deiner Haut schaden.</t>
  </si>
  <si>
    <t>Land</t>
  </si>
  <si>
    <t xml:space="preserve">The woman now wants to move to the country side/village side ni ni wo bhi theek h.
</t>
  </si>
  <si>
    <t>einverstanden</t>
  </si>
  <si>
    <t>Hast du verstanden? - Ja, ich bin einverstanden! / Ich habe verstanden.</t>
  </si>
  <si>
    <t>Amit: Ich möchte ein weißes Auto kaufen. Nimmy: Einverstanden</t>
  </si>
  <si>
    <t>wiedersprechen</t>
  </si>
  <si>
    <t>I want to buy a white car. I want to contradict you .I want to buy a black car.</t>
  </si>
  <si>
    <t>erreichen</t>
  </si>
  <si>
    <t>was will ich erreichen?</t>
  </si>
  <si>
    <t>what do I want to reach/achieve?</t>
  </si>
  <si>
    <t>Grundsätzlich</t>
  </si>
  <si>
    <t>Grundsätzlich bin ich schon Ihrer Meinung.</t>
  </si>
  <si>
    <t>"Grundsätzlich ist es wichtig, genug Wasser zu trinken."</t>
  </si>
  <si>
    <t>völlig</t>
  </si>
  <si>
    <t>stehenlassen</t>
  </si>
  <si>
    <t>Das kann ich so nicht stehenlassen.</t>
  </si>
  <si>
    <t>leave it like this.</t>
  </si>
  <si>
    <t>übersehen</t>
  </si>
  <si>
    <t>Sie übersehen dabei aber, dass...</t>
  </si>
  <si>
    <t>Tatsache</t>
  </si>
  <si>
    <t>you overloook the fact that you are stupid</t>
  </si>
  <si>
    <t>Zuhörer</t>
  </si>
  <si>
    <t>I overlooked that error.</t>
  </si>
  <si>
    <t>zustimmen</t>
  </si>
  <si>
    <t>Da werden Ihnen auch unsere Zuhörer zustimmen.</t>
  </si>
  <si>
    <t>stimme</t>
  </si>
  <si>
    <t>stupid, Our listeners will also agree with you.</t>
  </si>
  <si>
    <t>beweisen</t>
  </si>
  <si>
    <t>Aber das kann man nicht beweisen.</t>
  </si>
  <si>
    <t>überzeugt</t>
  </si>
  <si>
    <t>that doesnot convince me.</t>
  </si>
  <si>
    <t>voll und ganz zu</t>
  </si>
  <si>
    <t>Da stimme ich Ihnen voll und ganz zu.</t>
  </si>
  <si>
    <t>ganz zu</t>
  </si>
  <si>
    <t>Ich habe meine Hausaufgaben ganz zu Ende gemacht</t>
  </si>
  <si>
    <t>verbieten</t>
  </si>
  <si>
    <t>Wir verbieten alkohol in unserem Haus.</t>
  </si>
  <si>
    <t xml:space="preserve">dafür </t>
  </si>
  <si>
    <t>überlegen sie sich,welche argumente es dafür oder dagegen gibt.</t>
  </si>
  <si>
    <t>dagegen</t>
  </si>
  <si>
    <t>behauptet</t>
  </si>
  <si>
    <t>"Ich habe einen Schlüssel gefunden, und er behauptet, dass es sein Schlüssel ist."</t>
  </si>
  <si>
    <t>häufig</t>
  </si>
  <si>
    <t>Meine Katze bringt häufig Mäuse nach Hause.</t>
  </si>
  <si>
    <t>verursachen</t>
  </si>
  <si>
    <t>"Rauchen kann Gesundheitsprobleme verursachen."</t>
  </si>
  <si>
    <t>unabhängiger</t>
  </si>
  <si>
    <t>Indien wurde im Jahr 1945 unabhängig.</t>
  </si>
  <si>
    <t>I am not independant.</t>
  </si>
  <si>
    <t>selbstständig</t>
  </si>
  <si>
    <t>Sie hat ein eigenes Laden. Sie ist selbststandig.</t>
  </si>
  <si>
    <t>abhängig</t>
  </si>
  <si>
    <t>I am dependant.</t>
  </si>
  <si>
    <t>zuordnen</t>
  </si>
  <si>
    <t>Ich möchte die Briefe den richtigen Personen zuordnen.</t>
  </si>
  <si>
    <t>ankreuzen</t>
  </si>
  <si>
    <t>denen</t>
  </si>
  <si>
    <t>kreuzen Sie beim ersten Hören nur die Lösungen an ,bei denen Sie sich sicher sind</t>
  </si>
  <si>
    <t>beteilligt</t>
  </si>
  <si>
    <t>Unfallstatistiken zeigen dass junge Autofahrer besonders häufig an Unfällen beteiligt sind</t>
  </si>
  <si>
    <t>kaum</t>
  </si>
  <si>
    <t>Wer auf dem Dorf wohnt,kommt ohne eigenes Auto am Abend kaum mehr weg.</t>
  </si>
  <si>
    <t>Ich kann kaum Japanisch sprechen.</t>
  </si>
  <si>
    <t>reifer</t>
  </si>
  <si>
    <t>Heute sind die 16-jährigen reifer als noch vor 20 Jahren.</t>
  </si>
  <si>
    <t>I am less mature than Hetal.</t>
  </si>
  <si>
    <t>leisten</t>
  </si>
  <si>
    <t>Frau Ana findet,dass besonders Jugendliche mit 16 Jahren sicher kein eigenes Auto leisten.</t>
  </si>
  <si>
    <t>dazu</t>
  </si>
  <si>
    <t>Sie kauften Waffel. Möchten Sie etwas dazu?</t>
  </si>
  <si>
    <t>reichen</t>
  </si>
  <si>
    <t>Oft reichen richtige Schlüsselwörter.</t>
  </si>
  <si>
    <t>das stimmt doch gar nicht</t>
  </si>
  <si>
    <t>das stimmt uberhäupt nicht</t>
  </si>
  <si>
    <t>sowieso</t>
  </si>
  <si>
    <t xml:space="preserve">ich hab nichts und sitz sowieso am Computer </t>
  </si>
  <si>
    <t>Natel number (phone number)</t>
  </si>
  <si>
    <t>Natelnummer</t>
  </si>
  <si>
    <t>eintreffen</t>
  </si>
  <si>
    <t>Der Zug wird pünktlich um 8 Uhr am Bahnhof eintreffen</t>
  </si>
  <si>
    <t>Modells</t>
  </si>
  <si>
    <t>Herausgeber</t>
  </si>
  <si>
    <t>Der Herausgeber dieser Zeitung ist sehr bekannt</t>
  </si>
  <si>
    <t>Ohne Deutsch hat man kaum eine Chance auf einen Job.</t>
  </si>
  <si>
    <t>ausgeben</t>
  </si>
  <si>
    <t>Ich habe heute 100 Euro ausgegeben.</t>
  </si>
  <si>
    <t>aufgeben</t>
  </si>
  <si>
    <t>Ich habe noch nicht aufgegeben.</t>
  </si>
  <si>
    <t>kritisch</t>
  </si>
  <si>
    <t>erstaunt</t>
  </si>
  <si>
    <t>"Nimmy sprach nach nur zwei Monaten fließend Deutsch. Ich war erstaunt."</t>
  </si>
  <si>
    <t>veheemently/strongly (opinion)</t>
  </si>
  <si>
    <t>vehement</t>
  </si>
  <si>
    <t>facilities</t>
  </si>
  <si>
    <t>Einrichtung</t>
  </si>
  <si>
    <t>Am Flughafen in München soll es Einrichtungen geben.</t>
  </si>
  <si>
    <t>"Ich möchte meinen Laptop einrichten."</t>
  </si>
  <si>
    <t>Ich möchte mein Wohnzimmer einrichten.</t>
  </si>
  <si>
    <t>poet / denser</t>
  </si>
  <si>
    <t>dichter</t>
  </si>
  <si>
    <t>Taigor war ein Dichter.</t>
  </si>
  <si>
    <t>The traffic was dense.</t>
  </si>
  <si>
    <t xml:space="preserve">required/ demanded </t>
  </si>
  <si>
    <t>gefordert</t>
  </si>
  <si>
    <t>Die Bank forderte mehr Dokumente von mir.</t>
  </si>
  <si>
    <t>The bank required for more documents from me.</t>
  </si>
  <si>
    <t>lack/missing</t>
  </si>
  <si>
    <t>fehlt</t>
  </si>
  <si>
    <t>sie ganz sicher fehlt es ihnen an Erfahrung</t>
  </si>
  <si>
    <t>I lack self-confidence.</t>
  </si>
  <si>
    <t>Ihr fehlt das Selbstvertrauen</t>
  </si>
  <si>
    <t>Ihr fehlt Vertrauen.</t>
  </si>
  <si>
    <t>ihm fehlt das Vertrauen.</t>
  </si>
  <si>
    <t>Fehlt Ihnen das Selbstvertrauen?</t>
  </si>
  <si>
    <t>wesentlich</t>
  </si>
  <si>
    <t>Technologie spielt eine wesentliche Rolle im modernen Leben.</t>
  </si>
  <si>
    <t>determined</t>
  </si>
  <si>
    <t>festgestellt</t>
  </si>
  <si>
    <t>Die neuen Regeln werden von Lehrern festgestellt.</t>
  </si>
  <si>
    <t>engem</t>
  </si>
  <si>
    <t xml:space="preserve">überall </t>
  </si>
  <si>
    <t>Die Blumen blühen überall im Garten.</t>
  </si>
  <si>
    <t>regeln</t>
  </si>
  <si>
    <t>Sie müssen ihr leben allein regeln.</t>
  </si>
  <si>
    <t>nähmlich</t>
  </si>
  <si>
    <t xml:space="preserve">ich glaube nähmlich nicht. </t>
  </si>
  <si>
    <t>Fahrstunden</t>
  </si>
  <si>
    <t>gewissermaßen</t>
  </si>
  <si>
    <t>Er ist gewissermaßen der grund des Problems.</t>
  </si>
  <si>
    <t>maßen</t>
  </si>
  <si>
    <t>Gewissermaßen ist sein Argument gültig.</t>
  </si>
  <si>
    <t>gewiss</t>
  </si>
  <si>
    <t>abgeschnitten</t>
  </si>
  <si>
    <t>Ihr Appendix wurde abgeschnitten.</t>
  </si>
  <si>
    <t>her appendix was cut away.</t>
  </si>
  <si>
    <t>Direct transmission/ Live</t>
  </si>
  <si>
    <t>"Die Direktübertragung des Cricket-Spiels hat begonnen."</t>
  </si>
  <si>
    <t>driveway</t>
  </si>
  <si>
    <t>Zufahrt</t>
  </si>
  <si>
    <t>Sein Wagen blockiert die Zufahrt für Rettungsfahrzeuge.</t>
  </si>
  <si>
    <t>His car blocks access for emergency vehicles.</t>
  </si>
  <si>
    <t>Ansonsten</t>
  </si>
  <si>
    <t>sonst</t>
  </si>
  <si>
    <t>mandatory charges</t>
  </si>
  <si>
    <t>kostenpflichtig</t>
  </si>
  <si>
    <t>Um YouTube ohne Werbung zu sehen, musst du dafür bezahlen. Das ist kostenpflichtig</t>
  </si>
  <si>
    <t xml:space="preserve">To watch YouTube without ads, you have to pay for it. It's chargeable.
</t>
  </si>
  <si>
    <t>obligatory/mandatory</t>
  </si>
  <si>
    <t>pflichtig</t>
  </si>
  <si>
    <t>Für Soldaten ist das Tragen einer Uniform pflichtig.</t>
  </si>
  <si>
    <t>For soldiers, wearing a uniform is mandatory.</t>
  </si>
  <si>
    <t>abschleppen</t>
  </si>
  <si>
    <t>Das Auto wurde abgeschleppt, weil es falsch geparkt war.</t>
  </si>
  <si>
    <t>anzeige erstatten</t>
  </si>
  <si>
    <t>Nach dem Unfall musste sie eine Anzeige bei der Polizei erstatten.</t>
  </si>
  <si>
    <t>report/ complaint</t>
  </si>
  <si>
    <t>anzeige</t>
  </si>
  <si>
    <t xml:space="preserve">to make / file </t>
  </si>
  <si>
    <t>erstatten</t>
  </si>
  <si>
    <t>dringend</t>
  </si>
  <si>
    <t>Die Krankenschwester sagt: "Doktor! Die Situation ist dringend und erfordert sofortige Aufmerksamkeit."</t>
  </si>
  <si>
    <t>StockenderVerkehr</t>
  </si>
  <si>
    <t>fortfahren</t>
  </si>
  <si>
    <t>Verstehen Sie alle Deutsch? Gut, dann kann ich ja auf Deutsch fortfahren.</t>
  </si>
  <si>
    <t>Chopped or Crushed</t>
  </si>
  <si>
    <t>Zerkleinerte</t>
  </si>
  <si>
    <t xml:space="preserve">Ich habe Koriander und Tomaten in Mixer zerkleinert. </t>
  </si>
  <si>
    <t>Die Wahrheit</t>
  </si>
  <si>
    <t>Wir sollten nie lügen. Wir sollen immer die Wahrheit sagen.</t>
  </si>
  <si>
    <t>begegnen</t>
  </si>
  <si>
    <t>entstanden</t>
  </si>
  <si>
    <t>Ein neues Problem ist entstanden.</t>
  </si>
  <si>
    <t>einige</t>
  </si>
  <si>
    <t>Landschaften</t>
  </si>
  <si>
    <t>Einfluss</t>
  </si>
  <si>
    <t>ActionKamen hat einen großen Einfluss auf japanische Kinder.</t>
  </si>
  <si>
    <t>kubistischen</t>
  </si>
  <si>
    <t>beschränken</t>
  </si>
  <si>
    <t>Die Lehrerin hat die Anzahl der Teilnehmer beschränkt</t>
  </si>
  <si>
    <t>anhand</t>
  </si>
  <si>
    <t>Anhand einer wahren Gesichte / 
Anhand des Schreibstils kannst du den Autor erkennen /
Anhand von Einsteins Relativitätstheorie.</t>
  </si>
  <si>
    <t>Characteristics/properties</t>
  </si>
  <si>
    <t>Eigenschaften</t>
  </si>
  <si>
    <t>The cat has many interesting characteristics, such as its independence and curiosity.</t>
  </si>
  <si>
    <t>Kunstrichtungen</t>
  </si>
  <si>
    <t>Gegenwart</t>
  </si>
  <si>
    <t>In der Gegenwart der Lehrerin, waren alle Schüler still.</t>
  </si>
  <si>
    <t xml:space="preserve">In seiner Gegenwart fühle ich mich immer wohl. </t>
  </si>
  <si>
    <t>verzichten</t>
  </si>
  <si>
    <t>Ich werde auf Süßigkeiten verzichten, um gesünder zu leben.</t>
  </si>
  <si>
    <t>zwar</t>
  </si>
  <si>
    <t>zeitgenössischen</t>
  </si>
  <si>
    <t>genauer</t>
  </si>
  <si>
    <t>besprechen</t>
  </si>
  <si>
    <t>Führung</t>
  </si>
  <si>
    <t>zusätzliche</t>
  </si>
  <si>
    <t>Zusätzliche Informationen finden Sie auf unserer Website</t>
  </si>
  <si>
    <t>Ich habe einige zusätzliche Informationen für dich.</t>
  </si>
  <si>
    <t>unterbrechen</t>
  </si>
  <si>
    <t>Entschuldigung, ich möchte dich nicht unterbrechen, aber ich habe eine Frage.</t>
  </si>
  <si>
    <t>bedeutende</t>
  </si>
  <si>
    <t>Gandhi spielte eine bedeutende Rolle in der Unabhängigkeit Indiens.</t>
  </si>
  <si>
    <t>abundance ( like full, fullness )</t>
  </si>
  <si>
    <t>Fülle</t>
  </si>
  <si>
    <t>Ich kann aus der Fülle der Objekte natürlich nur eine kleine thematische Auswahl bieten.</t>
  </si>
  <si>
    <t>term</t>
  </si>
  <si>
    <t>Begriff</t>
  </si>
  <si>
    <t>Und der Begriff dafür ist "Mindesthaltbarkeitsdatum"</t>
  </si>
  <si>
    <t>originate/arise</t>
  </si>
  <si>
    <t>Entstanden</t>
  </si>
  <si>
    <t>Wie entstand die Idee des Nationalsozialismus?</t>
  </si>
  <si>
    <t>Die Idee für das Buch entstand während ihres Aufenthalts in Paris</t>
  </si>
  <si>
    <t>Ich möchte mich im Hauptteil der Ausstellung auf wenige ausgewählte Beispiele beschränken und Ihnen anhand dieser Bilder charakteristische Eigenschaften einiger Kunstrichtungen zeigen.</t>
  </si>
  <si>
    <t>bereuen</t>
  </si>
  <si>
    <t>Du hast mich geheiratet. Du wirst deine Entscheidung nicht bereuen.</t>
  </si>
  <si>
    <t>Er bereute es, die Gelegenheit verpasst zu haben</t>
  </si>
  <si>
    <t>die Spitze</t>
  </si>
  <si>
    <t>Sie müssen ein Spitzensportler sein.</t>
  </si>
  <si>
    <t>der Reisefuhrer</t>
  </si>
  <si>
    <t>Ich habe einen Reisefuhrer für meine Reise nach Italien gekauft. Ich werde den lesen.</t>
  </si>
  <si>
    <t>der Berlin Mauer</t>
  </si>
  <si>
    <t>der Reichstag</t>
  </si>
  <si>
    <t>Der Reichstag ist ein großes Gebäude in Berlin.</t>
  </si>
  <si>
    <t>Zerstörung</t>
  </si>
  <si>
    <t>Die Zerstörung der alten Gebäude begann gestern.</t>
  </si>
  <si>
    <t>Die Zerstörung von Atlantis war tragisch</t>
  </si>
  <si>
    <t>vielfältig</t>
  </si>
  <si>
    <t>Die Stadt bietet eine vielfältige Auswahl an Restaurants aus aller Welt.</t>
  </si>
  <si>
    <t>So vielfältig ist Deutschland!</t>
  </si>
  <si>
    <t>traces</t>
  </si>
  <si>
    <t>Spuren</t>
  </si>
  <si>
    <t>Der Dieb hinterließ keine Spuren am Tatort.</t>
  </si>
  <si>
    <t>Die Frau hat Spuren hinterlassen.</t>
  </si>
  <si>
    <t>truth.take – समझना.</t>
  </si>
  <si>
    <t>wahrnehmen</t>
  </si>
  <si>
    <t>Kind kann Mathematik nicht wahrnehmen.</t>
  </si>
  <si>
    <t>बच्चा गणित समझ नहीं सकता है।</t>
  </si>
  <si>
    <t>Warum ist es wichtig, die Gefühle anderer Menschen wahrzunehmen?</t>
  </si>
  <si>
    <t>Preußens</t>
  </si>
  <si>
    <t>Die Sozialistische Vergangenheit und Preußens prachtvolle Architektur halten einige Überraschungen für Sie.</t>
  </si>
  <si>
    <t>prachtvoll</t>
  </si>
  <si>
    <t>Das Leben kann soo prachtvoll sein.</t>
  </si>
  <si>
    <t>Die prachtvolle Kleidung des Königs beeindruckte alle.</t>
  </si>
  <si>
    <t>Hauptsächlich</t>
  </si>
  <si>
    <t>Hauptsächlich bewegen wir uns außerhalb der ausgetretenen Touristenpfade.</t>
  </si>
  <si>
    <t>außerhalb</t>
  </si>
  <si>
    <t>Die Kinder spielen gerne im Garten außerhalb des Hauses.</t>
  </si>
  <si>
    <t>ausgetreten</t>
  </si>
  <si>
    <t>Der ausgetretene Pfad führt zum Angkor Wat.</t>
  </si>
  <si>
    <t>Damals führte der ausgetretene Weg zum Angkor Wat</t>
  </si>
  <si>
    <t>pfad</t>
  </si>
  <si>
    <t>Dieser Pfad führt zum buddhistischen Tempel.</t>
  </si>
  <si>
    <t>ehemaligen</t>
  </si>
  <si>
    <t>Der ehemalige Schauspieler arbeitet jetzt als Lehrer.</t>
  </si>
  <si>
    <t>restart</t>
  </si>
  <si>
    <t>neue starten</t>
  </si>
  <si>
    <t>Ich habe mein Handy neue gestartet.</t>
  </si>
  <si>
    <t>einzigartig</t>
  </si>
  <si>
    <t>Gibt es ein einzigartiges Gebäude in Frankfurt? Ja! Der Messeturm.</t>
  </si>
  <si>
    <t>Zustand</t>
  </si>
  <si>
    <t>Der Arzt überprüfte den Zustand des Patienten.</t>
  </si>
  <si>
    <t>Hinterhof</t>
  </si>
  <si>
    <t>Nach dem Sturm war der Zustand des Hauses schlecht.</t>
  </si>
  <si>
    <t>Sie müssen die Maske aufsetzen, bevor Sie den Raum betreten.</t>
  </si>
  <si>
    <t>aufzusetzen.</t>
  </si>
  <si>
    <t>Wir empfehlen Ihnen einen Fahrradhelm aufzusetzen.</t>
  </si>
  <si>
    <t>verpflichtet.</t>
  </si>
  <si>
    <t>Du bist nicht verpflichtet, beim Radfahren einen Helm zu tragen.</t>
  </si>
  <si>
    <t>Du bist nicht verpflichtet, dich bei deinem ersten Date zu küssen.</t>
  </si>
  <si>
    <t>Die Mensa</t>
  </si>
  <si>
    <t>Die Mensa ist der Ort, an dem Studenten in der Universität essen können.</t>
  </si>
  <si>
    <t>erholzsam</t>
  </si>
  <si>
    <t>Das Mensaessen ist oft preiswert und praktisch für Studenten.</t>
  </si>
  <si>
    <t>ausbrechen</t>
  </si>
  <si>
    <t>Wenn ich nervös bin, bricht mir sofort der Schweiß aus</t>
  </si>
  <si>
    <t>soweit</t>
  </si>
  <si>
    <t>Soweit so gut : 911 call girl.</t>
  </si>
  <si>
    <t>gefunden</t>
  </si>
  <si>
    <t>Ich habe mein Handy gefunden.</t>
  </si>
  <si>
    <t>empfehlen</t>
  </si>
  <si>
    <t>Kannst du mich für diesen Job empfehlen.</t>
  </si>
  <si>
    <t>Hast du mich empfohlen?</t>
  </si>
  <si>
    <t>auftauchte</t>
  </si>
  <si>
    <t>Die Katze wartete, bis die Maus auftauchte.</t>
  </si>
  <si>
    <t>dauernd</t>
  </si>
  <si>
    <t>Er ist dauernd am Telefon.</t>
  </si>
  <si>
    <t>Ich fühle mich dauernd müde, vielleicht weil ich nicht genug esse.</t>
  </si>
  <si>
    <t>zugetraut</t>
  </si>
  <si>
    <t>"Maharaja Jam Sahib von Nawanagar kümmerte sich um polnische Kriegswaisen."</t>
  </si>
  <si>
    <t>kosumsüchtig</t>
  </si>
  <si>
    <t>halbwüchsigen</t>
  </si>
  <si>
    <t>gezielhen</t>
  </si>
  <si>
    <t>Wenn du im Frontend arbeiten möchtest, musst du gezielt nach Frontend-Jobs suchen.</t>
  </si>
  <si>
    <t>leger</t>
  </si>
  <si>
    <t>In einem Vorstellungsgespräch solltest du keine legere Kleidung tragen, sondern legere Kleidung nur zu Hause tragen.</t>
  </si>
  <si>
    <t xml:space="preserve">You should not wear casual clothing in an interview; but(लेकिन) casual clothing only wear at home.
</t>
  </si>
  <si>
    <t>Untersuchungen</t>
  </si>
  <si>
    <t>Durschnitt</t>
  </si>
  <si>
    <t>Hefte</t>
  </si>
  <si>
    <t>Stichwort</t>
  </si>
  <si>
    <t>benutze Stichworte um deine Ideen klar und deutlich zu präsentieren</t>
  </si>
  <si>
    <t>reinste</t>
  </si>
  <si>
    <t>Letzte Woche habe ich meine Handyrechnung bekommen und war total geschockt. Die Handygebühren waren der reinste Albtraum! Ich wusste nicht, dass internationale Anrufe so teuer sind. Es war wirklich ärgerlich, als ich die Rechnung gesehen habe."</t>
  </si>
  <si>
    <t>Handygebühren</t>
  </si>
  <si>
    <t>tatsächlich</t>
  </si>
  <si>
    <t>Sie denkt, sie ist wirklich hübsch, aber tatsächlich ist sie es nicht.</t>
  </si>
  <si>
    <t>Es ist eine Tatsache, dass die Erde rund ist.</t>
  </si>
  <si>
    <t>Es ist eine Tatsache, dass Nimmy hübsch ist</t>
  </si>
  <si>
    <t>gilt</t>
  </si>
  <si>
    <t>Wenn eine Katze miaut, gilt das als Zeichen dafür, dass sie hungrig ist."</t>
  </si>
  <si>
    <t>Zeichnet</t>
  </si>
  <si>
    <t>Anerkennung</t>
  </si>
  <si>
    <t>anerkannt</t>
  </si>
  <si>
    <t>dasselbe</t>
  </si>
  <si>
    <t xml:space="preserve">Zunächst werde ich das B2-Zertifikat bekommen, und dann werde ich einen Job finden. </t>
  </si>
  <si>
    <t>demnächst</t>
  </si>
  <si>
    <t>"Ich hoffe, dass ich demnächst einen Job finde."</t>
  </si>
  <si>
    <t>Operation/ Company</t>
  </si>
  <si>
    <t>Betrieb</t>
  </si>
  <si>
    <t>zunächst</t>
  </si>
  <si>
    <t>tatsächlich zugeht.</t>
  </si>
  <si>
    <t>bekannt</t>
  </si>
  <si>
    <t>Stellungnahme</t>
  </si>
  <si>
    <t>Bitte geben Sie zu diesem Thema eine schriftliche Stellungnahme ab</t>
  </si>
  <si>
    <t>auffordern</t>
  </si>
  <si>
    <t>Der Vermieter hat den Mieter aufgefordert, die Miete pünktlich zu zahlen.</t>
  </si>
  <si>
    <t>Bürger</t>
  </si>
  <si>
    <t>eingegriffen</t>
  </si>
  <si>
    <t>Meine Eltern haben eingegriffen, als meine Schwester und ich uns gestritten haben.</t>
  </si>
  <si>
    <t>Fach</t>
  </si>
  <si>
    <t>Fachhochschule</t>
  </si>
  <si>
    <t>plädiere</t>
  </si>
  <si>
    <t>feststellen</t>
  </si>
  <si>
    <t>geringer</t>
  </si>
  <si>
    <t>Menge</t>
  </si>
  <si>
    <t xml:space="preserve">Impulses/ Kick start </t>
  </si>
  <si>
    <t>Anstöße</t>
  </si>
  <si>
    <t>Steve Jobs' Idee, das erste iPhone zu entwickeln, gab den Anstoß für eine Revolution in der Mobiltelefonindustrie.</t>
  </si>
  <si>
    <t>Ratschläge</t>
  </si>
  <si>
    <t>Die Eltern gaben ihren Kindern den Ratschlag, immer höflich zu sein.</t>
  </si>
  <si>
    <t>Ich habe den Ratschlag meines Lehrers befolgt und mehr Zeit mit dem Lernen verbracht.</t>
  </si>
  <si>
    <t>Reißverschluss</t>
  </si>
  <si>
    <t>Ooops.. Der Reißverschluss deiner Hose ist offen.</t>
  </si>
  <si>
    <t>empfangen</t>
  </si>
  <si>
    <t>Sie hat ein Baby empfangen</t>
  </si>
  <si>
    <t>Ich habe eine Nachricht empfangen</t>
  </si>
  <si>
    <t>zurückgetreten</t>
  </si>
  <si>
    <t>geäußert</t>
  </si>
  <si>
    <t>Swati hat ihre Meinung zu Fun City deutlich geäußert.</t>
  </si>
  <si>
    <t>Reisebericht</t>
  </si>
  <si>
    <t>Gewitter</t>
  </si>
  <si>
    <t>Nach dem Gewitter, geht Swati raus, um Mangos zu pflücken.</t>
  </si>
  <si>
    <t>Flugsteig</t>
  </si>
  <si>
    <t>bedeckt</t>
  </si>
  <si>
    <t>Wie war das Wetter? bedeckt?regenrish? oder sonnig?</t>
  </si>
  <si>
    <t>Vortrag</t>
  </si>
  <si>
    <t>Tiernahrung</t>
  </si>
  <si>
    <t>Haltung</t>
  </si>
  <si>
    <t>Zahl</t>
  </si>
  <si>
    <t>stündlich</t>
  </si>
  <si>
    <t>Einzelheiten</t>
  </si>
  <si>
    <t>Rücktritt</t>
  </si>
  <si>
    <t>ungeheuerlichen</t>
  </si>
  <si>
    <t>Vorgängen</t>
  </si>
  <si>
    <t>Vorwürfe</t>
  </si>
  <si>
    <t>bischer nicht reargiert.</t>
  </si>
  <si>
    <t>Opfer</t>
  </si>
  <si>
    <t>Beitrag</t>
  </si>
  <si>
    <t>schauern</t>
  </si>
  <si>
    <t>lediglich</t>
  </si>
  <si>
    <t>heftiger</t>
  </si>
  <si>
    <t>bewölkt</t>
  </si>
  <si>
    <t>weht</t>
  </si>
  <si>
    <t>Fernsicht</t>
  </si>
  <si>
    <t>Alpenrand</t>
  </si>
  <si>
    <t>Höchstwerte</t>
  </si>
  <si>
    <t>bedauern</t>
  </si>
  <si>
    <t>annachlass</t>
  </si>
  <si>
    <t>Rahmen</t>
  </si>
  <si>
    <t>Vergnügen</t>
  </si>
  <si>
    <t>Schnürlregen</t>
  </si>
  <si>
    <t>gebummelt</t>
  </si>
  <si>
    <t>obtain/ to get</t>
  </si>
  <si>
    <t>besorgen</t>
  </si>
  <si>
    <t>bezeichnet</t>
  </si>
  <si>
    <t>zünftiges</t>
  </si>
  <si>
    <t>Verweilen</t>
  </si>
  <si>
    <t>ausklingen</t>
  </si>
  <si>
    <t>verwöhnen</t>
  </si>
  <si>
    <t>ausgezeichnet</t>
  </si>
  <si>
    <t>zugeträut</t>
  </si>
  <si>
    <t>gehalten</t>
  </si>
  <si>
    <t>Stimmung</t>
  </si>
  <si>
    <t>Ernährung</t>
  </si>
  <si>
    <t>Landesgrenze</t>
  </si>
  <si>
    <t>hinausgeht</t>
  </si>
  <si>
    <t>jeglichen</t>
  </si>
  <si>
    <t>Fleischgenuss</t>
  </si>
  <si>
    <t>inzwischen</t>
  </si>
  <si>
    <t>Forschungen</t>
  </si>
  <si>
    <t>eingehen</t>
  </si>
  <si>
    <t>Lebensmittelkalande</t>
  </si>
  <si>
    <t>Gesetze</t>
  </si>
  <si>
    <t>ständige</t>
  </si>
  <si>
    <t>vorgeschrieben</t>
  </si>
  <si>
    <t>auszuschließen</t>
  </si>
  <si>
    <t>Ernähre</t>
  </si>
  <si>
    <t>Ausnahme</t>
  </si>
  <si>
    <t>Seuechen</t>
  </si>
  <si>
    <t>sorgen</t>
  </si>
  <si>
    <t>Lebensmittelchemiker</t>
  </si>
  <si>
    <t>verzichte</t>
  </si>
  <si>
    <t>Massenhaltung</t>
  </si>
  <si>
    <t>auftretenden</t>
  </si>
  <si>
    <t>vermeiden</t>
  </si>
  <si>
    <t>Einsatz</t>
  </si>
  <si>
    <t>angemeldet</t>
  </si>
  <si>
    <t>Pflicht</t>
  </si>
  <si>
    <t>Aufklärung</t>
  </si>
  <si>
    <t>Leitung</t>
  </si>
  <si>
    <t>frigeschaltet</t>
  </si>
  <si>
    <t>Vergleich</t>
  </si>
  <si>
    <t>besitzen</t>
  </si>
  <si>
    <t>Gebiet</t>
  </si>
  <si>
    <t>ablehnen</t>
  </si>
  <si>
    <t>Veränderungen</t>
  </si>
  <si>
    <t>annehmen</t>
  </si>
  <si>
    <t>verhindern</t>
  </si>
  <si>
    <t>vernünftig</t>
  </si>
  <si>
    <t>durchraus</t>
  </si>
  <si>
    <t>auseinanderzusetzen</t>
  </si>
  <si>
    <t>Besteck</t>
  </si>
  <si>
    <t>Haben Sie auch Besteck zum Essen mitgebracht?</t>
  </si>
  <si>
    <t>der Inhalt</t>
  </si>
  <si>
    <t>der Alltag</t>
  </si>
  <si>
    <t>Einsttieg</t>
  </si>
  <si>
    <t>umleitung</t>
  </si>
  <si>
    <t>Essgewohnheiten</t>
  </si>
  <si>
    <t>Vorlesenl</t>
  </si>
  <si>
    <t>Vorschriften</t>
  </si>
  <si>
    <t>lecture</t>
  </si>
  <si>
    <t xml:space="preserve">Speech/lecture </t>
  </si>
  <si>
    <t>vorschlag</t>
  </si>
  <si>
    <t>LESEN - EINSTEIG zum LESEN</t>
  </si>
  <si>
    <t>anregende</t>
  </si>
  <si>
    <t>erhielten</t>
  </si>
  <si>
    <t>Sachpreise</t>
  </si>
  <si>
    <t>gesperrt</t>
  </si>
  <si>
    <t>Quer durch</t>
  </si>
  <si>
    <t>Quer</t>
  </si>
  <si>
    <t>ausgeschildert</t>
  </si>
  <si>
    <t xml:space="preserve">stimuate/ inspire </t>
  </si>
  <si>
    <t>anregen</t>
  </si>
  <si>
    <t>Ich möchte mein P**** anregen.  / Das Buch hat mich dazu angeregt, mehr über das Thema lernen.</t>
  </si>
  <si>
    <t>to upset/ to agitate/ to annoy</t>
  </si>
  <si>
    <t>aufregen</t>
  </si>
  <si>
    <t>Das Verhalten</t>
  </si>
  <si>
    <t>Dein schlechtes Verhalten hat mich aufgeregt</t>
  </si>
  <si>
    <t>ersetzen</t>
  </si>
  <si>
    <t>Bibliothek regeln: Beschädigte oder verloren gegangene Bücher müssen vom Benutzer ersetzt werden.</t>
  </si>
  <si>
    <t>ausgebautet</t>
  </si>
  <si>
    <t>steigender</t>
  </si>
  <si>
    <t>gebildet</t>
  </si>
  <si>
    <t>Beliebtheit</t>
  </si>
  <si>
    <t>Die Beliebtheit von Tofu ist in letzter Zeit stark gestiegen.</t>
  </si>
  <si>
    <t>anpassen</t>
  </si>
  <si>
    <t>erfreut</t>
  </si>
  <si>
    <t>Amut</t>
  </si>
  <si>
    <t>verfügbaren</t>
  </si>
  <si>
    <t>Es sind noch Plätze verfügbar.</t>
  </si>
  <si>
    <t>ausfallen</t>
  </si>
  <si>
    <t>Der zug fällt heute aus.</t>
  </si>
  <si>
    <t>Angestellten</t>
  </si>
  <si>
    <t>Die Angestellten eines Krankenhauses arbeiten in Tagschichten und Nachtschichten.</t>
  </si>
  <si>
    <t>Auskünfte</t>
  </si>
  <si>
    <t>Für weitere Auskünfte besuchen Sie bitte unsere Webseite</t>
  </si>
  <si>
    <t>Verfügung</t>
  </si>
  <si>
    <t>Das Hotel hat Zimmer in verschiedenen Preiskategorien zur Verfügung.</t>
  </si>
  <si>
    <t>Alle notwendigen Materialien stehen den Teilnehmern zur Verfügung.</t>
  </si>
  <si>
    <t>erteilt</t>
  </si>
  <si>
    <t>Die Behörde hat ihm eine Lizenz erteilt / Die Schule hat ihm ein Scholarship erteilt.</t>
  </si>
  <si>
    <t>wahrscheinlich</t>
  </si>
  <si>
    <t>bisher</t>
  </si>
  <si>
    <t>Bisher war mein Tag gut.</t>
  </si>
  <si>
    <t>Bisher läuft alles gut. Keine Sorge, Papa.</t>
  </si>
  <si>
    <t>Vorlage</t>
  </si>
  <si>
    <t>Ich habe eine Vorlage meines Lebenslaufs erstellt. Ich ändere sie jedes Mal.</t>
  </si>
  <si>
    <t>geeigneten</t>
  </si>
  <si>
    <t>Indische Mutter: Wir müssen eine geeignete Braut für dich finden.</t>
  </si>
  <si>
    <t>erwerben</t>
  </si>
  <si>
    <t>Ich muss einen Job erwerben, um unabhängig leben zu können.</t>
  </si>
  <si>
    <t>entitled/ berechtigt</t>
  </si>
  <si>
    <t>berechtigt</t>
  </si>
  <si>
    <t>Aufgrund ihrer Kreditkarte von Kara und Nate sind sie berechtigt, die Premium-Lounge zu nutzen.</t>
  </si>
  <si>
    <t>Tonträger</t>
  </si>
  <si>
    <t>Ausleihfrist</t>
  </si>
  <si>
    <t>Die Ausleihfrist für die Bücher aus der Bibliothek beträgt zwei Wochen, printmedien beträgt vier Wochen,für CDs und DVDs zwei Wochen..</t>
  </si>
  <si>
    <t>beträgt</t>
  </si>
  <si>
    <t>Ich muss das Buch zurückgeben, da die Ausleihfrist nur 2 Tage beträgt</t>
  </si>
  <si>
    <t>begrenzt</t>
  </si>
  <si>
    <t>Mytsy: "Verkauf! Nur für begrenzte Zeit!" und ging einkaufen.</t>
  </si>
  <si>
    <t>Beschädigte</t>
  </si>
  <si>
    <t>Nimmy hat das Bibliotheksbuch beschädigt. Jetzt muss sie eine Ordnungsgebühr zahlen.</t>
  </si>
  <si>
    <t>Übertreten</t>
  </si>
  <si>
    <t>Bitte übertrete nicht die Grenze des Gartens.</t>
  </si>
  <si>
    <t>Penalty fee/ Order fee</t>
  </si>
  <si>
    <t>Ordnungsgebühr</t>
  </si>
  <si>
    <t>gebühr</t>
  </si>
  <si>
    <t>If you cancel your flight ticket, a cancellation fee will be charged.</t>
  </si>
  <si>
    <t>Storngebühr</t>
  </si>
  <si>
    <t>solche Einzelheiten kann ich ohne Brille nicht erkennen</t>
  </si>
  <si>
    <t>denselben</t>
  </si>
  <si>
    <t>Ich bestelle immer denselben Gericht in diesem koreanischen Restaurant : Jjampong</t>
  </si>
  <si>
    <t>auftreten</t>
  </si>
  <si>
    <t>Diese Symptome können plötzlich auftreten.</t>
  </si>
  <si>
    <t>Ein neuer Stern ist am Himmel aufgetreten.</t>
  </si>
  <si>
    <t>Siehe</t>
  </si>
  <si>
    <t>Bitte siehe den folgenden Text für mehr Klarheit.</t>
  </si>
  <si>
    <t>instead</t>
  </si>
  <si>
    <t>sondern</t>
  </si>
  <si>
    <t>Ich gehe nicht mit Shreya, sondern mit Swati.</t>
  </si>
  <si>
    <t>Einnahme</t>
  </si>
  <si>
    <t>vornehmlich</t>
  </si>
  <si>
    <t>Er kommuniziert vornehmlich mit seinem Team per E-Mail./ Unser Team ist vornehmlich für den Kundensupport verantwortlich.</t>
  </si>
  <si>
    <t>Flüssigkeit</t>
  </si>
  <si>
    <t>nüchteren</t>
  </si>
  <si>
    <t>Er war gestern Abend betrunken. Nach einer Nacht Schlaf ist er wieder nüchtern.</t>
  </si>
  <si>
    <t>ausreichend</t>
  </si>
  <si>
    <t>Bitte stellen Sie sicher, dass Sie ausreichend Wasser trinken.</t>
  </si>
  <si>
    <t>gelindert</t>
  </si>
  <si>
    <t>Die Massage hat meine Rückenschmerzen gelindert./ Das Medikament hat ihre Kopfschmerzen gelindert.</t>
  </si>
  <si>
    <t>erhöhen</t>
  </si>
  <si>
    <t>neurovegetative</t>
  </si>
  <si>
    <t>Erbrechen</t>
  </si>
  <si>
    <t>Durchfall</t>
  </si>
  <si>
    <t>Magen-Darmtrakt</t>
  </si>
  <si>
    <t>persönliche Mitteilung</t>
  </si>
  <si>
    <t>Allgemeine</t>
  </si>
  <si>
    <t>Die allgemeine Meinung ist, dass Sport gut für die Gesundheit ist. / Dianas Grab ist im August für allgemeine Besucher geöffnet.</t>
  </si>
  <si>
    <t>Zeitung</t>
  </si>
  <si>
    <t>überschrift</t>
  </si>
  <si>
    <t>Die PresidentialElections sind in den überschriften der Washington Post/Times of India.</t>
  </si>
  <si>
    <t>Leserbrief</t>
  </si>
  <si>
    <t>aufteilt</t>
  </si>
  <si>
    <t>Wir müssen die Arbeit aufteilen. / Bitte teile die Pizza in sechs Stücke auf.</t>
  </si>
  <si>
    <t>amtliche Mitteilung</t>
  </si>
  <si>
    <t>Aufbruch</t>
  </si>
  <si>
    <t>Mit dem Aufbruch des Zuges begann unsere Reise.</t>
  </si>
  <si>
    <t>unbegrenzten</t>
  </si>
  <si>
    <t>Gurudwara bietet unbegrenztes Essen für alle an.</t>
  </si>
  <si>
    <t>Aufstellung</t>
  </si>
  <si>
    <t>Hier ist die Aufstellung der Teilnehmer für das Treffen morgen.</t>
  </si>
  <si>
    <t>Contributions / Posts</t>
  </si>
  <si>
    <t>Beiträge</t>
  </si>
  <si>
    <t>Sie können Ihre eigenen Beiträge auf der Webseite veröffentlichen.</t>
  </si>
  <si>
    <t>gesetzt</t>
  </si>
  <si>
    <t>Prinz William und Kate middleton sind bekannte Beiträgen für charity Organisationen</t>
  </si>
  <si>
    <t>festgesetzt</t>
  </si>
  <si>
    <t>Gegensatz</t>
  </si>
  <si>
    <t>jammert</t>
  </si>
  <si>
    <t>Hör auf zu jammern und mach einfach deine Hausaufgaben!</t>
  </si>
  <si>
    <t>sich beklagt</t>
  </si>
  <si>
    <t>Mummy beklagt sich die ganze Zeit über Papa.</t>
  </si>
  <si>
    <t>Strahlung</t>
  </si>
  <si>
    <t>Die Strahlung in der Mikrowelle erhitzt das Essen.</t>
  </si>
  <si>
    <t>Nach der Atomexplosion in Hiroshima gab es noch jahrelang gefährliche Strahlungen in der Region.</t>
  </si>
  <si>
    <t>Absichten</t>
  </si>
  <si>
    <t>Rückgabe</t>
  </si>
  <si>
    <t>Verlust</t>
  </si>
  <si>
    <t>Unvollständigkeit</t>
  </si>
  <si>
    <t>Geldspende</t>
  </si>
  <si>
    <t>Sorgfältiger</t>
  </si>
  <si>
    <t>Strecken</t>
  </si>
  <si>
    <t>dadurch</t>
  </si>
  <si>
    <t>wiederholt</t>
  </si>
  <si>
    <t>Verspätungen</t>
  </si>
  <si>
    <t>cancelled/ failures</t>
  </si>
  <si>
    <t>Ausfällen</t>
  </si>
  <si>
    <t>beschwer</t>
  </si>
  <si>
    <t>Beschwerlichkeiten</t>
  </si>
  <si>
    <t>entschädigen</t>
  </si>
  <si>
    <t>sogar</t>
  </si>
  <si>
    <t>Sogar wenn du mir Geld anbietest, werde ich es nicht tun.</t>
  </si>
  <si>
    <t>besetzt</t>
  </si>
  <si>
    <t>Offenbar</t>
  </si>
  <si>
    <t>verbirgt</t>
  </si>
  <si>
    <t>schieben</t>
  </si>
  <si>
    <t>deshalb</t>
  </si>
  <si>
    <t>trotzdem</t>
  </si>
  <si>
    <t>Einwanderung</t>
  </si>
  <si>
    <t>Jurastudium</t>
  </si>
  <si>
    <t>im Vorigen Jahr</t>
  </si>
  <si>
    <t>Lieblinsbeschäftigung</t>
  </si>
  <si>
    <t>Angaben</t>
  </si>
  <si>
    <t>daraus</t>
  </si>
  <si>
    <t>benötigen</t>
  </si>
  <si>
    <t>regelmäßig</t>
  </si>
  <si>
    <t>er geht regelmäßig ins Fitnessstudio</t>
  </si>
  <si>
    <t>Abwicklung</t>
  </si>
  <si>
    <t>Behandlungen</t>
  </si>
  <si>
    <t>bürokratischen</t>
  </si>
  <si>
    <t>Vorgänge</t>
  </si>
  <si>
    <t>Besitz</t>
  </si>
  <si>
    <t>beilliegenden</t>
  </si>
  <si>
    <t>Umschlag</t>
  </si>
  <si>
    <t>vorgegebenen</t>
  </si>
  <si>
    <t>ausgefülltes</t>
  </si>
  <si>
    <t>Spalte</t>
  </si>
  <si>
    <t>Abenteuer</t>
  </si>
  <si>
    <t>Suchtproblem</t>
  </si>
  <si>
    <t>anwenden</t>
  </si>
  <si>
    <t>wendet sich</t>
  </si>
  <si>
    <t>begabte</t>
  </si>
  <si>
    <t>gemütlich</t>
  </si>
  <si>
    <t>vorgestellt</t>
  </si>
  <si>
    <t>schlägt</t>
  </si>
  <si>
    <t>die Wellen</t>
  </si>
  <si>
    <t>anzulegen</t>
  </si>
  <si>
    <t>Festland</t>
  </si>
  <si>
    <t>Presseabteilung</t>
  </si>
  <si>
    <t>Werbeauftritte</t>
  </si>
  <si>
    <t>Lesung</t>
  </si>
  <si>
    <t>rasten</t>
  </si>
  <si>
    <t>wenigstens</t>
  </si>
  <si>
    <t>offensichtlich</t>
  </si>
  <si>
    <t>Reporter: "And offensichtlich, you've already been on the super slide. Were you scared?"</t>
  </si>
  <si>
    <t>Noah: "Yes, offensichtlich, I was scared half to death! I freak out!"</t>
  </si>
  <si>
    <t>fabelhafter</t>
  </si>
  <si>
    <t>Interviewer: "Wie hat dir die Fahrt gefallen?"</t>
  </si>
  <si>
    <t>Noah: "Sie war fabelhaft! Offensichtlich dreht man sich dabei im Kreis und offensichtlich wird einem dabei jedes Mal schwindelig."</t>
  </si>
  <si>
    <t>erkundigt</t>
  </si>
  <si>
    <t>übrigens</t>
  </si>
  <si>
    <t>vernünftige</t>
  </si>
  <si>
    <t>verabreadet</t>
  </si>
  <si>
    <t>saßen</t>
  </si>
  <si>
    <t>treiben</t>
  </si>
  <si>
    <t>was treibst dich an?: Meine Motivation.</t>
  </si>
  <si>
    <t>Seen</t>
  </si>
  <si>
    <t>dispatch/ processed</t>
  </si>
  <si>
    <t>abfertigen</t>
  </si>
  <si>
    <t>Das Paket wird gerade abgefertigt und in Kürze verschickt.</t>
  </si>
  <si>
    <t>Das Hotel hat unseren Check-in schnell abgefertigt, und wir konnten unser Zimmer beziehen.</t>
  </si>
  <si>
    <t xml:space="preserve">Ohrenbetäubende </t>
  </si>
  <si>
    <t>Baumaschine</t>
  </si>
  <si>
    <t>verteilt</t>
  </si>
  <si>
    <t>Waren</t>
  </si>
  <si>
    <t>abwägen</t>
  </si>
  <si>
    <t>Stiftung</t>
  </si>
  <si>
    <t>Preisvergleich</t>
  </si>
  <si>
    <t>lohnt sich</t>
  </si>
  <si>
    <t>Ich möchte einen Deutschkurs machen, aber er ist ziemlich teuer. Lohnt es sich, so viel Geld auszugeben?</t>
  </si>
  <si>
    <t>Die Tickets für das Konzert sind recht teuer. Denkst du, es lohnt sich, sie zu kaufen?</t>
  </si>
  <si>
    <t>schließlich</t>
  </si>
  <si>
    <t>einzutauschen</t>
  </si>
  <si>
    <t>Treue</t>
  </si>
  <si>
    <t>Treuepunkte</t>
  </si>
  <si>
    <t>Bei REWE sammeln Kunden Treuepunkte bei jedem Einkauf, die sie später gegen tolle Prämien eintauschen können.</t>
  </si>
  <si>
    <t>aussuchen</t>
  </si>
  <si>
    <t>Im Restaurant können Sie sich aus der Speisekarte Ihr Essen aussuchen.</t>
  </si>
  <si>
    <t>established</t>
  </si>
  <si>
    <t>durschgesetz</t>
  </si>
  <si>
    <t>belohnung</t>
  </si>
  <si>
    <t>zusammenfasst</t>
  </si>
  <si>
    <t>Werbefachmann</t>
  </si>
  <si>
    <t>Mittel</t>
  </si>
  <si>
    <t>Wir haben nicht genug finanzielle Mittel, um das Projekt zu finanzieren.</t>
  </si>
  <si>
    <t>will man erreichen</t>
  </si>
  <si>
    <t>Mit einer gesunden Ernährung will man erreichen, dass man sich fitter und gesünder fühlt.</t>
  </si>
  <si>
    <t>Mit dieser Werbekampagne will man erreichen, dass mehr Menschen das Produkt kennenlernen.</t>
  </si>
  <si>
    <t>Society/ Coorporation/ Company</t>
  </si>
  <si>
    <t>Gesellschaft</t>
  </si>
  <si>
    <t>geschützen</t>
  </si>
  <si>
    <t>Migranten</t>
  </si>
  <si>
    <t>sicherlich</t>
  </si>
  <si>
    <t>mitspielen</t>
  </si>
  <si>
    <t>Bewegung</t>
  </si>
  <si>
    <t>festzuhalten</t>
  </si>
  <si>
    <t>aufbauen</t>
  </si>
  <si>
    <t>Vierteln</t>
  </si>
  <si>
    <t>gegründet</t>
  </si>
  <si>
    <t>versucht</t>
  </si>
  <si>
    <t>concern</t>
  </si>
  <si>
    <t>Sorgen</t>
  </si>
  <si>
    <t>entgegen</t>
  </si>
  <si>
    <t>eindeutig</t>
  </si>
  <si>
    <t>Der Patient hatte eindeutige Symptome von Corona.</t>
  </si>
  <si>
    <t>verwenden</t>
  </si>
  <si>
    <t>ich verwende chatgpt um alles zu fragen</t>
  </si>
  <si>
    <t>exhibition/event</t>
  </si>
  <si>
    <t>Veranstalltung</t>
  </si>
  <si>
    <t>verfehlte</t>
  </si>
  <si>
    <t>Anhänger</t>
  </si>
  <si>
    <t>faulenzen</t>
  </si>
  <si>
    <t>tagsüber</t>
  </si>
  <si>
    <t>Betreuung</t>
  </si>
  <si>
    <t>anlage</t>
  </si>
  <si>
    <t>Getreide</t>
  </si>
  <si>
    <r>
      <rPr>
        <rFont val="Arial"/>
        <color theme="1"/>
      </rPr>
      <t xml:space="preserve">Reis ist ein </t>
    </r>
    <r>
      <rPr>
        <rFont val="Arial"/>
        <b/>
        <color theme="1"/>
      </rPr>
      <t>Getreide</t>
    </r>
    <r>
      <rPr>
        <rFont val="Arial"/>
        <color theme="1"/>
      </rPr>
      <t xml:space="preserve">, Weizen ist ein </t>
    </r>
    <r>
      <rPr>
        <rFont val="Arial"/>
        <b/>
        <color theme="1"/>
      </rPr>
      <t>Getreide</t>
    </r>
    <r>
      <rPr>
        <rFont val="Arial"/>
        <color theme="1"/>
      </rPr>
      <t xml:space="preserve">, Hirse ist ein </t>
    </r>
    <r>
      <rPr>
        <rFont val="Arial"/>
        <b/>
        <color theme="1"/>
      </rPr>
      <t>Getreide</t>
    </r>
    <r>
      <rPr>
        <rFont val="Arial"/>
        <color theme="1"/>
      </rPr>
      <t xml:space="preserve">, Ragi ist ein </t>
    </r>
    <r>
      <rPr>
        <rFont val="Arial"/>
        <b/>
        <color theme="1"/>
      </rPr>
      <t>Getreide</t>
    </r>
    <r>
      <rPr>
        <rFont val="Arial"/>
        <color theme="1"/>
      </rPr>
      <t>.</t>
    </r>
  </si>
  <si>
    <t>sogenannte</t>
  </si>
  <si>
    <t>aufsteht</t>
  </si>
  <si>
    <t>Irrsinn</t>
  </si>
  <si>
    <t>Zeitschrift</t>
  </si>
  <si>
    <t>Gewinnung</t>
  </si>
  <si>
    <t>verbrennen</t>
  </si>
  <si>
    <t>Mais</t>
  </si>
  <si>
    <t>Lebensmittel</t>
  </si>
  <si>
    <t>erneuebar</t>
  </si>
  <si>
    <t>aufkaufen</t>
  </si>
  <si>
    <t>Ernte</t>
  </si>
  <si>
    <r>
      <rPr>
        <rFont val="Arial"/>
        <color theme="1"/>
      </rPr>
      <t xml:space="preserve">Lohri wird gefeiert, um eine gute </t>
    </r>
    <r>
      <rPr>
        <rFont val="Arial"/>
        <b/>
        <color theme="1"/>
      </rPr>
      <t>Ernte</t>
    </r>
    <r>
      <rPr>
        <rFont val="Arial"/>
        <color theme="1"/>
      </rPr>
      <t xml:space="preserve"> zu feiern.</t>
    </r>
  </si>
  <si>
    <t>Erzeugung</t>
  </si>
  <si>
    <r>
      <rPr>
        <rFont val="Arial"/>
        <color theme="1"/>
      </rPr>
      <t xml:space="preserve">Die </t>
    </r>
    <r>
      <rPr>
        <rFont val="Arial"/>
        <b/>
        <color theme="1"/>
      </rPr>
      <t>Gewinnung</t>
    </r>
    <r>
      <rPr>
        <rFont val="Arial"/>
        <color theme="1"/>
      </rPr>
      <t xml:space="preserve"> von Butter aus Joghurt wird als Ghee bezeichnet</t>
    </r>
  </si>
  <si>
    <r>
      <rPr>
        <rFont val="Arial"/>
        <color theme="1"/>
      </rPr>
      <t xml:space="preserve">Die </t>
    </r>
    <r>
      <rPr>
        <rFont val="Arial"/>
        <b/>
        <color theme="1"/>
      </rPr>
      <t>Erzeugung</t>
    </r>
    <r>
      <rPr>
        <rFont val="Arial"/>
        <color theme="1"/>
      </rPr>
      <t xml:space="preserve"> von Ghee erfolgt durch die </t>
    </r>
    <r>
      <rPr>
        <rFont val="Arial"/>
        <b/>
        <color theme="1"/>
      </rPr>
      <t>Gewinnung</t>
    </r>
    <r>
      <rPr>
        <rFont val="Arial"/>
        <color theme="1"/>
      </rPr>
      <t xml:space="preserve"> von Butter aus Joghurt.</t>
    </r>
  </si>
  <si>
    <t>versorgen</t>
  </si>
  <si>
    <r>
      <rPr>
        <rFont val="Arial"/>
        <color theme="1"/>
      </rPr>
      <t xml:space="preserve">Parvati </t>
    </r>
    <r>
      <rPr>
        <rFont val="Arial"/>
        <b/>
        <color theme="1"/>
      </rPr>
      <t>versorgt</t>
    </r>
    <r>
      <rPr>
        <rFont val="Arial"/>
        <color theme="1"/>
      </rPr>
      <t xml:space="preserve"> ihre Dadi alleine.</t>
    </r>
  </si>
  <si>
    <t>vorhandenen</t>
  </si>
  <si>
    <t>Die Analyse basiert auf den vorhandenen Daten.</t>
  </si>
  <si>
    <t>Bevölkerung</t>
  </si>
  <si>
    <r>
      <rPr>
        <rFont val="Arial"/>
        <color theme="1"/>
      </rPr>
      <t xml:space="preserve">Die </t>
    </r>
    <r>
      <rPr>
        <rFont val="Arial"/>
        <b/>
        <color theme="1"/>
      </rPr>
      <t>Bevölkerung</t>
    </r>
    <r>
      <rPr>
        <rFont val="Arial"/>
        <color theme="1"/>
      </rPr>
      <t xml:space="preserve"> Indiens beträgt über 1,4 Milliarden Menschen.</t>
    </r>
  </si>
  <si>
    <t>herzustellen</t>
  </si>
  <si>
    <r>
      <rPr>
        <rFont val="Arial"/>
        <color theme="1"/>
      </rPr>
      <t xml:space="preserve">Das Ziel des Bhilai-Stahlwerks ist es, 500 Tonnen Stahl pro Jahr </t>
    </r>
    <r>
      <rPr>
        <rFont val="Arial"/>
        <b/>
        <color theme="1"/>
      </rPr>
      <t>herzustellen</t>
    </r>
  </si>
  <si>
    <t>Forscher</t>
  </si>
  <si>
    <t>Einführung</t>
  </si>
  <si>
    <t>Steuer</t>
  </si>
  <si>
    <t>besteuert</t>
  </si>
  <si>
    <t>annähernd</t>
  </si>
  <si>
    <t>Regierung</t>
  </si>
  <si>
    <t>Verbrechen</t>
  </si>
  <si>
    <t>eintreten</t>
  </si>
  <si>
    <t>Sie lehnen ab</t>
  </si>
  <si>
    <t>Sie sind einverstanden</t>
  </si>
  <si>
    <t>I refuse his sex offer.</t>
  </si>
  <si>
    <t>Das ist eine gute Idee, aber...</t>
  </si>
  <si>
    <t>Das ist eine gute Idee, aber es könnte teuer werden.</t>
  </si>
  <si>
    <t>Das ist eine gute Idee, aber wir brauchen mehr Zeit.</t>
  </si>
  <si>
    <t>Das ist eine gute Idee, aber es ist nicht praktikabel.</t>
  </si>
  <si>
    <t>Das ist eine gute Idee, aber wir müssen die Risiken bewerten.</t>
  </si>
  <si>
    <t>Das ist eine gute Idee, aber ich bin mir nicht sicher, ob es realistisch ist.</t>
  </si>
  <si>
    <t>Das ist eine gute Idee, aber wir müssen die Genehmigungen einholen.</t>
  </si>
  <si>
    <t>Genehmigug</t>
  </si>
  <si>
    <t>Das ist eine gute Idee, aber wir sollten zuerst die Prioritäten klären.</t>
  </si>
  <si>
    <t>einholen</t>
  </si>
  <si>
    <t>Das ist eine gute Idee, aber wir müssen das Budget überprüfen.</t>
  </si>
  <si>
    <t xml:space="preserve">That's a good idea, but we need to review/check the budget.
</t>
  </si>
  <si>
    <t>Das ist eine gute Idee, aber die Logistik ist kompliziert.</t>
  </si>
  <si>
    <t>Das ist eine gute Idee, aber wir brauchen mehr Unterstützung</t>
  </si>
  <si>
    <t>Vielleicht könnten wir lieber am Wochenende darüber sprechen.</t>
  </si>
  <si>
    <t>Vielleicht könnten wir lieber ein anderes Werkzeug verwenden.</t>
  </si>
  <si>
    <t>Vielleicht könnten wir lieber morgen damit anfangen.</t>
  </si>
  <si>
    <t>halten Präsentations</t>
  </si>
  <si>
    <t>Vielleicht könnten wir lieber ein Meeting einberufen.</t>
  </si>
  <si>
    <t>Sie leben immer noch da</t>
  </si>
  <si>
    <t>Vielleicht könnten wir lieber eine andere Strategie verfolgen.</t>
  </si>
  <si>
    <t>du kämmen</t>
  </si>
  <si>
    <t>Vielleicht könnten wir lieber die Präsentation überarbeiten.</t>
  </si>
  <si>
    <t>angehabt</t>
  </si>
  <si>
    <t>Vielleicht könnten wir lieber ein externes Team hinzuziehen.</t>
  </si>
  <si>
    <t>Vielleicht könnten wir lieber mehr Daten sammeln.</t>
  </si>
  <si>
    <t>Vielleicht könnten wir lieber eine Pause einlegen.</t>
  </si>
  <si>
    <t>Vielleicht könnten wir lieber die Prioritäten neu bewerten.</t>
  </si>
  <si>
    <t>Vielleicht sollten wir lieber...</t>
  </si>
  <si>
    <t>Vielleicht sollten wir lieber einen Experten konsultieren.</t>
  </si>
  <si>
    <t>Vielleicht sollten wir lieber eine Umfrage durchführen.</t>
  </si>
  <si>
    <t>Vielleicht sollten wir lieber noch etwas warten.</t>
  </si>
  <si>
    <t>Vielleicht sollten wir lieber ein Brainstorming machen.</t>
  </si>
  <si>
    <t>Vielleicht sollten wir lieber die Kosten senken.</t>
  </si>
  <si>
    <t>Vielleicht sollten wir lieber das Feedback abwarten.</t>
  </si>
  <si>
    <t>Vielleicht sollten wir lieber die Qualität verbessern.</t>
  </si>
  <si>
    <t>Vielleicht sollten wir lieber eine Testphase einplanen.</t>
  </si>
  <si>
    <t>Vielleicht sollten wir lieber einen anderen Lieferanten suchen.</t>
  </si>
  <si>
    <t>Vielleicht sollten wir lieber die Deadline verschieben.</t>
  </si>
  <si>
    <t>Das würde ich gern, aber leider bin ich an dem Tag nicht verfügbar.</t>
  </si>
  <si>
    <t>Das würde ich gern, aber leider habe ich schon etwas vor.</t>
  </si>
  <si>
    <t>Das würde ich gern, aber leider fehlt mir die Erfahrung.</t>
  </si>
  <si>
    <t>Das würde ich gern, aber leider habe ich keine Zeit.</t>
  </si>
  <si>
    <t>Das würde ich gern, aber leider habe ich andere Verpflichtungen.</t>
  </si>
  <si>
    <t>Das würde ich gern, aber leider ist mein Budget begrenzt.</t>
  </si>
  <si>
    <t>Das würde ich gern, aber leider habe ich keine Erlaubnis.</t>
  </si>
  <si>
    <t>Das würde ich gern, aber leider passt das nicht in meinen Zeitplan.</t>
  </si>
  <si>
    <t>Das würde ich gern, aber leider habe ich keine Ressourcen.</t>
  </si>
  <si>
    <t>Das würde ich gern, aber leider bin ich nicht qualifiziert.</t>
  </si>
  <si>
    <t>Wir könnten doch auch einen externen Berater engagieren.</t>
  </si>
  <si>
    <t>Wir könnten doch auch einen Workshop organisieren.</t>
  </si>
  <si>
    <t>Wir könnten doch auch die Aufgabe delegieren.</t>
  </si>
  <si>
    <t>Wir könnten doch auch ein Meeting abhalten.</t>
  </si>
  <si>
    <t>Wir könnten doch auch die Software aktualisieren.</t>
  </si>
  <si>
    <t>Wir könnten doch auch das Projekt in Phasen unterteilen.</t>
  </si>
  <si>
    <t>Wir könnten doch auch eine Umfrage machen.</t>
  </si>
  <si>
    <t>Wir könnten doch auch einen Testlauf starten.</t>
  </si>
  <si>
    <t>Wir könnten doch auch eine Präsentation vorbereiten.</t>
  </si>
  <si>
    <t>Wir könnten doch auch das Feedback einholen.</t>
  </si>
  <si>
    <t>Ich möchte etwas anderes vorschlagen.</t>
  </si>
  <si>
    <t>Ich möchte etwas anderes vorschlagen: Lasst uns ein Brainstorming machen.</t>
  </si>
  <si>
    <t>Ich möchte etwas anderes vorschlagen: Wie wäre es mit einem Team-Event?</t>
  </si>
  <si>
    <t>Ich möchte etwas anderes vorschlagen: Wir könnten einen Workshop abhalten.</t>
  </si>
  <si>
    <t>Ich möchte etwas anderes vorschlagen: Lasst uns eine Umfrage durchführen.</t>
  </si>
  <si>
    <t>Ich möchte etwas anderes vorschlagen: Wie wäre es mit einem Probelauf?</t>
  </si>
  <si>
    <t>Ich möchte etwas anderes vorschlagen: Wir sollten einen Plan B entwickeln.</t>
  </si>
  <si>
    <t>Ich möchte etwas anderes vorschlagen: Lasst uns einen externen Berater einbeziehen.</t>
  </si>
  <si>
    <t>Ich möchte etwas anderes vorschlagen: Wie wäre es mit einer Schulung?</t>
  </si>
  <si>
    <t>Ich möchte etwas anderes vorschlagen: Wir könnten das Projekt aufteilen.</t>
  </si>
  <si>
    <t>Ich möchte etwas anderes vorschlagen: Lasst uns ein Meeting einberufen.</t>
  </si>
  <si>
    <t>Ich möchte einen anderen Vorschlag machen.</t>
  </si>
  <si>
    <t>Ich möchte einen anderen Vorschlag machen: Wie wäre es, wenn wir uns morgen treffen?</t>
  </si>
  <si>
    <t>Ich möchte einen anderen Vorschlag machen: Lasst uns die Kosten senken.</t>
  </si>
  <si>
    <t>Ich möchte einen anderen Vorschlag machen: Wir könnten einen Experten hinzuziehen.</t>
  </si>
  <si>
    <t>Ich möchte einen anderen Vorschlag machen: Lasst uns eine Testphase einführen.</t>
  </si>
  <si>
    <t>Ich möchte einen anderen Vorschlag machen: Wir sollten das Projekt neu bewerten.</t>
  </si>
  <si>
    <t>Ich möchte einen anderen Vorschlag machen: Wie wäre es mit einer neuen Strategie?</t>
  </si>
  <si>
    <t>Ich möchte einen anderen Vorschlag machen: Wir könnten mehr Ressourcen einplanen.</t>
  </si>
  <si>
    <t>Ich möchte einen anderen Vorschlag machen: Lasst uns eine Umfrage starten.</t>
  </si>
  <si>
    <t>Ich möchte einen anderen Vorschlag machen: Wie wäre es mit einer Feedback-Runde?</t>
  </si>
  <si>
    <t>Ich möchte einen anderen Vorschlag machen: Wir sollten das Timing überdenken.</t>
  </si>
  <si>
    <t>Ich schlage vor...</t>
  </si>
  <si>
    <t>Ich schlage vor, dass wir uns nächste Woche treffen.</t>
  </si>
  <si>
    <t>Ich schlage vor, dass wir eine Umfrage durchführen.</t>
  </si>
  <si>
    <t>Ich schlage vor, dass wir das Budget überprüfen.</t>
  </si>
  <si>
    <t>Ich schlage vor, dass wir einen Workshop abhalten.</t>
  </si>
  <si>
    <t>Ich schlage vor, dass wir einen externen Berater engagieren.</t>
  </si>
  <si>
    <t>Ich schlage vor, dass wir die Prioritäten neu bewerten.</t>
  </si>
  <si>
    <t>Ich schlage vor, dass wir ein Brainstorming machen.</t>
  </si>
  <si>
    <t>Ich schlage vor, dass wir eine Testphase einplanen.</t>
  </si>
  <si>
    <t>Ich schlage vor, dass wir eine Feedback-Runde einberufen.</t>
  </si>
  <si>
    <t>Ich schlage vor, dass wir das Projekt aufteilen.</t>
  </si>
  <si>
    <t>Aber das geht leider überhaupt nicht.</t>
  </si>
  <si>
    <t>Aber das geht leider überhaupt nicht, weil unser Budget begrenzt ist.</t>
  </si>
  <si>
    <t>Aber das geht leider überhaupt nicht, weil wir keine Zeit haben.</t>
  </si>
  <si>
    <t>Aber das geht leider überhaupt nicht, weil die Ressourcen fehlen.</t>
  </si>
  <si>
    <t>Aber das geht leider überhaupt nicht, weil der Zeitplan zu eng ist.</t>
  </si>
  <si>
    <t>Aber das geht leider überhaupt nicht, weil wir keine Genehmigung haben.</t>
  </si>
  <si>
    <t>Aber das geht leider überhaupt nicht, weil die Kapazitäten fehlen.</t>
  </si>
  <si>
    <t>Aber das geht leider überhaupt nicht, weil wir technische Probleme haben.</t>
  </si>
  <si>
    <t>Aber das geht leider überhaupt nicht, weil der Markt nicht bereit ist.</t>
  </si>
  <si>
    <t>Aber das geht leider überhaupt nicht, weil die Logistik zu kompliziert ist.</t>
  </si>
  <si>
    <t>Aber das geht leider überhaupt nicht, weil die Risiken zu hoch sind.</t>
  </si>
  <si>
    <t>Aber ich könnte...</t>
  </si>
  <si>
    <t>Aber ich könnte morgen früh Zeit finden.</t>
  </si>
  <si>
    <t>Aber ich könnte einen Kollegen fragen.</t>
  </si>
  <si>
    <t>Aber ich könnte einen Plan B entwickeln.</t>
  </si>
  <si>
    <t>Aber ich könnte mich um die Organisation kümmern.</t>
  </si>
  <si>
    <t>Aber ich könnte eine Präsentation vorbereiten.</t>
  </si>
  <si>
    <t>Aber ich könnte ein Meeting einberufen.</t>
  </si>
  <si>
    <t>Aber ich könnte die Kosten kalkulieren.</t>
  </si>
  <si>
    <t>Aber ich könnte eine Umfrage starten.</t>
  </si>
  <si>
    <t>Aber ich könnte einen Workshop leiten.</t>
  </si>
  <si>
    <t>Aber ich könnte zusätzliche Informationen sammeln.</t>
  </si>
  <si>
    <t>Aber...</t>
  </si>
  <si>
    <t>Aber das sollten wir noch einmal überdenken.</t>
  </si>
  <si>
    <t>Aber ich bin mir nicht sicher, ob das klappt.</t>
  </si>
  <si>
    <t>Aber wir haben nicht genug Daten.</t>
  </si>
  <si>
    <t>Aber wir müssen die Genehmigung einholen.</t>
  </si>
  <si>
    <t>Aber das kostet zu viel.</t>
  </si>
  <si>
    <t>Aber der Zeitplan ist zu eng.</t>
  </si>
  <si>
    <t>Aber wir brauchen mehr Unterstützung.</t>
  </si>
  <si>
    <t>Aber die Risiken sind hoch.</t>
  </si>
  <si>
    <t>Aber wir haben andere Prioritäten.</t>
  </si>
  <si>
    <t>Aber das ist momentan nicht machbar.</t>
  </si>
  <si>
    <t>Ich würde lieber...</t>
  </si>
  <si>
    <t>Ich würde lieber einen anderen Ansatz verfolgen.</t>
  </si>
  <si>
    <t>Ich würde lieber mehr Zeit einplanen.</t>
  </si>
  <si>
    <t>Ich würde lieber das Budget überprüfen.</t>
  </si>
  <si>
    <t>Ich würde lieber das Feedback abwarten.</t>
  </si>
  <si>
    <t>Ich würde lieber eine Testphase einführen.</t>
  </si>
  <si>
    <t>Ich würde lieber mehr Daten sammeln.</t>
  </si>
  <si>
    <t>Ich würde lieber ein Meeting einberufen.</t>
  </si>
  <si>
    <t>Ich würde lieber einen Experten konsultieren.</t>
  </si>
  <si>
    <t>Ich würde lieber eine andere Strategie verfolgen</t>
  </si>
  <si>
    <t>Ich würde lieber die Ressourcen neu bewerten.</t>
  </si>
  <si>
    <t>Ich würde lieber eine Schulung vorschlagen.</t>
  </si>
  <si>
    <t>Ich könnte aber...</t>
  </si>
  <si>
    <t>Ich könnte aber einen Bericht vorbereiten.</t>
  </si>
  <si>
    <t>Ich könnte aber einen alternativen Vorschlag machen.</t>
  </si>
  <si>
    <t>Ich könnte aber eine Liste mit Vorschlägen erstellen.</t>
  </si>
  <si>
    <t>Ich könnte aber die Daten analysieren.</t>
  </si>
  <si>
    <t>Ich könnte aber die Zeitpläne anpassen.</t>
  </si>
  <si>
    <t>Ich könnte aber ein anderes Teammitglied einbeziehen.</t>
  </si>
  <si>
    <t>Ich könnte aber zusätzliche Recherchen durchführen.</t>
  </si>
  <si>
    <t>Ich könnte aber eine Präsentation machen.</t>
  </si>
  <si>
    <t>Ich könnte aber eine Umfrage starten.</t>
  </si>
  <si>
    <t>Ich könnte aber eine Pro- und Contra-Liste erstellen.</t>
  </si>
  <si>
    <t>Ich kann...</t>
  </si>
  <si>
    <t>Ich kann das Meeting organisieren.</t>
  </si>
  <si>
    <t>Ich kann die Präsentation vorbereiten.</t>
  </si>
  <si>
    <t>Ich kann die Kosten kalkulieren.</t>
  </si>
  <si>
    <t>Ich kann das Feedback sammeln.</t>
  </si>
  <si>
    <t>Ich kann die Ressourcen koordinieren.</t>
  </si>
  <si>
    <t>Ich kann die Daten analysieren.</t>
  </si>
  <si>
    <t>Ich kann das Projekt leiten.</t>
  </si>
  <si>
    <t>Ich kann die Prioritäten setzen.</t>
  </si>
  <si>
    <t>Ich kann die Zeitpläne überwachen.</t>
  </si>
  <si>
    <t>Ich kann die Genehmigungen einholen.</t>
  </si>
  <si>
    <t>Ja, vielleicht...</t>
  </si>
  <si>
    <t>Ja, vielleicht sollten wir das noch einmal überdenken.</t>
  </si>
  <si>
    <t>Ja, vielleicht wäre eine andere Strategie besser.</t>
  </si>
  <si>
    <t>Ja, vielleicht könnten wir einen anderen Zeitpunkt wählen.</t>
  </si>
  <si>
    <t>Ja, vielleicht sollten wir mehr Ressourcen einplanen.</t>
  </si>
  <si>
    <t>Ja, vielleicht wäre ein externer Berater hilfreich.</t>
  </si>
  <si>
    <t>Ja, vielleicht sollten wir eine Umfrage durchführen.</t>
  </si>
  <si>
    <t>Ja, vielleicht könnten wir die Prioritäten neu bewerten.</t>
  </si>
  <si>
    <t>Ja, vielleicht wäre eine Testphase sinnvoll.</t>
  </si>
  <si>
    <t>Ja, vielleicht könnten wir eine Schulung anbieten.</t>
  </si>
  <si>
    <t>Ja, vielleicht sollten wir das Budget anpassen.</t>
  </si>
  <si>
    <t>Ich könnte ja vielleicht...</t>
  </si>
  <si>
    <t>Ich könnte ja vielleicht das Meeting leiten.</t>
  </si>
  <si>
    <t>Ich könnte ja vielleicht eine Präsentation erstellen.</t>
  </si>
  <si>
    <t>Ich könnte ja vielleicht das Feedback einholen.</t>
  </si>
  <si>
    <t>Ich könnte ja vielleicht die Kosten analysieren.</t>
  </si>
  <si>
    <t>Ich könnte ja vielleicht das Team koordinieren.</t>
  </si>
  <si>
    <t>Ich könnte ja vielleicht eine Umfrage starten.</t>
  </si>
  <si>
    <t>Ich könnte ja vielleicht die Daten analysieren.</t>
  </si>
  <si>
    <t>Ich könnte ja vielleicht die Zeitpläne anpassen.</t>
  </si>
  <si>
    <t>Ich könnte ja vielleicht die Ressourcen bereitstellen.</t>
  </si>
  <si>
    <t>Ich könnte ja vielleicht eine Schulung organisieren.</t>
  </si>
  <si>
    <t>Was halten Sie davon, wenn wir das Projekt verschieben?</t>
  </si>
  <si>
    <t>Was halten Sie davon, wenn wir eine Umfrage starten?</t>
  </si>
  <si>
    <t>Was halten Sie davon, wenn wir einen Workshop organisieren?</t>
  </si>
  <si>
    <t>Was halten Sie davon, wenn wir das Budget erhöhen?</t>
  </si>
  <si>
    <t>Was halten Sie davon, wenn wir mehr Ressourcen einplanen?</t>
  </si>
  <si>
    <t>Was halten Sie davon, wenn wir einen externen Berater engagieren?</t>
  </si>
  <si>
    <t>Was halten Sie davon, wenn wir eine Testphase einführen?</t>
  </si>
  <si>
    <t>Was halten Sie davon, wenn wir eine Schulung anbieten?</t>
  </si>
  <si>
    <t>Was halten Sie davon, wenn wir das Feedback abwarten?</t>
  </si>
  <si>
    <t>Was halten Sie davon, wenn wir das Meeting verschieben?</t>
  </si>
  <si>
    <t>Ich möchte gern, aber...</t>
  </si>
  <si>
    <t>Ich möchte gern helfen, aber ich habe keine Zeit.</t>
  </si>
  <si>
    <t>Ich möchte gern teilnehmen, aber ich habe schon etwas vor.</t>
  </si>
  <si>
    <t>Ich möchte gern mitmachen, aber ich bin überlastet.</t>
  </si>
  <si>
    <t>Ich möchte gern dabei sein, aber ich bin verreist.</t>
  </si>
  <si>
    <t>Ich möchte gern unterstützen, aber ich habe andere Verpflichtungen.</t>
  </si>
  <si>
    <t>Ich möchte gern beitragen, aber ich habe keine Kapazitäten.</t>
  </si>
  <si>
    <t>Ich möchte gern dabei sein, aber ich bin nicht verfügbar.</t>
  </si>
  <si>
    <t>Ich möchte gern mithelfen, aber ich habe keine Erfahrung.</t>
  </si>
  <si>
    <t>Ich möchte gern mitarbeiten, aber ich habe keine Erlaubnis.</t>
  </si>
  <si>
    <t>Ich möchte gern unterstützen, aber ich habe keine Ressourcen.</t>
  </si>
  <si>
    <t>Ich habe leider keine...</t>
  </si>
  <si>
    <t>Ich habe leider keine Zeit, um daran teilzunehmen.</t>
  </si>
  <si>
    <t>Ich habe leider keine Erfahrung in diesem Bereich.</t>
  </si>
  <si>
    <t>Ich habe leider keine Ressourcen, um das zu unterstützen.</t>
  </si>
  <si>
    <t>Ich habe leider keine Kapazität, um das zu übernehmen.</t>
  </si>
  <si>
    <t>Ich habe leider keine Genehmigung für dieses Projekt.</t>
  </si>
  <si>
    <t>Ich habe leider keine Informationen dazu.</t>
  </si>
  <si>
    <t>Ich habe leider keine Möglichkeit, das umzusetzen.</t>
  </si>
  <si>
    <t>Ich habe leider keine Zeit, um das vorzubereiten.</t>
  </si>
  <si>
    <t>Ich habe leider keine Kenntnis darüber.</t>
  </si>
  <si>
    <t>Ich habe leider keine technischen Mittel dafür.</t>
  </si>
  <si>
    <t>Ich würde gern, aber...</t>
  </si>
  <si>
    <t>Ich würde gern teilnehmen, aber ich bin beschäftigt.</t>
  </si>
  <si>
    <t>Ich würde gern helfen, aber ich habe keine Zeit.</t>
  </si>
  <si>
    <t>Ich würde gern mitmachen, aber ich habe andere Verpflichtungen.</t>
  </si>
  <si>
    <t>Ich würde gern unterstützen, aber ich bin verreist.</t>
  </si>
  <si>
    <t>Ich würde gern dabei sein, aber ich habe keine Kapazität.</t>
  </si>
  <si>
    <t>Ich würde gern beitragen, aber ich habe keine Erfahrung.</t>
  </si>
  <si>
    <t>Ich würde gern mitarbeiten, aber ich bin nicht verfügbar.</t>
  </si>
  <si>
    <t>Ich würde gern helfen, aber ich habe keine Ressourcen.</t>
  </si>
  <si>
    <t>Ich würde gern dabei sein, aber ich habe keine Erlaubnis.</t>
  </si>
  <si>
    <t>Ich würde gern unterstützen, aber ich habe keine Kenntnisse.</t>
  </si>
  <si>
    <t>Das ist wirklich schade.</t>
  </si>
  <si>
    <t>Das ist wirklich schade, dass das Projekt nicht klappt.</t>
  </si>
  <si>
    <t>Das ist wirklich schade, dass du nicht teilnehmen kannst.</t>
  </si>
  <si>
    <t>Das ist wirklich schade, dass wir nicht genug Budget haben.</t>
  </si>
  <si>
    <t>Das ist wirklich schade, dass der Termin nicht passt.</t>
  </si>
  <si>
    <t>Das ist wirklich schade, dass wir keine Genehmigung haben.</t>
  </si>
  <si>
    <t>Das ist wirklich schade, dass wir nicht genug Ressourcen haben.</t>
  </si>
  <si>
    <t>Das ist wirklich schade, dass die Zeit nicht ausreicht.</t>
  </si>
  <si>
    <t>Das ist wirklich schade, dass die Kapazitäten fehlen.</t>
  </si>
  <si>
    <t>Das ist wirklich schade, dass das Timing ungünstig ist.</t>
  </si>
  <si>
    <t>Das ist wirklich schade, dass die Unterstützung fehlt.</t>
  </si>
  <si>
    <t>Das geht leider nicht da.</t>
  </si>
  <si>
    <t>Das geht leider nicht da, wir keine Ressourcen haben.</t>
  </si>
  <si>
    <t>Das geht leider nicht da, wir keine Genehmigung haben.</t>
  </si>
  <si>
    <t>Das geht leider nicht da, unser Budget begrenzt ist.</t>
  </si>
  <si>
    <t>Das geht leider nicht da, die Zeit nicht ausreicht.</t>
  </si>
  <si>
    <t>Das geht leider nicht da, wir nicht verfügbar sind.</t>
  </si>
  <si>
    <t>Das geht leider nicht da, die Logistik zu kompliziert ist.</t>
  </si>
  <si>
    <t>Das geht leider nicht da, die Kapazitäten fehlen.</t>
  </si>
  <si>
    <t>Das geht leider nicht da, wir keine Unterstützung haben.</t>
  </si>
  <si>
    <t>Das geht leider nicht da, der Markt nicht bereit ist.</t>
  </si>
  <si>
    <t>Das geht leider nicht da, die Risiken zu hoch sind.</t>
  </si>
  <si>
    <t>Ich möchte... würde auch gern, aber...</t>
  </si>
  <si>
    <t>Ich möchte dabei sein, würde auch gern, aber ich bin beschäftigt.</t>
  </si>
  <si>
    <t>Ich möchte teilnehmen, würde auch gern, aber ich habe keine Zeit.</t>
  </si>
  <si>
    <t>Ich möchte helfen, würde auch gern, aber ich habe andere Verpflichtungen.</t>
  </si>
  <si>
    <t>Ich möchte mitmachen, würde auch gern, aber ich bin überlastet.</t>
  </si>
  <si>
    <t>Ich möchte unterstützen, würde auch gern, aber ich bin verreist.</t>
  </si>
  <si>
    <t>Ich möchte beitragen, würde auch gern, aber ich habe keine Kapazität.</t>
  </si>
  <si>
    <t>Ich möchte dabei sein, würde auch gern, aber ich habe keine Erfahrung.</t>
  </si>
  <si>
    <t>Ich möchte mithelfen, würde auch gern, aber ich habe keine Erlaubnis.</t>
  </si>
  <si>
    <t>Ich möchte unterstützen, würde auch gern, aber ich habe keine Ressourcen.</t>
  </si>
  <si>
    <t>Ich möchte mitarbeiten, würde auch gern, aber ich bin nicht verfügbar.</t>
  </si>
  <si>
    <t>Ich finde den Vorschlag gut, aber...</t>
  </si>
  <si>
    <t>Ich finde den Vorschlag gut, aber wir sollten die Kosten berücksichtigen.</t>
  </si>
  <si>
    <t>Ich finde den Vorschlag gut, aber das Timing ist ungünstig.</t>
  </si>
  <si>
    <t>Ich finde den Vorschlag gut, aber ich bin nicht sicher, ob das alle zufriedenstellt.</t>
  </si>
  <si>
    <t>Ich finde den Vorschlag gut, aber wir brauchen mehr Informationen.</t>
  </si>
  <si>
    <t>Ich finde den Vorschlag gut, aber wir müssen das zuerst mit dem Team besprechen.</t>
  </si>
  <si>
    <t>Ich finde den Vorschlag gut, aber wir haben nicht genug Ressourcen.</t>
  </si>
  <si>
    <t>Ich finde den Vorschlag gut, aber ich sehe einige Herausforderungen.</t>
  </si>
  <si>
    <t>Ich finde den Vorschlag gut, aber wir sollten auch andere Meinungen einholen.</t>
  </si>
  <si>
    <t>Ich finde den Vorschlag gut, aber die Umsetzung könnte schwierig werden.</t>
  </si>
  <si>
    <t>Ich finde den Vorschlag gut, aber wir sollten Alternativen in Betracht ziehen.</t>
  </si>
  <si>
    <t>Asking time</t>
  </si>
  <si>
    <t>Word dictionary look up time</t>
  </si>
  <si>
    <t>Reading time</t>
  </si>
  <si>
    <t>Correction time</t>
  </si>
  <si>
    <t>excel sheet fill time</t>
  </si>
  <si>
    <t>no response time</t>
  </si>
  <si>
    <t>wasted time</t>
  </si>
  <si>
    <t>toilet time</t>
  </si>
  <si>
    <t>mobile time</t>
  </si>
  <si>
    <t>youtube</t>
  </si>
  <si>
    <t>mobile</t>
  </si>
  <si>
    <t>12:25-12:29</t>
  </si>
  <si>
    <t>12:31-12:36</t>
  </si>
  <si>
    <t>12:35-12:36</t>
  </si>
  <si>
    <t>12:37-</t>
  </si>
  <si>
    <t>12:43-12:44</t>
  </si>
  <si>
    <t>12:46-12:51</t>
  </si>
  <si>
    <t>12:54-12:55</t>
  </si>
  <si>
    <t>12:55- 12:56</t>
  </si>
  <si>
    <t>12:56-</t>
  </si>
  <si>
    <t>12:56-13:00</t>
  </si>
  <si>
    <t>13:00-13:02</t>
  </si>
  <si>
    <t>13:02-13:11</t>
  </si>
  <si>
    <t>13:05-13:08</t>
  </si>
  <si>
    <t>15:25-15:34</t>
  </si>
  <si>
    <t>15:34-15:40</t>
  </si>
  <si>
    <t>15:40-15:42</t>
  </si>
  <si>
    <t>15:43-15:49</t>
  </si>
  <si>
    <t>15:49-15:52</t>
  </si>
  <si>
    <t>15:52-15:53</t>
  </si>
  <si>
    <t>15:53-15:56</t>
  </si>
  <si>
    <t>15:56-16:04</t>
  </si>
  <si>
    <t>16:40-16:45</t>
  </si>
  <si>
    <t>16:36-16:40</t>
  </si>
  <si>
    <t>18:00-</t>
  </si>
  <si>
    <t>16:56-16:56</t>
  </si>
  <si>
    <t>16:45-17:13</t>
  </si>
  <si>
    <t>17:58-</t>
  </si>
  <si>
    <t>17:13-17:57</t>
  </si>
  <si>
    <t>17:16-17:25</t>
  </si>
  <si>
    <t>18:00-18:36</t>
  </si>
  <si>
    <t>17:23-./</t>
  </si>
  <si>
    <t>18:37-</t>
  </si>
  <si>
    <t>24.04.2024 37 minutes</t>
  </si>
  <si>
    <t>Technology 0 minutes</t>
  </si>
  <si>
    <t>25.04.2024</t>
  </si>
  <si>
    <t>home-call</t>
  </si>
  <si>
    <t>04:02- 05:45</t>
  </si>
  <si>
    <t>12:46-12:56</t>
  </si>
  <si>
    <t>13:41-14:04</t>
  </si>
  <si>
    <t>02:18-03:12</t>
  </si>
  <si>
    <t>03:12-03:50</t>
  </si>
  <si>
    <t>03:51-03:59</t>
  </si>
  <si>
    <t>05:45-</t>
  </si>
  <si>
    <t>14:30-14:35</t>
  </si>
  <si>
    <t>21:07-</t>
  </si>
  <si>
    <t>1:40-02:37</t>
  </si>
  <si>
    <t>03:37-04:02</t>
  </si>
  <si>
    <t>04:19-</t>
  </si>
  <si>
    <t>11:00-11:25</t>
  </si>
  <si>
    <t>11:30-12:30</t>
  </si>
  <si>
    <t xml:space="preserve">0 hours </t>
  </si>
  <si>
    <t>period</t>
  </si>
  <si>
    <t>09:40 - 11:01</t>
  </si>
  <si>
    <t>12-:00- 05:15</t>
  </si>
  <si>
    <t>12:15-13:19</t>
  </si>
  <si>
    <t>09:00-10:15</t>
  </si>
  <si>
    <t>45mins</t>
  </si>
  <si>
    <t>15:20-15:34</t>
  </si>
  <si>
    <t>05:30- 06:25</t>
  </si>
  <si>
    <t>pause</t>
  </si>
  <si>
    <t>07:00-</t>
  </si>
  <si>
    <t>06 stunde</t>
  </si>
  <si>
    <t>lunch</t>
  </si>
  <si>
    <t>plan</t>
  </si>
  <si>
    <t>revise</t>
  </si>
  <si>
    <t xml:space="preserve">Buch lernen </t>
  </si>
  <si>
    <t xml:space="preserve">spazieren </t>
  </si>
  <si>
    <t>Buch lernen</t>
  </si>
  <si>
    <t>kochen</t>
  </si>
  <si>
    <t>essen</t>
  </si>
  <si>
    <t>09:20-10:08</t>
  </si>
  <si>
    <t>40 mins</t>
  </si>
  <si>
    <t>02:09-02:41</t>
  </si>
  <si>
    <t>30 mins</t>
  </si>
  <si>
    <t>03:51-04:32</t>
  </si>
  <si>
    <t>06:00- 06:36</t>
  </si>
  <si>
    <t>07 Hours</t>
  </si>
  <si>
    <t>11:00 to 11:40</t>
  </si>
  <si>
    <t>Sentence Structure</t>
  </si>
  <si>
    <t>11.May</t>
  </si>
  <si>
    <t>20 min</t>
  </si>
  <si>
    <t>1 Hour 20 min</t>
  </si>
  <si>
    <t>Word revise ( Weekend )</t>
  </si>
  <si>
    <t>45 minutes</t>
  </si>
  <si>
    <t>2 Hours 30 minutes</t>
  </si>
  <si>
    <t xml:space="preserve">5  Stunden </t>
  </si>
  <si>
    <t>17.May</t>
  </si>
  <si>
    <t>1Hour 5 minutes</t>
  </si>
  <si>
    <t>Me n N</t>
  </si>
  <si>
    <t>C</t>
  </si>
  <si>
    <t>Damit</t>
  </si>
  <si>
    <r>
      <rPr>
        <rFont val="Arial"/>
        <color theme="1"/>
        <sz val="10.0"/>
      </rPr>
      <t xml:space="preserve">Ich lerne Deutsch, </t>
    </r>
    <r>
      <rPr>
        <rFont val="Arial"/>
        <b/>
        <color theme="1"/>
        <sz val="10.0"/>
      </rPr>
      <t>damit</t>
    </r>
    <r>
      <rPr>
        <rFont val="Arial"/>
        <color theme="1"/>
        <sz val="10.0"/>
      </rPr>
      <t xml:space="preserve"> ich einen Job finden </t>
    </r>
    <r>
      <rPr>
        <rFont val="Arial"/>
        <b/>
        <color theme="1"/>
        <sz val="10.0"/>
      </rPr>
      <t>kann</t>
    </r>
    <r>
      <rPr>
        <rFont val="Arial"/>
        <color theme="1"/>
        <sz val="10.0"/>
      </rPr>
      <t>.</t>
    </r>
  </si>
  <si>
    <r>
      <rPr>
        <rFont val="Arial"/>
        <b/>
        <color theme="1"/>
        <sz val="10.0"/>
      </rPr>
      <t>Damit</t>
    </r>
    <r>
      <rPr>
        <rFont val="Arial"/>
        <color theme="1"/>
        <sz val="10.0"/>
      </rPr>
      <t xml:space="preserve"> ich einen Job finden </t>
    </r>
    <r>
      <rPr>
        <rFont val="Arial"/>
        <b/>
        <color theme="1"/>
        <sz val="10.0"/>
      </rPr>
      <t>kann</t>
    </r>
    <r>
      <rPr>
        <rFont val="Arial"/>
        <color theme="1"/>
        <sz val="10.0"/>
      </rPr>
      <t>.</t>
    </r>
  </si>
  <si>
    <t>Taaki mujhe naukri mil sake.</t>
  </si>
  <si>
    <t>Warst</t>
  </si>
  <si>
    <t>Ich war da</t>
  </si>
  <si>
    <t>Du warst da</t>
  </si>
  <si>
    <t>Warst du da?</t>
  </si>
  <si>
    <t>Warst du auch da?</t>
  </si>
  <si>
    <t>Wenn Dann</t>
  </si>
  <si>
    <r>
      <rPr>
        <rFont val="Arial"/>
        <color theme="1"/>
        <sz val="10.0"/>
      </rPr>
      <t xml:space="preserve">Wenn ich </t>
    </r>
    <r>
      <rPr>
        <rFont val="Arial"/>
        <b/>
        <color theme="1"/>
        <sz val="10.0"/>
      </rPr>
      <t>esse</t>
    </r>
    <r>
      <rPr>
        <rFont val="Arial"/>
        <color theme="1"/>
        <sz val="10.0"/>
      </rPr>
      <t xml:space="preserve">, </t>
    </r>
    <r>
      <rPr>
        <rFont val="Arial"/>
        <b/>
        <color theme="1"/>
        <sz val="10.0"/>
      </rPr>
      <t>schlafe</t>
    </r>
    <r>
      <rPr>
        <rFont val="Arial"/>
        <color theme="1"/>
        <sz val="10.0"/>
      </rPr>
      <t xml:space="preserve"> ich.</t>
    </r>
  </si>
  <si>
    <t>If I eat, I sleep.</t>
  </si>
  <si>
    <t>Agar main khaata hu to main so jaata hu.</t>
  </si>
  <si>
    <r>
      <rPr>
        <rFont val="Arial"/>
        <color theme="1"/>
        <sz val="10.0"/>
      </rPr>
      <t xml:space="preserve">Wenn ich </t>
    </r>
    <r>
      <rPr>
        <rFont val="Arial"/>
        <b/>
        <color theme="1"/>
        <sz val="10.0"/>
      </rPr>
      <t>esse</t>
    </r>
    <r>
      <rPr>
        <rFont val="Arial"/>
        <color theme="1"/>
        <sz val="10.0"/>
      </rPr>
      <t xml:space="preserve">, </t>
    </r>
    <r>
      <rPr>
        <rFont val="Arial"/>
        <b/>
        <color theme="1"/>
        <sz val="10.0"/>
      </rPr>
      <t>dann</t>
    </r>
    <r>
      <rPr>
        <rFont val="Arial"/>
        <color theme="1"/>
        <sz val="10.0"/>
      </rPr>
      <t xml:space="preserve"> </t>
    </r>
    <r>
      <rPr>
        <rFont val="Arial"/>
        <b/>
        <color theme="1"/>
        <sz val="10.0"/>
      </rPr>
      <t>schlafe</t>
    </r>
    <r>
      <rPr>
        <rFont val="Arial"/>
        <color theme="1"/>
        <sz val="10.0"/>
      </rPr>
      <t xml:space="preserve"> ich.</t>
    </r>
  </si>
  <si>
    <t>If I eat, then I sleep.</t>
  </si>
  <si>
    <t>Agar main khaata hu, then main so jata hu.</t>
  </si>
  <si>
    <r>
      <rPr>
        <rFont val="Arial"/>
        <color theme="1"/>
        <sz val="10.0"/>
      </rPr>
      <t xml:space="preserve">Wenn ich zu viel </t>
    </r>
    <r>
      <rPr>
        <rFont val="Arial"/>
        <b/>
        <color theme="1"/>
        <sz val="10.0"/>
      </rPr>
      <t>Trinke</t>
    </r>
    <r>
      <rPr>
        <rFont val="Arial"/>
        <color theme="1"/>
        <sz val="10.0"/>
      </rPr>
      <t xml:space="preserve">, </t>
    </r>
    <r>
      <rPr>
        <rFont val="Arial"/>
        <b/>
        <color theme="1"/>
        <sz val="10.0"/>
      </rPr>
      <t>streite</t>
    </r>
    <r>
      <rPr>
        <rFont val="Arial"/>
        <color theme="1"/>
        <sz val="10.0"/>
      </rPr>
      <t xml:space="preserve"> ich.</t>
    </r>
  </si>
  <si>
    <t>If I drink too much, I fight.</t>
  </si>
  <si>
    <t>अगर मैं बहुत ज्यादा पीता हूं तो main ladta हूं।</t>
  </si>
  <si>
    <r>
      <rPr>
        <rFont val="Arial"/>
        <color theme="1"/>
        <sz val="10.0"/>
      </rPr>
      <t xml:space="preserve">Wenn ich zu viel </t>
    </r>
    <r>
      <rPr>
        <rFont val="Arial"/>
        <b/>
        <color theme="1"/>
        <sz val="10.0"/>
      </rPr>
      <t>Trinke</t>
    </r>
    <r>
      <rPr>
        <rFont val="Arial"/>
        <color theme="1"/>
        <sz val="10.0"/>
      </rPr>
      <t xml:space="preserve">, </t>
    </r>
    <r>
      <rPr>
        <rFont val="Arial"/>
        <b/>
        <color theme="1"/>
        <sz val="10.0"/>
      </rPr>
      <t>dann streite</t>
    </r>
    <r>
      <rPr>
        <rFont val="Arial"/>
        <color theme="1"/>
        <sz val="10.0"/>
      </rPr>
      <t xml:space="preserve"> ich.</t>
    </r>
  </si>
  <si>
    <t>If I drink too much, then I fight.</t>
  </si>
  <si>
    <t>अगर मैं बहुत ज्यादा पीता हूं then main ladai करता हूं।</t>
  </si>
  <si>
    <r>
      <rPr>
        <rFont val="Arial"/>
        <b/>
        <color theme="1"/>
        <sz val="10.0"/>
      </rPr>
      <t xml:space="preserve">Wenn </t>
    </r>
    <r>
      <rPr>
        <rFont val="Arial"/>
        <color theme="1"/>
        <sz val="10.0"/>
      </rPr>
      <t xml:space="preserve">es regnet, </t>
    </r>
    <r>
      <rPr>
        <rFont val="Arial"/>
        <b/>
        <color theme="1"/>
        <sz val="10.0"/>
      </rPr>
      <t>dann werde</t>
    </r>
    <r>
      <rPr>
        <rFont val="Arial"/>
        <color theme="1"/>
        <sz val="10.0"/>
      </rPr>
      <t xml:space="preserve"> ich zurück kommen.</t>
    </r>
  </si>
  <si>
    <r>
      <rPr>
        <rFont val="Arial"/>
        <b/>
        <color theme="1"/>
        <sz val="10.0"/>
      </rPr>
      <t xml:space="preserve">Wenn </t>
    </r>
    <r>
      <rPr>
        <rFont val="Arial"/>
        <color theme="1"/>
        <sz val="10.0"/>
      </rPr>
      <t xml:space="preserve">es regnet, </t>
    </r>
    <r>
      <rPr>
        <rFont val="Arial"/>
        <b/>
        <color theme="1"/>
        <sz val="10.0"/>
      </rPr>
      <t>werde</t>
    </r>
    <r>
      <rPr>
        <rFont val="Arial"/>
        <color theme="1"/>
        <sz val="10.0"/>
      </rPr>
      <t xml:space="preserve"> ich zurück kommen.</t>
    </r>
  </si>
  <si>
    <t xml:space="preserve">Dann sollten wir von dem anderen Laden kaufen. </t>
  </si>
  <si>
    <r>
      <rPr>
        <rFont val="Arial"/>
        <b/>
        <color theme="1"/>
        <sz val="10.0"/>
      </rPr>
      <t>Wenn</t>
    </r>
    <r>
      <rPr>
        <rFont val="Arial"/>
        <color theme="1"/>
        <sz val="10.0"/>
      </rPr>
      <t xml:space="preserve"> ich zu viel </t>
    </r>
    <r>
      <rPr>
        <rFont val="Arial"/>
        <b/>
        <color theme="1"/>
        <sz val="10.0"/>
      </rPr>
      <t>esse</t>
    </r>
    <r>
      <rPr>
        <rFont val="Arial"/>
        <color theme="1"/>
        <sz val="10.0"/>
      </rPr>
      <t xml:space="preserve">, </t>
    </r>
    <r>
      <rPr>
        <rFont val="Arial"/>
        <b/>
        <color theme="1"/>
        <sz val="10.0"/>
      </rPr>
      <t>fühle</t>
    </r>
    <r>
      <rPr>
        <rFont val="Arial"/>
        <color theme="1"/>
        <sz val="10.0"/>
      </rPr>
      <t xml:space="preserve"> ich mich fauler.</t>
    </r>
  </si>
  <si>
    <t>agar मैं बहुत अधिक खाता हूं तो मुझे आलस्य महसूस होता है।</t>
  </si>
  <si>
    <r>
      <rPr>
        <rFont val="Arial"/>
        <b/>
        <color theme="1"/>
        <sz val="10.0"/>
      </rPr>
      <t>Wenn</t>
    </r>
    <r>
      <rPr>
        <rFont val="Arial"/>
        <color theme="1"/>
        <sz val="10.0"/>
      </rPr>
      <t xml:space="preserve"> ich zu viel </t>
    </r>
    <r>
      <rPr>
        <rFont val="Arial"/>
        <b/>
        <color theme="1"/>
        <sz val="10.0"/>
      </rPr>
      <t>esse</t>
    </r>
    <r>
      <rPr>
        <rFont val="Arial"/>
        <color theme="1"/>
        <sz val="10.0"/>
      </rPr>
      <t xml:space="preserve">, </t>
    </r>
    <r>
      <rPr>
        <rFont val="Arial"/>
        <b/>
        <color theme="1"/>
        <sz val="10.0"/>
      </rPr>
      <t>dann</t>
    </r>
    <r>
      <rPr>
        <rFont val="Arial"/>
        <color theme="1"/>
        <sz val="10.0"/>
      </rPr>
      <t xml:space="preserve"> </t>
    </r>
    <r>
      <rPr>
        <rFont val="Arial"/>
        <b/>
        <color theme="1"/>
        <sz val="10.0"/>
      </rPr>
      <t>fühle</t>
    </r>
    <r>
      <rPr>
        <rFont val="Arial"/>
        <color theme="1"/>
        <sz val="10.0"/>
      </rPr>
      <t xml:space="preserve"> ich mich fauler.</t>
    </r>
  </si>
  <si>
    <t>If I eat too much, then I feel lazier.</t>
  </si>
  <si>
    <t>agar मैं बहुत अधिक खाता हूँ तो मुझे आलस्य महसूस होता है।</t>
  </si>
  <si>
    <t>Es sieht gut aus, wenn mein Collar raus kommt.</t>
  </si>
  <si>
    <t>Sitzen / Setzen</t>
  </si>
  <si>
    <t>Ich setze mich auf dem Stuhl.</t>
  </si>
  <si>
    <t>Main kursi par baith raha hu.</t>
  </si>
  <si>
    <t>Main kursi par baitha hu.</t>
  </si>
  <si>
    <t>Gut gefallen</t>
  </si>
  <si>
    <t>Mir gefällt das.</t>
  </si>
  <si>
    <t>I like it.</t>
  </si>
  <si>
    <t>Es hat mir gefallen.</t>
  </si>
  <si>
    <r>
      <rPr>
        <rFont val="Arial"/>
        <color theme="1"/>
        <sz val="10.0"/>
      </rPr>
      <t xml:space="preserve">Letztes Jahr habe ich Chamomile in einem Café getrunken. </t>
    </r>
    <r>
      <rPr>
        <rFont val="Arial"/>
        <b/>
        <color theme="1"/>
        <sz val="10.0"/>
      </rPr>
      <t>Es hat mir gefallen.</t>
    </r>
  </si>
  <si>
    <t>पिछले साल मैंने एक कैफे में कैमोमाइल पिया hai। Wah mujhe achcha laga tha.</t>
  </si>
  <si>
    <r>
      <rPr>
        <rFont val="Arial"/>
        <color theme="1"/>
        <sz val="10.0"/>
      </rPr>
      <t>Ich trinke Chamomile Tee. Es</t>
    </r>
    <r>
      <rPr>
        <rFont val="Arial"/>
        <b/>
        <color theme="1"/>
        <sz val="10.0"/>
      </rPr>
      <t xml:space="preserve"> gefällt mir.</t>
    </r>
  </si>
  <si>
    <t>I drink Chamomile tea. I like this.</t>
  </si>
  <si>
    <t>मैं कैमोमाइल चाय peeti हूं। मुझे यह पसंद है।</t>
  </si>
  <si>
    <t>Wird</t>
  </si>
  <si>
    <t>Wenn ich viel verdiene, werde ich reich.</t>
  </si>
  <si>
    <t>If I earn a lot, I will become rich.</t>
  </si>
  <si>
    <t>अगर मैं खूब कमाऊंगा तो अमीर ban जाऊंगा.</t>
  </si>
  <si>
    <t>Wenn ich zu viel verdiene</t>
  </si>
  <si>
    <t>Next year, I will become rich.</t>
  </si>
  <si>
    <t>Last year, I became rich.</t>
  </si>
  <si>
    <t>Last year, she became rich.</t>
  </si>
  <si>
    <t>Letztes Jahr wurden wir reich.</t>
  </si>
  <si>
    <t>Last year, we became rich.</t>
  </si>
  <si>
    <r>
      <rPr>
        <rFont val="Arial"/>
        <color theme="1"/>
        <sz val="10.0"/>
      </rPr>
      <t xml:space="preserve">Leztes Jahr wurde sie </t>
    </r>
    <r>
      <rPr>
        <rFont val="Arial"/>
        <color theme="1"/>
        <sz val="10.0"/>
        <u/>
      </rPr>
      <t>Ärztin.</t>
    </r>
  </si>
  <si>
    <t>Pichle saal wah doctor ban gayi.</t>
  </si>
  <si>
    <t>I have become rich</t>
  </si>
  <si>
    <t>Wie ist deine Zunge? Es ist normal geworden.</t>
  </si>
  <si>
    <t>How is your tongue? It has become normal.</t>
  </si>
  <si>
    <t>Time (Today, Tomorrow, Now, Next Year, Someday etc. )</t>
  </si>
  <si>
    <t>Heute, bin ich um 5 Uhr aufgewacht.</t>
  </si>
  <si>
    <t>Today I woke up at 5.</t>
  </si>
  <si>
    <t>आज मैं सुबह 5 बजे उठa.</t>
  </si>
  <si>
    <t>Morgen werde ich zum Markt gehen.</t>
  </si>
  <si>
    <t>Tomorrow, I will go to the market.</t>
  </si>
  <si>
    <t>कल मैं बाजार जाऊंगा.</t>
  </si>
  <si>
    <t>Now, I will study.</t>
  </si>
  <si>
    <t>अब मैं सीखूंगा.</t>
  </si>
  <si>
    <t>Someday I will become rich.</t>
  </si>
  <si>
    <t>एक दिन मैं अमीर बन जाऊंगा.</t>
  </si>
  <si>
    <t>Er / Sie</t>
  </si>
  <si>
    <t>Sie streitet mit alle.</t>
  </si>
  <si>
    <t>वह हर किसी से ladti है.</t>
  </si>
  <si>
    <t>Er streitet mit alle.</t>
  </si>
  <si>
    <t>वह हर किसी से बहस करता है.</t>
  </si>
  <si>
    <t>Wir</t>
  </si>
  <si>
    <t>हम</t>
  </si>
  <si>
    <t>आप</t>
  </si>
  <si>
    <t>Dein</t>
  </si>
  <si>
    <t>Is he your older brother?</t>
  </si>
  <si>
    <t>क्या वह आपका बड़ा भाई है?</t>
  </si>
  <si>
    <t>I am going with your sister.</t>
  </si>
  <si>
    <t>मैं तुम्हारी बहन के साथ जा रहा हूँ.</t>
  </si>
  <si>
    <t>You, I am going with your children.</t>
  </si>
  <si>
    <t>मैं आपके बच्चों के साथ जा rahi hu</t>
  </si>
  <si>
    <t>You, I am going with your white children.</t>
  </si>
  <si>
    <t>आप, मैं आपके गोरे बच्चों के साथ जा रहे हैं।</t>
  </si>
  <si>
    <t>You, I am going with your small white children.</t>
  </si>
  <si>
    <t>आप, मैं आपके छोटे गोरे बच्चों के साथ जा रहे हैं।</t>
  </si>
  <si>
    <t>Du, ich gehem mit deinem weißen Kind.</t>
  </si>
  <si>
    <t>You, I am going with your small white child.</t>
  </si>
  <si>
    <t>Ich gehe mit deiner weißen Schwester.</t>
  </si>
  <si>
    <t>I am going with your white sisters.</t>
  </si>
  <si>
    <t>मैं तुम्हारी गोरी बहनों के साथ जा रहा हूँ।</t>
  </si>
  <si>
    <t>I am going with your wife.</t>
  </si>
  <si>
    <t>मैं तुम्हारी पत्नी के साथ जा rahi हूँ.</t>
  </si>
  <si>
    <t>ihr</t>
  </si>
  <si>
    <t>I am going with her father.</t>
  </si>
  <si>
    <t>मैं उसके पिता के साथ जा रहा हूं.</t>
  </si>
  <si>
    <t>I am going with her mother.</t>
  </si>
  <si>
    <t>मैं उसकी माँ के साथ जा रहा हूँ.</t>
  </si>
  <si>
    <t>I am going with her children.</t>
  </si>
  <si>
    <t>मैं उसके बच्चों के साथ जा रहा हूं. ( Ladki ke baare me baat kar rahe )</t>
  </si>
  <si>
    <t>seinem / seiner / seinen</t>
  </si>
  <si>
    <t>उसका / उसका / उसका</t>
  </si>
  <si>
    <t>I am going with his father.</t>
  </si>
  <si>
    <t>I am going with his mother.</t>
  </si>
  <si>
    <t>मैं उसकी मां के साथ जा रहा हूं.</t>
  </si>
  <si>
    <t>I am going with his child.</t>
  </si>
  <si>
    <t>मैं उसके बच्चे के साथ जा रहा हूं. (Aadmi ke baare me baat. )</t>
  </si>
  <si>
    <t>I am going with his children.</t>
  </si>
  <si>
    <t>मैं उसके बच्चों के साथ जा रहा हूं.</t>
  </si>
  <si>
    <t>von</t>
  </si>
  <si>
    <t>से</t>
  </si>
  <si>
    <t>फिर हमें दूसरे स्टोर से खरीदना चाहिए.</t>
  </si>
  <si>
    <t xml:space="preserve">Dann sollten wir von einem anderen Mann kaufen. </t>
  </si>
  <si>
    <t>Then we should buy from an other man.</t>
  </si>
  <si>
    <t>तो फिर हमें दूसरे आदमी से खरीदना चाहिए.</t>
  </si>
  <si>
    <t>I got this pen from another man.</t>
  </si>
  <si>
    <t>यह पेन मुझे दूसरे आदमी से मिला।</t>
  </si>
  <si>
    <t>als</t>
  </si>
  <si>
    <r>
      <rPr>
        <rFont val="Arial"/>
        <b val="0"/>
        <color theme="1"/>
        <sz val="10.0"/>
      </rPr>
      <t>Ich habe</t>
    </r>
    <r>
      <rPr>
        <rFont val="Arial"/>
        <b/>
        <color theme="1"/>
        <sz val="10.0"/>
      </rPr>
      <t xml:space="preserve"> geschlafen.</t>
    </r>
  </si>
  <si>
    <t>I have slept that time.</t>
  </si>
  <si>
    <t>Kal main soya hu.</t>
  </si>
  <si>
    <t>Er hat geschlafen.</t>
  </si>
  <si>
    <t>He has slept.</t>
  </si>
  <si>
    <t>Kal wo soya hai.</t>
  </si>
  <si>
    <r>
      <rPr>
        <rFont val="Arial"/>
        <color theme="1"/>
        <sz val="10.0"/>
      </rPr>
      <t xml:space="preserve">Heute, Als ich gearbeitet habe, </t>
    </r>
    <r>
      <rPr>
        <rFont val="Arial"/>
        <b/>
        <color theme="1"/>
        <sz val="10.0"/>
      </rPr>
      <t>hat er geschlafen.</t>
    </r>
  </si>
  <si>
    <t>When I was working, he was sleeping.</t>
  </si>
  <si>
    <t>जब मैं काम कर रहा था तो वह सो रहा था.</t>
  </si>
  <si>
    <r>
      <rPr>
        <rFont val="Arial"/>
        <color theme="1"/>
        <sz val="10.0"/>
      </rPr>
      <t xml:space="preserve">Gestern , Als ich gearbeitet habe, </t>
    </r>
    <r>
      <rPr>
        <rFont val="Arial"/>
        <b/>
        <color theme="1"/>
        <sz val="10.0"/>
      </rPr>
      <t>hat er gespielt.</t>
    </r>
  </si>
  <si>
    <t>When I was working, he was playing.</t>
  </si>
  <si>
    <t>जब मैं काम कर रहा था, वह खेल रहा था।</t>
  </si>
  <si>
    <t>Als ich in Indien war, habe ich viel gegessen.</t>
  </si>
  <si>
    <t>As I was in india, I have eaten a lot.</t>
  </si>
  <si>
    <t>जब मैं भारत में था, मैंने बहुत खाया।</t>
  </si>
  <si>
    <t>Als ich in Indien war, haben die Leute gesagt, dass ich gut bin.</t>
  </si>
  <si>
    <t>05.07.2024</t>
  </si>
  <si>
    <t>weil/ist</t>
  </si>
  <si>
    <t>(Weil sentence structure is same like Hindi.)</t>
  </si>
  <si>
    <t>Ich esse Obst, weil es gesund ist.</t>
  </si>
  <si>
    <t>मैं फल खाता हूं क्योंकि wah healthy है।</t>
  </si>
  <si>
    <t>Wir gehen spazieren, weil das Wetter schön ist.</t>
  </si>
  <si>
    <t>हम घूमने जा रहे हैं, क्योंकि मौसम अच्छा है</t>
  </si>
  <si>
    <t>Er isst ein Eis, weil es lecker ist.</t>
  </si>
  <si>
    <t>वह आइसक्रीम खा raha hai, kyonki wah tasty hai.</t>
  </si>
  <si>
    <t>Wir gehen ins Kino, weil der Film interessant ist.</t>
  </si>
  <si>
    <t>हम सिनेमा देखने जाते हैं क्योंकि फिल्म intresting है।</t>
  </si>
  <si>
    <t>weil/habe</t>
  </si>
  <si>
    <t>Weil ich Hunger habe.</t>
  </si>
  <si>
    <t>क्योंकि मुझे भूख है।</t>
  </si>
  <si>
    <t>Weil ich keinen Hunger habe.</t>
  </si>
  <si>
    <t>Weil ich Zeit habe.</t>
  </si>
  <si>
    <t>क्योंकि मेरे पास समय है।</t>
  </si>
  <si>
    <t>Weil er Interesse hat.</t>
  </si>
  <si>
    <t>क्योंकि उसे इंटरेस्ट है।</t>
  </si>
  <si>
    <t>Weil sie Interesse hat.</t>
  </si>
  <si>
    <t>Weil wir Interesse haben.</t>
  </si>
  <si>
    <t>क्योंकि हमें इंटरेस्ट है।</t>
  </si>
  <si>
    <t>Weil wir Hunger haben.</t>
  </si>
  <si>
    <t>क्योंकि हमें भूख है।</t>
  </si>
  <si>
    <t>Weil sie Hunger haben.</t>
  </si>
  <si>
    <t>क्योंकि उन्हें भूख है।</t>
  </si>
  <si>
    <t>Weil ich eile habe.</t>
  </si>
  <si>
    <t>Weil ich keine Eile habe.</t>
  </si>
  <si>
    <t>Warum isst du Obst? Ans: Weil ich Hunger habe.</t>
  </si>
  <si>
    <t>Tum kyo kha rahe ho? Ans: Kyoki mujhe bhookh hai.</t>
  </si>
  <si>
    <t>Warum gehst du spazieren? Ans: Weil ich Zeit habe.</t>
  </si>
  <si>
    <t>आप घूमने क्यों जा रहे हैं? उत्तर: क्योंकि मेरे पास समय है.</t>
  </si>
  <si>
    <t>Warum liest er das Buch? Ans: Weil er Interesse hat.</t>
  </si>
  <si>
    <t>वह किताब क्यों पढ़ रहा है? उत्तर: क्योंकि use interest है।</t>
  </si>
  <si>
    <t>Warum liest sie das Buch? Ans: Weil sie Interesse hat.</t>
  </si>
  <si>
    <t>वह किताब क्यों पढ़ रही है? उत्तर: क्योंकि use interest है।</t>
  </si>
  <si>
    <t>Warum lesen wir das Buch? Ans: Weil wir Interesse haben.</t>
  </si>
  <si>
    <t>हम किताब क्यों पढ़ रहे हैं? उत्तर: क्योंकि hume interest hai।</t>
  </si>
  <si>
    <t>Warum essen wir Biryani? Ans: Weil wir hunger haben.</t>
  </si>
  <si>
    <t>हम बिरयानी क्यों खाते हैं? उत्तर: क्योंकि hume bhookh hai.</t>
  </si>
  <si>
    <t>Warum essen sie(they) Biryani? Ans: Weil sie hunger haben.</t>
  </si>
  <si>
    <t>वे बिरयानी क्यों खाते हैं? उत्तर: क्योंकि unhe bhookh hai.</t>
  </si>
  <si>
    <t>Warum isst du Obst? Ans: Vielleicht, weil ich Hunger habe.</t>
  </si>
  <si>
    <t>Warum gehst du spazieren? Ans: Vielleicht, weil ich Zeit habe.</t>
  </si>
  <si>
    <t>Warum liest er das Buch? Ans: Vielleicht, weil er Interesse hat.</t>
  </si>
  <si>
    <t>Warum liest sie das Buch? Ans: Vielleicht, weil sie Interesse hat.</t>
  </si>
  <si>
    <t>Warum lesen wir das Buch? Ans: Vielleicht, weil wir Interesse haben.</t>
  </si>
  <si>
    <t>Warum essen wir Biryani? Ans: Vielleicht, weil wir Hunger haben.</t>
  </si>
  <si>
    <t>Warum essen sie (they) Biryani? Ans: Vielleicht, weil sie Hunger haben.</t>
  </si>
  <si>
    <t>Warum bist du glücklich? Vielleicht, weil ich mein Handy habe.</t>
  </si>
  <si>
    <t>Warum funktioniert dein Handy? Vielleicht, weil ich mein Handy, neue gestartet habe.</t>
  </si>
  <si>
    <t>Warum funktioniert dein Handy? Vielleicht, weil ich mein Handy, nicht neue gestartet habe.</t>
  </si>
  <si>
    <t>Vielleicht, weil ich mein Handy, nicht neue gestartet habe.</t>
  </si>
  <si>
    <t>Warum genießt du den Spaziergang? Ans: Vielleicht weil ich keine eile habe.</t>
  </si>
  <si>
    <t>Warum genießt du den Spaziergang? Ans: Vielleicht weil ich keine schwere Tasche habe.</t>
  </si>
  <si>
    <t>Ich esse Obst, weil ich Hunger habe.</t>
  </si>
  <si>
    <t>मैं फल खा रहा हूं क्योंकि मुझे भूख है</t>
  </si>
  <si>
    <t>Ich gehe spazieren, weil ich Zeit habe.</t>
  </si>
  <si>
    <t>मैं घूमने जा रहा हूं क्योंकि मेरे पास समय है</t>
  </si>
  <si>
    <t>Er liest ein Buch, weil er Interesse hat.</t>
  </si>
  <si>
    <t>वह किताब पढ़ रही है क्योंकि उसे इंटरेस्ट है</t>
  </si>
  <si>
    <t>Sie liest ein Buch, weil sie Interesse hat.</t>
  </si>
  <si>
    <t>Wir lesen das Buch, weil wir Interesse haben.</t>
  </si>
  <si>
    <t>Wir essen Biryani, weil wir hunger haben.</t>
  </si>
  <si>
    <t>Sie(They) essen Biryani, weil sie hunger haben.</t>
  </si>
  <si>
    <t>weil/sollen</t>
  </si>
  <si>
    <t>Ich gehe, weil ich essen soll.</t>
  </si>
  <si>
    <t>Du gehst, weil du essen sollst.</t>
  </si>
  <si>
    <t>Er geht, weil er essen soll.</t>
  </si>
  <si>
    <t>Es geht, weil es essen soll.</t>
  </si>
  <si>
    <t>Sie geht, weil sie essen soll.</t>
  </si>
  <si>
    <t>Wir gehen, weil wir essen sollen.</t>
  </si>
  <si>
    <t>weil/möchten</t>
  </si>
  <si>
    <t>Ich gehe, weil ich essen möchte.</t>
  </si>
  <si>
    <t>Du gehst, weil du essen möchtest.</t>
  </si>
  <si>
    <t>passand karoge</t>
  </si>
  <si>
    <t>Er geht, weil er essen möchte.</t>
  </si>
  <si>
    <t>Es geht, weil es essen möchte.</t>
  </si>
  <si>
    <t>Sie geht, weil sie essen möchte.</t>
  </si>
  <si>
    <t>Wir gehen, weil wir essen möchten.</t>
  </si>
  <si>
    <t>weil/können</t>
  </si>
  <si>
    <t>Ich gehe, weil ich essen kann.</t>
  </si>
  <si>
    <t>Du gehst, weil du essen kannst.</t>
  </si>
  <si>
    <t>Er geht, weil er essen kann.</t>
  </si>
  <si>
    <t>Es geht, weil es essen kann.</t>
  </si>
  <si>
    <t>Sie geht, weil sie essen kann.</t>
  </si>
  <si>
    <t>Wir gehen, weil wir essen können.</t>
  </si>
  <si>
    <t>Ich werde es am Abend kochen, weil es nicht so Lange dauert.</t>
  </si>
  <si>
    <t>um/zu</t>
  </si>
  <si>
    <t>ke liye / in order to</t>
  </si>
  <si>
    <t>Ich esse Fleisch, um Protein zu bekommen.</t>
  </si>
  <si>
    <t>reverse</t>
  </si>
  <si>
    <t>Um Protein zu bekommen, esse ich Fleisch.</t>
  </si>
  <si>
    <t>मैं फ्लेश खाता हूँ, प्रोटीन पाने के लिए।</t>
  </si>
  <si>
    <t>प्रोटीन पाने के लिए, मैं फ्लेश खाता हूँ।</t>
  </si>
  <si>
    <t>Ich esse Gemüse, um gesund zu bleiben.</t>
  </si>
  <si>
    <t>Um gesund zu bleiben, esse ich Gemüse.</t>
  </si>
  <si>
    <t>मैं सब्जी खाता हूँ, स्वस्थ रहने के लिए।</t>
  </si>
  <si>
    <t>स्वस्थ रहने के लिए, मैं सब्जी खाता हूँ।</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</si>
  <si>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Ich esse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langsam</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um das Essen zu genießen.</t>
    </r>
  </si>
  <si>
    <t>Um das Essen zu genießen, esse ich langsam.</t>
  </si>
  <si>
    <t>मैं धीरे खाता हूँ, खाने का मजा लेने के लिए।</t>
  </si>
  <si>
    <t>खाने का मजा लेने के लिए, मैं धीरे खाता हूँ।</t>
  </si>
  <si>
    <t>Er isst Fleisch um Protein zu bekommen.</t>
  </si>
  <si>
    <r>
      <rPr>
        <rFont val="Roboto, Arial, sans-serif"/>
        <color rgb="FF202124"/>
        <sz val="12.0"/>
      </rPr>
      <t xml:space="preserve">Um Protein zu bekommen, </t>
    </r>
    <r>
      <rPr>
        <rFont val="Roboto, Arial, sans-serif"/>
        <b/>
        <color rgb="FF202124"/>
        <sz val="12.0"/>
      </rPr>
      <t>isst</t>
    </r>
    <r>
      <rPr>
        <rFont val="Roboto, Arial, sans-serif"/>
        <color rgb="FF202124"/>
        <sz val="12.0"/>
      </rPr>
      <t xml:space="preserve"> er Fleisch.</t>
    </r>
  </si>
  <si>
    <t>वह मांस खाता है, प्रोटीन पाने के लिए।</t>
  </si>
  <si>
    <t>प्रोटीन पाने के लिए, वह मांस खाता है।</t>
  </si>
  <si>
    <t>Sie isst Obst, um Vitamine zu bekommen.</t>
  </si>
  <si>
    <r>
      <rPr>
        <rFont val="Roboto, Arial, sans-serif"/>
        <color rgb="FF202124"/>
        <sz val="12.0"/>
      </rPr>
      <t xml:space="preserve">Um Vitamine zu bekommen, </t>
    </r>
    <r>
      <rPr>
        <rFont val="Roboto, Arial, sans-serif"/>
        <b/>
        <color rgb="FF202124"/>
        <sz val="12.0"/>
      </rPr>
      <t>isst</t>
    </r>
    <r>
      <rPr>
        <rFont val="Roboto, Arial, sans-serif"/>
        <color rgb="FF202124"/>
        <sz val="12.0"/>
      </rPr>
      <t xml:space="preserve"> sie Obst.</t>
    </r>
  </si>
  <si>
    <t>वह फल खाती है, विटामिन पाने के लिए।</t>
  </si>
  <si>
    <t>विटामिन पाने के लिए, वह फल खाती है।</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</si>
  <si>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Sie isst wenig, um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abzunehmen</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t>
    </r>
  </si>
  <si>
    <r>
      <rPr>
        <rFont val="Roboto, Arial, sans-serif"/>
        <color rgb="FF202124"/>
        <sz val="12.0"/>
      </rPr>
      <t xml:space="preserve">Um </t>
    </r>
    <r>
      <rPr>
        <rFont val="Roboto, Arial, sans-serif"/>
        <b/>
        <color rgb="FF202124"/>
        <sz val="12.0"/>
      </rPr>
      <t>abzunehmen</t>
    </r>
    <r>
      <rPr>
        <rFont val="Roboto, Arial, sans-serif"/>
        <color rgb="FF202124"/>
        <sz val="12.0"/>
      </rPr>
      <t>, isst sie wenig.</t>
    </r>
  </si>
  <si>
    <t>वह कम खाती है, वजन घटाने के लिए।</t>
  </si>
  <si>
    <t>वजन घटाने के लिए, वह कम खाती है।</t>
  </si>
  <si>
    <t>Ich trinke Orangensaft, um Vitamin C zu bekommen.</t>
  </si>
  <si>
    <t>Um Vitamin C zu bekommen, trinke ich Orangensaft.</t>
  </si>
  <si>
    <t>Sie trinkt einen Smoothie, um Vitamine zu bekommen.</t>
  </si>
  <si>
    <t>Um Vitamine zu bekommen, trinkt sie einen Smoothie.</t>
  </si>
  <si>
    <t>Er trinkt Wasser, um seinen Durst zu löschen.</t>
  </si>
  <si>
    <t>Um seinen Durst zu löschen, trinkt er Wasser.</t>
  </si>
  <si>
    <t>Du trinkst Tee, um dich zu entspannen.</t>
  </si>
  <si>
    <t>Um dich zu entspannen, trinkst du Tee.</t>
  </si>
  <si>
    <t>um/zu with mussen, können.. etc.</t>
  </si>
  <si>
    <t>Um Geld zu verdienen, arbeite ich.</t>
  </si>
  <si>
    <t xml:space="preserve">Um B2 zu bestehen.. </t>
  </si>
  <si>
    <t>Dass</t>
  </si>
  <si>
    <t>Ich weiß, dass ich gut bin.</t>
  </si>
  <si>
    <t>Ich weiß, dass er gut ist.</t>
  </si>
  <si>
    <t>Ich weiß, dass wir gut sind.</t>
  </si>
  <si>
    <r>
      <rPr>
        <rFont val="Arial"/>
        <color theme="1"/>
        <sz val="10.0"/>
      </rPr>
      <t xml:space="preserve">Heute, </t>
    </r>
    <r>
      <rPr>
        <rFont val="Arial"/>
        <b/>
        <color theme="1"/>
        <sz val="10.0"/>
      </rPr>
      <t>habe</t>
    </r>
    <r>
      <rPr>
        <rFont val="Arial"/>
        <color theme="1"/>
        <sz val="10.0"/>
      </rPr>
      <t xml:space="preserve"> ich nichts gegessen.</t>
    </r>
  </si>
  <si>
    <t>Aaj, main kuch nahi khaaya hu.</t>
  </si>
  <si>
    <r>
      <rPr>
        <rFont val="Arial"/>
        <color theme="1"/>
        <sz val="10.0"/>
      </rPr>
      <t xml:space="preserve">Ich weiß, </t>
    </r>
    <r>
      <rPr>
        <rFont val="Arial"/>
        <b/>
        <color theme="1"/>
        <sz val="10.0"/>
      </rPr>
      <t>dass</t>
    </r>
    <r>
      <rPr>
        <rFont val="Arial"/>
        <color theme="1"/>
        <sz val="10.0"/>
      </rPr>
      <t xml:space="preserve"> ich hunger </t>
    </r>
    <r>
      <rPr>
        <rFont val="Arial"/>
        <b/>
        <color theme="1"/>
        <sz val="10.0"/>
      </rPr>
      <t>habe</t>
    </r>
    <r>
      <rPr>
        <rFont val="Arial"/>
        <color theme="1"/>
        <sz val="10.0"/>
      </rPr>
      <t>.</t>
    </r>
  </si>
  <si>
    <t>I know that I have eaten.</t>
  </si>
  <si>
    <t>Main jaanta hu, ki aaj main kuch nahi khaaya hu.</t>
  </si>
  <si>
    <r>
      <rPr>
        <rFont val="Arial"/>
        <color theme="1"/>
        <sz val="10.0"/>
      </rPr>
      <t xml:space="preserve">Ich esse Obst, </t>
    </r>
    <r>
      <rPr>
        <rFont val="Arial"/>
        <b/>
        <color theme="1"/>
        <sz val="10.0"/>
      </rPr>
      <t>weil</t>
    </r>
    <r>
      <rPr>
        <rFont val="Arial"/>
        <color theme="1"/>
        <sz val="10.0"/>
      </rPr>
      <t xml:space="preserve"> ich hunger </t>
    </r>
    <r>
      <rPr>
        <rFont val="Arial"/>
        <b/>
        <color theme="1"/>
        <sz val="10.0"/>
      </rPr>
      <t>habe</t>
    </r>
    <r>
      <rPr>
        <rFont val="Arial"/>
        <color theme="1"/>
        <sz val="10.0"/>
      </rPr>
      <t>.</t>
    </r>
  </si>
  <si>
    <t>Main Fruits kha raha hu, kyonki mujhe bhookh hai.</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</si>
  <si>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Heute,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hast</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 du nichts gegessen.</t>
    </r>
  </si>
  <si>
    <t>Aaj, tum kuch nahi khaaye ho.</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</si>
  <si>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Du weißt,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dass</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 du Hunger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hast</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t>
    </r>
  </si>
  <si>
    <t>Tum jaante ho, ki tumhe bhookh lagi h.</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</si>
  <si>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Du isst Obst,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weil</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 xml:space="preserve"> du Hunger </t>
    </r>
    <r>
      <rPr>
        <rFont val="Söhne, ui-sans-serif, system-ui, -apple-system, &quot;Segoe UI&quot;, Roboto, Ubuntu, Cantarell, &quot;Noto Sans&quot;, sans-serif, &quot;Helvetica Neue&quot;, Arial, &quot;Apple Color Emoji&quot;, &quot;Segoe UI Emoji&quot;, &quot;Segoe UI Symbol&quot;, &quot;Noto Color Emoji&quot;"/>
        <b/>
        <color rgb="FF0D0D0D"/>
        <sz val="10.0"/>
      </rPr>
      <t>hast</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0.0"/>
      </rPr>
      <t>.</t>
    </r>
  </si>
  <si>
    <t>Tum phal khaa rahe ho, kyun ki tumhe bhookh hai.</t>
  </si>
  <si>
    <t>Dass / sollen</t>
  </si>
  <si>
    <t>Ich weiß, dass ich essen soll.</t>
  </si>
  <si>
    <t>Er weiß, dass er essen soll.</t>
  </si>
  <si>
    <t>Es weiß, dass es essen soll.</t>
  </si>
  <si>
    <t>Sie weiß, dass sie essen soll.</t>
  </si>
  <si>
    <t>Wir wissen, dass wir essen sollen.</t>
  </si>
  <si>
    <t xml:space="preserve">Ich weiß dass ich jeden Tag essen soll. </t>
  </si>
  <si>
    <t>Du hast mir gesagt dass ich jeden Tag Pizza essen soll.</t>
  </si>
  <si>
    <r>
      <rPr>
        <rFont val="Arial"/>
        <b/>
        <color theme="1"/>
        <sz val="10.0"/>
      </rPr>
      <t>Heute</t>
    </r>
    <r>
      <rPr>
        <rFont val="Arial"/>
        <color theme="1"/>
        <sz val="10.0"/>
      </rPr>
      <t>, soll ich etwas essen.</t>
    </r>
  </si>
  <si>
    <r>
      <rPr>
        <rFont val="Arial"/>
        <color theme="1"/>
        <sz val="10.0"/>
      </rPr>
      <t xml:space="preserve">Ich weiß, </t>
    </r>
    <r>
      <rPr>
        <rFont val="Arial"/>
        <b/>
        <color theme="1"/>
        <sz val="10.0"/>
      </rPr>
      <t>dass</t>
    </r>
    <r>
      <rPr>
        <rFont val="Arial"/>
        <color theme="1"/>
        <sz val="10.0"/>
      </rPr>
      <t xml:space="preserve"> ich etwas essen soll.</t>
    </r>
  </si>
  <si>
    <r>
      <rPr>
        <rFont val="Arial"/>
        <color theme="1"/>
        <sz val="10.0"/>
      </rPr>
      <t xml:space="preserve">Ich gehe jetzt, </t>
    </r>
    <r>
      <rPr>
        <rFont val="Arial"/>
        <b/>
        <color theme="1"/>
        <sz val="10.0"/>
      </rPr>
      <t>weil</t>
    </r>
    <r>
      <rPr>
        <rFont val="Arial"/>
        <color theme="1"/>
        <sz val="10.0"/>
      </rPr>
      <t xml:space="preserve"> ich essen soll.</t>
    </r>
  </si>
  <si>
    <t>Dass / können</t>
  </si>
  <si>
    <t>Ich weiß, dass ich essen kann.</t>
  </si>
  <si>
    <t>Er weiß, dass er essen kann.</t>
  </si>
  <si>
    <t>Es weiß, dass es essen kann.</t>
  </si>
  <si>
    <t>Sie weiß, dass sie essen kann.</t>
  </si>
  <si>
    <t>Wir wissen, dass wir essen können.</t>
  </si>
  <si>
    <r>
      <rPr>
        <rFont val="Arial"/>
        <b/>
        <color theme="1"/>
        <sz val="10.0"/>
      </rPr>
      <t>Heute</t>
    </r>
    <r>
      <rPr>
        <rFont val="Arial"/>
        <color theme="1"/>
        <sz val="10.0"/>
      </rPr>
      <t>, kann ich etwas essen.</t>
    </r>
  </si>
  <si>
    <t>Aaj, main kuch khaa sakta hu.</t>
  </si>
  <si>
    <r>
      <rPr>
        <rFont val="Arial"/>
        <color theme="1"/>
        <sz val="10.0"/>
      </rPr>
      <t xml:space="preserve">Ich weiß, </t>
    </r>
    <r>
      <rPr>
        <rFont val="Arial"/>
        <b/>
        <color theme="1"/>
        <sz val="10.0"/>
      </rPr>
      <t>dass</t>
    </r>
    <r>
      <rPr>
        <rFont val="Arial"/>
        <color theme="1"/>
        <sz val="10.0"/>
      </rPr>
      <t xml:space="preserve"> ich etwas essen kann.</t>
    </r>
  </si>
  <si>
    <t>Main jaanta hu, ki main kuch kha sakta hu.</t>
  </si>
  <si>
    <r>
      <rPr>
        <rFont val="Arial"/>
        <color theme="1"/>
        <sz val="10.0"/>
      </rPr>
      <t xml:space="preserve">Ich gehe jetzt, </t>
    </r>
    <r>
      <rPr>
        <rFont val="Arial"/>
        <b/>
        <color theme="1"/>
        <sz val="10.0"/>
      </rPr>
      <t>weil</t>
    </r>
    <r>
      <rPr>
        <rFont val="Arial"/>
        <color theme="1"/>
        <sz val="10.0"/>
      </rPr>
      <t xml:space="preserve"> ich essen kann.</t>
    </r>
  </si>
  <si>
    <t>Main jaa ra hu, kyoki main kha sakta hu.</t>
  </si>
  <si>
    <t>Heute, können wir etwas essen.</t>
  </si>
  <si>
    <t>Aaj, hum kuch kha sakte hain.</t>
  </si>
  <si>
    <t>Wir wissen, dass wir etwas essen können.</t>
  </si>
  <si>
    <t>Hum jaante hain, ki hum kuch kha sakte hain.</t>
  </si>
  <si>
    <t>Wir gehen jetzt, weil wir essen können.</t>
  </si>
  <si>
    <t>Hum jaa rahe hain abhi, kyoki hum kha sakte hain.</t>
  </si>
  <si>
    <t>Time (Today, Tomorrow, Now, Next Year, Someday, Why, Maybe etc. ) Contd.</t>
  </si>
  <si>
    <r>
      <rPr>
        <rFont val="Arial"/>
        <color theme="1"/>
        <sz val="10.0"/>
      </rPr>
      <t xml:space="preserve">Warum, </t>
    </r>
    <r>
      <rPr>
        <rFont val="Arial"/>
        <b/>
        <color theme="1"/>
        <sz val="10.0"/>
      </rPr>
      <t>ist</t>
    </r>
    <r>
      <rPr>
        <rFont val="Arial"/>
        <color theme="1"/>
        <sz val="10.0"/>
      </rPr>
      <t xml:space="preserve"> mein Frühstuck nicht bereit. 
Vielleicht, </t>
    </r>
    <r>
      <rPr>
        <rFont val="Arial"/>
        <b/>
        <color theme="1"/>
        <sz val="10.0"/>
      </rPr>
      <t>ist</t>
    </r>
    <r>
      <rPr>
        <rFont val="Arial"/>
        <color theme="1"/>
        <sz val="10.0"/>
      </rPr>
      <t xml:space="preserve"> mein Frühstück bereit. 
Jetzt, </t>
    </r>
    <r>
      <rPr>
        <rFont val="Arial"/>
        <b/>
        <color theme="1"/>
        <sz val="10.0"/>
      </rPr>
      <t>ist</t>
    </r>
    <r>
      <rPr>
        <rFont val="Arial"/>
        <color theme="1"/>
        <sz val="10.0"/>
      </rPr>
      <t xml:space="preserve"> mein Frühstuck bereit.</t>
    </r>
  </si>
  <si>
    <t>Kyo, mera nashata taiyar nahi hai?</t>
  </si>
  <si>
    <t>more example</t>
  </si>
  <si>
    <t xml:space="preserve">Vielleicht, habe ich etwas gegessen. </t>
  </si>
  <si>
    <t>Heute, sollst du Jacke tragen.</t>
  </si>
  <si>
    <t>Vielleicht, sollst du socken tragen.</t>
  </si>
  <si>
    <t>Vielleicht, sollen wir essen gehen.</t>
  </si>
  <si>
    <t>Vielleicht, sollen wir Kaffe trinken.</t>
  </si>
  <si>
    <t>Morgen, sollst du Jacke tragen.</t>
  </si>
  <si>
    <t>Vielleicht, weil ich kein Wasser getrunken habe.</t>
  </si>
  <si>
    <t>Vielleicht, habe ich kein kein Wasser getrunken.</t>
  </si>
  <si>
    <t>Vielleicht, weil ich mit chopsticks nicht viel geübt habe.</t>
  </si>
  <si>
    <t>Vielleicht, weiß er, dass du gut bist.</t>
  </si>
  <si>
    <t>Vielleicht, weiß er, dass du gut Deutsch sprechen kannst.</t>
  </si>
  <si>
    <t>du kannst</t>
  </si>
  <si>
    <t>Vielleicht kannst du. 
Vielleicht kann er. 
Vielleicht soll er.
Vielleicht habe ich. 
Vielleicht ist es.
Vielleicht möchte er.</t>
  </si>
  <si>
    <t>Heute sollst du, Morgen sollst du, Vielleicht sollst du, Warum sollst du?</t>
  </si>
  <si>
    <t>Make more this type of sentences</t>
  </si>
  <si>
    <t xml:space="preserve">Ich gehe mit deinem Mann. </t>
  </si>
  <si>
    <t>More examples</t>
  </si>
  <si>
    <t xml:space="preserve">Ich gehe mit seiner Frau. </t>
  </si>
  <si>
    <t>.</t>
  </si>
  <si>
    <t xml:space="preserve">Ich habe mir gedacht, dass es 7 Minuten braucht. </t>
  </si>
  <si>
    <t>Mujhe laga ki use 7 minute lagega.</t>
  </si>
  <si>
    <t>dass esx minuten dauert more examples</t>
  </si>
  <si>
    <t xml:space="preserve">Vielleicht, kann ich heute meine Haare schneiden. </t>
  </si>
  <si>
    <t>Shaayad, main aaj apne baal kaat sakta hu.</t>
  </si>
  <si>
    <t xml:space="preserve">Morgen, kann ich meine Haare schneiden. </t>
  </si>
  <si>
    <r>
      <rPr>
        <rFont val="Arial"/>
        <b/>
        <color theme="1"/>
        <sz val="10.0"/>
      </rPr>
      <t>Vielleicht</t>
    </r>
    <r>
      <rPr>
        <rFont val="Arial"/>
        <color theme="1"/>
        <sz val="10.0"/>
      </rPr>
      <t xml:space="preserve">, </t>
    </r>
    <r>
      <rPr>
        <rFont val="Arial"/>
        <b/>
        <color theme="1"/>
        <sz val="10.0"/>
      </rPr>
      <t xml:space="preserve">kann </t>
    </r>
    <r>
      <rPr>
        <rFont val="Arial"/>
        <color theme="1"/>
        <sz val="10.0"/>
      </rPr>
      <t>ich morgen meine Haare schneiden.</t>
    </r>
  </si>
  <si>
    <t>Kal, main apne baal kaat sakta hu.</t>
  </si>
  <si>
    <t xml:space="preserve">deswegen sage ich </t>
  </si>
  <si>
    <r>
      <rPr>
        <rFont val="Arial"/>
        <color theme="1"/>
      </rPr>
      <t xml:space="preserve">Deswegen sage ich , </t>
    </r>
    <r>
      <rPr>
        <rFont val="Arial"/>
        <b/>
        <color theme="1"/>
      </rPr>
      <t xml:space="preserve">dass </t>
    </r>
    <r>
      <rPr>
        <rFont val="Arial"/>
        <color theme="1"/>
      </rPr>
      <t xml:space="preserve">du viel Wasser trinken </t>
    </r>
    <r>
      <rPr>
        <rFont val="Arial"/>
        <b/>
        <color theme="1"/>
      </rPr>
      <t>sollst</t>
    </r>
    <r>
      <rPr>
        <rFont val="Arial"/>
        <color theme="1"/>
      </rPr>
      <t>.</t>
    </r>
  </si>
  <si>
    <t>Isliye main kehti hu, ki tumhe bahut paani peena chaahiye.</t>
  </si>
  <si>
    <t>deswegen sagt er</t>
  </si>
  <si>
    <r>
      <rPr>
        <rFont val="Arial"/>
        <color theme="1"/>
      </rPr>
      <t xml:space="preserve">Deswegen sagt er, </t>
    </r>
    <r>
      <rPr>
        <rFont val="Arial"/>
        <b/>
        <color theme="1"/>
      </rPr>
      <t xml:space="preserve">dass </t>
    </r>
    <r>
      <rPr>
        <rFont val="Arial"/>
        <color theme="1"/>
      </rPr>
      <t xml:space="preserve">er Badminton </t>
    </r>
    <r>
      <rPr>
        <rFont val="Arial"/>
        <b/>
        <color theme="1"/>
      </rPr>
      <t>mag</t>
    </r>
    <r>
      <rPr>
        <rFont val="Arial"/>
        <color theme="1"/>
      </rPr>
      <t>.</t>
    </r>
  </si>
  <si>
    <t>Isliye wah kehta hai, ki use Badminton pasand hai.</t>
  </si>
  <si>
    <t>deswegen ist es</t>
  </si>
  <si>
    <r>
      <rPr>
        <rFont val="Arial"/>
        <color theme="1"/>
      </rPr>
      <t xml:space="preserve">Dein Handy hat sehr viel Apps, </t>
    </r>
    <r>
      <rPr>
        <rFont val="Arial"/>
        <b/>
        <color theme="1"/>
      </rPr>
      <t>deswegen</t>
    </r>
    <r>
      <rPr>
        <rFont val="Arial"/>
        <color theme="1"/>
      </rPr>
      <t xml:space="preserve"> ist es so langsam.</t>
    </r>
  </si>
  <si>
    <t>Isliye yah itna slow hai.</t>
  </si>
  <si>
    <t>xxxx Ich bin langsamer als dich</t>
  </si>
  <si>
    <t xml:space="preserve">deswegen hast du das gelernt </t>
  </si>
  <si>
    <r>
      <rPr>
        <rFont val="Arial"/>
        <color theme="1"/>
        <sz val="10.0"/>
      </rPr>
      <t xml:space="preserve">Du möchtest Job finden, </t>
    </r>
    <r>
      <rPr>
        <rFont val="Arial"/>
        <b/>
        <color theme="1"/>
        <sz val="10.0"/>
      </rPr>
      <t xml:space="preserve">deswegen </t>
    </r>
    <r>
      <rPr>
        <rFont val="Arial"/>
        <color theme="1"/>
        <sz val="10.0"/>
      </rPr>
      <t>hast du Deutsch gelernt.</t>
    </r>
  </si>
  <si>
    <t>Isliye tumne yah seekha hai.</t>
  </si>
  <si>
    <t>deswegen habe ich das gesagt</t>
  </si>
  <si>
    <r>
      <rPr>
        <rFont val="Arial"/>
        <b/>
        <color theme="1"/>
        <sz val="10.0"/>
      </rPr>
      <t xml:space="preserve">Deswegen </t>
    </r>
    <r>
      <rPr>
        <rFont val="Arial"/>
        <color theme="1"/>
        <sz val="10.0"/>
      </rPr>
      <t>habe ich gesagt, dass du viel laufen sollst.</t>
    </r>
  </si>
  <si>
    <t>Isliye maine yah kaha hai.</t>
  </si>
  <si>
    <t>deswegen hatte ich gesagt</t>
  </si>
  <si>
    <r>
      <rPr>
        <rFont val="Arial"/>
        <b/>
        <color theme="1"/>
        <sz val="10.0"/>
      </rPr>
      <t xml:space="preserve">Deswegen </t>
    </r>
    <r>
      <rPr>
        <rFont val="Arial"/>
        <color theme="1"/>
        <sz val="10.0"/>
      </rPr>
      <t>hatte ich gesagt, dass du Chia seeds essen sollst.</t>
    </r>
  </si>
  <si>
    <t>Isliye maine kaha tha, ki tumhe Chia seeds khaana chahiye.</t>
  </si>
  <si>
    <t xml:space="preserve">Dann habe ich geantwortet. </t>
  </si>
  <si>
    <t>Zuerst habe ich gelesen, dann habe ich geantwortet.</t>
  </si>
  <si>
    <t xml:space="preserve">Die Hand. Mit deiner linken Hand. </t>
  </si>
  <si>
    <t>Du kannst die Tasche mit deiner Linken Hand tragen.</t>
  </si>
  <si>
    <t>break in parts, dative more practice</t>
  </si>
  <si>
    <t>Es ist erwartet, dass du alles vergessen wirst.</t>
  </si>
  <si>
    <t>It is expected, that you will forget everything.</t>
  </si>
  <si>
    <t>du wirst more examples</t>
  </si>
  <si>
    <t>Tumne mujhe kaha hai, ki mujhe roz Pizza khaana chaahiye.</t>
  </si>
  <si>
    <t>Vielleicht, ist mein Frühstück fertig.</t>
  </si>
  <si>
    <t>Shaayad mera Naashta ready hai.</t>
  </si>
  <si>
    <t>Time example more</t>
  </si>
  <si>
    <t>Kya aapne cutlery bhi khaane ke liye laaya hai?</t>
  </si>
  <si>
    <t>11.05.2024</t>
  </si>
  <si>
    <t>Derya hat mir gesagt, dass ich zu ihr gehen soll.</t>
  </si>
  <si>
    <t>Derya ne mujhe kaha hai, ki mujhe uske paas jaana chaahiye.</t>
  </si>
  <si>
    <t>Du hast mir gesagt, dass ich Mango essen soll.</t>
  </si>
  <si>
    <t>Tumne mujhe kaha hai, ki mujhe Mango khaana chaahiye.</t>
  </si>
  <si>
    <t>Wir hatten dir gesagt, dass du Pizza essen sollst.</t>
  </si>
  <si>
    <t>Humne tumhe kaha tha, ki tumhe pizza khaana chaahiye.</t>
  </si>
  <si>
    <t>Sie hatten mir gesagt, dass ich mehr Wasser trinken muss.</t>
  </si>
  <si>
    <t>Usne mujhe kaha hai, ki mujhe aur paani peena chahiye. ( must )</t>
  </si>
  <si>
    <t>Ich liebe es, mein Fahrrad zu fahren.</t>
  </si>
  <si>
    <t>Mujhe pasand hai, meri cycle chalaana.</t>
  </si>
  <si>
    <t>Weil ich es liebe, mein Fahrrad zu fahren.</t>
  </si>
  <si>
    <t>Kyoki mujhe pasand hai, meri cycle chalana.</t>
  </si>
  <si>
    <t>Ich mag es, Kamillen Tee zu trinken.</t>
  </si>
  <si>
    <t>Mujhe pasand hai, Kamille Tee peena.</t>
  </si>
  <si>
    <t>Sie mag es, Kamillen Tee zu trinken.</t>
  </si>
  <si>
    <t>Use pasand hai, Kmille Tee peena.</t>
  </si>
  <si>
    <t>Sie hat mir gesagt, dass sie es mag, Kamillen Tee zu trinken.</t>
  </si>
  <si>
    <t>Usne mujhe kaha hai, ki use pasand hai, kamille Tee peena.</t>
  </si>
  <si>
    <t>Ich habe dir gesagt, dass ich es mag, Kamillen Tee zu trinken.</t>
  </si>
  <si>
    <t>Maine tumhe kaha hai, ki mujhe pasand hai, kamille Tee peena.</t>
  </si>
  <si>
    <t>Ich gehe zu ihr.</t>
  </si>
  <si>
    <t>Main uske paas jaa rahi hu.</t>
  </si>
  <si>
    <t>Derya möchte, dass ich zu ihr gehe.</t>
  </si>
  <si>
    <t>Derya chaahti hai, ki main uske paas jaau.</t>
  </si>
  <si>
    <t>Derya willst is wrong.</t>
  </si>
  <si>
    <t>Gerochen</t>
  </si>
  <si>
    <t>Der Hund hat unser essen gerochen.</t>
  </si>
  <si>
    <t>Doggy ne hamara Khaana soongh liya hai.</t>
  </si>
  <si>
    <t>past tense</t>
  </si>
  <si>
    <t>Ich möchte Rosen riechen.</t>
  </si>
  <si>
    <t>Main Rose soonghna chaahti hu.</t>
  </si>
  <si>
    <t>Gestern habe ich Rosen gerochen.</t>
  </si>
  <si>
    <t>Kal, maine Rose soongha hai.</t>
  </si>
  <si>
    <t>Hier/Heute/Morgen/Warum/Wie/Wo</t>
  </si>
  <si>
    <r>
      <rPr>
        <rFont val="Arial"/>
        <color theme="1"/>
        <sz val="10.0"/>
      </rPr>
      <t xml:space="preserve">Heute, </t>
    </r>
    <r>
      <rPr>
        <rFont val="Arial"/>
        <b/>
        <color theme="1"/>
        <sz val="10.0"/>
      </rPr>
      <t>wird</t>
    </r>
    <r>
      <rPr>
        <rFont val="Arial"/>
        <color theme="1"/>
        <sz val="10.0"/>
      </rPr>
      <t xml:space="preserve"> Niemand kommen.</t>
    </r>
  </si>
  <si>
    <t>Aaj, koi nahi aayega.</t>
  </si>
  <si>
    <r>
      <rPr>
        <rFont val="Arial"/>
        <color theme="1"/>
        <sz val="10.0"/>
      </rPr>
      <t xml:space="preserve">Jetzt, </t>
    </r>
    <r>
      <rPr>
        <rFont val="Arial"/>
        <b/>
        <color theme="1"/>
        <sz val="10.0"/>
      </rPr>
      <t>wird</t>
    </r>
    <r>
      <rPr>
        <rFont val="Arial"/>
        <color theme="1"/>
        <sz val="10.0"/>
      </rPr>
      <t xml:space="preserve"> Niemand kommen.</t>
    </r>
  </si>
  <si>
    <t>Abhi, koi nahi aayega.</t>
  </si>
  <si>
    <r>
      <rPr>
        <rFont val="Arial"/>
        <color theme="1"/>
        <sz val="10.0"/>
      </rPr>
      <t xml:space="preserve">Hier, </t>
    </r>
    <r>
      <rPr>
        <rFont val="Arial"/>
        <b/>
        <color theme="1"/>
        <sz val="10.0"/>
      </rPr>
      <t>wird</t>
    </r>
    <r>
      <rPr>
        <rFont val="Arial"/>
        <color theme="1"/>
        <sz val="10.0"/>
      </rPr>
      <t xml:space="preserve"> Niemand kommen.</t>
    </r>
  </si>
  <si>
    <t>Yaha, koi nahi aayega.</t>
  </si>
  <si>
    <r>
      <rPr>
        <rFont val="Arial"/>
        <color theme="1"/>
        <sz val="10.0"/>
      </rPr>
      <t xml:space="preserve">Warum, </t>
    </r>
    <r>
      <rPr>
        <rFont val="Arial"/>
        <b/>
        <color theme="1"/>
        <sz val="10.0"/>
      </rPr>
      <t>wird</t>
    </r>
    <r>
      <rPr>
        <rFont val="Arial"/>
        <color theme="1"/>
        <sz val="10.0"/>
      </rPr>
      <t xml:space="preserve"> Niemand kommen?</t>
    </r>
  </si>
  <si>
    <t>Kyo, koi nahi aayega?</t>
  </si>
  <si>
    <r>
      <rPr>
        <rFont val="Arial"/>
        <color theme="1"/>
        <sz val="10.0"/>
      </rPr>
      <t xml:space="preserve">Wie, </t>
    </r>
    <r>
      <rPr>
        <rFont val="Arial"/>
        <b/>
        <color theme="1"/>
        <sz val="10.0"/>
      </rPr>
      <t>wird</t>
    </r>
    <r>
      <rPr>
        <rFont val="Arial"/>
        <color theme="1"/>
        <sz val="10.0"/>
      </rPr>
      <t xml:space="preserve"> Jemand kommen?</t>
    </r>
  </si>
  <si>
    <t>Kaise, koi nahi aayega?</t>
  </si>
  <si>
    <r>
      <rPr>
        <rFont val="Arial"/>
        <color theme="1"/>
        <sz val="10.0"/>
      </rPr>
      <t xml:space="preserve">Wo, </t>
    </r>
    <r>
      <rPr>
        <rFont val="Arial"/>
        <b/>
        <color theme="1"/>
        <sz val="10.0"/>
      </rPr>
      <t>wird</t>
    </r>
    <r>
      <rPr>
        <rFont val="Arial"/>
        <color theme="1"/>
        <sz val="10.0"/>
      </rPr>
      <t xml:space="preserve"> Niemand gehen?</t>
    </r>
  </si>
  <si>
    <r>
      <rPr>
        <rFont val="Roboto, Arial, sans-serif"/>
        <color rgb="FF202124"/>
        <sz val="12.0"/>
      </rPr>
      <t>Niemand wird nach Schweiz gehen. Ich habe es nicht geh</t>
    </r>
    <r>
      <rPr>
        <rFont val="Roboto, Arial, sans-serif"/>
        <color rgb="FF202124"/>
        <sz val="12.0"/>
        <u/>
      </rPr>
      <t xml:space="preserve">ört.
</t>
    </r>
    <r>
      <rPr>
        <rFont val="Roboto, Arial, sans-serif"/>
        <color rgb="FF202124"/>
        <sz val="12.0"/>
      </rPr>
      <t>Wo wird Niemand gehen?
Koi Switzerland nahi jaayega. Kaha, koi nahi jaayega?</t>
    </r>
  </si>
  <si>
    <r>
      <rPr>
        <rFont val="Arial"/>
        <color theme="1"/>
        <sz val="10.0"/>
      </rPr>
      <t xml:space="preserve">Wie, </t>
    </r>
    <r>
      <rPr>
        <rFont val="Arial"/>
        <b/>
        <color theme="1"/>
        <sz val="10.0"/>
      </rPr>
      <t>soll</t>
    </r>
    <r>
      <rPr>
        <rFont val="Arial"/>
        <color theme="1"/>
        <sz val="10.0"/>
      </rPr>
      <t xml:space="preserve"> ich schick aussehen?</t>
    </r>
  </si>
  <si>
    <t>Past tense</t>
  </si>
  <si>
    <t>Ich soll zu dir kommen.</t>
  </si>
  <si>
    <t>Ich soll zu ihm gehen.</t>
  </si>
  <si>
    <r>
      <rPr>
        <rFont val="Arial"/>
        <color theme="1"/>
        <sz val="10.0"/>
      </rPr>
      <t xml:space="preserve">Sie hatten mir gesagt, </t>
    </r>
    <r>
      <rPr>
        <rFont val="Arial"/>
        <b/>
        <color theme="1"/>
        <sz val="10.0"/>
      </rPr>
      <t xml:space="preserve">dass </t>
    </r>
    <r>
      <rPr>
        <rFont val="Arial"/>
        <color theme="1"/>
        <sz val="10.0"/>
      </rPr>
      <t>ich zu ihnen gehen soll.</t>
    </r>
  </si>
  <si>
    <t>Unhone mujhe kaha tha, ki mujhe unke paas jaana chaahiye.</t>
  </si>
  <si>
    <t>Gestern, hatte ich Reis gegessen.</t>
  </si>
  <si>
    <t>Kal, maine Chawal khaaya tha.</t>
  </si>
  <si>
    <t>Gestern, hatte ich dir 50 Euro gegeben.</t>
  </si>
  <si>
    <t>Kal, maine tumhe 50 Euro diye the.</t>
  </si>
  <si>
    <t>Number 50 topic.</t>
  </si>
  <si>
    <t>Gestern, hatte ich ihr 50 Euro gegeben. Und sie hat das nicht zurück gegeben.</t>
  </si>
  <si>
    <t>Kal, maine use 50 Euro diye the. ( ladki ko )</t>
  </si>
  <si>
    <t>Gestern, bin ich 5 Kilometer gelaufen.</t>
  </si>
  <si>
    <t>Kal, main 5 Kilometer chali hu.</t>
  </si>
  <si>
    <t>bin gelaufen more examples</t>
  </si>
  <si>
    <t>Gestern, bin ich gut geschlafen.</t>
  </si>
  <si>
    <t>Kal, main achche se soyi hu.</t>
  </si>
  <si>
    <t>Ich habe die Datei eingefügt.</t>
  </si>
  <si>
    <t>Maine File ko paste kar diya hai.</t>
  </si>
  <si>
    <t>lines add examples.</t>
  </si>
  <si>
    <t>Maine line ko add kar diya (excel sheet me).</t>
  </si>
  <si>
    <t>Maine line ko paste kar diya hai.</t>
  </si>
  <si>
    <t>Ich habe die Datei gespeichert.</t>
  </si>
  <si>
    <t>Maine File ko save kar diya hai.</t>
  </si>
  <si>
    <t>Ich habe kein Öl benutzt.</t>
  </si>
  <si>
    <t>Maine oil nahi use kiya hai.</t>
  </si>
  <si>
    <t>Im April habe ich B2 bestanden.</t>
  </si>
  <si>
    <t>June me maine B2 pass kar liya.</t>
  </si>
  <si>
    <t>bestanden past form, Im Juni, Am Montag um 10 Uhr</t>
  </si>
  <si>
    <r>
      <rPr>
        <rFont val="Roboto, Arial, sans-serif"/>
        <color rgb="FF202124"/>
        <sz val="12.0"/>
      </rPr>
      <t xml:space="preserve">Ich werde Geldbeutel </t>
    </r>
    <r>
      <rPr>
        <rFont val="Roboto, Arial, sans-serif"/>
        <b/>
        <color rgb="FF202124"/>
        <sz val="12.0"/>
      </rPr>
      <t>verlieren</t>
    </r>
    <r>
      <rPr>
        <rFont val="Roboto, Arial, sans-serif"/>
        <color rgb="FF202124"/>
        <sz val="12.0"/>
      </rPr>
      <t>.</t>
    </r>
  </si>
  <si>
    <t>past form</t>
  </si>
  <si>
    <r>
      <rPr>
        <rFont val="Roboto, Arial, sans-serif"/>
        <color rgb="FF202124"/>
        <sz val="12.0"/>
      </rPr>
      <t xml:space="preserve">Ich habe Geldbeutel </t>
    </r>
    <r>
      <rPr>
        <rFont val="Roboto, Arial, sans-serif"/>
        <b/>
        <color rgb="FF202124"/>
        <sz val="12.0"/>
      </rPr>
      <t>verloren</t>
    </r>
    <r>
      <rPr>
        <rFont val="Roboto, Arial, sans-serif"/>
        <color rgb="FF202124"/>
        <sz val="12.0"/>
      </rPr>
      <t>.</t>
    </r>
  </si>
  <si>
    <t>Am Freitag bin ich nicht ins Büro gegangen.</t>
  </si>
  <si>
    <t xml:space="preserve">Friday </t>
  </si>
  <si>
    <t>bin ich nicht gegangen more examples</t>
  </si>
  <si>
    <t>Am Freitag bin ich zu Hause geblieben.</t>
  </si>
  <si>
    <t>Friday ko main ghar me hi thehri.</t>
  </si>
  <si>
    <t>Am Montag, bist du ins Büro gegangen? Nein, ich bin zuHause geblieben.</t>
  </si>
  <si>
    <t>Monday ko tum office nahi gaye? Nahi, main ghar pe hi tehri.</t>
  </si>
  <si>
    <t>3 Part sentences</t>
  </si>
  <si>
    <t>Letztes Jahr hatte sie mir ihren Laptop gegeben.</t>
  </si>
  <si>
    <t>Pichle saal, usne mujhe apna laptop diya tha.</t>
  </si>
  <si>
    <t>Ich gebe dir, more examples</t>
  </si>
  <si>
    <t>Ich soll ihr Haus besuchen.</t>
  </si>
  <si>
    <t xml:space="preserve">Mujhe unka ghar visit karna chaahiye.  ( do log ) </t>
  </si>
  <si>
    <r>
      <rPr>
        <rFont val="Arial"/>
        <color theme="1"/>
        <sz val="10.0"/>
      </rPr>
      <t xml:space="preserve">Ich weiß, </t>
    </r>
    <r>
      <rPr>
        <rFont val="Arial"/>
        <b/>
        <color theme="1"/>
        <sz val="10.0"/>
      </rPr>
      <t xml:space="preserve">dass </t>
    </r>
    <r>
      <rPr>
        <rFont val="Arial"/>
        <color theme="1"/>
        <sz val="10.0"/>
      </rPr>
      <t>ich ihr Haus besuchen soll.</t>
    </r>
  </si>
  <si>
    <t>Mujhe pata hai, ki mujhe unka ghar visit karna chaahiye.</t>
  </si>
  <si>
    <r>
      <rPr>
        <rFont val="Arial"/>
        <color theme="1"/>
        <sz val="10.0"/>
      </rPr>
      <t xml:space="preserve">Letztes Jahr, hatten sie mir gesagt, </t>
    </r>
    <r>
      <rPr>
        <rFont val="Arial"/>
        <b/>
        <color theme="1"/>
        <sz val="10.0"/>
      </rPr>
      <t xml:space="preserve">dass </t>
    </r>
    <r>
      <rPr>
        <rFont val="Arial"/>
        <color theme="1"/>
        <sz val="10.0"/>
      </rPr>
      <t>ich ihr Haus besuchen sollte.</t>
    </r>
  </si>
  <si>
    <t>Pichle saal, unhone mujhe kaha tha, ki mujhe unka ghar visit karna chaahiye.</t>
  </si>
  <si>
    <r>
      <rPr>
        <rFont val="Arial"/>
        <color theme="1"/>
        <sz val="10.0"/>
      </rPr>
      <t xml:space="preserve">Gestern, habe ich ihm gesagt, </t>
    </r>
    <r>
      <rPr>
        <rFont val="Arial"/>
        <b/>
        <color theme="1"/>
        <sz val="10.0"/>
      </rPr>
      <t xml:space="preserve">dass </t>
    </r>
    <r>
      <rPr>
        <rFont val="Arial"/>
        <color theme="1"/>
        <sz val="10.0"/>
      </rPr>
      <t>er jeden Tag duschen soll.</t>
    </r>
  </si>
  <si>
    <t>Kal, maine use kaha hai, ki use roz nahaana chaahiye.</t>
  </si>
  <si>
    <t>3 part same structure, with soll at end, with er</t>
  </si>
  <si>
    <r>
      <rPr>
        <rFont val="Arial"/>
        <color theme="1"/>
        <sz val="10.0"/>
      </rPr>
      <t xml:space="preserve">Gestern, hatte er mir gesagt, </t>
    </r>
    <r>
      <rPr>
        <rFont val="Arial"/>
        <b/>
        <color theme="1"/>
        <sz val="10.0"/>
      </rPr>
      <t xml:space="preserve">dass </t>
    </r>
    <r>
      <rPr>
        <rFont val="Arial"/>
        <color theme="1"/>
        <sz val="10.0"/>
      </rPr>
      <t>ich jeden Tag duschen soll.</t>
    </r>
  </si>
  <si>
    <t>Kal, usne mujhe kaha tha, ki mujhe roz nahaana chaahiye.</t>
  </si>
  <si>
    <r>
      <rPr>
        <rFont val="Arial"/>
        <color theme="1"/>
        <sz val="10.0"/>
      </rPr>
      <t xml:space="preserve">Du hattest mir nicht gesagt, </t>
    </r>
    <r>
      <rPr>
        <rFont val="Arial"/>
        <b/>
        <color theme="1"/>
        <sz val="10.0"/>
      </rPr>
      <t xml:space="preserve">dass </t>
    </r>
    <r>
      <rPr>
        <rFont val="Arial"/>
        <color theme="1"/>
        <sz val="10.0"/>
      </rPr>
      <t>du Pizza essen wolltest.</t>
    </r>
  </si>
  <si>
    <t>Tumne mujhe nahi kaha tha, ki tum Pizza khaana chaahte the.</t>
  </si>
  <si>
    <r>
      <rPr>
        <rFont val="Arial"/>
        <color theme="1"/>
        <sz val="10.0"/>
      </rPr>
      <t xml:space="preserve">Gestern, hattest du mir nicht gesagt, </t>
    </r>
    <r>
      <rPr>
        <rFont val="Arial"/>
        <b/>
        <color theme="1"/>
        <sz val="10.0"/>
      </rPr>
      <t xml:space="preserve">dass </t>
    </r>
    <r>
      <rPr>
        <rFont val="Arial"/>
        <color theme="1"/>
        <sz val="10.0"/>
      </rPr>
      <t>du Pizza essen wolltest.</t>
    </r>
  </si>
  <si>
    <t>Kal, tumne mujhe nahi kaha tha, ki tum Pizza khaana chaahte the.</t>
  </si>
  <si>
    <r>
      <rPr>
        <rFont val="Arial"/>
        <color theme="1"/>
        <sz val="10.0"/>
      </rPr>
      <t xml:space="preserve">Letzte Woche, hattest du mir nicht gesagt, </t>
    </r>
    <r>
      <rPr>
        <rFont val="Arial"/>
        <b/>
        <color theme="1"/>
        <sz val="10.0"/>
      </rPr>
      <t xml:space="preserve">dass </t>
    </r>
    <r>
      <rPr>
        <rFont val="Arial"/>
        <color theme="1"/>
        <sz val="10.0"/>
      </rPr>
      <t>du Pizza essen wolltest.</t>
    </r>
  </si>
  <si>
    <t>Pichle hafte, tumne mujhe nahi kaha tha, ki tum pizza khaana chaahte the.</t>
  </si>
  <si>
    <t>Du wolltest kein Pizza essen.</t>
  </si>
  <si>
    <t>Tum Pizza nahi khaana chaahte the.</t>
  </si>
  <si>
    <r>
      <rPr>
        <rFont val="Arial"/>
        <color theme="1"/>
        <sz val="10.0"/>
      </rPr>
      <t xml:space="preserve">Ich wüsste, </t>
    </r>
    <r>
      <rPr>
        <rFont val="Arial"/>
        <b/>
        <color theme="1"/>
        <sz val="10.0"/>
      </rPr>
      <t xml:space="preserve">dass </t>
    </r>
    <r>
      <rPr>
        <rFont val="Arial"/>
        <color theme="1"/>
        <sz val="10.0"/>
      </rPr>
      <t>du kein Pizza essen wolltest.</t>
    </r>
  </si>
  <si>
    <t>Mujhe pata tha ki tum pizza nahi khaana chaahte the.</t>
  </si>
  <si>
    <r>
      <rPr>
        <rFont val="Arial"/>
        <color theme="1"/>
        <sz val="10.0"/>
      </rPr>
      <t xml:space="preserve">Du hattest mir gesagt, </t>
    </r>
    <r>
      <rPr>
        <rFont val="Arial"/>
        <b/>
        <color theme="1"/>
        <sz val="10.0"/>
      </rPr>
      <t xml:space="preserve">dass </t>
    </r>
    <r>
      <rPr>
        <rFont val="Arial"/>
        <color theme="1"/>
        <sz val="10.0"/>
      </rPr>
      <t>du kein Pizza essen wolltest.</t>
    </r>
  </si>
  <si>
    <t>Tumne mujhe kaha tha, ki tum pizza nahi khaana chaahte the.</t>
  </si>
  <si>
    <r>
      <rPr>
        <rFont val="Arial"/>
        <color theme="1"/>
        <sz val="10.0"/>
      </rPr>
      <t xml:space="preserve">Gestern, hattest du mir gesagt, </t>
    </r>
    <r>
      <rPr>
        <rFont val="Arial"/>
        <b/>
        <color theme="1"/>
        <sz val="10.0"/>
      </rPr>
      <t>dass</t>
    </r>
    <r>
      <rPr>
        <rFont val="Arial"/>
        <color theme="1"/>
        <sz val="10.0"/>
      </rPr>
      <t xml:space="preserve"> du kein Pizza essen wolltest.</t>
    </r>
  </si>
  <si>
    <t>Kal, tumhne mujhe kaha tha, ki tum pizza nahi khaana chaahte the.</t>
  </si>
  <si>
    <r>
      <rPr>
        <rFont val="Arial"/>
        <color theme="1"/>
        <sz val="10.0"/>
      </rPr>
      <t xml:space="preserve">Gestern, hattest du mir nicht gesagt, </t>
    </r>
    <r>
      <rPr>
        <rFont val="Arial"/>
        <b/>
        <color theme="1"/>
        <sz val="10.0"/>
      </rPr>
      <t xml:space="preserve">dass </t>
    </r>
    <r>
      <rPr>
        <rFont val="Arial"/>
        <color theme="1"/>
        <sz val="10.0"/>
      </rPr>
      <t>du Eis essen wolltest.</t>
    </r>
  </si>
  <si>
    <t>Kal, tumne mujhe nahi kaha tha, ki tum Ice cream khaana chaahte the.</t>
  </si>
  <si>
    <t>Wir können kommen.</t>
  </si>
  <si>
    <t>Hum wapas aa sakte hain.</t>
  </si>
  <si>
    <r>
      <rPr>
        <rFont val="Arial"/>
        <color theme="1"/>
        <sz val="10.0"/>
      </rPr>
      <t xml:space="preserve">Ich weiß, </t>
    </r>
    <r>
      <rPr>
        <rFont val="Arial"/>
        <b/>
        <color theme="1"/>
        <sz val="10.0"/>
      </rPr>
      <t>dass</t>
    </r>
    <r>
      <rPr>
        <rFont val="Arial"/>
        <color theme="1"/>
        <sz val="10.0"/>
      </rPr>
      <t xml:space="preserve"> wir kommen können.</t>
    </r>
  </si>
  <si>
    <t>Mujhe pata hai, ki hum wapas aa sakte hain.</t>
  </si>
  <si>
    <r>
      <rPr>
        <rFont val="Arial"/>
        <color theme="1"/>
        <sz val="10.0"/>
      </rPr>
      <t xml:space="preserve">Ich weiß, </t>
    </r>
    <r>
      <rPr>
        <rFont val="Arial"/>
        <b/>
        <color theme="1"/>
        <sz val="10.0"/>
      </rPr>
      <t xml:space="preserve">dass </t>
    </r>
    <r>
      <rPr>
        <rFont val="Arial"/>
        <color theme="1"/>
        <sz val="10.0"/>
      </rPr>
      <t>wir kommen sollen.</t>
    </r>
  </si>
  <si>
    <t>Mujhe pata hai, ki hum wapas aana chaahiye.</t>
  </si>
  <si>
    <r>
      <rPr>
        <rFont val="Arial"/>
        <color theme="1"/>
        <sz val="10.0"/>
      </rPr>
      <t xml:space="preserve">Ich weiß, </t>
    </r>
    <r>
      <rPr>
        <rFont val="Arial"/>
        <b/>
        <color theme="1"/>
        <sz val="10.0"/>
      </rPr>
      <t xml:space="preserve">dass </t>
    </r>
    <r>
      <rPr>
        <rFont val="Arial"/>
        <color theme="1"/>
        <sz val="10.0"/>
      </rPr>
      <t>du kommen möchtest.</t>
    </r>
  </si>
  <si>
    <t>Mujhe pata hai, ki tum aana chaahte ho.</t>
  </si>
  <si>
    <r>
      <rPr>
        <rFont val="Arial"/>
        <color theme="1"/>
        <sz val="10.0"/>
      </rPr>
      <t xml:space="preserve">Denkst du, </t>
    </r>
    <r>
      <rPr>
        <rFont val="Arial"/>
        <b/>
        <color theme="1"/>
        <sz val="10.0"/>
      </rPr>
      <t xml:space="preserve">dass </t>
    </r>
    <r>
      <rPr>
        <rFont val="Arial"/>
        <color theme="1"/>
        <sz val="10.0"/>
      </rPr>
      <t>wir kommen können?</t>
    </r>
  </si>
  <si>
    <t>Kya tumhe lagta hai, ki hum aa sakte hain?</t>
  </si>
  <si>
    <r>
      <rPr>
        <rFont val="Arial"/>
        <color theme="1"/>
        <sz val="10.0"/>
      </rPr>
      <t xml:space="preserve">Denkst du, </t>
    </r>
    <r>
      <rPr>
        <rFont val="Arial"/>
        <b/>
        <color theme="1"/>
        <sz val="10.0"/>
      </rPr>
      <t xml:space="preserve">dass </t>
    </r>
    <r>
      <rPr>
        <rFont val="Arial"/>
        <color theme="1"/>
        <sz val="10.0"/>
      </rPr>
      <t>wir zurück kommen können?</t>
    </r>
  </si>
  <si>
    <t>Kya tumhe lagta hai, ki hum wapas aa sakte hain?</t>
  </si>
  <si>
    <r>
      <rPr>
        <rFont val="Arial"/>
        <color theme="1"/>
        <sz val="10.0"/>
      </rPr>
      <t xml:space="preserve">Denkst du, </t>
    </r>
    <r>
      <rPr>
        <rFont val="Arial"/>
        <b/>
        <color theme="1"/>
        <sz val="10.0"/>
      </rPr>
      <t xml:space="preserve">dass </t>
    </r>
    <r>
      <rPr>
        <rFont val="Arial"/>
        <color theme="1"/>
        <sz val="10.0"/>
      </rPr>
      <t>wir punktlich zurück kommen können?</t>
    </r>
  </si>
  <si>
    <t>Kya tumhe lagta hai, ki hum samay se wapas aa sakte hain?</t>
  </si>
  <si>
    <r>
      <rPr>
        <rFont val="Arial"/>
        <color theme="1"/>
        <sz val="10.0"/>
      </rPr>
      <t xml:space="preserve">Denkst du, </t>
    </r>
    <r>
      <rPr>
        <rFont val="Arial"/>
        <b/>
        <color theme="1"/>
        <sz val="10.0"/>
      </rPr>
      <t xml:space="preserve">dass </t>
    </r>
    <r>
      <rPr>
        <rFont val="Arial"/>
        <color theme="1"/>
        <sz val="10.0"/>
      </rPr>
      <t>wir in einer halben Stunde, zurück kommen können?</t>
    </r>
  </si>
  <si>
    <t>Kya tumhe lagta hai, ki hum aadhe ghante me wapas aa sakte hain?</t>
  </si>
  <si>
    <t>Vielleicht, habe ich kein Wasser getrunken.</t>
  </si>
  <si>
    <t>Nachdem du die Tür geschlossen hast.</t>
  </si>
  <si>
    <t>Past form geschlossen.</t>
  </si>
  <si>
    <t>Zuerst werde ich B2 bestehen , danach werde ich zu Adile und Derya gehen.</t>
  </si>
  <si>
    <t>Morgen werde ich B2 Prüfung bestehen, danach werde ich ice essen gehen.</t>
  </si>
  <si>
    <t xml:space="preserve">Heute </t>
  </si>
  <si>
    <t>Future</t>
  </si>
  <si>
    <r>
      <rPr>
        <rFont val="Roboto, Arial, sans-serif"/>
        <color rgb="FF202124"/>
        <sz val="12.0"/>
      </rPr>
      <t xml:space="preserve">Morgen, </t>
    </r>
    <r>
      <rPr>
        <rFont val="Roboto, Arial, sans-serif"/>
        <b/>
        <color rgb="FF202124"/>
        <sz val="12.0"/>
      </rPr>
      <t>wenn</t>
    </r>
    <r>
      <rPr>
        <rFont val="Roboto, Arial, sans-serif"/>
        <color rgb="FF202124"/>
        <sz val="12.0"/>
      </rPr>
      <t xml:space="preserve"> ich ins Büro gehe, nehme ich meine neue Tasche mit.</t>
    </r>
  </si>
  <si>
    <t>Tomorrow, when I go to the office, I will take my new bag.</t>
  </si>
  <si>
    <t>Wenn/ Als diffrence sentences.</t>
  </si>
  <si>
    <r>
      <rPr>
        <rFont val="Roboto, Arial, sans-serif"/>
        <color rgb="FF202124"/>
        <sz val="12.0"/>
      </rPr>
      <t xml:space="preserve">Gestern, </t>
    </r>
    <r>
      <rPr>
        <rFont val="Roboto, Arial, sans-serif"/>
        <b/>
        <color rgb="FF202124"/>
        <sz val="12.0"/>
      </rPr>
      <t>als</t>
    </r>
    <r>
      <rPr>
        <rFont val="Roboto, Arial, sans-serif"/>
        <color rgb="FF202124"/>
        <sz val="12.0"/>
      </rPr>
      <t xml:space="preserve"> ich im Büro war, habe ich viel gegessen.</t>
    </r>
  </si>
  <si>
    <t>Yesterday, when I was in the office, I have eaten a lot.</t>
  </si>
  <si>
    <r>
      <rPr>
        <rFont val="Roboto, Arial, sans-serif"/>
        <b/>
        <color rgb="FF202124"/>
        <sz val="12.0"/>
      </rPr>
      <t>Wenn</t>
    </r>
    <r>
      <rPr>
        <rFont val="Roboto, Arial, sans-serif"/>
        <color rgb="FF202124"/>
        <sz val="12.0"/>
      </rPr>
      <t xml:space="preserve"> ich ins Büro gehe, dann kann ich arbeiten.</t>
    </r>
  </si>
  <si>
    <t>Wenn ich ins Büro gehe, dann kann ich arbeiten.</t>
  </si>
  <si>
    <r>
      <rPr>
        <rFont val="Roboto, Arial, sans-serif"/>
        <color rgb="FF202124"/>
        <sz val="12.0"/>
      </rPr>
      <t xml:space="preserve">Gestern, </t>
    </r>
    <r>
      <rPr>
        <rFont val="Roboto, Arial, sans-serif"/>
        <b/>
        <color rgb="FF202124"/>
        <sz val="12.0"/>
      </rPr>
      <t>als</t>
    </r>
    <r>
      <rPr>
        <rFont val="Roboto, Arial, sans-serif"/>
        <color rgb="FF202124"/>
        <sz val="12.0"/>
      </rPr>
      <t xml:space="preserve"> ich im Büro war, habe ich viel gearbeitet.</t>
    </r>
  </si>
  <si>
    <t>Yesterday, when I was in the office, I did a lot of work.</t>
  </si>
  <si>
    <t xml:space="preserve">Wenn ich </t>
  </si>
  <si>
    <r>
      <rPr>
        <rFont val="Roboto, Arial, sans-serif"/>
        <color rgb="FF202124"/>
        <sz val="12.0"/>
      </rPr>
      <t xml:space="preserve">Gestern, </t>
    </r>
    <r>
      <rPr>
        <rFont val="Roboto, Arial, sans-serif"/>
        <b/>
        <color rgb="FF202124"/>
        <sz val="12.0"/>
      </rPr>
      <t>als</t>
    </r>
    <r>
      <rPr>
        <rFont val="Roboto, Arial, sans-serif"/>
        <color rgb="FF202124"/>
        <sz val="12.0"/>
      </rPr>
      <t xml:space="preserve"> es geregnet hat, haben wir zu Hause Kaffee getrunken.</t>
    </r>
  </si>
  <si>
    <t xml:space="preserve">Als ich das Buch zurück gebe, werde ich mich nicht gut fühlen. </t>
  </si>
  <si>
    <r>
      <rPr>
        <rFont val="Roboto, Arial, sans-serif"/>
        <b/>
        <color rgb="FF202124"/>
        <sz val="12.0"/>
      </rPr>
      <t>Jab</t>
    </r>
    <r>
      <rPr>
        <rFont val="Roboto, Arial, sans-serif"/>
        <color rgb="FF202124"/>
        <sz val="12.0"/>
      </rPr>
      <t xml:space="preserve"> main yah book wapas doongi, mujhe achcha nahi lagega.</t>
    </r>
  </si>
  <si>
    <t xml:space="preserve">Morgen, Als ich das Buch zurück gebe, werde ich mich nicht gut fühlen. </t>
  </si>
  <si>
    <t>Morgen, als ich ins Büro gehe, werde ich meine neue Tasche mitnehmen.</t>
  </si>
  <si>
    <t>als ich gehe, more examples, Als ich more examples</t>
  </si>
  <si>
    <t>Es wird regnen.</t>
  </si>
  <si>
    <t>Am Montag, wird es nicht regnen.</t>
  </si>
  <si>
    <t>Es regnet.</t>
  </si>
  <si>
    <t>More examples with et at end. ( Done)</t>
  </si>
  <si>
    <t>Jetzt, regnet es.</t>
  </si>
  <si>
    <t>Sie lacht.</t>
  </si>
  <si>
    <t>She is laughing.</t>
  </si>
  <si>
    <t>Es schneit.</t>
  </si>
  <si>
    <t>It is snowing.</t>
  </si>
  <si>
    <t>Er arbeitet.</t>
  </si>
  <si>
    <t>He is working.</t>
  </si>
  <si>
    <t>Es schmeckt.</t>
  </si>
  <si>
    <t>It is tasty.</t>
  </si>
  <si>
    <t>Sie denkt.</t>
  </si>
  <si>
    <t>She is thinking.</t>
  </si>
  <si>
    <t>Er atmet.</t>
  </si>
  <si>
    <t>He is breathing.</t>
  </si>
  <si>
    <t>Es blinkt.</t>
  </si>
  <si>
    <t>It is blinking.</t>
  </si>
  <si>
    <t>Sie singt.</t>
  </si>
  <si>
    <t>She is singing.</t>
  </si>
  <si>
    <t>Es riecht.</t>
  </si>
  <si>
    <t>It is smelling.</t>
  </si>
  <si>
    <t>Er zählt.</t>
  </si>
  <si>
    <t>He is counting.</t>
  </si>
  <si>
    <t>Sie schläft.</t>
  </si>
  <si>
    <t>She is sleeping.</t>
  </si>
  <si>
    <t>Er träumt.</t>
  </si>
  <si>
    <t>He is dreaming.</t>
  </si>
  <si>
    <t>Es fliegt.</t>
  </si>
  <si>
    <t>It is flying.</t>
  </si>
  <si>
    <t>Sie schreit.</t>
  </si>
  <si>
    <t>She is screaming.</t>
  </si>
  <si>
    <t>Er tanzt.</t>
  </si>
  <si>
    <t>He is dancing.</t>
  </si>
  <si>
    <t>Es klingt wie Indische Musik.</t>
  </si>
  <si>
    <t>It sounds like Indian music.</t>
  </si>
  <si>
    <t>Sie hört indische Musik.</t>
  </si>
  <si>
    <t>She is listening to indian music.</t>
  </si>
  <si>
    <t>Bist du abgewichen?</t>
  </si>
  <si>
    <t>Wird es am Montag regnen?</t>
  </si>
  <si>
    <t>Plural Form</t>
  </si>
  <si>
    <t>Ein Mann, zehn Männer.</t>
  </si>
  <si>
    <t>Eine Seite, viele Seiten.</t>
  </si>
  <si>
    <t>Nur vier Seiten sind übrig.</t>
  </si>
  <si>
    <t>Ein Tag in zwei Wochen.</t>
  </si>
  <si>
    <t>Vor ein paar Tagen.</t>
  </si>
  <si>
    <t>Nach ein paar Tagen, werde ich laufen gehen.</t>
  </si>
  <si>
    <t>Nach ein paar Stunden, werde ich schlafen.</t>
  </si>
  <si>
    <t>Bin/Bist/Wäre/War etc.</t>
  </si>
  <si>
    <r>
      <rPr>
        <rFont val="Roboto, Arial, sans-serif"/>
        <color rgb="FF202124"/>
        <sz val="12.0"/>
      </rPr>
      <t xml:space="preserve">Gestern, </t>
    </r>
    <r>
      <rPr>
        <rFont val="Roboto, Arial, sans-serif"/>
        <b/>
        <color rgb="FF202124"/>
        <sz val="12.0"/>
      </rPr>
      <t>bin</t>
    </r>
    <r>
      <rPr>
        <rFont val="Roboto, Arial, sans-serif"/>
        <color rgb="FF202124"/>
        <sz val="12.0"/>
      </rPr>
      <t xml:space="preserve"> ich ins Büro </t>
    </r>
    <r>
      <rPr>
        <rFont val="Roboto, Arial, sans-serif"/>
        <b/>
        <color rgb="FF202124"/>
        <sz val="12.0"/>
      </rPr>
      <t>gegangen</t>
    </r>
    <r>
      <rPr>
        <rFont val="Roboto, Arial, sans-serif"/>
        <color rgb="FF202124"/>
        <sz val="12.0"/>
      </rPr>
      <t>.</t>
    </r>
  </si>
  <si>
    <r>
      <rPr>
        <rFont val="Roboto, Arial, sans-serif"/>
        <color rgb="FF202124"/>
        <sz val="12.0"/>
      </rPr>
      <t xml:space="preserve">Kal, main office </t>
    </r>
    <r>
      <rPr>
        <rFont val="Roboto, Arial, sans-serif"/>
        <b/>
        <color rgb="FF202124"/>
        <sz val="12.0"/>
      </rPr>
      <t>gayi thi.</t>
    </r>
  </si>
  <si>
    <t>Heute, gehe ich ins Büro.</t>
  </si>
  <si>
    <t>Aaj main Office jaungi.</t>
  </si>
  <si>
    <t>Morgen, werde ich ins Büro gehen.</t>
  </si>
  <si>
    <t>Kal, main office jaaungi.</t>
  </si>
  <si>
    <r>
      <rPr>
        <rFont val="Roboto, Arial, sans-serif"/>
        <color rgb="FF202124"/>
        <sz val="12.0"/>
      </rPr>
      <t xml:space="preserve">Am Freitag </t>
    </r>
    <r>
      <rPr>
        <rFont val="Roboto, Arial, sans-serif"/>
        <b/>
        <color rgb="FF202124"/>
        <sz val="12.0"/>
      </rPr>
      <t xml:space="preserve">bin </t>
    </r>
    <r>
      <rPr>
        <rFont val="Roboto, Arial, sans-serif"/>
        <color rgb="FF202124"/>
        <sz val="12.0"/>
      </rPr>
      <t xml:space="preserve">ich nicht ins Büro </t>
    </r>
    <r>
      <rPr>
        <rFont val="Roboto, Arial, sans-serif"/>
        <b/>
        <color rgb="FF202124"/>
        <sz val="12.0"/>
      </rPr>
      <t>gegangen</t>
    </r>
    <r>
      <rPr>
        <rFont val="Roboto, Arial, sans-serif"/>
        <color rgb="FF202124"/>
        <sz val="12.0"/>
      </rPr>
      <t>.</t>
    </r>
  </si>
  <si>
    <r>
      <rPr>
        <rFont val="Roboto, Arial, sans-serif"/>
        <color rgb="FF202124"/>
        <sz val="12.0"/>
      </rPr>
      <t xml:space="preserve">Friday ko main office nahi </t>
    </r>
    <r>
      <rPr>
        <rFont val="Roboto, Arial, sans-serif"/>
        <b/>
        <color rgb="FF202124"/>
        <sz val="12.0"/>
      </rPr>
      <t>gayi thi.</t>
    </r>
  </si>
  <si>
    <t>x</t>
  </si>
  <si>
    <t>More examples with gehen.(done)</t>
  </si>
  <si>
    <r>
      <rPr>
        <rFont val="Roboto, Arial, sans-serif"/>
        <color rgb="FF202124"/>
        <sz val="12.0"/>
      </rPr>
      <t xml:space="preserve">Bist du letzte Woche ins Büro </t>
    </r>
    <r>
      <rPr>
        <rFont val="Roboto, Arial, sans-serif"/>
        <b/>
        <color rgb="FF202124"/>
        <sz val="12.0"/>
      </rPr>
      <t>gegangen</t>
    </r>
    <r>
      <rPr>
        <rFont val="Roboto, Arial, sans-serif"/>
        <color rgb="FF202124"/>
        <sz val="12.0"/>
      </rPr>
      <t>?</t>
    </r>
  </si>
  <si>
    <r>
      <rPr>
        <rFont val="Roboto, Arial, sans-serif"/>
        <color rgb="FF202124"/>
        <sz val="12.0"/>
      </rPr>
      <t xml:space="preserve">Warum bist du letzte Woche nicht ins Büro </t>
    </r>
    <r>
      <rPr>
        <rFont val="Roboto, Arial, sans-serif"/>
        <b/>
        <color rgb="FF202124"/>
        <sz val="12.0"/>
      </rPr>
      <t>gegangen</t>
    </r>
    <r>
      <rPr>
        <rFont val="Roboto, Arial, sans-serif"/>
        <color rgb="FF202124"/>
        <sz val="12.0"/>
      </rPr>
      <t>?</t>
    </r>
  </si>
  <si>
    <r>
      <rPr>
        <rFont val="Roboto, Arial, sans-serif"/>
        <color rgb="FF202124"/>
        <sz val="12.0"/>
      </rPr>
      <t xml:space="preserve">Am Samstag bin ich mit meinen Freunden ins Kino </t>
    </r>
    <r>
      <rPr>
        <rFont val="Roboto, Arial, sans-serif"/>
        <b/>
        <color rgb="FF202124"/>
        <sz val="12.0"/>
      </rPr>
      <t>gegangen</t>
    </r>
    <r>
      <rPr>
        <rFont val="Roboto, Arial, sans-serif"/>
        <color rgb="FF202124"/>
        <sz val="12.0"/>
      </rPr>
      <t>.</t>
    </r>
  </si>
  <si>
    <r>
      <rPr>
        <rFont val="Roboto, Arial, sans-serif"/>
        <color rgb="FF202124"/>
        <sz val="12.0"/>
      </rPr>
      <t xml:space="preserve">Bist du gestern Abend ins Restaurant </t>
    </r>
    <r>
      <rPr>
        <rFont val="Roboto, Arial, sans-serif"/>
        <b/>
        <color rgb="FF202124"/>
        <sz val="12.0"/>
      </rPr>
      <t>gegangen</t>
    </r>
    <r>
      <rPr>
        <rFont val="Roboto, Arial, sans-serif"/>
        <color rgb="FF202124"/>
        <sz val="12.0"/>
      </rPr>
      <t>?</t>
    </r>
  </si>
  <si>
    <r>
      <rPr>
        <rFont val="Roboto, Arial, sans-serif"/>
        <color rgb="FF202124"/>
        <sz val="12.0"/>
      </rPr>
      <t xml:space="preserve">Warum sind sie gestern nicht zum Konzert </t>
    </r>
    <r>
      <rPr>
        <rFont val="Roboto, Arial, sans-serif"/>
        <b/>
        <color rgb="FF202124"/>
        <sz val="12.0"/>
      </rPr>
      <t>gegangen</t>
    </r>
    <r>
      <rPr>
        <rFont val="Roboto, Arial, sans-serif"/>
        <color rgb="FF202124"/>
        <sz val="12.0"/>
      </rPr>
      <t>?</t>
    </r>
  </si>
  <si>
    <r>
      <rPr>
        <rFont val="Roboto, Arial, sans-serif"/>
        <color rgb="FF202124"/>
        <sz val="12.0"/>
      </rPr>
      <t xml:space="preserve">Meine Eltern sind letztes Jahr nach Spanien </t>
    </r>
    <r>
      <rPr>
        <rFont val="Roboto, Arial, sans-serif"/>
        <b/>
        <color rgb="FF202124"/>
        <sz val="12.0"/>
      </rPr>
      <t>gegangen</t>
    </r>
    <r>
      <rPr>
        <rFont val="Roboto, Arial, sans-serif"/>
        <color rgb="FF202124"/>
        <sz val="12.0"/>
      </rPr>
      <t>.</t>
    </r>
  </si>
  <si>
    <r>
      <rPr>
        <rFont val="Roboto, Arial, sans-serif"/>
        <color rgb="FF202124"/>
        <sz val="12.0"/>
      </rPr>
      <t xml:space="preserve">Warum sind sie nicht in den Park gegangen, um das schöne Wetter zu </t>
    </r>
    <r>
      <rPr>
        <rFont val="Roboto, Arial, sans-serif"/>
        <b/>
        <color rgb="FF202124"/>
        <sz val="12.0"/>
      </rPr>
      <t>genießen</t>
    </r>
    <r>
      <rPr>
        <rFont val="Roboto, Arial, sans-serif"/>
        <color rgb="FF202124"/>
        <sz val="12.0"/>
      </rPr>
      <t>?</t>
    </r>
  </si>
  <si>
    <t>Letztes Jahr waren wir in Indien.</t>
  </si>
  <si>
    <t>Wann warst du letzte mal in Indien?</t>
  </si>
  <si>
    <t>Bist du nicht letzte Woche ins Büro gegangen?</t>
  </si>
  <si>
    <t>Future ( Wish form )</t>
  </si>
  <si>
    <r>
      <rPr>
        <rFont val="Arial"/>
        <color theme="1"/>
        <sz val="10.0"/>
      </rPr>
      <t xml:space="preserve">Ich </t>
    </r>
    <r>
      <rPr>
        <rFont val="Arial"/>
        <b/>
        <color theme="1"/>
        <sz val="10.0"/>
      </rPr>
      <t xml:space="preserve">hätte </t>
    </r>
    <r>
      <rPr>
        <rFont val="Arial"/>
        <color theme="1"/>
        <sz val="10.0"/>
      </rPr>
      <t>Pizza essen sollen.</t>
    </r>
  </si>
  <si>
    <r>
      <rPr>
        <rFont val="Roboto, Arial, sans-serif"/>
        <color rgb="FF202124"/>
        <sz val="12.0"/>
      </rPr>
      <t xml:space="preserve">Mujhe Pizza khaana </t>
    </r>
    <r>
      <rPr>
        <rFont val="Roboto, Arial, sans-serif"/>
        <b/>
        <color rgb="FF202124"/>
        <sz val="12.0"/>
      </rPr>
      <t>chahiye tha.</t>
    </r>
  </si>
  <si>
    <r>
      <rPr>
        <rFont val="Arial"/>
        <color theme="1"/>
        <sz val="10.0"/>
      </rPr>
      <t xml:space="preserve">Ich </t>
    </r>
    <r>
      <rPr>
        <rFont val="Arial"/>
        <b/>
        <color theme="1"/>
        <sz val="10.0"/>
      </rPr>
      <t xml:space="preserve">hätte </t>
    </r>
    <r>
      <rPr>
        <rFont val="Arial"/>
        <color theme="1"/>
        <sz val="10.0"/>
      </rPr>
      <t>ins Kino gehen sollen.</t>
    </r>
  </si>
  <si>
    <r>
      <rPr>
        <rFont val="Roboto, Arial, sans-serif"/>
        <color rgb="FF202124"/>
        <sz val="12.0"/>
      </rPr>
      <t xml:space="preserve">Mujhe Cinema jaana </t>
    </r>
    <r>
      <rPr>
        <rFont val="Roboto, Arial, sans-serif"/>
        <b/>
        <color rgb="FF202124"/>
        <sz val="12.0"/>
      </rPr>
      <t>chahiye tha.</t>
    </r>
  </si>
  <si>
    <r>
      <rPr>
        <rFont val="Arial"/>
        <color theme="1"/>
        <sz val="10.0"/>
      </rPr>
      <t xml:space="preserve">Ich </t>
    </r>
    <r>
      <rPr>
        <rFont val="Arial"/>
        <b/>
        <color theme="1"/>
        <sz val="10.0"/>
      </rPr>
      <t xml:space="preserve">hätte </t>
    </r>
    <r>
      <rPr>
        <rFont val="Arial"/>
        <color theme="1"/>
        <sz val="10.0"/>
      </rPr>
      <t>zuhause bleiben sollen.</t>
    </r>
  </si>
  <si>
    <r>
      <rPr>
        <rFont val="Roboto, Arial, sans-serif"/>
        <color rgb="FF202124"/>
        <sz val="12.0"/>
      </rPr>
      <t xml:space="preserve">Mujhe ghar pe theherna </t>
    </r>
    <r>
      <rPr>
        <rFont val="Roboto, Arial, sans-serif"/>
        <b/>
        <color rgb="FF202124"/>
        <sz val="12.0"/>
      </rPr>
      <t>chahiye tha.</t>
    </r>
  </si>
  <si>
    <r>
      <rPr>
        <rFont val="Arial"/>
        <color theme="1"/>
        <sz val="10.0"/>
      </rPr>
      <t xml:space="preserve">Ich </t>
    </r>
    <r>
      <rPr>
        <rFont val="Arial"/>
        <b/>
        <color theme="1"/>
        <sz val="10.0"/>
      </rPr>
      <t xml:space="preserve">hätte </t>
    </r>
    <r>
      <rPr>
        <rFont val="Arial"/>
        <color theme="1"/>
        <sz val="10.0"/>
      </rPr>
      <t>gehen können.</t>
    </r>
  </si>
  <si>
    <r>
      <rPr>
        <rFont val="Roboto, Arial, sans-serif"/>
        <color rgb="FF202124"/>
        <sz val="12.0"/>
      </rPr>
      <t xml:space="preserve">Main jaa </t>
    </r>
    <r>
      <rPr>
        <rFont val="Roboto, Arial, sans-serif"/>
        <b/>
        <color rgb="FF202124"/>
        <sz val="12.0"/>
      </rPr>
      <t>sakti thi.</t>
    </r>
  </si>
  <si>
    <r>
      <rPr>
        <rFont val="Arial"/>
        <color theme="1"/>
        <sz val="10.0"/>
      </rPr>
      <t xml:space="preserve">Ich </t>
    </r>
    <r>
      <rPr>
        <rFont val="Arial"/>
        <b/>
        <color theme="1"/>
        <sz val="10.0"/>
      </rPr>
      <t xml:space="preserve">hätte </t>
    </r>
    <r>
      <rPr>
        <rFont val="Arial"/>
        <color theme="1"/>
        <sz val="10.0"/>
      </rPr>
      <t>laufen gehen können.</t>
    </r>
  </si>
  <si>
    <r>
      <rPr>
        <rFont val="Roboto, Arial, sans-serif"/>
        <color rgb="FF202124"/>
        <sz val="12.0"/>
      </rPr>
      <t xml:space="preserve">Main chalne jaa </t>
    </r>
    <r>
      <rPr>
        <rFont val="Roboto, Arial, sans-serif"/>
        <b/>
        <color rgb="FF202124"/>
        <sz val="12.0"/>
      </rPr>
      <t>sakti thi.</t>
    </r>
  </si>
  <si>
    <r>
      <rPr>
        <rFont val="Arial"/>
        <color theme="1"/>
        <sz val="10.0"/>
      </rPr>
      <t xml:space="preserve">Ich </t>
    </r>
    <r>
      <rPr>
        <rFont val="Arial"/>
        <b/>
        <color theme="1"/>
        <sz val="10.0"/>
      </rPr>
      <t xml:space="preserve">hätte </t>
    </r>
    <r>
      <rPr>
        <rFont val="Arial"/>
        <color theme="1"/>
        <sz val="10.0"/>
      </rPr>
      <t>Radfahren gehen können.</t>
    </r>
  </si>
  <si>
    <r>
      <rPr>
        <rFont val="Roboto, Arial, sans-serif"/>
        <color rgb="FF202124"/>
        <sz val="12.0"/>
      </rPr>
      <t xml:space="preserve">Main cycle chalaane jaa </t>
    </r>
    <r>
      <rPr>
        <rFont val="Roboto, Arial, sans-serif"/>
        <b/>
        <color rgb="FF202124"/>
        <sz val="12.0"/>
      </rPr>
      <t>sakti thi.</t>
    </r>
  </si>
  <si>
    <r>
      <rPr>
        <rFont val="Arial"/>
        <color theme="1"/>
        <sz val="10.0"/>
      </rPr>
      <t xml:space="preserve">Ich </t>
    </r>
    <r>
      <rPr>
        <rFont val="Arial"/>
        <b/>
        <color theme="1"/>
        <sz val="10.0"/>
      </rPr>
      <t xml:space="preserve">hätte </t>
    </r>
    <r>
      <rPr>
        <rFont val="Arial"/>
        <color theme="1"/>
        <sz val="10.0"/>
      </rPr>
      <t>mehr schlafen können.</t>
    </r>
  </si>
  <si>
    <r>
      <rPr>
        <rFont val="Roboto, Arial, sans-serif"/>
        <color rgb="FF202124"/>
        <sz val="12.0"/>
      </rPr>
      <t xml:space="preserve">Main aur jada so </t>
    </r>
    <r>
      <rPr>
        <rFont val="Roboto, Arial, sans-serif"/>
        <b/>
        <color rgb="FF202124"/>
        <sz val="12.0"/>
      </rPr>
      <t>sakti thi.</t>
    </r>
  </si>
  <si>
    <r>
      <rPr>
        <rFont val="Arial"/>
        <color theme="1"/>
        <sz val="10.0"/>
      </rPr>
      <t xml:space="preserve">Du </t>
    </r>
    <r>
      <rPr>
        <rFont val="Arial"/>
        <b/>
        <color theme="1"/>
        <sz val="10.0"/>
      </rPr>
      <t xml:space="preserve">hättest </t>
    </r>
    <r>
      <rPr>
        <rFont val="Arial"/>
        <color theme="1"/>
        <sz val="10.0"/>
      </rPr>
      <t>gehen können.</t>
    </r>
  </si>
  <si>
    <r>
      <rPr>
        <rFont val="Roboto, Arial, sans-serif"/>
        <color rgb="FF202124"/>
        <sz val="12.0"/>
      </rPr>
      <t xml:space="preserve">Tum jaa </t>
    </r>
    <r>
      <rPr>
        <rFont val="Roboto, Arial, sans-serif"/>
        <b/>
        <color rgb="FF202124"/>
        <sz val="12.0"/>
      </rPr>
      <t>sakte the.</t>
    </r>
  </si>
  <si>
    <r>
      <rPr>
        <rFont val="Arial"/>
        <color theme="1"/>
        <sz val="10.0"/>
      </rPr>
      <t xml:space="preserve">Wir </t>
    </r>
    <r>
      <rPr>
        <rFont val="Arial"/>
        <b/>
        <color theme="1"/>
        <sz val="10.0"/>
      </rPr>
      <t xml:space="preserve">hätten </t>
    </r>
    <r>
      <rPr>
        <rFont val="Arial"/>
        <color theme="1"/>
        <sz val="10.0"/>
      </rPr>
      <t>gehen können.</t>
    </r>
  </si>
  <si>
    <r>
      <rPr>
        <rFont val="Roboto, Arial, sans-serif"/>
        <color rgb="FF202124"/>
        <sz val="12.0"/>
      </rPr>
      <t xml:space="preserve">Hum jaa </t>
    </r>
    <r>
      <rPr>
        <rFont val="Roboto, Arial, sans-serif"/>
        <b/>
        <color rgb="FF202124"/>
        <sz val="12.0"/>
      </rPr>
      <t>sakte the.</t>
    </r>
  </si>
  <si>
    <r>
      <rPr>
        <rFont val="Arial"/>
        <color theme="1"/>
        <sz val="10.0"/>
      </rPr>
      <t xml:space="preserve">Er </t>
    </r>
    <r>
      <rPr>
        <rFont val="Arial"/>
        <b/>
        <color theme="1"/>
        <sz val="10.0"/>
      </rPr>
      <t xml:space="preserve">hätte </t>
    </r>
    <r>
      <rPr>
        <rFont val="Arial"/>
        <color theme="1"/>
        <sz val="10.0"/>
      </rPr>
      <t>gehen können.</t>
    </r>
  </si>
  <si>
    <r>
      <rPr>
        <rFont val="Roboto, Arial, sans-serif"/>
        <color rgb="FF202124"/>
        <sz val="12.0"/>
      </rPr>
      <t xml:space="preserve">Wah jaa </t>
    </r>
    <r>
      <rPr>
        <rFont val="Roboto, Arial, sans-serif"/>
        <b/>
        <color rgb="FF202124"/>
        <sz val="12.0"/>
      </rPr>
      <t>sakta tha.</t>
    </r>
  </si>
  <si>
    <r>
      <rPr>
        <rFont val="Arial"/>
        <color theme="1"/>
        <sz val="10.0"/>
      </rPr>
      <t xml:space="preserve">Er </t>
    </r>
    <r>
      <rPr>
        <rFont val="Arial"/>
        <b/>
        <color theme="1"/>
        <sz val="10.0"/>
      </rPr>
      <t xml:space="preserve">hätte </t>
    </r>
    <r>
      <rPr>
        <rFont val="Arial"/>
        <color theme="1"/>
        <sz val="10.0"/>
      </rPr>
      <t>etwas finden können.</t>
    </r>
  </si>
  <si>
    <t>Wah kuch dhoondh sakte the.</t>
  </si>
  <si>
    <r>
      <rPr>
        <rFont val="Arial"/>
        <color theme="1"/>
        <sz val="10.0"/>
      </rPr>
      <t xml:space="preserve">Gestern, </t>
    </r>
    <r>
      <rPr>
        <rFont val="Arial"/>
        <b/>
        <color theme="1"/>
        <sz val="10.0"/>
      </rPr>
      <t xml:space="preserve">hätte </t>
    </r>
    <r>
      <rPr>
        <rFont val="Arial"/>
        <color theme="1"/>
        <sz val="10.0"/>
      </rPr>
      <t>er etwas finden können.</t>
    </r>
  </si>
  <si>
    <r>
      <rPr>
        <rFont val="Roboto, Arial, sans-serif"/>
        <color rgb="FF202124"/>
        <sz val="12.0"/>
      </rPr>
      <t xml:space="preserve">Kal, wo kuch dhoondh </t>
    </r>
    <r>
      <rPr>
        <rFont val="Roboto, Arial, sans-serif"/>
        <b/>
        <color rgb="FF202124"/>
        <sz val="12.0"/>
      </rPr>
      <t>sakte the</t>
    </r>
    <r>
      <rPr>
        <rFont val="Roboto, Arial, sans-serif"/>
        <color rgb="FF202124"/>
        <sz val="12.0"/>
      </rPr>
      <t>.</t>
    </r>
  </si>
  <si>
    <r>
      <rPr>
        <rFont val="Arial"/>
        <color theme="1"/>
        <sz val="10.0"/>
      </rPr>
      <t xml:space="preserve">Gestern, </t>
    </r>
    <r>
      <rPr>
        <rFont val="Arial"/>
        <b/>
        <color theme="1"/>
        <sz val="10.0"/>
      </rPr>
      <t xml:space="preserve">hätte </t>
    </r>
    <r>
      <rPr>
        <rFont val="Arial"/>
        <color theme="1"/>
        <sz val="10.0"/>
      </rPr>
      <t>er etwas für mich finden können.</t>
    </r>
  </si>
  <si>
    <r>
      <rPr>
        <rFont val="Roboto, Arial, sans-serif"/>
        <color rgb="FF202124"/>
        <sz val="12.0"/>
      </rPr>
      <t xml:space="preserve">Kal, wo mere liye kuch dhoondh </t>
    </r>
    <r>
      <rPr>
        <rFont val="Roboto, Arial, sans-serif"/>
        <b/>
        <color rgb="FF202124"/>
        <sz val="12.0"/>
      </rPr>
      <t>sakte the</t>
    </r>
    <r>
      <rPr>
        <rFont val="Roboto, Arial, sans-serif"/>
        <color rgb="FF202124"/>
        <sz val="12.0"/>
      </rPr>
      <t>.</t>
    </r>
  </si>
  <si>
    <r>
      <rPr>
        <rFont val="Arial"/>
        <color theme="1"/>
        <sz val="10.0"/>
      </rPr>
      <t xml:space="preserve">Ich </t>
    </r>
    <r>
      <rPr>
        <rFont val="Arial"/>
        <b/>
        <color theme="1"/>
        <sz val="10.0"/>
      </rPr>
      <t xml:space="preserve">hätte </t>
    </r>
    <r>
      <rPr>
        <rFont val="Arial"/>
        <color theme="1"/>
        <sz val="10.0"/>
      </rPr>
      <t>gerne eine Pizza.</t>
    </r>
  </si>
  <si>
    <t>I would like to have a Pizza.</t>
  </si>
  <si>
    <r>
      <rPr>
        <rFont val="Arial"/>
        <b/>
        <color theme="1"/>
        <sz val="10.0"/>
      </rPr>
      <t>Wenn</t>
    </r>
    <r>
      <rPr>
        <rFont val="Arial"/>
        <color theme="1"/>
        <sz val="10.0"/>
      </rPr>
      <t xml:space="preserve"> es geregnet </t>
    </r>
    <r>
      <rPr>
        <rFont val="Arial"/>
        <b/>
        <color theme="1"/>
        <sz val="10.0"/>
      </rPr>
      <t>hätte</t>
    </r>
    <r>
      <rPr>
        <rFont val="Arial"/>
        <color theme="1"/>
        <sz val="10.0"/>
      </rPr>
      <t>..</t>
    </r>
  </si>
  <si>
    <t>Agar baarish hui hoti....</t>
  </si>
  <si>
    <t>Hatte es geregnet..</t>
  </si>
  <si>
    <r>
      <rPr>
        <rFont val="Arial"/>
        <b/>
        <color theme="1"/>
        <sz val="10.0"/>
      </rPr>
      <t xml:space="preserve">Wenn </t>
    </r>
    <r>
      <rPr>
        <rFont val="Arial"/>
        <color theme="1"/>
        <sz val="10.0"/>
      </rPr>
      <t xml:space="preserve">es geregnet </t>
    </r>
    <r>
      <rPr>
        <rFont val="Arial"/>
        <b/>
        <color theme="1"/>
        <sz val="10.0"/>
      </rPr>
      <t>hätte</t>
    </r>
    <r>
      <rPr>
        <rFont val="Arial"/>
        <color theme="1"/>
        <sz val="10.0"/>
      </rPr>
      <t xml:space="preserve">, </t>
    </r>
    <r>
      <rPr>
        <rFont val="Arial"/>
        <b/>
        <color theme="1"/>
        <sz val="10.0"/>
      </rPr>
      <t>dann wäre</t>
    </r>
    <r>
      <rPr>
        <rFont val="Arial"/>
        <color theme="1"/>
        <sz val="10.0"/>
      </rPr>
      <t xml:space="preserve"> ich zu Hause geblieben.</t>
    </r>
  </si>
  <si>
    <t>Agar baarish hui hoti, to main ghar me hi rukti.</t>
  </si>
  <si>
    <t>hatte ich zuhause bleiben konnen</t>
  </si>
  <si>
    <r>
      <rPr>
        <rFont val="Arial"/>
        <b/>
        <color rgb="FF000000"/>
      </rPr>
      <t xml:space="preserve">Hätte </t>
    </r>
    <r>
      <rPr>
        <rFont val="Arial"/>
        <color rgb="FF000000"/>
      </rPr>
      <t>es geregnet,...</t>
    </r>
  </si>
  <si>
    <r>
      <rPr>
        <rFont val="Arial"/>
        <b/>
        <color theme="1"/>
        <sz val="10.0"/>
      </rPr>
      <t>Hätte</t>
    </r>
    <r>
      <rPr>
        <rFont val="Arial"/>
        <color theme="1"/>
        <sz val="10.0"/>
      </rPr>
      <t xml:space="preserve"> es geregnet, </t>
    </r>
    <r>
      <rPr>
        <rFont val="Arial"/>
        <b/>
        <color theme="1"/>
        <sz val="10.0"/>
      </rPr>
      <t>wäre</t>
    </r>
    <r>
      <rPr>
        <rFont val="Arial"/>
        <color theme="1"/>
        <sz val="10.0"/>
      </rPr>
      <t xml:space="preserve"> ich zuhause geblieben.</t>
    </r>
  </si>
  <si>
    <t>Agar baarish hui hoti, to main ghar pe theri hoti.</t>
  </si>
  <si>
    <r>
      <rPr>
        <rFont val="Arial"/>
        <b/>
        <color theme="1"/>
        <sz val="10.0"/>
      </rPr>
      <t>Hätte</t>
    </r>
    <r>
      <rPr>
        <rFont val="Arial"/>
        <color theme="1"/>
        <sz val="10.0"/>
      </rPr>
      <t xml:space="preserve"> es geregnet, </t>
    </r>
    <r>
      <rPr>
        <rFont val="Arial"/>
        <b/>
        <color theme="1"/>
        <sz val="10.0"/>
      </rPr>
      <t>haette</t>
    </r>
    <r>
      <rPr>
        <rFont val="Arial"/>
        <color theme="1"/>
        <sz val="10.0"/>
      </rPr>
      <t xml:space="preserve"> ich zuhause bleiben koennen.</t>
    </r>
  </si>
  <si>
    <r>
      <rPr>
        <rFont val="Arial"/>
        <b/>
        <color theme="1"/>
        <sz val="10.0"/>
      </rPr>
      <t>Hätte</t>
    </r>
    <r>
      <rPr>
        <rFont val="Arial"/>
        <color theme="1"/>
        <sz val="10.0"/>
      </rPr>
      <t xml:space="preserve"> es geregnet, </t>
    </r>
    <r>
      <rPr>
        <rFont val="Arial"/>
        <b/>
        <color theme="1"/>
        <sz val="10.0"/>
      </rPr>
      <t>wäre</t>
    </r>
    <r>
      <rPr>
        <rFont val="Arial"/>
        <color theme="1"/>
        <sz val="10.0"/>
      </rPr>
      <t xml:space="preserve"> ich zuhause geblieben.</t>
    </r>
  </si>
  <si>
    <r>
      <rPr>
        <rFont val="Arial"/>
        <color theme="1"/>
        <sz val="10.0"/>
        <u/>
      </rPr>
      <t xml:space="preserve">hätte + </t>
    </r>
    <r>
      <rPr>
        <rFont val="Arial"/>
        <b/>
        <color theme="1"/>
        <sz val="10.0"/>
        <u/>
      </rPr>
      <t xml:space="preserve">gekauft / </t>
    </r>
    <r>
      <rPr>
        <rFont val="Arial"/>
        <color theme="1"/>
        <sz val="10.0"/>
        <u/>
      </rPr>
      <t xml:space="preserve">hätte + </t>
    </r>
    <r>
      <rPr>
        <rFont val="Arial"/>
        <b/>
        <color theme="1"/>
        <sz val="10.0"/>
        <u/>
      </rPr>
      <t>kaufen können</t>
    </r>
  </si>
  <si>
    <r>
      <rPr>
        <rFont val="Arial"/>
        <b/>
        <color theme="1"/>
        <sz val="10.0"/>
      </rPr>
      <t xml:space="preserve">Wenn </t>
    </r>
    <r>
      <rPr>
        <rFont val="Arial"/>
        <color theme="1"/>
        <sz val="10.0"/>
      </rPr>
      <t xml:space="preserve">ich reich </t>
    </r>
    <r>
      <rPr>
        <rFont val="Arial"/>
        <b/>
        <color theme="1"/>
        <sz val="10.0"/>
      </rPr>
      <t>wäre...</t>
    </r>
  </si>
  <si>
    <t>Agar main ameer hoti...</t>
  </si>
  <si>
    <r>
      <rPr>
        <rFont val="Arial"/>
        <b/>
        <color theme="1"/>
        <sz val="10.0"/>
      </rPr>
      <t xml:space="preserve">Wenn </t>
    </r>
    <r>
      <rPr>
        <rFont val="Arial"/>
        <color theme="1"/>
        <sz val="10.0"/>
      </rPr>
      <t xml:space="preserve">ich reich </t>
    </r>
    <r>
      <rPr>
        <rFont val="Arial"/>
        <b/>
        <color theme="1"/>
        <sz val="10.0"/>
      </rPr>
      <t>wäre</t>
    </r>
    <r>
      <rPr>
        <rFont val="Arial"/>
        <color theme="1"/>
        <sz val="10.0"/>
      </rPr>
      <t xml:space="preserve">, dann </t>
    </r>
    <r>
      <rPr>
        <rFont val="Arial"/>
        <b/>
        <color theme="1"/>
        <sz val="10.0"/>
      </rPr>
      <t xml:space="preserve">hätte </t>
    </r>
    <r>
      <rPr>
        <rFont val="Arial"/>
        <color theme="1"/>
        <sz val="10.0"/>
      </rPr>
      <t xml:space="preserve">ich viele Autos </t>
    </r>
    <r>
      <rPr>
        <rFont val="Arial"/>
        <b/>
        <color theme="1"/>
        <sz val="10.0"/>
      </rPr>
      <t>gekauft</t>
    </r>
    <r>
      <rPr>
        <rFont val="Arial"/>
        <color theme="1"/>
        <sz val="10.0"/>
      </rPr>
      <t>.</t>
    </r>
  </si>
  <si>
    <r>
      <rPr>
        <rFont val="Roboto, Arial, sans-serif"/>
        <color rgb="FF202124"/>
        <sz val="12.0"/>
      </rPr>
      <t xml:space="preserve">Agar main ameer hoti, </t>
    </r>
    <r>
      <rPr>
        <rFont val="Roboto, Arial, sans-serif"/>
        <b/>
        <color rgb="FF202124"/>
        <sz val="12.0"/>
      </rPr>
      <t>then</t>
    </r>
    <r>
      <rPr>
        <rFont val="Roboto, Arial, sans-serif"/>
        <color rgb="FF202124"/>
        <sz val="12.0"/>
      </rPr>
      <t xml:space="preserve"> main bahut saare cars khareedti.</t>
    </r>
  </si>
  <si>
    <r>
      <rPr>
        <rFont val="Arial"/>
        <b/>
        <color theme="1"/>
        <sz val="10.0"/>
      </rPr>
      <t xml:space="preserve">Wenn </t>
    </r>
    <r>
      <rPr>
        <rFont val="Arial"/>
        <color theme="1"/>
        <sz val="10.0"/>
      </rPr>
      <t xml:space="preserve">ich reich </t>
    </r>
    <r>
      <rPr>
        <rFont val="Arial"/>
        <b/>
        <color theme="1"/>
        <sz val="10.0"/>
      </rPr>
      <t>wäre</t>
    </r>
    <r>
      <rPr>
        <rFont val="Arial"/>
        <color theme="1"/>
        <sz val="10.0"/>
      </rPr>
      <t xml:space="preserve">, </t>
    </r>
    <r>
      <rPr>
        <rFont val="Arial"/>
        <b/>
        <color theme="1"/>
        <sz val="10.0"/>
      </rPr>
      <t xml:space="preserve">hätte </t>
    </r>
    <r>
      <rPr>
        <rFont val="Arial"/>
        <color theme="1"/>
        <sz val="10.0"/>
      </rPr>
      <t xml:space="preserve">ich viele Autos </t>
    </r>
    <r>
      <rPr>
        <rFont val="Arial"/>
        <b/>
        <color theme="1"/>
        <sz val="10.0"/>
      </rPr>
      <t>gekauft</t>
    </r>
    <r>
      <rPr>
        <rFont val="Arial"/>
        <color theme="1"/>
        <sz val="10.0"/>
      </rPr>
      <t>.</t>
    </r>
  </si>
  <si>
    <t>Agar main ameer hoti, main bahut saare cars khareedti.</t>
  </si>
  <si>
    <r>
      <rPr>
        <rFont val="Arial"/>
        <b/>
        <color theme="1"/>
        <sz val="10.0"/>
      </rPr>
      <t xml:space="preserve">Wenn </t>
    </r>
    <r>
      <rPr>
        <rFont val="Arial"/>
        <color theme="1"/>
        <sz val="10.0"/>
      </rPr>
      <t xml:space="preserve">ich reich </t>
    </r>
    <r>
      <rPr>
        <rFont val="Arial"/>
        <b/>
        <color theme="1"/>
        <sz val="10.0"/>
      </rPr>
      <t>wäre</t>
    </r>
    <r>
      <rPr>
        <rFont val="Arial"/>
        <color theme="1"/>
        <sz val="10.0"/>
      </rPr>
      <t xml:space="preserve">, dann </t>
    </r>
    <r>
      <rPr>
        <rFont val="Arial"/>
        <b/>
        <color theme="1"/>
        <sz val="10.0"/>
      </rPr>
      <t xml:space="preserve">hätte </t>
    </r>
    <r>
      <rPr>
        <rFont val="Arial"/>
        <color theme="1"/>
        <sz val="10.0"/>
      </rPr>
      <t xml:space="preserve">ich viele Autos </t>
    </r>
    <r>
      <rPr>
        <rFont val="Arial"/>
        <b/>
        <color theme="1"/>
        <sz val="10.0"/>
      </rPr>
      <t>kaufen</t>
    </r>
    <r>
      <rPr>
        <rFont val="Arial"/>
        <color theme="1"/>
        <sz val="10.0"/>
      </rPr>
      <t xml:space="preserve"> </t>
    </r>
    <r>
      <rPr>
        <rFont val="Arial"/>
        <b/>
        <color theme="1"/>
        <sz val="10.0"/>
      </rPr>
      <t>können</t>
    </r>
    <r>
      <rPr>
        <rFont val="Arial"/>
        <color theme="1"/>
        <sz val="10.0"/>
      </rPr>
      <t>.</t>
    </r>
  </si>
  <si>
    <r>
      <rPr>
        <rFont val="Arial"/>
        <b/>
        <color theme="1"/>
        <sz val="10.0"/>
      </rPr>
      <t xml:space="preserve">Wenn </t>
    </r>
    <r>
      <rPr>
        <rFont val="Arial"/>
        <color theme="1"/>
        <sz val="10.0"/>
      </rPr>
      <t xml:space="preserve">ich in Indien </t>
    </r>
    <r>
      <rPr>
        <rFont val="Arial"/>
        <b/>
        <color theme="1"/>
        <sz val="10.0"/>
      </rPr>
      <t>wäre</t>
    </r>
    <r>
      <rPr>
        <rFont val="Arial"/>
        <color theme="1"/>
        <sz val="10.0"/>
      </rPr>
      <t xml:space="preserve">, </t>
    </r>
    <r>
      <rPr>
        <rFont val="Arial"/>
        <b/>
        <color theme="1"/>
        <sz val="10.0"/>
      </rPr>
      <t>hätte</t>
    </r>
    <r>
      <rPr>
        <rFont val="Arial"/>
        <color theme="1"/>
        <sz val="10.0"/>
      </rPr>
      <t xml:space="preserve"> er für mich etwas finden können.</t>
    </r>
  </si>
  <si>
    <t>If main India me hoti, to wo mere liye kuch khoj sakte the.</t>
  </si>
  <si>
    <r>
      <rPr>
        <rFont val="Arial"/>
        <color theme="1"/>
        <sz val="10.0"/>
      </rPr>
      <t xml:space="preserve">Wenn ich in Japan waere, </t>
    </r>
    <r>
      <rPr>
        <rFont val="Arial"/>
        <b/>
        <color theme="1"/>
        <sz val="10.0"/>
      </rPr>
      <t>hätte</t>
    </r>
    <r>
      <rPr>
        <rFont val="Arial"/>
        <color theme="1"/>
        <sz val="10.0"/>
      </rPr>
      <t xml:space="preserve"> ich Mont Fuji visit kar sakti thi.</t>
    </r>
  </si>
  <si>
    <r>
      <rPr>
        <rFont val="Arial"/>
        <b/>
        <color theme="1"/>
        <sz val="10.0"/>
      </rPr>
      <t>hätte</t>
    </r>
    <r>
      <rPr>
        <rFont val="Arial"/>
        <color theme="1"/>
        <sz val="10.0"/>
      </rPr>
      <t xml:space="preserve"> ich getrunken, </t>
    </r>
    <r>
      <rPr>
        <rFont val="Arial"/>
        <b/>
        <color theme="1"/>
        <sz val="10.0"/>
      </rPr>
      <t>hätte</t>
    </r>
    <r>
      <rPr>
        <rFont val="Arial"/>
        <color theme="1"/>
        <sz val="10.0"/>
      </rPr>
      <t xml:space="preserve"> ich geschlafen, </t>
    </r>
    <r>
      <rPr>
        <rFont val="Arial"/>
        <b/>
        <color theme="1"/>
        <sz val="10.0"/>
      </rPr>
      <t>hätte</t>
    </r>
    <r>
      <rPr>
        <rFont val="Arial"/>
        <color theme="1"/>
        <sz val="10.0"/>
      </rPr>
      <t xml:space="preserve"> ich gelernt.</t>
    </r>
  </si>
  <si>
    <r>
      <rPr>
        <rFont val="Arial"/>
        <b/>
        <color theme="1"/>
        <sz val="10.0"/>
      </rPr>
      <t>hätte</t>
    </r>
    <r>
      <rPr>
        <rFont val="Arial"/>
        <color theme="1"/>
        <sz val="10.0"/>
      </rPr>
      <t xml:space="preserve"> ich gekauft, </t>
    </r>
    <r>
      <rPr>
        <rFont val="Arial"/>
        <b/>
        <color theme="1"/>
        <sz val="10.0"/>
      </rPr>
      <t>hätte</t>
    </r>
    <r>
      <rPr>
        <rFont val="Arial"/>
        <color theme="1"/>
        <sz val="10.0"/>
      </rPr>
      <t xml:space="preserve"> ich gefunden, </t>
    </r>
    <r>
      <rPr>
        <rFont val="Arial"/>
        <b/>
        <color theme="1"/>
        <sz val="10.0"/>
      </rPr>
      <t>hätte</t>
    </r>
    <r>
      <rPr>
        <rFont val="Arial"/>
        <color theme="1"/>
        <sz val="10.0"/>
      </rPr>
      <t xml:space="preserve"> ich geschrieben.</t>
    </r>
  </si>
  <si>
    <r>
      <rPr>
        <rFont val="Arial"/>
        <b/>
        <color theme="1"/>
        <sz val="10.0"/>
      </rPr>
      <t>hätte</t>
    </r>
    <r>
      <rPr>
        <rFont val="Arial"/>
        <color theme="1"/>
        <sz val="10.0"/>
      </rPr>
      <t xml:space="preserve"> ich trink</t>
    </r>
    <r>
      <rPr>
        <rFont val="Arial"/>
        <b/>
        <color theme="1"/>
        <sz val="10.0"/>
      </rPr>
      <t>en</t>
    </r>
    <r>
      <rPr>
        <rFont val="Arial"/>
        <color theme="1"/>
        <sz val="10.0"/>
      </rPr>
      <t xml:space="preserve"> </t>
    </r>
    <r>
      <rPr>
        <rFont val="Arial"/>
        <b/>
        <color theme="1"/>
        <sz val="10.0"/>
      </rPr>
      <t>können</t>
    </r>
    <r>
      <rPr>
        <rFont val="Arial"/>
        <color theme="1"/>
        <sz val="10.0"/>
      </rPr>
      <t>, hätte ich schlaf</t>
    </r>
    <r>
      <rPr>
        <rFont val="Arial"/>
        <b/>
        <color theme="1"/>
        <sz val="10.0"/>
      </rPr>
      <t>en</t>
    </r>
    <r>
      <rPr>
        <rFont val="Arial"/>
        <color theme="1"/>
        <sz val="10.0"/>
      </rPr>
      <t xml:space="preserve"> </t>
    </r>
    <r>
      <rPr>
        <rFont val="Arial"/>
        <b/>
        <color theme="1"/>
        <sz val="10.0"/>
      </rPr>
      <t>können</t>
    </r>
    <r>
      <rPr>
        <rFont val="Arial"/>
        <color theme="1"/>
        <sz val="10.0"/>
      </rPr>
      <t xml:space="preserve">,  hätte ich lernen </t>
    </r>
    <r>
      <rPr>
        <rFont val="Arial"/>
        <b/>
        <color theme="1"/>
        <sz val="10.0"/>
      </rPr>
      <t>können</t>
    </r>
    <r>
      <rPr>
        <rFont val="Arial"/>
        <color theme="1"/>
        <sz val="10.0"/>
      </rPr>
      <t>.</t>
    </r>
  </si>
  <si>
    <t>xx</t>
  </si>
  <si>
    <r>
      <rPr>
        <rFont val="Arial"/>
        <b/>
        <color theme="1"/>
        <sz val="10.0"/>
      </rPr>
      <t>hätte</t>
    </r>
    <r>
      <rPr>
        <rFont val="Arial"/>
        <color theme="1"/>
        <sz val="10.0"/>
      </rPr>
      <t xml:space="preserve"> ich kauf</t>
    </r>
    <r>
      <rPr>
        <rFont val="Arial"/>
        <b/>
        <color theme="1"/>
        <sz val="10.0"/>
      </rPr>
      <t>en</t>
    </r>
    <r>
      <rPr>
        <rFont val="Arial"/>
        <color theme="1"/>
        <sz val="10.0"/>
      </rPr>
      <t xml:space="preserve"> </t>
    </r>
    <r>
      <rPr>
        <rFont val="Arial"/>
        <b/>
        <color theme="1"/>
        <sz val="10.0"/>
      </rPr>
      <t>können</t>
    </r>
    <r>
      <rPr>
        <rFont val="Arial"/>
        <color theme="1"/>
        <sz val="10.0"/>
      </rPr>
      <t>, hätte ich find</t>
    </r>
    <r>
      <rPr>
        <rFont val="Arial"/>
        <b/>
        <color theme="1"/>
        <sz val="10.0"/>
      </rPr>
      <t>en</t>
    </r>
    <r>
      <rPr>
        <rFont val="Arial"/>
        <color theme="1"/>
        <sz val="10.0"/>
      </rPr>
      <t xml:space="preserve"> </t>
    </r>
    <r>
      <rPr>
        <rFont val="Arial"/>
        <b/>
        <color theme="1"/>
        <sz val="10.0"/>
      </rPr>
      <t>können</t>
    </r>
    <r>
      <rPr>
        <rFont val="Arial"/>
        <color theme="1"/>
        <sz val="10.0"/>
      </rPr>
      <t xml:space="preserve">, hätte ich schreiben </t>
    </r>
    <r>
      <rPr>
        <rFont val="Arial"/>
        <b/>
        <color theme="1"/>
        <sz val="10.0"/>
      </rPr>
      <t>können</t>
    </r>
    <r>
      <rPr>
        <rFont val="Arial"/>
        <color theme="1"/>
        <sz val="10.0"/>
      </rPr>
      <t>.</t>
    </r>
  </si>
  <si>
    <r>
      <rPr>
        <rFont val="Arial"/>
        <b/>
        <color theme="1"/>
        <sz val="10.0"/>
      </rPr>
      <t xml:space="preserve">Wenn </t>
    </r>
    <r>
      <rPr>
        <rFont val="Arial"/>
        <color theme="1"/>
        <sz val="10.0"/>
      </rPr>
      <t xml:space="preserve">ich in einem Café </t>
    </r>
    <r>
      <rPr>
        <rFont val="Arial"/>
        <b/>
        <color theme="1"/>
        <sz val="10.0"/>
      </rPr>
      <t>wäre</t>
    </r>
    <r>
      <rPr>
        <rFont val="Arial"/>
        <color theme="1"/>
        <sz val="10.0"/>
      </rPr>
      <t xml:space="preserve">, hätte ich </t>
    </r>
    <r>
      <rPr>
        <rFont val="Arial"/>
        <b/>
        <color theme="1"/>
        <sz val="10.0"/>
      </rPr>
      <t>Kaffee</t>
    </r>
    <r>
      <rPr>
        <rFont val="Arial"/>
        <color theme="1"/>
        <sz val="10.0"/>
      </rPr>
      <t xml:space="preserve"> trinken </t>
    </r>
    <r>
      <rPr>
        <rFont val="Arial"/>
        <b/>
        <color theme="1"/>
        <sz val="10.0"/>
      </rPr>
      <t>können</t>
    </r>
    <r>
      <rPr>
        <rFont val="Arial"/>
        <color theme="1"/>
        <sz val="10.0"/>
      </rPr>
      <t>.</t>
    </r>
  </si>
  <si>
    <r>
      <rPr>
        <rFont val="Arial"/>
        <b/>
        <color theme="1"/>
        <sz val="10.0"/>
      </rPr>
      <t xml:space="preserve">Wenn </t>
    </r>
    <r>
      <rPr>
        <rFont val="Arial"/>
        <color theme="1"/>
        <sz val="10.0"/>
      </rPr>
      <t xml:space="preserve">ich im müde </t>
    </r>
    <r>
      <rPr>
        <rFont val="Arial"/>
        <b/>
        <color theme="1"/>
        <sz val="10.0"/>
      </rPr>
      <t>wäre</t>
    </r>
    <r>
      <rPr>
        <rFont val="Arial"/>
        <color theme="1"/>
        <sz val="10.0"/>
      </rPr>
      <t xml:space="preserve">, </t>
    </r>
    <r>
      <rPr>
        <rFont val="Arial"/>
        <b/>
        <color theme="1"/>
        <sz val="10.0"/>
      </rPr>
      <t>hätte</t>
    </r>
    <r>
      <rPr>
        <rFont val="Arial"/>
        <color theme="1"/>
        <sz val="10.0"/>
      </rPr>
      <t xml:space="preserve"> ich schlafen </t>
    </r>
    <r>
      <rPr>
        <rFont val="Arial"/>
        <b/>
        <color theme="1"/>
        <sz val="10.0"/>
      </rPr>
      <t>können</t>
    </r>
    <r>
      <rPr>
        <rFont val="Arial"/>
        <color theme="1"/>
        <sz val="10.0"/>
      </rPr>
      <t>.</t>
    </r>
  </si>
  <si>
    <r>
      <rPr>
        <rFont val="Arial"/>
        <b/>
        <color theme="1"/>
      </rPr>
      <t>Wenn</t>
    </r>
    <r>
      <rPr>
        <rFont val="Arial"/>
        <color theme="1"/>
      </rPr>
      <t xml:space="preserve"> du reich </t>
    </r>
    <r>
      <rPr>
        <rFont val="Arial"/>
        <b/>
        <color theme="1"/>
      </rPr>
      <t>wärst</t>
    </r>
    <r>
      <rPr>
        <rFont val="Arial"/>
        <color theme="1"/>
      </rPr>
      <t xml:space="preserve">, dann hättest du viele Autos </t>
    </r>
    <r>
      <rPr>
        <rFont val="Arial"/>
        <b/>
        <color theme="1"/>
      </rPr>
      <t>gekauft</t>
    </r>
    <r>
      <rPr>
        <rFont val="Arial"/>
        <color theme="1"/>
      </rPr>
      <t>.</t>
    </r>
  </si>
  <si>
    <r>
      <rPr>
        <rFont val="Arial"/>
        <b/>
        <color theme="1"/>
      </rPr>
      <t>Wenn</t>
    </r>
    <r>
      <rPr>
        <rFont val="Arial"/>
        <color theme="1"/>
      </rPr>
      <t xml:space="preserve"> du reich </t>
    </r>
    <r>
      <rPr>
        <rFont val="Arial"/>
        <b/>
        <color theme="1"/>
      </rPr>
      <t>wärst</t>
    </r>
    <r>
      <rPr>
        <rFont val="Arial"/>
        <color theme="1"/>
      </rPr>
      <t xml:space="preserve">, hättest du viele Autos </t>
    </r>
    <r>
      <rPr>
        <rFont val="Arial"/>
        <b/>
        <color theme="1"/>
      </rPr>
      <t>gekauft</t>
    </r>
    <r>
      <rPr>
        <rFont val="Arial"/>
        <color theme="1"/>
      </rPr>
      <t>.</t>
    </r>
  </si>
  <si>
    <r>
      <rPr>
        <rFont val="Arial"/>
        <b/>
        <color theme="1"/>
      </rPr>
      <t>Wenn</t>
    </r>
    <r>
      <rPr>
        <rFont val="Arial"/>
        <color theme="1"/>
      </rPr>
      <t xml:space="preserve"> du reich </t>
    </r>
    <r>
      <rPr>
        <rFont val="Arial"/>
        <b/>
        <color theme="1"/>
      </rPr>
      <t>wärst</t>
    </r>
    <r>
      <rPr>
        <rFont val="Arial"/>
        <color theme="1"/>
      </rPr>
      <t xml:space="preserve">, hättest du viele Autos </t>
    </r>
    <r>
      <rPr>
        <rFont val="Arial"/>
        <b/>
        <color theme="1"/>
      </rPr>
      <t>kaufen können</t>
    </r>
    <r>
      <rPr>
        <rFont val="Arial"/>
        <color theme="1"/>
      </rPr>
      <t>.</t>
    </r>
  </si>
  <si>
    <r>
      <rPr>
        <rFont val="Arial"/>
        <b/>
        <color theme="1"/>
      </rPr>
      <t>Wenn</t>
    </r>
    <r>
      <rPr>
        <rFont val="Arial"/>
        <color theme="1"/>
      </rPr>
      <t xml:space="preserve"> du in Indien </t>
    </r>
    <r>
      <rPr>
        <rFont val="Arial"/>
        <b/>
        <color theme="1"/>
      </rPr>
      <t>wärst</t>
    </r>
    <r>
      <rPr>
        <rFont val="Arial"/>
        <color theme="1"/>
      </rPr>
      <t xml:space="preserve">, hätte er für dich etwas </t>
    </r>
    <r>
      <rPr>
        <rFont val="Arial"/>
        <b/>
        <color theme="1"/>
      </rPr>
      <t>finden können</t>
    </r>
    <r>
      <rPr>
        <rFont val="Arial"/>
        <color theme="1"/>
      </rPr>
      <t>.</t>
    </r>
  </si>
  <si>
    <r>
      <rPr>
        <rFont val="Arial"/>
        <b/>
        <color theme="1"/>
      </rPr>
      <t>Wenn</t>
    </r>
    <r>
      <rPr>
        <rFont val="Arial"/>
        <color theme="1"/>
      </rPr>
      <t xml:space="preserve"> du in Japan </t>
    </r>
    <r>
      <rPr>
        <rFont val="Arial"/>
        <b/>
        <color theme="1"/>
      </rPr>
      <t>wärst</t>
    </r>
    <r>
      <rPr>
        <rFont val="Arial"/>
        <color theme="1"/>
      </rPr>
      <t xml:space="preserve">, hättest du den Mount Fuji </t>
    </r>
    <r>
      <rPr>
        <rFont val="Arial"/>
        <b/>
        <color theme="1"/>
      </rPr>
      <t>besuchen können</t>
    </r>
    <r>
      <rPr>
        <rFont val="Arial"/>
        <color theme="1"/>
      </rPr>
      <t>.</t>
    </r>
  </si>
  <si>
    <r>
      <rPr>
        <rFont val="Arial"/>
        <b/>
        <color theme="1"/>
      </rPr>
      <t>Wenn</t>
    </r>
    <r>
      <rPr>
        <rFont val="Arial"/>
        <color theme="1"/>
      </rPr>
      <t xml:space="preserve"> er reich </t>
    </r>
    <r>
      <rPr>
        <rFont val="Arial"/>
        <b/>
        <color theme="1"/>
      </rPr>
      <t>wäre</t>
    </r>
    <r>
      <rPr>
        <rFont val="Arial"/>
        <color theme="1"/>
      </rPr>
      <t xml:space="preserve">, dann </t>
    </r>
    <r>
      <rPr>
        <rFont val="Arial"/>
        <b/>
        <color theme="1"/>
      </rPr>
      <t>hätte</t>
    </r>
    <r>
      <rPr>
        <rFont val="Arial"/>
        <color theme="1"/>
      </rPr>
      <t xml:space="preserve"> er viele Autos </t>
    </r>
    <r>
      <rPr>
        <rFont val="Arial"/>
        <b/>
        <color theme="1"/>
      </rPr>
      <t>gekauft</t>
    </r>
    <r>
      <rPr>
        <rFont val="Arial"/>
        <color theme="1"/>
      </rPr>
      <t>.</t>
    </r>
  </si>
  <si>
    <r>
      <rPr>
        <rFont val="Arial"/>
        <b/>
        <color theme="1"/>
      </rPr>
      <t>Wenn</t>
    </r>
    <r>
      <rPr>
        <rFont val="Arial"/>
        <color theme="1"/>
      </rPr>
      <t xml:space="preserve"> er reich </t>
    </r>
    <r>
      <rPr>
        <rFont val="Arial"/>
        <b/>
        <color theme="1"/>
      </rPr>
      <t>wäre</t>
    </r>
    <r>
      <rPr>
        <rFont val="Arial"/>
        <color theme="1"/>
      </rPr>
      <t xml:space="preserve">, </t>
    </r>
    <r>
      <rPr>
        <rFont val="Arial"/>
        <b/>
        <color theme="1"/>
      </rPr>
      <t>hätte</t>
    </r>
    <r>
      <rPr>
        <rFont val="Arial"/>
        <color theme="1"/>
      </rPr>
      <t xml:space="preserve"> er viele Autos </t>
    </r>
    <r>
      <rPr>
        <rFont val="Arial"/>
        <b/>
        <color theme="1"/>
      </rPr>
      <t>gekauft</t>
    </r>
    <r>
      <rPr>
        <rFont val="Arial"/>
        <color theme="1"/>
      </rPr>
      <t>.</t>
    </r>
  </si>
  <si>
    <r>
      <rPr>
        <rFont val="Arial"/>
        <b/>
        <color theme="1"/>
      </rPr>
      <t>Wenn</t>
    </r>
    <r>
      <rPr>
        <rFont val="Arial"/>
        <color theme="1"/>
      </rPr>
      <t xml:space="preserve"> er reich </t>
    </r>
    <r>
      <rPr>
        <rFont val="Arial"/>
        <b/>
        <color theme="1"/>
      </rPr>
      <t>wäre</t>
    </r>
    <r>
      <rPr>
        <rFont val="Arial"/>
        <color theme="1"/>
      </rPr>
      <t xml:space="preserve">, </t>
    </r>
    <r>
      <rPr>
        <rFont val="Arial"/>
        <b/>
        <color theme="1"/>
      </rPr>
      <t>hätte</t>
    </r>
    <r>
      <rPr>
        <rFont val="Arial"/>
        <color theme="1"/>
      </rPr>
      <t xml:space="preserve"> er viele Autos </t>
    </r>
    <r>
      <rPr>
        <rFont val="Arial"/>
        <b/>
        <color theme="1"/>
      </rPr>
      <t>kaufen können</t>
    </r>
    <r>
      <rPr>
        <rFont val="Arial"/>
        <color theme="1"/>
      </rPr>
      <t>.</t>
    </r>
  </si>
  <si>
    <r>
      <rPr>
        <rFont val="Arial"/>
        <b/>
        <color theme="1"/>
      </rPr>
      <t>Wenn</t>
    </r>
    <r>
      <rPr>
        <rFont val="Arial"/>
        <color theme="1"/>
      </rPr>
      <t xml:space="preserve"> er in Indien </t>
    </r>
    <r>
      <rPr>
        <rFont val="Arial"/>
        <b/>
        <color theme="1"/>
      </rPr>
      <t>wäre</t>
    </r>
    <r>
      <rPr>
        <rFont val="Arial"/>
        <color theme="1"/>
      </rPr>
      <t xml:space="preserve">, </t>
    </r>
    <r>
      <rPr>
        <rFont val="Arial"/>
        <b/>
        <color theme="1"/>
      </rPr>
      <t>hätte</t>
    </r>
    <r>
      <rPr>
        <rFont val="Arial"/>
        <color theme="1"/>
      </rPr>
      <t xml:space="preserve"> Doctor sir für ihn etwas </t>
    </r>
    <r>
      <rPr>
        <rFont val="Arial"/>
        <b/>
        <color theme="1"/>
      </rPr>
      <t>finden</t>
    </r>
    <r>
      <rPr>
        <rFont val="Arial"/>
        <color theme="1"/>
      </rPr>
      <t xml:space="preserve"> </t>
    </r>
    <r>
      <rPr>
        <rFont val="Arial"/>
        <b/>
        <color theme="1"/>
      </rPr>
      <t>können</t>
    </r>
    <r>
      <rPr>
        <rFont val="Arial"/>
        <color theme="1"/>
      </rPr>
      <t>.</t>
    </r>
  </si>
  <si>
    <r>
      <rPr>
        <rFont val="Arial"/>
        <b/>
        <color theme="1"/>
      </rPr>
      <t>Wenn</t>
    </r>
    <r>
      <rPr>
        <rFont val="Arial"/>
        <color theme="1"/>
      </rPr>
      <t xml:space="preserve"> er in Japan </t>
    </r>
    <r>
      <rPr>
        <rFont val="Arial"/>
        <b/>
        <color theme="1"/>
      </rPr>
      <t>wäre</t>
    </r>
    <r>
      <rPr>
        <rFont val="Arial"/>
        <color theme="1"/>
      </rPr>
      <t xml:space="preserve">, </t>
    </r>
    <r>
      <rPr>
        <rFont val="Arial"/>
        <b/>
        <color theme="1"/>
      </rPr>
      <t>hätte</t>
    </r>
    <r>
      <rPr>
        <rFont val="Arial"/>
        <color theme="1"/>
      </rPr>
      <t xml:space="preserve"> er den Mount Fuji </t>
    </r>
    <r>
      <rPr>
        <rFont val="Arial"/>
        <b/>
        <color theme="1"/>
      </rPr>
      <t>besuchen</t>
    </r>
    <r>
      <rPr>
        <rFont val="Arial"/>
        <color theme="1"/>
      </rPr>
      <t xml:space="preserve"> </t>
    </r>
    <r>
      <rPr>
        <rFont val="Arial"/>
        <b/>
        <color theme="1"/>
      </rPr>
      <t>können</t>
    </r>
    <r>
      <rPr>
        <rFont val="Arial"/>
        <color theme="1"/>
      </rPr>
      <t>.</t>
    </r>
  </si>
  <si>
    <r>
      <rPr>
        <rFont val="Arial"/>
        <color theme="1"/>
        <sz val="10.0"/>
      </rPr>
      <t xml:space="preserve">Ich </t>
    </r>
    <r>
      <rPr>
        <rFont val="Arial"/>
        <b/>
        <color theme="1"/>
        <sz val="10.0"/>
      </rPr>
      <t>wäre</t>
    </r>
    <r>
      <rPr>
        <rFont val="Arial"/>
        <color theme="1"/>
        <sz val="10.0"/>
      </rPr>
      <t xml:space="preserve"> gegangen.</t>
    </r>
  </si>
  <si>
    <t>I would have gone.</t>
  </si>
  <si>
    <r>
      <rPr>
        <rFont val="Arial"/>
        <color theme="1"/>
        <sz val="10.0"/>
      </rPr>
      <t xml:space="preserve">Wenn es nicht geregnet </t>
    </r>
    <r>
      <rPr>
        <rFont val="Arial"/>
        <b/>
        <color theme="1"/>
        <sz val="10.0"/>
      </rPr>
      <t>hätte</t>
    </r>
    <r>
      <rPr>
        <rFont val="Arial"/>
        <color theme="1"/>
        <sz val="10.0"/>
      </rPr>
      <t xml:space="preserve">, </t>
    </r>
    <r>
      <rPr>
        <rFont val="Arial"/>
        <b/>
        <color theme="1"/>
        <sz val="10.0"/>
      </rPr>
      <t>dann</t>
    </r>
    <r>
      <rPr>
        <rFont val="Arial"/>
        <color theme="1"/>
        <sz val="10.0"/>
      </rPr>
      <t xml:space="preserve"> </t>
    </r>
    <r>
      <rPr>
        <rFont val="Arial"/>
        <b/>
        <color theme="1"/>
        <sz val="10.0"/>
      </rPr>
      <t xml:space="preserve">wäre </t>
    </r>
    <r>
      <rPr>
        <rFont val="Arial"/>
        <color theme="1"/>
        <sz val="10.0"/>
      </rPr>
      <t>ich gegangen.</t>
    </r>
  </si>
  <si>
    <r>
      <rPr>
        <rFont val="Arial"/>
        <color theme="1"/>
        <sz val="10.0"/>
      </rPr>
      <t xml:space="preserve">Wenn es nicht geregnet </t>
    </r>
    <r>
      <rPr>
        <rFont val="Arial"/>
        <b/>
        <color theme="1"/>
        <sz val="10.0"/>
      </rPr>
      <t>hätte</t>
    </r>
    <r>
      <rPr>
        <rFont val="Arial"/>
        <color theme="1"/>
        <sz val="10.0"/>
      </rPr>
      <t xml:space="preserve">, </t>
    </r>
    <r>
      <rPr>
        <rFont val="Arial"/>
        <b/>
        <color theme="1"/>
        <sz val="10.0"/>
      </rPr>
      <t xml:space="preserve">wäre </t>
    </r>
    <r>
      <rPr>
        <rFont val="Arial"/>
        <color theme="1"/>
        <sz val="10.0"/>
      </rPr>
      <t>ich gegangen.</t>
    </r>
  </si>
  <si>
    <r>
      <rPr>
        <rFont val="Arial"/>
        <color theme="1"/>
        <sz val="10.0"/>
      </rPr>
      <t xml:space="preserve">Wenn es nicht geregnet </t>
    </r>
    <r>
      <rPr>
        <rFont val="Arial"/>
        <b/>
        <color theme="1"/>
        <sz val="10.0"/>
      </rPr>
      <t>hätte</t>
    </r>
    <r>
      <rPr>
        <rFont val="Arial"/>
        <color theme="1"/>
        <sz val="10.0"/>
      </rPr>
      <t xml:space="preserve">, </t>
    </r>
    <r>
      <rPr>
        <rFont val="Arial"/>
        <b/>
        <color theme="1"/>
        <sz val="10.0"/>
      </rPr>
      <t xml:space="preserve">wäre </t>
    </r>
    <r>
      <rPr>
        <rFont val="Arial"/>
        <color theme="1"/>
        <sz val="10.0"/>
      </rPr>
      <t>ich mit dir gegangen.</t>
    </r>
  </si>
  <si>
    <r>
      <rPr>
        <rFont val="Arial"/>
        <b/>
        <color theme="1"/>
        <sz val="10.0"/>
      </rPr>
      <t>Gestern</t>
    </r>
    <r>
      <rPr>
        <rFont val="Arial"/>
        <color theme="1"/>
        <sz val="10.0"/>
      </rPr>
      <t>,</t>
    </r>
    <r>
      <rPr>
        <rFont val="Arial"/>
        <b/>
        <color theme="1"/>
        <sz val="10.0"/>
      </rPr>
      <t xml:space="preserve"> hätte ich</t>
    </r>
    <r>
      <rPr>
        <rFont val="Arial"/>
        <color theme="1"/>
        <sz val="10.0"/>
      </rPr>
      <t xml:space="preserve"> mehr schlafen können.</t>
    </r>
  </si>
  <si>
    <t>Kal, main jada so sakti thi.</t>
  </si>
  <si>
    <r>
      <rPr>
        <rFont val="Arial"/>
        <b/>
        <color theme="1"/>
        <sz val="10.0"/>
      </rPr>
      <t>Gestern</t>
    </r>
    <r>
      <rPr>
        <rFont val="Arial"/>
        <color theme="1"/>
        <sz val="10.0"/>
      </rPr>
      <t>,</t>
    </r>
    <r>
      <rPr>
        <rFont val="Arial"/>
        <b/>
        <color theme="1"/>
        <sz val="10.0"/>
      </rPr>
      <t xml:space="preserve"> hätte ich</t>
    </r>
    <r>
      <rPr>
        <rFont val="Arial"/>
        <color theme="1"/>
        <sz val="10.0"/>
      </rPr>
      <t xml:space="preserve"> mehr schlafen sollen.</t>
    </r>
  </si>
  <si>
    <t>Kal, mujhe jaada sona chaahiye tha</t>
  </si>
  <si>
    <r>
      <rPr>
        <rFont val="Arial"/>
        <b/>
        <color theme="1"/>
        <sz val="10.0"/>
      </rPr>
      <t>Gestern</t>
    </r>
    <r>
      <rPr>
        <rFont val="Arial"/>
        <color theme="1"/>
        <sz val="10.0"/>
      </rPr>
      <t xml:space="preserve">, </t>
    </r>
    <r>
      <rPr>
        <rFont val="Arial"/>
        <b/>
        <color theme="1"/>
        <sz val="10.0"/>
      </rPr>
      <t>hättest du</t>
    </r>
    <r>
      <rPr>
        <rFont val="Arial"/>
        <color theme="1"/>
        <sz val="10.0"/>
      </rPr>
      <t xml:space="preserve"> mehr wasser trinken </t>
    </r>
    <r>
      <rPr>
        <rFont val="Arial"/>
        <b/>
        <color theme="1"/>
        <sz val="10.0"/>
      </rPr>
      <t>sollen</t>
    </r>
    <r>
      <rPr>
        <rFont val="Arial"/>
        <color theme="1"/>
        <sz val="10.0"/>
      </rPr>
      <t>.</t>
    </r>
  </si>
  <si>
    <t>Kal, tumhe jada paani peena chahiye tha.</t>
  </si>
  <si>
    <r>
      <rPr>
        <rFont val="Arial"/>
        <b/>
        <color theme="1"/>
        <sz val="10.0"/>
      </rPr>
      <t>Gestern</t>
    </r>
    <r>
      <rPr>
        <rFont val="Arial"/>
        <color theme="1"/>
        <sz val="10.0"/>
      </rPr>
      <t xml:space="preserve">, </t>
    </r>
    <r>
      <rPr>
        <rFont val="Arial"/>
        <b/>
        <color theme="1"/>
        <sz val="10.0"/>
      </rPr>
      <t>hättest du</t>
    </r>
    <r>
      <rPr>
        <rFont val="Arial"/>
        <color theme="1"/>
        <sz val="10.0"/>
      </rPr>
      <t xml:space="preserve"> mehr Reis essen </t>
    </r>
    <r>
      <rPr>
        <rFont val="Arial"/>
        <b/>
        <color theme="1"/>
        <sz val="10.0"/>
      </rPr>
      <t>sollen</t>
    </r>
    <r>
      <rPr>
        <rFont val="Arial"/>
        <color theme="1"/>
        <sz val="10.0"/>
      </rPr>
      <t>.</t>
    </r>
  </si>
  <si>
    <t>Kal, tumhe jada Chaawal khaana chahiye tha.</t>
  </si>
  <si>
    <t>Für diesen Zweck hättest du einen anderen Becher nutzen können.</t>
  </si>
  <si>
    <t>You could have used another cup for this purpose.</t>
  </si>
  <si>
    <t>Der Zweck des Meetings ist wichtig.</t>
  </si>
  <si>
    <t>Der Zweck der Reise ist Erholung.</t>
  </si>
  <si>
    <t>Jeder hat einen Zweck im Leben.</t>
  </si>
  <si>
    <t>Der Zweck der Spende ist Hilfe.</t>
  </si>
  <si>
    <t>Es wird / Ich werde</t>
  </si>
  <si>
    <r>
      <rPr>
        <rFont val="Arial"/>
        <b/>
        <color theme="1"/>
        <sz val="10.0"/>
      </rPr>
      <t>Ich werde</t>
    </r>
    <r>
      <rPr>
        <rFont val="Arial"/>
        <color theme="1"/>
        <sz val="10.0"/>
      </rPr>
      <t xml:space="preserve"> Pizza essen. </t>
    </r>
    <r>
      <rPr>
        <rFont val="Arial"/>
        <b/>
        <color theme="1"/>
        <sz val="10.0"/>
      </rPr>
      <t>Es wird</t>
    </r>
    <r>
      <rPr>
        <rFont val="Arial"/>
        <color theme="1"/>
        <sz val="10.0"/>
      </rPr>
      <t xml:space="preserve"> nicht regnen.</t>
    </r>
  </si>
  <si>
    <r>
      <rPr>
        <rFont val="Arial"/>
        <b/>
        <color theme="1"/>
        <sz val="10.0"/>
      </rPr>
      <t>Wird</t>
    </r>
    <r>
      <rPr>
        <rFont val="Arial"/>
        <color theme="1"/>
        <sz val="10.0"/>
      </rPr>
      <t xml:space="preserve"> es nicht regnen?</t>
    </r>
  </si>
  <si>
    <r>
      <rPr>
        <rFont val="Roboto, Arial, sans-serif"/>
        <color rgb="FF202124"/>
        <sz val="12.0"/>
      </rPr>
      <t xml:space="preserve">Wenn es regnet, </t>
    </r>
    <r>
      <rPr>
        <rFont val="Roboto, Arial, sans-serif"/>
        <b/>
        <color rgb="FF202124"/>
        <sz val="12.0"/>
      </rPr>
      <t>werde ich</t>
    </r>
    <r>
      <rPr>
        <rFont val="Roboto, Arial, sans-serif"/>
        <color rgb="FF202124"/>
        <sz val="12.0"/>
      </rPr>
      <t xml:space="preserve"> zurück kommen.</t>
    </r>
  </si>
  <si>
    <t>Wird es Regnen?</t>
  </si>
  <si>
    <r>
      <rPr>
        <rFont val="Roboto, Arial, sans-serif"/>
        <b/>
        <color rgb="FF202124"/>
        <sz val="12.0"/>
      </rPr>
      <t xml:space="preserve">Wird </t>
    </r>
    <r>
      <rPr>
        <rFont val="Roboto, Arial, sans-serif"/>
        <color rgb="FF202124"/>
        <sz val="12.0"/>
      </rPr>
      <t>es am Montag regnen?</t>
    </r>
  </si>
  <si>
    <t>mich/dich</t>
  </si>
  <si>
    <t>Du musst dich ausruhen.</t>
  </si>
  <si>
    <t>Ich muss mich ausruhen.</t>
  </si>
  <si>
    <t>mir</t>
  </si>
  <si>
    <t>Warum hast du mir nicht gesagt?</t>
  </si>
  <si>
    <t>Früher / Schneller</t>
  </si>
  <si>
    <t>Kannst du bitte schneller laufen?</t>
  </si>
  <si>
    <t>Kannst du bitte schneller lesen?</t>
  </si>
  <si>
    <t>Kannst du bitte schneller antworten?</t>
  </si>
  <si>
    <t>Kannst du bitte schneller essen?</t>
  </si>
  <si>
    <t>Kannst du bitte schneller fahren?</t>
  </si>
  <si>
    <t>Kannst du bitte schneller duschen?</t>
  </si>
  <si>
    <t>Früher konnte ich nur Englisch sprechen, aber jetzt kann ich auch Deutsch sprechen.</t>
  </si>
  <si>
    <t>Früher bin ich nur mit dem Fahrrad gefahren, aber jetzt kann ich auch Auto fahren.</t>
  </si>
  <si>
    <t>Früher habe ich jeden Tag Sport gemacht.</t>
  </si>
  <si>
    <t>Früher hatte ich lange Haare.</t>
  </si>
  <si>
    <t>Früher habe ich viel Kaffee getrunken, aber jetzt trinke ich nur Tee.</t>
  </si>
  <si>
    <t>Früher hatte ich ein anderes Auto, aber jetzt habe ich ein Mercedes.</t>
  </si>
  <si>
    <t>Random</t>
  </si>
  <si>
    <t>Fahrrad abstellen verboten.</t>
  </si>
  <si>
    <t>Im alten Flugplatz können wir Fahrrad abstellen, dann kannst du laufen.</t>
  </si>
  <si>
    <t>Stoppen/Aufhören difference</t>
  </si>
  <si>
    <t>Bitte stoppen Sie das Auto.</t>
  </si>
  <si>
    <t>Er konnte die Maschine nicht stoppen.</t>
  </si>
  <si>
    <t>Der Polizist hat das Auto gestoppt.</t>
  </si>
  <si>
    <t>Bitte hör auf zu reden.</t>
  </si>
  <si>
    <t>Ich muss mit dem Rauchen aufhören.</t>
  </si>
  <si>
    <t>Er hat aufgehört zu arbeiten.</t>
  </si>
  <si>
    <t>Wir sollten aufhören zu streiten.</t>
  </si>
  <si>
    <t>Amit, hör auf, das reicht.</t>
  </si>
  <si>
    <t>Aufpassen</t>
  </si>
  <si>
    <t>Nimmy, pass auf, ein Fahrrad kommt.</t>
  </si>
  <si>
    <t>Tom, pass auf den Ball auf, er fliegt in deine Richtung.</t>
  </si>
  <si>
    <t>Peter, pass auf deine Schwester auf, während ich einkaufen bin.</t>
  </si>
  <si>
    <t xml:space="preserve">er möchte </t>
  </si>
  <si>
    <t>Sie möchte</t>
  </si>
  <si>
    <t>Er sieht wo er gehen möchte</t>
  </si>
  <si>
    <r>
      <rPr>
        <rFont val="Arial"/>
        <color theme="1"/>
        <sz val="10.0"/>
      </rPr>
      <t xml:space="preserve">Er sieht wo er sehen </t>
    </r>
    <r>
      <rPr>
        <rFont val="Arial"/>
        <b/>
        <color theme="1"/>
        <sz val="10.0"/>
      </rPr>
      <t>möchte</t>
    </r>
  </si>
  <si>
    <r>
      <rPr>
        <rFont val="Arial"/>
        <color theme="1"/>
        <sz val="10.0"/>
      </rPr>
      <t xml:space="preserve">Es </t>
    </r>
    <r>
      <rPr>
        <rFont val="Arial"/>
        <b/>
        <color theme="1"/>
        <sz val="10.0"/>
      </rPr>
      <t>wäre</t>
    </r>
    <r>
      <rPr>
        <rFont val="Arial"/>
        <color theme="1"/>
        <sz val="10.0"/>
      </rPr>
      <t xml:space="preserve"> besser, wenn ich in einem Notizbuch geschrieben </t>
    </r>
    <r>
      <rPr>
        <rFont val="Arial"/>
        <b/>
        <color theme="1"/>
        <sz val="10.0"/>
      </rPr>
      <t>hätte</t>
    </r>
    <r>
      <rPr>
        <rFont val="Arial"/>
        <color theme="1"/>
        <sz val="10.0"/>
      </rPr>
      <t>.</t>
    </r>
  </si>
  <si>
    <t>30.05.2024</t>
  </si>
  <si>
    <t>du:</t>
  </si>
  <si>
    <t>Wenn du ein Blazer trägst, sieht es schön aus. (du form)</t>
  </si>
  <si>
    <t>Du musst dich ausruhen</t>
  </si>
  <si>
    <t>past tense:</t>
  </si>
  <si>
    <t>Nachdem er sie umgebracht hatte, hatte er sehr viel Stress, weil er das nicht machen wollte. ( past tense: wollte, nicht möchte ).</t>
  </si>
  <si>
    <t>Sie hatte immer was sie wollte gemacht. ( past tense: wollte, nicht mochte)</t>
  </si>
  <si>
    <t>Als sie wollte ( nicht mochte), nur dann haben sie gefragt, wo möchten sie gehen.   ( past tense: wollte, nicht mochte)</t>
  </si>
  <si>
    <t>Paquito Katze wollte nur weg von seiner Besitzerin gehen. ( past tense: wollte )</t>
  </si>
  <si>
    <t>Obwohl du das nicht geben wolltest, hattest du ihm das gegeben. ( past form: wollte, nicht möchtest )</t>
  </si>
  <si>
    <t>Sie hatte nicht gelogen. ( past tense: Nicht gelügt.)</t>
  </si>
  <si>
    <t>Sie wüsste über sein Mann auch. Er hatte assassination gemacht. ( past tense: nicht weißt)</t>
  </si>
  <si>
    <t>Ich habe verloren.</t>
  </si>
  <si>
    <t>gehölfen:</t>
  </si>
  <si>
    <t>Alle haben ihr geholfen. ( nicht ghölft ).</t>
  </si>
  <si>
    <t>Im vorherigen Leben, hatte sie ihm nicht gehölfen. (past form: nicht geholft)</t>
  </si>
  <si>
    <t>Sie hat ihm geholfen.. (past form: nicht geholft)</t>
  </si>
  <si>
    <t>gegangen</t>
  </si>
  <si>
    <t>Am Freitag bin ich nicht gegangen.</t>
  </si>
  <si>
    <t>new words:</t>
  </si>
  <si>
    <t>Der Mann der sie umgebracht hatte, hatte. (new word: umbringen)</t>
  </si>
  <si>
    <t>Ihr Lektion war.. (new word: Nicht lesson.)</t>
  </si>
  <si>
    <t>Ich konnte sehen, dass sie sehr viel Ärger hatte. (new word: nicht Ärger ist)</t>
  </si>
  <si>
    <t>Ich habe Mitleid.. (new word: Nicht compassion )</t>
  </si>
  <si>
    <t>Die Frau sieht gut aus, weil sie gute Frisur hat. ( new word: nicht Haar Schnitt ).</t>
  </si>
  <si>
    <t>Es macht keinen Sinn, Stress zu haben. ( new word: es macht keinen Sinn nicht gibt )</t>
  </si>
  <si>
    <t>Ich werde verlieren.</t>
  </si>
  <si>
    <t>Wie soll ich Schick aussehen?</t>
  </si>
  <si>
    <t>Plural:</t>
  </si>
  <si>
    <t>Dann werden wir dir ein Kind geben. ( plural form: nicht Kinder).</t>
  </si>
  <si>
    <t>Für kleine Sachen auch. (plural form: nicht sache)</t>
  </si>
  <si>
    <t>Nur vier Seiten sind übrig. ( Eine Seite, Viele Seiten ).</t>
  </si>
  <si>
    <t>Number:</t>
  </si>
  <si>
    <t>Sie hatte uns um 50 Cent gefragt. (number: nicht 15).</t>
  </si>
  <si>
    <t>ihr/sie:</t>
  </si>
  <si>
    <t>Nur weil ihre Haut weiß ist, sehen sie besser aus. ( sein/ihr/sie.. : nicht seine Haut, talking about many people. )</t>
  </si>
  <si>
    <t>Ich habe sie gelernt. (sein/ihr/sie: nicht ihr) ( I have read her, eg. swati )</t>
  </si>
  <si>
    <t>Als wir morgen früh aufstehen, können wir sehen, wie die Leute hier in ihren Garten arbeiten. (nicht deinen, seinen)</t>
  </si>
  <si>
    <t>Und im nächsten Leben wird sie das üben. ( sie )</t>
  </si>
  <si>
    <t>wäre / hätte</t>
  </si>
  <si>
    <t>Ich wäre mit dir gegangen.</t>
  </si>
  <si>
    <t>Er sagt, dass wenn ich in Indien wäre, hätte er etwas für mich finden können.</t>
  </si>
  <si>
    <t>es wird / wird es/ ich werde</t>
  </si>
  <si>
    <t>Wenn es regnet, werde ich zurück kommen.</t>
  </si>
  <si>
    <t>Ich werde nach eine Stunde und 30 Minuten, draußen gehen. Dann werde ich nach..</t>
  </si>
  <si>
    <t>können</t>
  </si>
  <si>
    <t>If you have time, we can go for a walk.</t>
  </si>
  <si>
    <t>Wenn du Zeit hast, können wir spazieren gehen.</t>
  </si>
  <si>
    <t>If she wants, she can help me.</t>
  </si>
  <si>
    <t>Wenn sie will, kann sie mir gerne helfen.</t>
  </si>
  <si>
    <t>If he learns German, he can work in Germany.</t>
  </si>
  <si>
    <t>Wenn er Deutsch lernt, kann er in Deutschland arbeiten.</t>
  </si>
  <si>
    <t>If we miss the train, we can take the car.</t>
  </si>
  <si>
    <t>Wenn wir den Zug verpassen, können wir das Auto nehmen.</t>
  </si>
  <si>
    <t>Agar humne apni train miss kar di, to hum car le sakte hain.</t>
  </si>
  <si>
    <t>If you would like, I can lend you the book.</t>
  </si>
  <si>
    <t>Wenn du möchtest, kann ich dir das Buch ausleihen.</t>
  </si>
  <si>
    <t>Ich habe ihm das Buch geliehen.</t>
  </si>
  <si>
    <t>If it's warm, we can barbecue in the garden.</t>
  </si>
  <si>
    <t>Wenn es warm ist, können wir im Garten grillen.</t>
  </si>
  <si>
    <t>Agar wah warm ho, to hum..</t>
  </si>
  <si>
    <t>If she's not too tired, she can watch TV.</t>
  </si>
  <si>
    <t>Wenn sie nicht zu müde ist, kann sie noch fernsehen.</t>
  </si>
  <si>
    <t>If you're hungry, you can make yourself something to eat.</t>
  </si>
  <si>
    <t>Wenn du Hunger hast, kannst du dir etwas zu essen machen.</t>
  </si>
  <si>
    <t>If we get up early enough, we can see the sunrise.</t>
  </si>
  <si>
    <t>Wenn wir früh genug aufstehen, können wir den Sonnenaufgang sehen.</t>
  </si>
  <si>
    <t>Sonnenaufgang</t>
  </si>
  <si>
    <t>If you hurry, you can still catch the bus.</t>
  </si>
  <si>
    <t>Wenn ihr euch beeilt, könnt ihr den Bus noch erreichen.</t>
  </si>
  <si>
    <t>Wenn du dich beeilst..</t>
  </si>
  <si>
    <t>If you have time, then we can go for a walk.</t>
  </si>
  <si>
    <t>Wenn du Zeit hast, dann können wir spazieren gehen.</t>
  </si>
  <si>
    <t>If she wants, then she can help me.</t>
  </si>
  <si>
    <t>Wenn sie will, dann kann sie mir gerne helfen.</t>
  </si>
  <si>
    <t>If he learns German, then he can work in Germany.</t>
  </si>
  <si>
    <t>Wenn er Deutsch lernt, dann kann er in Deutschland arbeiten.</t>
  </si>
  <si>
    <t>If we miss the train, then we can take the car.</t>
  </si>
  <si>
    <t>Wenn wir den Zug verpassen, dann können wir das Auto nehmen.</t>
  </si>
  <si>
    <t>If you would like, then I can lend you the book.</t>
  </si>
  <si>
    <t>Wenn du möchtest, dann kann ich dir das Buch ausleihen.</t>
  </si>
  <si>
    <t>If it's warm, then we can barbecue in the garden.</t>
  </si>
  <si>
    <t>Wenn es warm ist, dann können wir im Garten grillen.</t>
  </si>
  <si>
    <t>If she's not too tired, then she can watch TV.</t>
  </si>
  <si>
    <t>Wenn sie nicht zu müde ist, dann kann sie noch fernsehen.</t>
  </si>
  <si>
    <t>If you're hungry, then you can make yourself something to eat.</t>
  </si>
  <si>
    <t>Wenn du Hunger hast, dann kannst du dir etwas zu essen machen.</t>
  </si>
  <si>
    <t>If we get up early enough, then we can see the sunrise.</t>
  </si>
  <si>
    <t>Wenn wir früh genug aufstehen, dann können wir den Sonnenaufgang sehen.</t>
  </si>
  <si>
    <t>If you hurry, then you can still catch the bus.</t>
  </si>
  <si>
    <t>Wenn ihr euch beeilt, dann könnt ihr den Bus noch erreichen.</t>
  </si>
  <si>
    <t>Stupid,If you hurry, then we can still catch the bus.</t>
  </si>
  <si>
    <t>müssen</t>
  </si>
  <si>
    <t>If you want to catch the train, then you must leave now.</t>
  </si>
  <si>
    <t>Wenn du den Zug erwischen willst, musst du jetzt losgehen.</t>
  </si>
  <si>
    <t>erwischen</t>
  </si>
  <si>
    <t>If he wants to stay fit, then he must exercise regularly.</t>
  </si>
  <si>
    <t>Wenn er fit bleiben will, muss er regelmäßig Sport treiben.</t>
  </si>
  <si>
    <t>If they want to go on vacation, then they must book early.</t>
  </si>
  <si>
    <t>Wenn sie in den Urlaub fahren wollen, müssen sie rechtzeitig buchen.</t>
  </si>
  <si>
    <t>rechtzeitig</t>
  </si>
  <si>
    <t>If we want to be at the airport on time, then we must get up early.</t>
  </si>
  <si>
    <t>Wenn wir rechtzeitig am Flughafen sein wollen, müssen wir früh aufstehen.</t>
  </si>
  <si>
    <t>If you want the job, then you must prepare well.</t>
  </si>
  <si>
    <t>Wenn du den Job haben willst, musst du dich gut vorbereiten.</t>
  </si>
  <si>
    <t>If they want to pass the exam, then they must work hard.</t>
  </si>
  <si>
    <t>Wenn sie die Prüfung bestehen wollen, müssen sie hart arbeiten.</t>
  </si>
  <si>
    <t>If we want to keep the appointment, then we must hurry.</t>
  </si>
  <si>
    <t>Wenn wir den Termin einhalten wollen, müssen wir uns beeilen.</t>
  </si>
  <si>
    <t>If you want to arrive on time for the meeting, then you must leave now.</t>
  </si>
  <si>
    <t>Wenn ihr pünktlich zum Meeting kommen wollt, müsst ihr jetzt losgehen.</t>
  </si>
  <si>
    <t>If they want to go to the city, then they must take the car.</t>
  </si>
  <si>
    <t>Wenn sie in die Stadt fahren wollen, müssen sie das Auto nehmen.</t>
  </si>
  <si>
    <t>If I want to stay fit, then I must go to the gym regularly.</t>
  </si>
  <si>
    <t>Wenn ich fit bleiben will, muss ich regelmäßig ins Fitnessstudio gehen.</t>
  </si>
  <si>
    <t>Wenn du den Zug erwischen willst, dann musst du jetzt losgehen.</t>
  </si>
  <si>
    <t>Wenn er fit bleiben will, dann muss er regelmäßig Sport treiben.</t>
  </si>
  <si>
    <t>Wenn sie in den Urlaub fahren wollen, dann müssen sie rechtzeitig buchen.</t>
  </si>
  <si>
    <t>Wenn wir rechtzeitig am Flughafen sein wollen, dann müssen wir früh aufstehen.</t>
  </si>
  <si>
    <t>Wenn du den Job haben willst, dann musst du dich gut vorbereiten.</t>
  </si>
  <si>
    <t>Wenn sie die Prüfung bestehen wollen, dann müssen sie hart arbeiten.</t>
  </si>
  <si>
    <t>Wenn wir den Termin einhalten wollen, dann müssen wir uns beeilen.</t>
  </si>
  <si>
    <t>Wenn ihr pünktlich zum Meeting kommen wollt, dann müsst ihr jetzt losgehen.</t>
  </si>
  <si>
    <t>Wenn sie in die Stadt fahren wollen, dann müssen sie das Auto nehmen.</t>
  </si>
  <si>
    <t>Wenn ich fit bleiben will, dann muss ich regelmäßig ins Fitnessstudio gehen.</t>
  </si>
  <si>
    <t>dürfen</t>
  </si>
  <si>
    <t>If you're 18 years old, then you may vote.</t>
  </si>
  <si>
    <t>Wenn du 18 Jahre alt bist, dann darfst du wählen.</t>
  </si>
  <si>
    <t>If you finish your homework, then you may play outside.</t>
  </si>
  <si>
    <t>Wenn du deine Hausaufgaben fertig machst, dann darfst du draußen spielen.</t>
  </si>
  <si>
    <t>If the weather is nice, then we may have a picnic.</t>
  </si>
  <si>
    <t>Wenn das Wetter schön ist, dann dürfen wir ein Picknick machen.</t>
  </si>
  <si>
    <t>If you're finished with your work, then you may leave early.</t>
  </si>
  <si>
    <t>Wenn du mit deiner Arbeit fertig bist, dann darfst du früher gehen.</t>
  </si>
  <si>
    <t>If you behave well, then you may have dessert.</t>
  </si>
  <si>
    <t>Wenn du dich gut benimmst, dann darfst du Nachtisch haben.</t>
  </si>
  <si>
    <t>If the movie is age-appropriate, then you may watch it.</t>
  </si>
  <si>
    <t>Wenn der Film altersgerecht ist, dann darfst du ihn sehen.</t>
  </si>
  <si>
    <t>If you have a valid ticket, then you may enter the concert.</t>
  </si>
  <si>
    <t>Wenn du eine gültige Karte hast, dann darfst du zum Konzert gehen.</t>
  </si>
  <si>
    <t>If you have a driver's license, then you may drive a car.</t>
  </si>
  <si>
    <t>Wenn du einen Führerschein hast, dann darfst du Auto fahren.</t>
  </si>
  <si>
    <t>If you don't disturb anyone, then you may stay up late.</t>
  </si>
  <si>
    <t>Wenn du niemanden störst, dann darfst du lange aufbleiben.</t>
  </si>
  <si>
    <t>If you're thirsty, then you may have a glass of water.</t>
  </si>
  <si>
    <t>Wenn du durstig bist, dann darfst du ein Glas Wasser trinken.</t>
  </si>
  <si>
    <t>mögen</t>
  </si>
  <si>
    <t>If you like, then we can go for a walk.</t>
  </si>
  <si>
    <t>Wenn du möchtest, dann können wir spazieren gehen.</t>
  </si>
  <si>
    <t>If you prefer, then we can eat at the Italian restaurant.</t>
  </si>
  <si>
    <t>Wenn du möchtest, dann können wir im italienischen Restaurant essen.</t>
  </si>
  <si>
    <t>If you'd rather, then we can watch a movie at home.</t>
  </si>
  <si>
    <t>Wenn du möchtest, dann können wir einen Film zu Hause anschauen.</t>
  </si>
  <si>
    <t>If you like, then I can pick you up from the station.</t>
  </si>
  <si>
    <t>Wenn du möchtest, dann kann ich dich vom Bahnhof abholen.</t>
  </si>
  <si>
    <t>If you like, then I can help you with your homework.</t>
  </si>
  <si>
    <t>Wenn du möchtest, dann kann ich dir bei den Hausaufgaben helfen.</t>
  </si>
  <si>
    <t>If you prefer, then we can go swimming instead.</t>
  </si>
  <si>
    <t>Wenn du möchtest, dann können wir stattdessen schwimmen gehen.</t>
  </si>
  <si>
    <t>If you like, then you can invite your friends over.</t>
  </si>
  <si>
    <t>Wenn du möchtest, dann kannst du deine Freunde einladen.</t>
  </si>
  <si>
    <t>If you like, then we can have dinner together.</t>
  </si>
  <si>
    <t>Wenn du möchtest, dann können wir gemeinsam zu Abend essen.</t>
  </si>
  <si>
    <t>If you like, then we can go shopping tomorrow.</t>
  </si>
  <si>
    <t>Wenn du möchtest, dann können wir morgen einkaufen gehen.</t>
  </si>
  <si>
    <t>If you prefer, then we can take the train instead of the bus.</t>
  </si>
  <si>
    <t>Wenn du möchtest, dann können wir mit dem Zug statt mit dem Bus fahren.</t>
  </si>
  <si>
    <t>wollen</t>
  </si>
  <si>
    <t>If you want, then we can have dinner together.</t>
  </si>
  <si>
    <t>If you want, then we can go to the cinema.</t>
  </si>
  <si>
    <t>Wenn du möchtest, dann können wir ins Kino gehen.</t>
  </si>
  <si>
    <t>If you want, then we can go for a bike ride.</t>
  </si>
  <si>
    <t>Wenn du möchtest, dann können wir eine Fahrradtour machen.</t>
  </si>
  <si>
    <t>If you want, then we can go shopping tomorrow.</t>
  </si>
  <si>
    <t>If you want, then we can go for a walk in the park.</t>
  </si>
  <si>
    <t>Wenn du möchtest, dann können wir im Park spazieren gehen.</t>
  </si>
  <si>
    <t>If you want, then we can visit the museum.</t>
  </si>
  <si>
    <t>Wenn du möchtest, dann können wir das Museum besuchen.</t>
  </si>
  <si>
    <t>If you want, then we can go to the beach.</t>
  </si>
  <si>
    <t>Wenn du möchtest, dann können wir an den Strand gehen.</t>
  </si>
  <si>
    <t>If you want, then we can have a barbecue in the garden.</t>
  </si>
  <si>
    <t>Wenn du möchtest, dann können wir im Garten grillen.</t>
  </si>
  <si>
    <t>If you want, then we can go for a hike.</t>
  </si>
  <si>
    <t>Wenn du möchtest, dann können wir wandern gehen.</t>
  </si>
  <si>
    <t>If you want, then we can go for a swim.</t>
  </si>
  <si>
    <t>Wenn du möchtest, dann können wir schwimmen gehen.</t>
  </si>
  <si>
    <t>sollen</t>
  </si>
  <si>
    <t>If you want to succeed, then you should work hard.</t>
  </si>
  <si>
    <t>Wenn du erfolgreich sein willst, dann solltest du hart arbeiten.</t>
  </si>
  <si>
    <t>If you want to learn German, then you should practice every day.</t>
  </si>
  <si>
    <t>Wenn du Deutsch lernen möchtest, dann solltest du jeden Tag üben.</t>
  </si>
  <si>
    <t>If you want to lose weight, then you should eat healthier.</t>
  </si>
  <si>
    <t>Wenn du abnehmen möchtest, dann solltest du gesünder essen.</t>
  </si>
  <si>
    <t>If you're cold, then you should wear a jacket.</t>
  </si>
  <si>
    <t>Wenn dir kalt ist, dann solltest du eine Jacke anziehen.</t>
  </si>
  <si>
    <t>If you want to save money, then you should avoid unnecessary expenses.</t>
  </si>
  <si>
    <t>Wenn du Geld sparen möchtest, dann solltest du unnötige Ausgaben vermeiden.</t>
  </si>
  <si>
    <t>If you want to be on time, then you should leave early.</t>
  </si>
  <si>
    <t>Wenn du pünktlich sein möchtest, dann solltest du früh losgehen.</t>
  </si>
  <si>
    <t>If you want to improve your skills, then you should practice regularly.</t>
  </si>
  <si>
    <t>Wenn du deine Fähigkeiten verbessern möchtest, dann solltest du regelmäßig üben.</t>
  </si>
  <si>
    <t>If you want to be healthy, then you should exercise regularly.</t>
  </si>
  <si>
    <t>Wenn du gesund sein möchtest, dann solltest du regelmäßig Sport treiben.</t>
  </si>
  <si>
    <t>If you want to avoid traffic, then you should leave now.</t>
  </si>
  <si>
    <t>Wenn du den Verkehr vermeiden möchtest, dann solltest du jetzt losgehen.</t>
  </si>
  <si>
    <t>If you want to be successful, then you should set clear goals.</t>
  </si>
  <si>
    <t>Wenn du erfolgreich sein möchtest, dann solltest du klare Ziele setzen.</t>
  </si>
  <si>
    <t>Questions</t>
  </si>
  <si>
    <t>Example Responses</t>
  </si>
  <si>
    <t>Personal Information</t>
  </si>
  <si>
    <t>Wie heißt du?</t>
  </si>
  <si>
    <t>Ich heiße Anna.</t>
  </si>
  <si>
    <t>Wie alt bist du?</t>
  </si>
  <si>
    <t>Ich bin zwanzig Jahre alt.</t>
  </si>
  <si>
    <t>Woher kommst du?</t>
  </si>
  <si>
    <t>Ich komme aus Deutschland.</t>
  </si>
  <si>
    <t>Was ist deine Nationalität?</t>
  </si>
  <si>
    <t>Ich bin Deutsch.</t>
  </si>
  <si>
    <t>Hobbies and Interests</t>
  </si>
  <si>
    <t>Was sind deine Hobbys?</t>
  </si>
  <si>
    <t>Meine Hobbys sind Musik hören und Fußball spielen.</t>
  </si>
  <si>
    <t>Was machst du gern in deiner Freizeit?</t>
  </si>
  <si>
    <t>In meiner Freizeit lese ich gerne Bücher und treffe mich mit Freunden.</t>
  </si>
  <si>
    <t>Education and Work</t>
  </si>
  <si>
    <t>Was ist dein Beruf?</t>
  </si>
  <si>
    <t>Ich bin Student/in.</t>
  </si>
  <si>
    <t>Wo arbeitest du?</t>
  </si>
  <si>
    <t>Ich arbeite in einem Büro.</t>
  </si>
  <si>
    <t>Wie findest du deine Arbeit?</t>
  </si>
  <si>
    <t>Ich finde meine Arbeit interessant und herausfordernd.</t>
  </si>
  <si>
    <t>Languages</t>
  </si>
  <si>
    <t>Welche Sprachen sprichst du?</t>
  </si>
  <si>
    <t>Ich spreche Deutsch und Englisch.</t>
  </si>
  <si>
    <t>Lernst du eine andere Sprache?</t>
  </si>
  <si>
    <t>Ja, ich lerne Spanisch.</t>
  </si>
  <si>
    <t>Future Plans</t>
  </si>
  <si>
    <t>Möchtest du weiter studieren?</t>
  </si>
  <si>
    <t>Ja, ich möchte meinen Master machen.</t>
  </si>
  <si>
    <t>Hast du Pläne für den Sommer?</t>
  </si>
  <si>
    <t>Ja, ich plane eine Reise nach Italien.</t>
  </si>
  <si>
    <t>Daily Routine</t>
  </si>
  <si>
    <t>Wann stehst du normalerweise auf?</t>
  </si>
  <si>
    <t>Ich stehe um 7 Uhr morgens auf.</t>
  </si>
  <si>
    <t>Was machst du jeden Morgen?</t>
  </si>
  <si>
    <t>Ich frühstücke und gehe dann zur Arbeit.</t>
  </si>
  <si>
    <t>Family</t>
  </si>
  <si>
    <t>Wie viele Geschwister hast du?</t>
  </si>
  <si>
    <t>Ich habe zwei Geschwister.</t>
  </si>
  <si>
    <t>Wie alt sind deine Eltern?</t>
  </si>
  <si>
    <t>Mein Vater ist 50 Jahre alt und meine Mutter ist 48 Jahre alt.</t>
  </si>
  <si>
    <t>Warst du schon mal im Ausland?</t>
  </si>
  <si>
    <t>Ja, ich war schon in Frankreich und Spanien.</t>
  </si>
  <si>
    <t>Wo war deine letzte Reise?</t>
  </si>
  <si>
    <t>Meine letzte Reise war nach Österreich.</t>
  </si>
  <si>
    <t>Food and Drink</t>
  </si>
  <si>
    <t>Was isst du gerne zum Frühstück?</t>
  </si>
  <si>
    <t>Ich esse gerne Müsli mit Joghurt und Obst.</t>
  </si>
  <si>
    <t>Trinkst du gerne Kaffee oder Tee?</t>
  </si>
  <si>
    <t>Ich trinke lieber Tee.</t>
  </si>
  <si>
    <t>Favorites</t>
  </si>
  <si>
    <t>Was ist dein Lieblingsbuch?</t>
  </si>
  <si>
    <t>Mein Lieblingsbuch ist "Harry Potter".</t>
  </si>
  <si>
    <t>Welche Musik hörst du gerne?</t>
  </si>
  <si>
    <t>Ich höre gerne Popmusik.</t>
  </si>
  <si>
    <t>Health and Fitness</t>
  </si>
  <si>
    <t>Machst du Sport?</t>
  </si>
  <si>
    <t>Ja, ich spiele Tennis.</t>
  </si>
  <si>
    <t>Was machst du, um fit zu bleiben?</t>
  </si>
  <si>
    <t>Ich gehe oft joggen und mache Yoga.</t>
  </si>
  <si>
    <t>Technology</t>
  </si>
  <si>
    <t>Benutzt du soziale Medien?</t>
  </si>
  <si>
    <t>Ja, ich benutze Facebook und Instagram.</t>
  </si>
  <si>
    <t>Welches Handy hast du?</t>
  </si>
  <si>
    <t>Ich habe ein iPhone.</t>
  </si>
  <si>
    <t>Topics A2 Letter</t>
  </si>
  <si>
    <t>Einladung (Invitation): Write an invitation to a friend to attend a birthday party, a dinner, a movie night, or any other event.</t>
  </si>
  <si>
    <t>Beschwerde (Complaint): Write a letter to a company or an organization expressing your dissatisfaction with a product or service you received.</t>
  </si>
  <si>
    <t>Bewerbung (Application): Write a letter applying for a job, an internship, or a volunteer position. Include information about yourself, your qualifications, and why you're interested in the position.</t>
  </si>
  <si>
    <t>Dankesbrief (Thank you letter): Write a letter thanking someone for a gift, an invitation, or their help and support.</t>
  </si>
  <si>
    <t>Urlaubsgrüße (Holiday greetings): Write a letter to a friend or family member describing your recent holiday or vacation and sharing your experiences and impressions.</t>
  </si>
  <si>
    <t>Wohnungsanzeige (Apartment advertisement): Write a letter responding to an advertisement for an apartment, expressing your interest and providing information about yourself.</t>
  </si>
  <si>
    <t>Freundschaftsbrief (Letter to a friend): Write a letter to a friend catching up with them, sharing news and updates about your life, and asking about theirs.</t>
  </si>
  <si>
    <t>Ratgeberbrief (Advice letter): Write a letter to a friend or family member offering advice on a problem or situation they're facing, and expressing your support.</t>
  </si>
  <si>
    <t>Entschuldigung (Apology): Write a letter apologizing to someone for a mistake or misunderstanding, and explaining what happened and how you plan to make amends.</t>
  </si>
  <si>
    <t>Glückwünsche (Congratulations): Write a letter congratulating someone on an achievement, such as graduating from school, getting a new job, or getting married.</t>
  </si>
  <si>
    <t>Count</t>
  </si>
  <si>
    <t>weil</t>
  </si>
  <si>
    <t>I am eating, because I have hunger.</t>
  </si>
  <si>
    <t>I am studying, because I have exam.</t>
  </si>
  <si>
    <t>Because you have told me a lot.</t>
  </si>
  <si>
    <t>Because my teacher had told me.</t>
  </si>
  <si>
    <t>I like my notebook, because I can always read.</t>
  </si>
  <si>
    <t>I would like to eat.</t>
  </si>
  <si>
    <t>Ich mochte essen.</t>
  </si>
  <si>
    <t xml:space="preserve">You want to eat. </t>
  </si>
  <si>
    <t>Du willst essen.</t>
  </si>
  <si>
    <t>We want to eat.</t>
  </si>
  <si>
    <t>You all want to eat.</t>
  </si>
  <si>
    <t>Ihr wollt essen.</t>
  </si>
  <si>
    <t>I am cooking, because I want to eat.</t>
  </si>
  <si>
    <t>You are cooking, becasue you want to eat.</t>
  </si>
  <si>
    <t>We are cooking, becasue we want to eat.</t>
  </si>
  <si>
    <t>You all are cooking, because you all want to eat.</t>
  </si>
  <si>
    <t>Ihr kocht weil Ihr essen wollt.</t>
  </si>
  <si>
    <t>will</t>
  </si>
  <si>
    <t>I will cook tomorrow.</t>
  </si>
  <si>
    <t>Ich werde morgen kochen.</t>
  </si>
  <si>
    <t>You will cook tomorrow.</t>
  </si>
  <si>
    <t>Du wirst morgen kochen.</t>
  </si>
  <si>
    <t>We will cook tomorrow.</t>
  </si>
  <si>
    <t>because I will cook tomorrow.</t>
  </si>
  <si>
    <t>weil ich morgen kochen werde.</t>
  </si>
  <si>
    <t>because you will cook tomorrow.</t>
  </si>
  <si>
    <t>weil du morgen kochen wirst.</t>
  </si>
  <si>
    <t>because we will cook tomorrow.</t>
  </si>
  <si>
    <t>I am going for shopping because tomorrow I will cook.</t>
  </si>
  <si>
    <t>Ich gehe einkaufen weil ich morgen kochen werde.</t>
  </si>
  <si>
    <t>You are going for shopping, because you will cook tomorrow.</t>
  </si>
  <si>
    <t>We are going for shopping, because we will cook tomorrow.</t>
  </si>
  <si>
    <t>You all are going for shopping, because you all will cook tomorrow.</t>
  </si>
  <si>
    <t>Ihr geht einkaufen, weil Ihr morgen kochen werdet.</t>
  </si>
  <si>
    <t>kann</t>
  </si>
  <si>
    <t>I am going for shopping, because I want to cook tomorrow.</t>
  </si>
  <si>
    <t>You are going for shopping, because you want to cook tomorrow.</t>
  </si>
  <si>
    <t>We are going for shopping, because we want to cook tomorrow.</t>
  </si>
  <si>
    <t>You all are going for shopping, because you all want to cook tomorrow.</t>
  </si>
  <si>
    <t>Ihr geht einkaufen, weil Ihr morgen kochen wollt.</t>
  </si>
  <si>
    <t>I am going for shopping, because I can cook tomorrow.</t>
  </si>
  <si>
    <t>You are going for shopping, because you can cook tomorrow.</t>
  </si>
  <si>
    <t>We are going for shopping, because we can cook tomorrow.</t>
  </si>
  <si>
    <t>You all are going for shopping, because you all can cook tomorrow.</t>
  </si>
  <si>
    <t>Ihr geht alle einkaufen, weil ihr morgen kochen könnt.</t>
  </si>
  <si>
    <t>must</t>
  </si>
  <si>
    <t>Because we must cook.</t>
  </si>
  <si>
    <t>I am going for shopping, because I must cook tomorrow.</t>
  </si>
  <si>
    <t>You are going for shopping, because you must cook tomorrow.</t>
  </si>
  <si>
    <t>We are going for shopping, because we must cook tomorrow.</t>
  </si>
  <si>
    <t>You all are going for shopping, because you all must cook tomorrow.</t>
  </si>
  <si>
    <t>Ihr geht alle, weil ihr alle morgen kochen müsst.</t>
  </si>
  <si>
    <t>I am going for shopping, because I should cook tomorrow.</t>
  </si>
  <si>
    <t>You are going for shopping, because you should cook tomorrow.</t>
  </si>
  <si>
    <t>We are going for shopping, because we should cook tomorrow.</t>
  </si>
  <si>
    <t>You all are going for shopping, weil because you all should cook tomorrow.</t>
  </si>
  <si>
    <t>I slept, because I was tired.</t>
  </si>
  <si>
    <t>I danced, because I was happy.</t>
  </si>
  <si>
    <t>I have opened the window, because it was hot.</t>
  </si>
  <si>
    <t>I am feeling good, weil because I have eaten yesterday.</t>
  </si>
  <si>
    <t>You are feeling good, weil because you have eaten yesterday.</t>
  </si>
  <si>
    <t>We all are feeling good, weil because we all have eaten yesterday.</t>
  </si>
  <si>
    <t>You all are feeling good, weil because you all have eaten yesterday.</t>
  </si>
  <si>
    <t>I wanted to travel.</t>
  </si>
  <si>
    <t>Du wolltest reisen.</t>
  </si>
  <si>
    <t>You wanted to travel.</t>
  </si>
  <si>
    <t>We wanted to travel.</t>
  </si>
  <si>
    <t>You all Ihr wanted to travel.</t>
  </si>
  <si>
    <t>I went to america, because I wanted to travel.</t>
  </si>
  <si>
    <t>You went to america, because you wanted to travel.</t>
  </si>
  <si>
    <t>We went to america, because we wanted to travel.</t>
  </si>
  <si>
    <t>You all went to america, because you all wanted to travel.</t>
  </si>
  <si>
    <t>I have no hunger, because I have eaten.</t>
  </si>
  <si>
    <t>You have no hunger, because you have eaten.</t>
  </si>
  <si>
    <t>We have no hunger, because we have eaten.</t>
  </si>
  <si>
    <t>You all have no hunger, because you all have eaten.</t>
  </si>
  <si>
    <t>You have eaten.</t>
  </si>
  <si>
    <t>We have eaten.</t>
  </si>
  <si>
    <t>You all have eaten.</t>
  </si>
  <si>
    <t>I know that you have eaten.</t>
  </si>
  <si>
    <t>I know that we have eaten.</t>
  </si>
  <si>
    <t>I know that you all have eaten.</t>
  </si>
  <si>
    <t>You want to travel.</t>
  </si>
  <si>
    <t>We want to travel.</t>
  </si>
  <si>
    <t xml:space="preserve">I know that I want to travel. </t>
  </si>
  <si>
    <t xml:space="preserve">I know that you want to travel. </t>
  </si>
  <si>
    <t>I know that we want to travel.</t>
  </si>
  <si>
    <t>I know that Ihr you all  want to travel.</t>
  </si>
  <si>
    <t xml:space="preserve">I know that I can travel. </t>
  </si>
  <si>
    <t xml:space="preserve">I know that you can travel. </t>
  </si>
  <si>
    <t>I know that we can travel.</t>
  </si>
  <si>
    <t>I know that Ihr you all  can travel.</t>
  </si>
  <si>
    <t>I have eaten a lot.</t>
  </si>
  <si>
    <t>I know that I have eaten a lot.</t>
  </si>
  <si>
    <t>I know that you have eaten a lot.</t>
  </si>
  <si>
    <t>I know that we have eaten a lot.</t>
  </si>
  <si>
    <t>I know that you all have eaten a lot.</t>
  </si>
  <si>
    <t>I know that I can eaten a lot.</t>
  </si>
  <si>
    <t>I know, that you can eaten a lot.</t>
  </si>
  <si>
    <t>I know that we can eaten a lot.</t>
  </si>
  <si>
    <t>I know that you all can eaten a lot.</t>
  </si>
  <si>
    <t>You Ihr all want to travel.</t>
  </si>
  <si>
    <t>I know that I wanted to travel.</t>
  </si>
  <si>
    <t>I know that You wanted to travel.</t>
  </si>
  <si>
    <t>I know that we wanted to travel.</t>
  </si>
  <si>
    <t>You Ihr all wanted to travel.</t>
  </si>
  <si>
    <t>I know you all wanted to travel.</t>
  </si>
  <si>
    <t>You know that I wanted to travel.</t>
  </si>
  <si>
    <t>You know that you wanted to travel.</t>
  </si>
  <si>
    <t>You know that we wanted to travel.</t>
  </si>
  <si>
    <t>You all know tha you all wanted to travel.</t>
  </si>
  <si>
    <t>I want to tell you, that I have made a youtube video.</t>
  </si>
  <si>
    <t xml:space="preserve">I want to tell you, that you have made </t>
  </si>
  <si>
    <t>Time</t>
  </si>
  <si>
    <t>Today, I should take a shower.</t>
  </si>
  <si>
    <t>Heute soll ich duschen.</t>
  </si>
  <si>
    <t>Tomorrow, you should take a shower.</t>
  </si>
  <si>
    <t>Morgen sollst du duschen.</t>
  </si>
  <si>
    <t>Tomorrow, we should take a shower.</t>
  </si>
  <si>
    <t>Morgen sollen wir duschen.</t>
  </si>
  <si>
    <t>Tomorrow, you Ihr all should take a shower.</t>
  </si>
  <si>
    <t>Morgen solltet ihr duschen.</t>
  </si>
  <si>
    <t>I don't know, what I should do.</t>
  </si>
  <si>
    <t>Ich weiß nicht was ich machen soll.</t>
  </si>
  <si>
    <t>I don't know, what you should do.</t>
  </si>
  <si>
    <t>Ich weiß nicht was du machen sollst.</t>
  </si>
  <si>
    <t>I don't know, what we should do.</t>
  </si>
  <si>
    <t>I don't know, what you all should do.</t>
  </si>
  <si>
    <t>I didn't want to run.</t>
  </si>
  <si>
    <t>I didn't want to eat.</t>
  </si>
  <si>
    <t>At that time, I didn't want to eat.</t>
  </si>
  <si>
    <t>Damals wollte ich nicht essen.</t>
  </si>
  <si>
    <t>At that time, I didn't want to run.</t>
  </si>
  <si>
    <t>We have run.</t>
  </si>
  <si>
    <t>Wir sind gelaufen.</t>
  </si>
  <si>
    <t>Yesterday, I have run.</t>
  </si>
  <si>
    <t>Gestern bin ich gelaufen.</t>
  </si>
  <si>
    <t>Yesterday, you have run.</t>
  </si>
  <si>
    <t>Gestern bist du gelaufen.</t>
  </si>
  <si>
    <t>Yesterday, we have run.</t>
  </si>
  <si>
    <t>Gestern sind wir gelaufen.</t>
  </si>
  <si>
    <t>Tomorrow, I will run.</t>
  </si>
  <si>
    <t>Tomorrow, you will run.</t>
  </si>
  <si>
    <t>Morgen, wirst du rennen.</t>
  </si>
  <si>
    <t>Tomorrow, we will run.</t>
  </si>
  <si>
    <t>You all should run tomorrow.</t>
  </si>
  <si>
    <t>Morgen solltet ihr laufen.</t>
  </si>
  <si>
    <t>should have</t>
  </si>
  <si>
    <t>I should have eaten.</t>
  </si>
  <si>
    <t>could have</t>
  </si>
  <si>
    <t>I could have travelled.</t>
  </si>
  <si>
    <t>You could have traveled.</t>
  </si>
  <si>
    <t>We could have traveled.</t>
  </si>
  <si>
    <t>We could have traveled with the car.</t>
  </si>
  <si>
    <t>would have</t>
  </si>
  <si>
    <t>We would have eaten.</t>
  </si>
  <si>
    <t>I would have written.</t>
  </si>
  <si>
    <t>I would have cooked.</t>
  </si>
  <si>
    <t>would have + sein verbs</t>
  </si>
  <si>
    <t>I would have traveled.</t>
  </si>
  <si>
    <t>Ich wäre gereist.</t>
  </si>
  <si>
    <t>I would have traveled a lot.</t>
  </si>
  <si>
    <t>If I had a lot of money, I would have travelled a lot.</t>
  </si>
  <si>
    <t>Wenn ich viel Geld hätte, wäre ich viel gereist.</t>
  </si>
  <si>
    <t>Ich wäre gelaufen.</t>
  </si>
  <si>
    <t>You would have walked.</t>
  </si>
  <si>
    <t>Du wärst gelaufen.</t>
  </si>
  <si>
    <t>We would have walked.</t>
  </si>
  <si>
    <t>Wir wären zu Fuß gegangen.</t>
  </si>
  <si>
    <t>If I was in England.</t>
  </si>
  <si>
    <t>If I was a child.</t>
  </si>
  <si>
    <t>If you were a child.</t>
  </si>
  <si>
    <t>I would have played a lot.</t>
  </si>
  <si>
    <t>You would have played a lot.</t>
  </si>
  <si>
    <t>If I was a child, I would have played a lot.</t>
  </si>
  <si>
    <t>Wenn ich ein Kind wäre, hätte ich viel gespielt.</t>
  </si>
  <si>
    <t>I you were a child, you would have played a lot.</t>
  </si>
  <si>
    <t>Wenn du ein Kind wärst, hättest du viel gespielt.</t>
  </si>
  <si>
    <t>If I was in India, I would have eaten a lot.</t>
  </si>
  <si>
    <t>Idiot,  If you were in India, you would have eaten a lot.</t>
  </si>
  <si>
    <t>wenn dann</t>
  </si>
  <si>
    <t>If I learn, then it is easier for me.</t>
  </si>
  <si>
    <t>Wenn ich lerne, dann ist es einfach für mich.</t>
  </si>
  <si>
    <t>war</t>
  </si>
  <si>
    <t>As I was a child.</t>
  </si>
  <si>
    <t>I have played a lot.</t>
  </si>
  <si>
    <t>As I was a child, I have played a lot.</t>
  </si>
  <si>
    <t>Als ich ein Kind war, habe ich viel gespielt.</t>
  </si>
  <si>
    <t>As you were a child, you have played a lot.</t>
  </si>
  <si>
    <t>Als du ein Kind warst, hast du viel gespielt.</t>
  </si>
  <si>
    <t>As I was in India, I have eaten a lot.</t>
  </si>
  <si>
    <t>As you were in India, you have eaten a lot.</t>
  </si>
  <si>
    <t>Als du in Indien warst, hast du viel gegessen.</t>
  </si>
  <si>
    <t>I have written something wrong.</t>
  </si>
  <si>
    <t>werden</t>
  </si>
  <si>
    <t>I will become fat.</t>
  </si>
  <si>
    <t>Ich werde dick.</t>
  </si>
  <si>
    <t>I am becoming fat.</t>
  </si>
  <si>
    <t>I have become fat.</t>
  </si>
  <si>
    <t>I will become thin.</t>
  </si>
  <si>
    <t>Ich werde dünn.</t>
  </si>
  <si>
    <t>I am becoming thin.</t>
  </si>
  <si>
    <t>I have become thin.</t>
  </si>
  <si>
    <t>I will become successful.</t>
  </si>
  <si>
    <t>Ich werde erfolgreich.</t>
  </si>
  <si>
    <t>I am becoming successful.</t>
  </si>
  <si>
    <t>I have become successful.</t>
  </si>
  <si>
    <t>I will become happy.</t>
  </si>
  <si>
    <t>Ich werde glücklich.</t>
  </si>
  <si>
    <t>I am becoming happy.</t>
  </si>
  <si>
    <t>I have become happy.</t>
  </si>
  <si>
    <t>I will become rich.</t>
  </si>
  <si>
    <t>Ich werde reich.</t>
  </si>
  <si>
    <t>I am becoming rich.</t>
  </si>
  <si>
    <t>I have become rich.</t>
  </si>
  <si>
    <t>I will become elegant.</t>
  </si>
  <si>
    <t>Ich werde elegant.</t>
  </si>
  <si>
    <t>I am becoming elgant.</t>
  </si>
  <si>
    <t>I have become elgant.</t>
  </si>
  <si>
    <t>I will become smart.</t>
  </si>
  <si>
    <t>Ich werde schlau.</t>
  </si>
  <si>
    <t>I am becoming smart.</t>
  </si>
  <si>
    <t>I have become smart.</t>
  </si>
  <si>
    <t>I will become calm.</t>
  </si>
  <si>
    <t>Ich werde ruhig.</t>
  </si>
  <si>
    <t>I am becoming calm.</t>
  </si>
  <si>
    <t>I have become calm.</t>
  </si>
  <si>
    <t>I will become fit.</t>
  </si>
  <si>
    <t>Ich werde fit.</t>
  </si>
  <si>
    <t>I am becoming fit.</t>
  </si>
  <si>
    <t>I have become fit.</t>
  </si>
  <si>
    <t>I would like to become rich.</t>
  </si>
  <si>
    <t>Ich würde gerne reich werden.</t>
  </si>
  <si>
    <t>I can become thin.</t>
  </si>
  <si>
    <t>You would like to become rich.</t>
  </si>
  <si>
    <t>Du würdest gerne reich werden.</t>
  </si>
  <si>
    <t>I can become successful.</t>
  </si>
  <si>
    <t>He would like to become rich.</t>
  </si>
  <si>
    <t>Er würde gerne reich werden.</t>
  </si>
  <si>
    <t>I can become happy.</t>
  </si>
  <si>
    <t>She would like to become rich.</t>
  </si>
  <si>
    <t>Sie würde gerne reich werden.</t>
  </si>
  <si>
    <t>I can become rich.</t>
  </si>
  <si>
    <t>We would like to become rich.</t>
  </si>
  <si>
    <t>Wir würden gerne reich werden.</t>
  </si>
  <si>
    <t>I can become elgant.</t>
  </si>
  <si>
    <t>You (plural) would like to become rich.</t>
  </si>
  <si>
    <t>Ihr würdet gerne reich werden.</t>
  </si>
  <si>
    <t>I can become smart.</t>
  </si>
  <si>
    <t>I would like to become succesful.</t>
  </si>
  <si>
    <t>Ich würde gerne erfolgreich werden.</t>
  </si>
  <si>
    <t>They would like to become rich.</t>
  </si>
  <si>
    <t>Sie würden gerne reich werden.</t>
  </si>
  <si>
    <t>I can become calm.</t>
  </si>
  <si>
    <t>I should become successful.</t>
  </si>
  <si>
    <t>Ich soll erfolgreich werden.</t>
  </si>
  <si>
    <t>I can become fit.</t>
  </si>
  <si>
    <t>I am going to be successful</t>
  </si>
  <si>
    <t>I am going to be rich</t>
  </si>
  <si>
    <t>I would like to become thin.</t>
  </si>
  <si>
    <t>I am going to be fat.</t>
  </si>
  <si>
    <t>I want to become successful.</t>
  </si>
  <si>
    <t>I want to become happy.</t>
  </si>
  <si>
    <t>I am going to be happy.</t>
  </si>
  <si>
    <t>I want to become rich.</t>
  </si>
  <si>
    <t>I am going to rich.</t>
  </si>
  <si>
    <t>I want to become elgant.</t>
  </si>
  <si>
    <t>I am going to be elegant</t>
  </si>
  <si>
    <t>I want to become smart.</t>
  </si>
  <si>
    <t>I am going to smart</t>
  </si>
  <si>
    <t>I want to become calm.</t>
  </si>
  <si>
    <t>I am gong to be calm</t>
  </si>
  <si>
    <t>I want to become fit.</t>
  </si>
  <si>
    <t>I am going to be fit</t>
  </si>
  <si>
    <t>I should become thin.</t>
  </si>
  <si>
    <t>Ich soll dünn werden.</t>
  </si>
  <si>
    <t>I should become happy.</t>
  </si>
  <si>
    <t>Ich soll glücklich werden.</t>
  </si>
  <si>
    <t>I should become rich.</t>
  </si>
  <si>
    <t>Ich soll reich werden.</t>
  </si>
  <si>
    <t>I should become elgant.</t>
  </si>
  <si>
    <t>Ich soll elegant werden.</t>
  </si>
  <si>
    <t>I should become smart.</t>
  </si>
  <si>
    <t>Ich soll schlau werden.</t>
  </si>
  <si>
    <t>I should become calm.</t>
  </si>
  <si>
    <t>Ich soll ruhig werden.</t>
  </si>
  <si>
    <t>I should become fit.</t>
  </si>
  <si>
    <t>Ich soll fit werden.</t>
  </si>
  <si>
    <t>Can you tell me, how can i find you?</t>
  </si>
  <si>
    <t>I became a doctor.</t>
  </si>
  <si>
    <t>Ich wurde Arzt.</t>
  </si>
  <si>
    <t>You became a doctor.</t>
  </si>
  <si>
    <t>Du wurdest Arzt.</t>
  </si>
  <si>
    <t>He became a doctor.</t>
  </si>
  <si>
    <t>Er wurde Arzt.</t>
  </si>
  <si>
    <t>She became a doctor.</t>
  </si>
  <si>
    <t>Sie wurde Ärztin.</t>
  </si>
  <si>
    <t>We became doctors.</t>
  </si>
  <si>
    <t>Wir wurden Ärzte.</t>
  </si>
  <si>
    <t>You (plural) became doctors.</t>
  </si>
  <si>
    <t>Ihr wurdet Ärzte.</t>
  </si>
  <si>
    <t>They became doctors.</t>
  </si>
  <si>
    <t>Sie wurden Ärzte.</t>
  </si>
  <si>
    <t>I became fat</t>
  </si>
  <si>
    <t>ich bin fett geworden</t>
  </si>
  <si>
    <t>Ich werde reich</t>
  </si>
  <si>
    <t>You will become rich.</t>
  </si>
  <si>
    <t>Du wirst reich.</t>
  </si>
  <si>
    <t>He will become rich.</t>
  </si>
  <si>
    <t>Er wird reich.</t>
  </si>
  <si>
    <t>She will become rich.</t>
  </si>
  <si>
    <t>Sie wird reich.</t>
  </si>
  <si>
    <t>We will become rich.</t>
  </si>
  <si>
    <t>Wir werden reich.</t>
  </si>
  <si>
    <t>You (plural) will become rich.</t>
  </si>
  <si>
    <t>Ihr werdet reich.</t>
  </si>
  <si>
    <t>They will become rich.</t>
  </si>
  <si>
    <t>Sie werden reich.</t>
  </si>
  <si>
    <t>Ich würde gerne essen.</t>
  </si>
  <si>
    <t>You would like to eat.</t>
  </si>
  <si>
    <t>Du würdest gerne essen.</t>
  </si>
  <si>
    <t>He would like to eat.</t>
  </si>
  <si>
    <t>Er würde gerne essen.</t>
  </si>
  <si>
    <t>She would like to eat.</t>
  </si>
  <si>
    <t>Sie würde gerne essen.</t>
  </si>
  <si>
    <t>We would like to eat.</t>
  </si>
  <si>
    <t>Wir würden gerne essen.</t>
  </si>
  <si>
    <t>You (plural) would like to eat.</t>
  </si>
  <si>
    <t>Ihr würdet gerne essen.</t>
  </si>
  <si>
    <t>They would like to eat.</t>
  </si>
  <si>
    <t>Sie würden gerne essen.</t>
  </si>
  <si>
    <t>Heute kann ich laufen gehen</t>
  </si>
  <si>
    <t>Dann kann ich laufen gehen</t>
  </si>
  <si>
    <t>Danach kann ich laufen gehen</t>
  </si>
  <si>
    <t>Morgen kann ich laufen gehen</t>
  </si>
  <si>
    <t>Jetzt kann ich laufen gehen</t>
  </si>
  <si>
    <t>Später kann ich laufen gehen</t>
  </si>
  <si>
    <t>Danach Später kann ich laufen gehen</t>
  </si>
  <si>
    <t>Zuerst kann ich laufen gehen Dann kann ich mit dir spielen gehen.</t>
  </si>
  <si>
    <t>English Sentence</t>
  </si>
  <si>
    <t>German Translation</t>
  </si>
  <si>
    <t>Today I can go for a walk, because I have free time today.</t>
  </si>
  <si>
    <t>Heute kann ich spazieren gehen, weil ich heute freie Zeit habe.</t>
  </si>
  <si>
    <t>Today I can read a book, so that I can learn something new.</t>
  </si>
  <si>
    <t>Heute kann ich ein Buch lesen, damit ich etwas Neues lernen kann.</t>
  </si>
  <si>
    <t>Today I can watch a movie, because it's raining outside today.</t>
  </si>
  <si>
    <t>Heute kann ich einen Film gucken, weil es heute draußen regnet.</t>
  </si>
  <si>
    <t>Today I can cook dinner, so that we can have a nice meal together.</t>
  </si>
  <si>
    <t>Heute kann ich Abendessen kochen, damit wir zusammen ein schönes Essen haben können.</t>
  </si>
  <si>
    <t>Today I can go for a run, because I have energy today.</t>
  </si>
  <si>
    <t>Heute kann ich joggen gehen, weil ich heute Energie habe.</t>
  </si>
  <si>
    <t>Today I can meet my friend, so that we can catch up.</t>
  </si>
  <si>
    <t>Heute kann ich meinen Freund treffen, damit wir uns austauschen können.</t>
  </si>
  <si>
    <t>Today I can practice piano, because I have to practice today.</t>
  </si>
  <si>
    <t>Heute kann ich Klavier üben, weil ich heute ein Musikvorspiel habe.</t>
  </si>
  <si>
    <t>Today I can paint, so that I can express my creativity.</t>
  </si>
  <si>
    <t>Heute kann ich malen, damit ich meine Kreativität ausdrücken kann.</t>
  </si>
  <si>
    <t>Today I can go swimming, because it's hot outside today.</t>
  </si>
  <si>
    <t>Heute kann ich schwimmen gehen, weil es heute draußen heiß ist.</t>
  </si>
  <si>
    <t>Today I can study German, so that I can improve my language skills.</t>
  </si>
  <si>
    <t>Heute kann ich Deutsch lernen, damit ich meine Sprachkenntnisse verbessern kann.</t>
  </si>
  <si>
    <t>May be I can study German, because i have an exam.</t>
  </si>
  <si>
    <t>May be I can study German, so that i can speak good german.</t>
  </si>
  <si>
    <t>damit wir Essen.</t>
  </si>
  <si>
    <t>damit wir Essen bekommen.</t>
  </si>
  <si>
    <t>so that we get to eat</t>
  </si>
  <si>
    <t>damit wir Essen bekommen können.</t>
  </si>
  <si>
    <t>It is being cooked.</t>
  </si>
  <si>
    <t>Es wird gekocht.</t>
  </si>
  <si>
    <t>It is being prepared.</t>
  </si>
  <si>
    <t>Es wird vorbereitet.</t>
  </si>
  <si>
    <t>It is being loaded.</t>
  </si>
  <si>
    <t>Es wird geladen.</t>
  </si>
  <si>
    <t>It is being uploaded.</t>
  </si>
  <si>
    <t>Es wird hochgeladen.</t>
  </si>
  <si>
    <t>It is being downloaded.</t>
  </si>
  <si>
    <t>Es wird heruntergeladen.</t>
  </si>
  <si>
    <t>It is being eaten.</t>
  </si>
  <si>
    <t>Es wird gegessen.</t>
  </si>
  <si>
    <t>I want to download the file.</t>
  </si>
  <si>
    <t>The file is being downloaded.</t>
  </si>
  <si>
    <t>The file has downloaded.</t>
  </si>
  <si>
    <t>I want to load the truck</t>
  </si>
  <si>
    <t>Ich möchte den LKW laden</t>
  </si>
  <si>
    <t>Ich möchte den LKW beladen</t>
  </si>
  <si>
    <t>I would like to load the truck</t>
  </si>
  <si>
    <t>Wenn dann</t>
  </si>
  <si>
    <t>Dass ich</t>
  </si>
  <si>
    <t>I would like to become happy.</t>
  </si>
  <si>
    <t>Ich würde gerne glücklich werden.</t>
  </si>
  <si>
    <t>I would like to become happy sooner.</t>
  </si>
  <si>
    <t>Ich würde gerne früher glücklich werden.</t>
  </si>
  <si>
    <t>I should try to become happy.</t>
  </si>
  <si>
    <t>I can become happy when I spend time with my friends</t>
  </si>
  <si>
    <t>I am going to be happy</t>
  </si>
  <si>
    <t>I am going to be happy after exam.</t>
  </si>
  <si>
    <t xml:space="preserve"> if i pass the exam,I will become happy,</t>
  </si>
  <si>
    <t>wenn ich die Prüfung bestehe, werde ich glücklich,</t>
  </si>
  <si>
    <t>I am becoming happy, while she is progressing.</t>
  </si>
  <si>
    <t>I have become happy, after i have got a job.</t>
  </si>
  <si>
    <t>I became happy.</t>
  </si>
  <si>
    <t>I became happy, after i had got married.</t>
  </si>
  <si>
    <t>I am happy, when i play with my cat.</t>
  </si>
  <si>
    <t>I would like to become manager sooner.</t>
  </si>
  <si>
    <t>I am going to be rich.</t>
  </si>
  <si>
    <t>I would like to become stable sooner.</t>
  </si>
  <si>
    <t>I would like to become independant sooner.</t>
  </si>
  <si>
    <t>I would like to become hardworking later.</t>
  </si>
  <si>
    <t>I would like to become editor later.</t>
  </si>
  <si>
    <t>I became rich.</t>
  </si>
  <si>
    <t xml:space="preserve">I would like, later in life, to become video editor </t>
  </si>
  <si>
    <t xml:space="preserve">I would like, later in life, to become writer. </t>
  </si>
  <si>
    <t>I would like to become elegant.</t>
  </si>
  <si>
    <t>Ich würde gerne elegant werden.</t>
  </si>
  <si>
    <t>I would like, later in life, to become comedian.</t>
  </si>
  <si>
    <t>I should become elegant.</t>
  </si>
  <si>
    <t>I can become elegant.</t>
  </si>
  <si>
    <t>I would like to first become video editor, then a singer.</t>
  </si>
  <si>
    <t>I am going to be elegant.</t>
  </si>
  <si>
    <t>I should try to become fast.</t>
  </si>
  <si>
    <t>I am becoming elegant.</t>
  </si>
  <si>
    <t>I should try to become faster.</t>
  </si>
  <si>
    <t>I have become elegant.</t>
  </si>
  <si>
    <t>I should try to become fastest.</t>
  </si>
  <si>
    <t>I became elegant.</t>
  </si>
  <si>
    <t>I should try to become smart.</t>
  </si>
  <si>
    <t>I should try to become smarter.</t>
  </si>
  <si>
    <t>I would like to become calm.</t>
  </si>
  <si>
    <t>Ich würde gerne ruhig werden.</t>
  </si>
  <si>
    <t>I should try to become smartest.</t>
  </si>
  <si>
    <t>I should try to become an early riser.</t>
  </si>
  <si>
    <t>I should try to become hardworking.</t>
  </si>
  <si>
    <t>I am going to be calm.</t>
  </si>
  <si>
    <t>I should try to become more hardworking.</t>
  </si>
  <si>
    <t>I should try to become more practical.</t>
  </si>
  <si>
    <t>I should try to become practical.</t>
  </si>
  <si>
    <t>I became calm.</t>
  </si>
  <si>
    <t>Maybe I can become better when I practice.</t>
  </si>
  <si>
    <t>Maybe I can become better when I practice more.</t>
  </si>
  <si>
    <t>I would like to become fit.</t>
  </si>
  <si>
    <t>Ich würde gerne fit werden.</t>
  </si>
  <si>
    <t>Maybe I can become better when I learn.</t>
  </si>
  <si>
    <t>Maybe I can become better when I learn smartly.</t>
  </si>
  <si>
    <t>I am going to be fit.</t>
  </si>
  <si>
    <t>I became fit.</t>
  </si>
  <si>
    <t xml:space="preserve">questions making </t>
  </si>
  <si>
    <t>write an email, find topics from sample paper</t>
  </si>
  <si>
    <t>revise the new words learnt</t>
  </si>
  <si>
    <t>12.04.2024</t>
  </si>
  <si>
    <t>Topics</t>
  </si>
  <si>
    <t>What do you like about playing tennis?</t>
  </si>
  <si>
    <t>What do you like about the red shirt?</t>
  </si>
  <si>
    <t>Du, what do you like about playing computer games?</t>
  </si>
  <si>
    <t>I like the pattern of this shirt.</t>
  </si>
  <si>
    <t>one word, many words</t>
  </si>
  <si>
    <t>with these words</t>
  </si>
  <si>
    <t>with these men</t>
  </si>
  <si>
    <t>with these girls</t>
  </si>
  <si>
    <t>I go to the city.</t>
  </si>
  <si>
    <t>Sometimes I go to the city , with my cycle.</t>
  </si>
  <si>
    <t>I rest in front of the TV.</t>
  </si>
  <si>
    <t>Sometimes I go to the fitness studio.</t>
  </si>
  <si>
    <t>Do you use your mobile often?</t>
  </si>
  <si>
    <t>Du, do you use your mobile often?</t>
  </si>
  <si>
    <t>one sentence</t>
  </si>
  <si>
    <t>many sentences</t>
  </si>
  <si>
    <t>I like to play mobile games.</t>
  </si>
  <si>
    <t>aufhören</t>
  </si>
  <si>
    <t>I quit smoking.</t>
  </si>
  <si>
    <t>I have quit smoking.</t>
  </si>
  <si>
    <t>With the german app.</t>
  </si>
  <si>
    <t>Dative</t>
  </si>
  <si>
    <t>With the small woman.</t>
  </si>
  <si>
    <t>With the small girl.</t>
  </si>
  <si>
    <t>I like to listen to german music.</t>
  </si>
  <si>
    <t>I hear different German songs.</t>
  </si>
  <si>
    <t>Sie, What do you like to eat for breakfast?</t>
  </si>
  <si>
    <t>About what she answered.</t>
  </si>
  <si>
    <t>Do you always eat same?</t>
  </si>
  <si>
    <t>No, I eat different dishes.</t>
  </si>
  <si>
    <t>I like to eat for example yoghurt, with vegetables and muesli.</t>
  </si>
  <si>
    <t>I am in a hurry.</t>
  </si>
  <si>
    <t>When I'm in a hurry.</t>
  </si>
  <si>
    <t>Do you have plants in your balcony?</t>
  </si>
  <si>
    <t>I take care of the plants.</t>
  </si>
  <si>
    <t>I don't take care of the plants.</t>
  </si>
  <si>
    <t>Because, I don't take care of the plants.</t>
  </si>
  <si>
    <t>I shouldn't say that because it's very difficult.</t>
  </si>
  <si>
    <t>Because my balcony is too small.</t>
  </si>
  <si>
    <t>necessary</t>
  </si>
  <si>
    <t>nötig</t>
  </si>
  <si>
    <t>Because it's not necessary.</t>
  </si>
  <si>
    <t>What do you like about the music?</t>
  </si>
  <si>
    <t>What do you like about the bus?</t>
  </si>
  <si>
    <t>Was gefällt dir an dem Bus? Was gefällt dir am Bus?</t>
  </si>
  <si>
    <t>Is german your first foreign language?</t>
  </si>
  <si>
    <t>I hope i can score good marks in my exam.</t>
  </si>
  <si>
    <t>dass</t>
  </si>
  <si>
    <t xml:space="preserve">I know that we will fight. </t>
  </si>
  <si>
    <t>Ich weiß, dass wir streiten werden.</t>
  </si>
  <si>
    <t>Do you find German difficult?</t>
  </si>
  <si>
    <t>Findest du Deutsch schwer?</t>
  </si>
  <si>
    <t>No, German is my second foreign language.</t>
  </si>
  <si>
    <t>No, he is my younger brother.</t>
  </si>
  <si>
    <t>the sibling.</t>
  </si>
  <si>
    <t>The youngest sibling.</t>
  </si>
  <si>
    <t>I have made only one sentence.</t>
  </si>
  <si>
    <t>einen</t>
  </si>
  <si>
    <t>I have bought.</t>
  </si>
  <si>
    <t xml:space="preserve">I have prepared myself for the exam. </t>
  </si>
  <si>
    <t xml:space="preserve">I must prepare myself for the exam. </t>
  </si>
  <si>
    <t>vorbereiten</t>
  </si>
  <si>
    <t xml:space="preserve">I must hurry. </t>
  </si>
  <si>
    <t>Do you like surfing the Internet?</t>
  </si>
  <si>
    <t>I like surfing the internet.</t>
  </si>
  <si>
    <t>haben mich eingeladen.</t>
  </si>
  <si>
    <t>mich</t>
  </si>
  <si>
    <t>denkst du dass wir ... können.</t>
  </si>
  <si>
    <t>Ich muss zum Fitnessclub gehen.</t>
  </si>
  <si>
    <t xml:space="preserve">Then i will eat. </t>
  </si>
  <si>
    <t>dann</t>
  </si>
  <si>
    <t xml:space="preserve">Then i can eat. </t>
  </si>
  <si>
    <t xml:space="preserve">Then you can sleep. </t>
  </si>
  <si>
    <t xml:space="preserve">Then we can spielen. </t>
  </si>
  <si>
    <t>First I will get a job, then I will buy a house.</t>
  </si>
  <si>
    <t>dann werde</t>
  </si>
  <si>
    <t>First I will get a job, then I can buy a house.</t>
  </si>
  <si>
    <t>dann kann</t>
  </si>
  <si>
    <t>I know that i can eat.</t>
  </si>
  <si>
    <t>I know that i will get a job.</t>
  </si>
  <si>
    <t>I know that we will get a job.</t>
  </si>
  <si>
    <t>On the white table.</t>
  </si>
  <si>
    <t>Auf dem weißen Tisch.</t>
  </si>
  <si>
    <t>On the other side.</t>
  </si>
  <si>
    <t xml:space="preserve">On the Page. </t>
  </si>
  <si>
    <t xml:space="preserve">On the yellow page. </t>
  </si>
  <si>
    <t xml:space="preserve">On the white side. </t>
  </si>
  <si>
    <t xml:space="preserve">On the right side. </t>
  </si>
  <si>
    <t xml:space="preserve">On the left side. </t>
  </si>
  <si>
    <t>auf der linken</t>
  </si>
  <si>
    <t xml:space="preserve">With the small white man. </t>
  </si>
  <si>
    <t>mit dem</t>
  </si>
  <si>
    <t>With the women.</t>
  </si>
  <si>
    <t>With the babys.</t>
  </si>
  <si>
    <t>mit den</t>
  </si>
  <si>
    <t xml:space="preserve">I can not remember that. </t>
  </si>
  <si>
    <t>I have seen a man.</t>
  </si>
  <si>
    <t>I have met a man.</t>
  </si>
  <si>
    <t>getroffen</t>
  </si>
  <si>
    <t xml:space="preserve">I smelled that. </t>
  </si>
  <si>
    <t xml:space="preserve">Maybe i should use oil. </t>
  </si>
  <si>
    <t>Vielleicht soll ich Öl nutzen.</t>
  </si>
  <si>
    <t>Topic: Wir werden reich, Wir würden gerne fit.</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</si>
</sst>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 mmm yyyy"/>
    <numFmt numFmtId="165" formatCode="hh:mm"/>
    <numFmt numFmtId="166" formatCode="d mmmm yyyy"/>
    <numFmt numFmtId="167" formatCode="dd mmmm"/>
    <numFmt numFmtId="168" formatCode="ddmmmm"/>
    <numFmt numFmtId="169" formatCode="dd-mm"/>
    <numFmt numFmtId="170" formatCode="d mmmm"/>
    <numFmt numFmtId="171" formatCode="d. mmmm"/>
  </numFmts>
  <fonts count="40">
    <font>
      <sz val="10.0"/>
      <color rgb="FF000000"/>
      <name val="Arial"/>
      <scheme val="minor"/>
    </font>
    <font>
      <color theme="1"/>
      <name val="Arial"/>
      <scheme val="minor"/>
    </font>
    <font>
      <color rgb="FF4285F4"/>
      <name val="Arial"/>
      <scheme val="minor"/>
    </font>
    <font>
      <color rgb="FF4285F4"/>
      <name val="Arial"/>
    </font>
    <font>
      <b/>
      <u/>
      <color theme="4"/>
      <name val="Arial"/>
      <scheme val="minor"/>
    </font>
    <font>
      <b/>
      <u/>
      <color rgb="FF4285F4"/>
      <name val="Arial"/>
      <scheme val="minor"/>
    </font>
    <font>
      <b/>
      <u/>
      <color theme="1"/>
      <name val="Arial"/>
      <scheme val="minor"/>
    </font>
    <font>
      <b/>
      <u/>
      <color theme="1"/>
      <name val="Arial"/>
      <scheme val="minor"/>
    </font>
    <font>
      <color theme="4"/>
      <name val="Arial"/>
      <scheme val="minor"/>
    </font>
    <font>
      <color rgb="FF351C75"/>
      <name val="Arial"/>
      <scheme val="minor"/>
    </font>
    <font>
      <color rgb="FF0B5394"/>
      <name val="Arial"/>
      <scheme val="minor"/>
    </font>
    <font>
      <color rgb="FF000000"/>
      <name val="Arial"/>
    </font>
    <font>
      <color rgb="FF000000"/>
      <name val="Verdana"/>
    </font>
    <font>
      <sz val="11.0"/>
      <color theme="1"/>
      <name val="Calibri"/>
    </font>
    <font>
      <color theme="1"/>
      <name val="Söhne"/>
    </font>
    <font>
      <color theme="1"/>
      <name val="Arial"/>
    </font>
    <font>
      <sz val="11.0"/>
      <color rgb="FFFF00FF"/>
      <name val="Calibri"/>
    </font>
    <font>
      <sz val="11.0"/>
      <color rgb="FFC00000"/>
      <name val="Calibri"/>
    </font>
    <font>
      <sz val="11.0"/>
      <color theme="1"/>
      <name val="&quot;Arial Unicode MS&quot;"/>
    </font>
    <font>
      <sz val="11.0"/>
      <color rgb="FFC00000"/>
      <name val="&quot;Arial Unicode MS&quot;"/>
    </font>
    <font>
      <color rgb="FFA61C00"/>
      <name val="Arial"/>
      <scheme val="minor"/>
    </font>
    <font>
      <sz val="12.0"/>
      <color rgb="FF0D0D0D"/>
      <name val="Söhne"/>
    </font>
    <font>
      <sz val="1.0"/>
      <color rgb="FF0D0D0D"/>
      <name val="Söhne"/>
    </font>
    <font>
      <sz val="10.0"/>
      <color theme="1"/>
      <name val="Arial"/>
      <scheme val="minor"/>
    </font>
    <font>
      <sz val="12.0"/>
      <color rgb="FF202124"/>
      <name val="Roboto"/>
    </font>
    <font>
      <b/>
      <u/>
      <sz val="10.0"/>
      <color theme="1"/>
      <name val="Arial"/>
      <scheme val="minor"/>
    </font>
    <font>
      <b/>
      <u/>
      <sz val="10.0"/>
      <color theme="1"/>
      <name val="Arial"/>
      <scheme val="minor"/>
    </font>
    <font>
      <b/>
      <sz val="10.0"/>
      <color theme="1"/>
      <name val="Arial"/>
      <scheme val="minor"/>
    </font>
    <font>
      <sz val="10.0"/>
      <color rgb="FF000000"/>
      <name val="Arial"/>
    </font>
    <font>
      <sz val="10.0"/>
      <color rgb="FF0D0D0D"/>
      <name val="Söhne"/>
    </font>
    <font>
      <sz val="10.0"/>
      <color rgb="FF4285F4"/>
      <name val="Arial"/>
      <scheme val="minor"/>
    </font>
    <font>
      <b/>
      <u/>
      <sz val="12.0"/>
      <color theme="1"/>
      <name val="Arial"/>
      <scheme val="minor"/>
    </font>
    <font>
      <u/>
      <sz val="10.0"/>
      <color theme="1"/>
      <name val="Arial"/>
      <scheme val="minor"/>
    </font>
    <font>
      <color rgb="FF0D0D0D"/>
      <name val="Söhne"/>
    </font>
    <font>
      <sz val="11.0"/>
      <color theme="1"/>
      <name val="Arial"/>
      <scheme val="minor"/>
    </font>
    <font>
      <sz val="9.0"/>
      <color rgb="FF000000"/>
      <name val="&quot;Google Sans Mono&quot;"/>
    </font>
    <font>
      <color rgb="FF4285F4"/>
      <name val="Söhne"/>
    </font>
    <font>
      <color rgb="FF0D0D0D"/>
      <name val="Arial"/>
    </font>
    <font>
      <u/>
      <color theme="4"/>
      <name val="Arial"/>
      <scheme val="minor"/>
    </font>
    <font>
      <u/>
      <color rgb="FF4285F4"/>
      <name val="Arial"/>
      <scheme val="minor"/>
    </font>
  </fonts>
  <fills count="13">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theme="0"/>
        <bgColor theme="0"/>
      </patternFill>
    </fill>
    <fill>
      <patternFill patternType="solid">
        <fgColor rgb="FFEDEDED"/>
        <bgColor rgb="FFEDEDED"/>
      </patternFill>
    </fill>
    <fill>
      <patternFill patternType="solid">
        <fgColor rgb="FF4285F4"/>
        <bgColor rgb="FF4285F4"/>
      </patternFill>
    </fill>
    <fill>
      <patternFill patternType="solid">
        <fgColor theme="4"/>
        <bgColor theme="4"/>
      </patternFill>
    </fill>
    <fill>
      <patternFill patternType="solid">
        <fgColor rgb="FFEFEFEF"/>
        <bgColor rgb="FFEFEFEF"/>
      </patternFill>
    </fill>
    <fill>
      <patternFill patternType="solid">
        <fgColor rgb="FF0000FF"/>
        <bgColor rgb="FF0000FF"/>
      </patternFill>
    </fill>
    <fill>
      <patternFill patternType="solid">
        <fgColor rgb="FF00FFFF"/>
        <bgColor rgb="FF00FFFF"/>
      </patternFill>
    </fill>
    <fill>
      <patternFill patternType="solid">
        <fgColor rgb="FF980000"/>
        <bgColor rgb="FF980000"/>
      </patternFill>
    </fill>
  </fills>
  <borders count="7">
    <border/>
    <border>
      <left style="thin">
        <color rgb="FFE3E3E3"/>
      </left>
      <right style="thin">
        <color rgb="FFE3E3E3"/>
      </right>
      <bottom style="thin">
        <color rgb="FF000000"/>
      </bottom>
    </border>
    <border>
      <left style="thin">
        <color rgb="FFE3E3E3"/>
      </left>
      <bottom style="thin">
        <color rgb="FF000000"/>
      </bottom>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2" fontId="3" numFmtId="0" xfId="0" applyAlignment="1" applyFill="1" applyFont="1">
      <alignment horizontal="left" readingOrder="0"/>
    </xf>
    <xf borderId="0" fillId="0" fontId="1" numFmtId="0" xfId="0" applyFont="1"/>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Font="1"/>
    <xf borderId="0" fillId="0" fontId="8" numFmtId="0" xfId="0" applyAlignment="1" applyFont="1">
      <alignment readingOrder="0"/>
    </xf>
    <xf borderId="0" fillId="0" fontId="8" numFmtId="0" xfId="0" applyFont="1"/>
    <xf borderId="0" fillId="0" fontId="9" numFmtId="0" xfId="0" applyFont="1"/>
    <xf borderId="0" fillId="0" fontId="9" numFmtId="0" xfId="0" applyAlignment="1" applyFont="1">
      <alignment readingOrder="0"/>
    </xf>
    <xf borderId="0" fillId="3" fontId="2" numFmtId="0" xfId="0" applyAlignment="1" applyFill="1" applyFont="1">
      <alignment readingOrder="0"/>
    </xf>
    <xf borderId="0" fillId="3" fontId="1" numFmtId="0" xfId="0" applyFont="1"/>
    <xf borderId="0" fillId="3" fontId="8" numFmtId="0" xfId="0" applyFont="1"/>
    <xf borderId="0" fillId="3" fontId="2" numFmtId="0" xfId="0" applyFont="1"/>
    <xf borderId="0" fillId="0" fontId="10" numFmtId="0" xfId="0" applyAlignment="1" applyFont="1">
      <alignment readingOrder="0"/>
    </xf>
    <xf borderId="0" fillId="0" fontId="1" numFmtId="0" xfId="0" applyAlignment="1" applyFont="1">
      <alignment readingOrder="0" shrinkToFit="0" wrapText="1"/>
    </xf>
    <xf borderId="0" fillId="2" fontId="11" numFmtId="0" xfId="0" applyAlignment="1" applyFont="1">
      <alignment horizontal="left" readingOrder="0"/>
    </xf>
    <xf borderId="0" fillId="2" fontId="12" numFmtId="0" xfId="0" applyAlignment="1" applyFont="1">
      <alignment readingOrder="0"/>
    </xf>
    <xf borderId="0" fillId="2" fontId="12" numFmtId="0" xfId="0" applyAlignment="1" applyFont="1">
      <alignment horizontal="left" readingOrder="0"/>
    </xf>
    <xf borderId="0" fillId="2" fontId="3" numFmtId="0" xfId="0" applyAlignment="1" applyFont="1">
      <alignment horizontal="center" readingOrder="0"/>
    </xf>
    <xf borderId="0" fillId="0" fontId="13" numFmtId="0" xfId="0" applyAlignment="1" applyFont="1">
      <alignment readingOrder="0"/>
    </xf>
    <xf borderId="0" fillId="0" fontId="1" numFmtId="0" xfId="0" applyFont="1"/>
    <xf borderId="0" fillId="2" fontId="14" numFmtId="0" xfId="0" applyAlignment="1" applyFont="1">
      <alignment readingOrder="0" shrinkToFit="0" wrapText="1"/>
    </xf>
    <xf borderId="0" fillId="2" fontId="14" numFmtId="0" xfId="0" applyAlignment="1" applyFont="1">
      <alignment shrinkToFit="0" wrapText="1"/>
    </xf>
    <xf borderId="0" fillId="0" fontId="3" numFmtId="0" xfId="0" applyAlignment="1" applyFont="1">
      <alignment vertical="bottom"/>
    </xf>
    <xf borderId="0" fillId="0" fontId="15" numFmtId="0" xfId="0" applyAlignment="1" applyFont="1">
      <alignment vertical="bottom"/>
    </xf>
    <xf borderId="0" fillId="0" fontId="15" numFmtId="0" xfId="0" applyAlignment="1" applyFont="1">
      <alignment vertical="bottom"/>
    </xf>
    <xf borderId="0" fillId="0" fontId="3" numFmtId="0" xfId="0" applyAlignment="1" applyFont="1">
      <alignment vertical="bottom"/>
    </xf>
    <xf borderId="0" fillId="0" fontId="15" numFmtId="0" xfId="0" applyAlignment="1" applyFont="1">
      <alignment horizontal="center"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4" fontId="20" numFmtId="0" xfId="0" applyAlignment="1" applyFill="1" applyFont="1">
      <alignment readingOrder="0"/>
    </xf>
    <xf borderId="0" fillId="4" fontId="1" numFmtId="0" xfId="0" applyAlignment="1" applyFont="1">
      <alignment readingOrder="0"/>
    </xf>
    <xf borderId="0" fillId="2" fontId="21" numFmtId="0" xfId="0" applyAlignment="1" applyFont="1">
      <alignment horizontal="left" readingOrder="0"/>
    </xf>
    <xf borderId="0" fillId="2" fontId="22" numFmtId="0" xfId="0" applyAlignment="1" applyFont="1">
      <alignment readingOrder="0"/>
    </xf>
    <xf borderId="0" fillId="2" fontId="21" numFmtId="0" xfId="0" applyAlignment="1" applyFont="1">
      <alignment readingOrder="0"/>
    </xf>
    <xf borderId="0" fillId="0" fontId="1" numFmtId="0" xfId="0" applyAlignment="1" applyFont="1">
      <alignment shrinkToFit="0" wrapText="1"/>
    </xf>
    <xf borderId="0" fillId="0" fontId="23" numFmtId="164" xfId="0" applyAlignment="1" applyFont="1" applyNumberFormat="1">
      <alignment readingOrder="0"/>
    </xf>
    <xf borderId="0" fillId="0" fontId="23" numFmtId="0" xfId="0" applyFont="1"/>
    <xf borderId="0" fillId="0" fontId="23" numFmtId="0" xfId="0" applyAlignment="1" applyFont="1">
      <alignment readingOrder="0"/>
    </xf>
    <xf borderId="0" fillId="0" fontId="23" numFmtId="165" xfId="0" applyAlignment="1" applyFont="1" applyNumberFormat="1">
      <alignment readingOrder="0"/>
    </xf>
    <xf borderId="0" fillId="0" fontId="23" numFmtId="14" xfId="0" applyAlignment="1" applyFont="1" applyNumberFormat="1">
      <alignment readingOrder="0"/>
    </xf>
    <xf borderId="0" fillId="0" fontId="23" numFmtId="166" xfId="0" applyAlignment="1" applyFont="1" applyNumberFormat="1">
      <alignment readingOrder="0"/>
    </xf>
    <xf borderId="0" fillId="0" fontId="23" numFmtId="167" xfId="0" applyAlignment="1" applyFont="1" applyNumberFormat="1">
      <alignment readingOrder="0"/>
    </xf>
    <xf borderId="0" fillId="0" fontId="23" numFmtId="168" xfId="0" applyAlignment="1" applyFont="1" applyNumberFormat="1">
      <alignment readingOrder="0"/>
    </xf>
    <xf borderId="0" fillId="0" fontId="23" numFmtId="169" xfId="0" applyAlignment="1" applyFont="1" applyNumberFormat="1">
      <alignment readingOrder="0"/>
    </xf>
    <xf borderId="0" fillId="0" fontId="23" numFmtId="170" xfId="0" applyAlignment="1" applyFont="1" applyNumberFormat="1">
      <alignment readingOrder="0"/>
    </xf>
    <xf borderId="0" fillId="0" fontId="23" numFmtId="171" xfId="0" applyAlignment="1" applyFont="1" applyNumberFormat="1">
      <alignment readingOrder="0"/>
    </xf>
    <xf borderId="0" fillId="0" fontId="23" numFmtId="0" xfId="0" applyAlignment="1" applyFont="1">
      <alignment readingOrder="0"/>
    </xf>
    <xf borderId="0" fillId="2"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2" fontId="28" numFmtId="0" xfId="0" applyAlignment="1" applyFont="1">
      <alignment horizontal="left" readingOrder="0"/>
    </xf>
    <xf borderId="0" fillId="0" fontId="27" numFmtId="0" xfId="0" applyAlignment="1" applyFont="1">
      <alignment readingOrder="0"/>
    </xf>
    <xf borderId="0" fillId="2" fontId="29" numFmtId="0" xfId="0" applyAlignment="1" applyFont="1">
      <alignment readingOrder="0"/>
    </xf>
    <xf borderId="0" fillId="2" fontId="29" numFmtId="0" xfId="0" applyAlignment="1" applyFont="1">
      <alignment horizontal="left" readingOrder="0"/>
    </xf>
    <xf borderId="0" fillId="0" fontId="28" numFmtId="0" xfId="0" applyAlignment="1" applyFont="1">
      <alignment horizontal="left" readingOrder="0"/>
    </xf>
    <xf borderId="0" fillId="4" fontId="23" numFmtId="0" xfId="0" applyAlignment="1" applyFont="1">
      <alignment readingOrder="0"/>
    </xf>
    <xf borderId="0" fillId="4" fontId="23" numFmtId="0" xfId="0" applyFont="1"/>
    <xf borderId="0" fillId="5" fontId="23" numFmtId="0" xfId="0" applyAlignment="1" applyFill="1" applyFont="1">
      <alignment readingOrder="0"/>
    </xf>
    <xf borderId="0" fillId="5" fontId="30" numFmtId="0" xfId="0" applyAlignment="1" applyFont="1">
      <alignment readingOrder="0"/>
    </xf>
    <xf borderId="0" fillId="5" fontId="23" numFmtId="0" xfId="0" applyFont="1"/>
    <xf borderId="1" fillId="4" fontId="29" numFmtId="0" xfId="0" applyAlignment="1" applyBorder="1" applyFont="1">
      <alignment horizontal="left" readingOrder="0"/>
    </xf>
    <xf borderId="0" fillId="4" fontId="29" numFmtId="0" xfId="0" applyAlignment="1" applyFont="1">
      <alignment readingOrder="0"/>
    </xf>
    <xf borderId="1" fillId="5" fontId="29" numFmtId="0" xfId="0" applyAlignment="1" applyBorder="1" applyFont="1">
      <alignment horizontal="left" readingOrder="0"/>
    </xf>
    <xf borderId="0" fillId="5" fontId="29" numFmtId="0" xfId="0" applyAlignment="1" applyFont="1">
      <alignment readingOrder="0"/>
    </xf>
    <xf borderId="0" fillId="0" fontId="31" numFmtId="0" xfId="0" applyAlignment="1" applyFont="1">
      <alignment readingOrder="0"/>
    </xf>
    <xf borderId="0" fillId="0" fontId="27" numFmtId="0" xfId="0" applyFont="1"/>
    <xf borderId="0" fillId="0" fontId="11" numFmtId="0" xfId="0" applyAlignment="1" applyFont="1">
      <alignment horizontal="left" readingOrder="0"/>
    </xf>
    <xf borderId="0" fillId="0" fontId="15" numFmtId="0" xfId="0" applyAlignment="1" applyFont="1">
      <alignment readingOrder="0" vertical="bottom"/>
    </xf>
    <xf borderId="0" fillId="0" fontId="32" numFmtId="0" xfId="0" applyAlignment="1" applyFont="1">
      <alignment readingOrder="0"/>
    </xf>
    <xf borderId="2" fillId="2" fontId="33" numFmtId="0" xfId="0" applyAlignment="1" applyBorder="1" applyFont="1">
      <alignment horizontal="left" readingOrder="0"/>
    </xf>
    <xf borderId="1" fillId="2" fontId="33" numFmtId="0" xfId="0" applyAlignment="1" applyBorder="1" applyFont="1">
      <alignment horizontal="left" readingOrder="0"/>
    </xf>
    <xf borderId="2" fillId="2" fontId="33" numFmtId="0" xfId="0" applyAlignment="1" applyBorder="1" applyFont="1">
      <alignment horizontal="left"/>
    </xf>
    <xf borderId="1" fillId="2" fontId="33" numFmtId="0" xfId="0" applyAlignment="1" applyBorder="1" applyFont="1">
      <alignment horizontal="left"/>
    </xf>
    <xf borderId="3" fillId="6" fontId="33" numFmtId="0" xfId="0" applyAlignment="1" applyBorder="1" applyFill="1" applyFont="1">
      <alignment horizontal="center" readingOrder="0" vertical="bottom"/>
    </xf>
    <xf borderId="4" fillId="6" fontId="33" numFmtId="0" xfId="0" applyAlignment="1" applyBorder="1" applyFont="1">
      <alignment horizontal="center" readingOrder="0" vertical="bottom"/>
    </xf>
    <xf borderId="5" fillId="2" fontId="33" numFmtId="0" xfId="0" applyAlignment="1" applyBorder="1" applyFont="1">
      <alignment horizontal="left" readingOrder="0"/>
    </xf>
    <xf borderId="6" fillId="2" fontId="33" numFmtId="0" xfId="0" applyAlignment="1" applyBorder="1" applyFont="1">
      <alignment horizontal="left"/>
    </xf>
    <xf borderId="6" fillId="2" fontId="33" numFmtId="0" xfId="0" applyAlignment="1" applyBorder="1" applyFont="1">
      <alignment horizontal="left" readingOrder="0"/>
    </xf>
    <xf borderId="0" fillId="0" fontId="34" numFmtId="0" xfId="0" applyAlignment="1" applyFont="1">
      <alignment readingOrder="0"/>
    </xf>
    <xf borderId="0" fillId="4" fontId="1" numFmtId="0" xfId="0" applyFont="1"/>
    <xf borderId="0" fillId="7" fontId="1" numFmtId="0" xfId="0" applyFill="1" applyFont="1"/>
    <xf borderId="0" fillId="7" fontId="8" numFmtId="0" xfId="0" applyFont="1"/>
    <xf borderId="0" fillId="2" fontId="35" numFmtId="0" xfId="0" applyFont="1"/>
    <xf borderId="0" fillId="4" fontId="2" numFmtId="0" xfId="0" applyAlignment="1" applyFont="1">
      <alignment readingOrder="0"/>
    </xf>
    <xf borderId="0" fillId="4" fontId="8" numFmtId="0" xfId="0" applyFont="1"/>
    <xf borderId="0" fillId="8" fontId="1" numFmtId="0" xfId="0" applyAlignment="1" applyFill="1" applyFont="1">
      <alignment readingOrder="0"/>
    </xf>
    <xf borderId="0" fillId="8" fontId="2" numFmtId="0" xfId="0" applyAlignment="1" applyFont="1">
      <alignment readingOrder="0"/>
    </xf>
    <xf borderId="0" fillId="8" fontId="1" numFmtId="0" xfId="0" applyFont="1"/>
    <xf borderId="0" fillId="8" fontId="8" numFmtId="0" xfId="0" applyFont="1"/>
    <xf borderId="0" fillId="9" fontId="2" numFmtId="0" xfId="0" applyAlignment="1" applyFill="1" applyFont="1">
      <alignment readingOrder="0"/>
    </xf>
    <xf borderId="0" fillId="9" fontId="1" numFmtId="0" xfId="0" applyFont="1"/>
    <xf borderId="5" fillId="2" fontId="36" numFmtId="0" xfId="0" applyAlignment="1" applyBorder="1" applyFont="1">
      <alignment horizontal="left" readingOrder="0"/>
    </xf>
    <xf borderId="0" fillId="2" fontId="33" numFmtId="0" xfId="0" applyAlignment="1" applyFont="1">
      <alignment horizontal="left" readingOrder="0"/>
    </xf>
    <xf borderId="0" fillId="2" fontId="33" numFmtId="0" xfId="0" applyAlignment="1" applyFont="1">
      <alignment horizontal="left"/>
    </xf>
    <xf borderId="5" fillId="2" fontId="33" numFmtId="0" xfId="0" applyAlignment="1" applyBorder="1" applyFont="1">
      <alignment horizontal="left"/>
    </xf>
    <xf borderId="0" fillId="6" fontId="33" numFmtId="0" xfId="0" applyAlignment="1" applyFont="1">
      <alignment horizontal="center" readingOrder="0" vertical="bottom"/>
    </xf>
    <xf borderId="0" fillId="2" fontId="37" numFmtId="0" xfId="0" applyAlignment="1" applyFont="1">
      <alignment horizontal="left" readingOrder="0"/>
    </xf>
    <xf borderId="0" fillId="10" fontId="1" numFmtId="0" xfId="0" applyFill="1" applyFont="1"/>
    <xf borderId="0" fillId="10" fontId="8" numFmtId="0" xfId="0" applyFont="1"/>
    <xf borderId="0" fillId="11" fontId="1" numFmtId="0" xfId="0" applyAlignment="1" applyFill="1" applyFont="1">
      <alignment readingOrder="0"/>
    </xf>
    <xf borderId="0" fillId="11" fontId="1" numFmtId="0" xfId="0" applyFont="1"/>
    <xf borderId="0" fillId="11" fontId="8" numFmtId="0" xfId="0" applyAlignment="1" applyFont="1">
      <alignment readingOrder="0"/>
    </xf>
    <xf borderId="0" fillId="11" fontId="2" numFmtId="0" xfId="0" applyAlignment="1" applyFont="1">
      <alignment readingOrder="0"/>
    </xf>
    <xf borderId="0" fillId="11" fontId="30" numFmtId="0" xfId="0" applyAlignment="1" applyFont="1">
      <alignment readingOrder="0"/>
    </xf>
    <xf borderId="0" fillId="11" fontId="8" numFmtId="0" xfId="0" applyFont="1"/>
    <xf borderId="0" fillId="12" fontId="1" numFmtId="0" xfId="0" applyFill="1" applyFont="1"/>
    <xf borderId="0" fillId="12" fontId="8" numFmtId="0" xfId="0" applyFont="1"/>
    <xf borderId="0" fillId="0" fontId="38" numFmtId="0" xfId="0" applyAlignment="1" applyFont="1">
      <alignment readingOrder="0"/>
    </xf>
    <xf borderId="0" fillId="0" fontId="3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1190625</xdr:colOff>
      <xdr:row>435</xdr:row>
      <xdr:rowOff>133350</xdr:rowOff>
    </xdr:from>
    <xdr:ext cx="4286250" cy="1247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B6D7A8"/>
      </a:lt1>
      <a:dk2>
        <a:srgbClr val="000000"/>
      </a:dk2>
      <a:lt2>
        <a:srgbClr val="B6D7A8"/>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63"/>
    <col customWidth="1" min="4" max="4" width="36.5"/>
    <col customWidth="1" min="5" max="5" width="18.63"/>
    <col customWidth="1" min="6" max="6" width="20.63"/>
  </cols>
  <sheetData>
    <row r="1">
      <c r="A1" s="1" t="s">
        <v>0</v>
      </c>
      <c r="D1" s="1" t="str">
        <f>IFERROR(__xludf.DUMMYFUNCTION("GOOGLETRANSLATE(A1,""en"",""de"")"),"Ich hätte essen können.")</f>
        <v>Ich hätte essen können.</v>
      </c>
      <c r="E1" s="1" t="s">
        <v>1</v>
      </c>
      <c r="F1" s="1" t="str">
        <f>IFERROR(__xludf.DUMMYFUNCTION("GOOGLETRANSLATE(E1,""en"",""de"")"),"Du hättest essen können.")</f>
        <v>Du hättest essen können.</v>
      </c>
      <c r="H1" s="1" t="s">
        <v>2</v>
      </c>
      <c r="I1" s="1" t="str">
        <f>IFERROR(__xludf.DUMMYFUNCTION("GOOGLETRANSLATE(H1,""en"",""de"")"),"Er hätte essen können.")</f>
        <v>Er hätte essen können.</v>
      </c>
    </row>
    <row r="2">
      <c r="A2" s="1" t="s">
        <v>3</v>
      </c>
      <c r="D2" s="1" t="str">
        <f>IFERROR(__xludf.DUMMYFUNCTION("GOOGLETRANSLATE(A2,""en"",""de"")"),"Ich hätte trinken können.")</f>
        <v>Ich hätte trinken können.</v>
      </c>
      <c r="E2" s="1" t="s">
        <v>4</v>
      </c>
      <c r="F2" s="1" t="str">
        <f>IFERROR(__xludf.DUMMYFUNCTION("GOOGLETRANSLATE(E2,""en"",""de"")"),"Du hättest laufen können.")</f>
        <v>Du hättest laufen können.</v>
      </c>
    </row>
    <row r="3">
      <c r="A3" s="1" t="s">
        <v>0</v>
      </c>
      <c r="D3" s="1" t="str">
        <f>IFERROR(__xludf.DUMMYFUNCTION("GOOGLETRANSLATE(A3,""en"",""de"")"),"Ich hätte essen können.")</f>
        <v>Ich hätte essen können.</v>
      </c>
      <c r="E3" s="1" t="s">
        <v>1</v>
      </c>
      <c r="F3" s="1" t="str">
        <f>IFERROR(__xludf.DUMMYFUNCTION("GOOGLETRANSLATE(E3,""en"",""de"")"),"Du hättest essen können.")</f>
        <v>Du hättest essen können.</v>
      </c>
    </row>
    <row r="4">
      <c r="A4" s="1" t="s">
        <v>5</v>
      </c>
      <c r="D4" s="1" t="str">
        <f>IFERROR(__xludf.DUMMYFUNCTION("GOOGLETRANSLATE(A4,""en"",""de"")"),"Wir hätten es schaffen können.")</f>
        <v>Wir hätten es schaffen können.</v>
      </c>
      <c r="E4" s="1" t="s">
        <v>6</v>
      </c>
      <c r="F4" s="1" t="str">
        <f>IFERROR(__xludf.DUMMYFUNCTION("GOOGLETRANSLATE(E4,""en"",""de"")"),"Wir hätten essen können.")</f>
        <v>Wir hätten essen können.</v>
      </c>
    </row>
    <row r="5">
      <c r="A5" s="1" t="s">
        <v>7</v>
      </c>
      <c r="D5" s="1" t="str">
        <f>IFERROR(__xludf.DUMMYFUNCTION("GOOGLETRANSLATE(A5,""en"",""de"")"),"Ich hätte arbeiten können.")</f>
        <v>Ich hätte arbeiten können.</v>
      </c>
      <c r="E5" s="1" t="s">
        <v>8</v>
      </c>
      <c r="F5" s="1" t="str">
        <f>IFERROR(__xludf.DUMMYFUNCTION("GOOGLETRANSLATE(E5,""en"",""de"")"),"Du hättest arbeiten können.")</f>
        <v>Du hättest arbeiten können.</v>
      </c>
    </row>
    <row r="6">
      <c r="A6" s="1" t="s">
        <v>0</v>
      </c>
      <c r="D6" s="1" t="str">
        <f>IFERROR(__xludf.DUMMYFUNCTION("GOOGLETRANSLATE(A6,""en"",""de"")"),"Ich hätte essen können.")</f>
        <v>Ich hätte essen können.</v>
      </c>
      <c r="E6" s="1" t="s">
        <v>1</v>
      </c>
      <c r="F6" s="1" t="str">
        <f>IFERROR(__xludf.DUMMYFUNCTION("GOOGLETRANSLATE(E6,""en"",""de"")"),"Du hättest essen können.")</f>
        <v>Du hättest essen können.</v>
      </c>
    </row>
    <row r="7">
      <c r="A7" s="1" t="s">
        <v>9</v>
      </c>
      <c r="D7" s="1" t="str">
        <f>IFERROR(__xludf.DUMMYFUNCTION("GOOGLETRANSLATE(A7,""en"",""de"")"),"Ich hätte gegessen.")</f>
        <v>Ich hätte gegessen.</v>
      </c>
      <c r="E7" s="1" t="s">
        <v>10</v>
      </c>
      <c r="F7" s="1" t="str">
        <f>IFERROR(__xludf.DUMMYFUNCTION("GOOGLETRANSLATE(E7,""en"",""de"")"),"Du hättest gegessen.")</f>
        <v>Du hättest gegessen.</v>
      </c>
    </row>
    <row r="8">
      <c r="A8" s="1" t="s">
        <v>11</v>
      </c>
      <c r="D8" s="1" t="str">
        <f>IFERROR(__xludf.DUMMYFUNCTION("GOOGLETRANSLATE(A8,""en"",""de"")"),"Ich hätte gearbeitet.")</f>
        <v>Ich hätte gearbeitet.</v>
      </c>
      <c r="E8" s="1" t="s">
        <v>12</v>
      </c>
      <c r="F8" s="1" t="str">
        <f>IFERROR(__xludf.DUMMYFUNCTION("GOOGLETRANSLATE(E8,""en"",""de"")"),"Du hättest gearbeitet.")</f>
        <v>Du hättest gearbeitet.</v>
      </c>
    </row>
    <row r="9">
      <c r="D9" s="1" t="str">
        <f>IFERROR(__xludf.DUMMYFUNCTION("GOOGLETRANSLATE(A9,""en"",""de"")"),"#VALUE!")</f>
        <v>#VALUE!</v>
      </c>
      <c r="F9" s="1" t="str">
        <f>IFERROR(__xludf.DUMMYFUNCTION("GOOGLETRANSLATE(E9,""en"",""de"")"),"#VALUE!")</f>
        <v>#VALUE!</v>
      </c>
    </row>
    <row r="10">
      <c r="D10" s="1" t="str">
        <f>IFERROR(__xludf.DUMMYFUNCTION("GOOGLETRANSLATE(A10,""en"",""de"")"),"#VALUE!")</f>
        <v>#VALUE!</v>
      </c>
      <c r="F10" s="1" t="str">
        <f>IFERROR(__xludf.DUMMYFUNCTION("GOOGLETRANSLATE(E10,""en"",""de"")"),"#VALUE!")</f>
        <v>#VALUE!</v>
      </c>
    </row>
    <row r="11">
      <c r="D11" s="1" t="str">
        <f>IFERROR(__xludf.DUMMYFUNCTION("GOOGLETRANSLATE(A11,""en"",""de"")"),"#VALUE!")</f>
        <v>#VALUE!</v>
      </c>
      <c r="F11" s="1" t="str">
        <f>IFERROR(__xludf.DUMMYFUNCTION("GOOGLETRANSLATE(E11,""en"",""de"")"),"#VALUE!")</f>
        <v>#VALUE!</v>
      </c>
    </row>
    <row r="12">
      <c r="D12" s="1" t="str">
        <f>IFERROR(__xludf.DUMMYFUNCTION("GOOGLETRANSLATE(A12,""en"",""de"")"),"#VALUE!")</f>
        <v>#VALUE!</v>
      </c>
      <c r="F12" s="1" t="str">
        <f>IFERROR(__xludf.DUMMYFUNCTION("GOOGLETRANSLATE(E12,""en"",""de"")"),"#VALUE!")</f>
        <v>#VALUE!</v>
      </c>
    </row>
    <row r="13">
      <c r="D13" s="1" t="str">
        <f>IFERROR(__xludf.DUMMYFUNCTION("GOOGLETRANSLATE(A13,""en"",""de"")"),"#VALUE!")</f>
        <v>#VALUE!</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5.38"/>
    <col customWidth="1" min="3" max="3" width="60.38"/>
    <col customWidth="1" min="4" max="4" width="31.63"/>
  </cols>
  <sheetData>
    <row r="1">
      <c r="A1" s="78" t="s">
        <v>3277</v>
      </c>
      <c r="B1" s="78" t="s">
        <v>3278</v>
      </c>
      <c r="C1" s="79" t="s">
        <v>3279</v>
      </c>
      <c r="D1" s="5" t="str">
        <f>IFERROR(__xludf.DUMMYFUNCTION("GOOGLETRANSLATE(C1,""de"",""hi"")"),"अगर आपके पास समय हो तो हम घूमने जा सकते हैं.")</f>
        <v>अगर आपके पास समय हो तो हम घूमने जा सकते हैं.</v>
      </c>
    </row>
    <row r="2">
      <c r="A2" s="78"/>
      <c r="B2" s="78" t="s">
        <v>3280</v>
      </c>
      <c r="C2" s="79" t="s">
        <v>3281</v>
      </c>
      <c r="D2" s="5" t="str">
        <f>IFERROR(__xludf.DUMMYFUNCTION("GOOGLETRANSLATE(C2,""de"",""hi"")"),"अगर वह चाहे तो मेरी मदद कर सकती है.")</f>
        <v>अगर वह चाहे तो मेरी मदद कर सकती है.</v>
      </c>
    </row>
    <row r="3">
      <c r="A3" s="78"/>
      <c r="B3" s="78" t="s">
        <v>3282</v>
      </c>
      <c r="C3" s="79" t="s">
        <v>3283</v>
      </c>
      <c r="D3" s="5" t="str">
        <f>IFERROR(__xludf.DUMMYFUNCTION("GOOGLETRANSLATE(C3,""de"",""hi"")"),"यदि वह जर्मन सीखता है, तो वह जर्मनी में काम कर सकता है।")</f>
        <v>यदि वह जर्मन सीखता है, तो वह जर्मनी में काम कर सकता है।</v>
      </c>
    </row>
    <row r="4">
      <c r="A4" s="78"/>
      <c r="B4" s="78" t="s">
        <v>3284</v>
      </c>
      <c r="C4" s="79" t="s">
        <v>3285</v>
      </c>
      <c r="D4" s="1" t="s">
        <v>3286</v>
      </c>
    </row>
    <row r="5">
      <c r="A5" s="78"/>
      <c r="B5" s="78" t="s">
        <v>3287</v>
      </c>
      <c r="C5" s="79" t="s">
        <v>3288</v>
      </c>
      <c r="D5" s="5" t="str">
        <f>IFERROR(__xludf.DUMMYFUNCTION("GOOGLETRANSLATE(C5,""de"",""hi"")"),"अगर तुम चाहो तो मैं तुम्हें किताब उधार दे सकता हूँ।")</f>
        <v>अगर तुम चाहो तो मैं तुम्हें किताब उधार दे सकता हूँ।</v>
      </c>
      <c r="F5" s="1" t="s">
        <v>3289</v>
      </c>
    </row>
    <row r="6">
      <c r="A6" s="78"/>
      <c r="B6" s="78" t="s">
        <v>3290</v>
      </c>
      <c r="C6" s="79" t="s">
        <v>3291</v>
      </c>
      <c r="D6" s="5" t="str">
        <f>IFERROR(__xludf.DUMMYFUNCTION("GOOGLETRANSLATE(C6,""de"",""hi"")"),"जब गर्मी हो तो हम बगीचे में ग्रिल कर सकते हैं।")</f>
        <v>जब गर्मी हो तो हम बगीचे में ग्रिल कर सकते हैं।</v>
      </c>
      <c r="F6" s="1" t="s">
        <v>3292</v>
      </c>
    </row>
    <row r="7">
      <c r="A7" s="78"/>
      <c r="B7" s="78" t="s">
        <v>3293</v>
      </c>
      <c r="C7" s="79" t="s">
        <v>3294</v>
      </c>
      <c r="D7" s="5" t="str">
        <f>IFERROR(__xludf.DUMMYFUNCTION("GOOGLETRANSLATE(C7,""de"",""hi"")"),"यदि वह बहुत थकी हुई नहीं है, तब भी वह टीवी देख सकती है।")</f>
        <v>यदि वह बहुत थकी हुई नहीं है, तब भी वह टीवी देख सकती है।</v>
      </c>
    </row>
    <row r="8">
      <c r="A8" s="78"/>
      <c r="B8" s="78" t="s">
        <v>3295</v>
      </c>
      <c r="C8" s="79" t="s">
        <v>3296</v>
      </c>
      <c r="D8" s="5" t="str">
        <f>IFERROR(__xludf.DUMMYFUNCTION("GOOGLETRANSLATE(C8,""de"",""hi"")"),"अगर आपको भूख लगी है, तो आप अपने लिए खाने के लिए कुछ बना सकते हैं।")</f>
        <v>अगर आपको भूख लगी है, तो आप अपने लिए खाने के लिए कुछ बना सकते हैं।</v>
      </c>
    </row>
    <row r="9">
      <c r="A9" s="78"/>
      <c r="B9" s="78" t="s">
        <v>3297</v>
      </c>
      <c r="C9" s="79" t="s">
        <v>3298</v>
      </c>
      <c r="D9" s="5" t="str">
        <f>IFERROR(__xludf.DUMMYFUNCTION("GOOGLETRANSLATE(C9,""de"",""hi"")"),"यदि हम जल्दी उठें तो सूर्योदय देख सकते हैं।")</f>
        <v>यदि हम जल्दी उठें तो सूर्योदय देख सकते हैं।</v>
      </c>
      <c r="F9" s="1" t="s">
        <v>3299</v>
      </c>
    </row>
    <row r="10">
      <c r="A10" s="78"/>
      <c r="B10" s="78" t="s">
        <v>3300</v>
      </c>
      <c r="C10" s="79" t="s">
        <v>3301</v>
      </c>
      <c r="D10" s="5" t="str">
        <f>IFERROR(__xludf.DUMMYFUNCTION("GOOGLETRANSLATE(C10,""de"",""hi"")"),"यदि आप जल्दी करते हैं, तो भी आप बस पकड़ सकते हैं।")</f>
        <v>यदि आप जल्दी करते हैं, तो भी आप बस पकड़ सकते हैं।</v>
      </c>
      <c r="F10" s="1" t="s">
        <v>3302</v>
      </c>
    </row>
    <row r="11">
      <c r="A11" s="78" t="s">
        <v>3277</v>
      </c>
      <c r="B11" s="78" t="s">
        <v>3303</v>
      </c>
      <c r="C11" s="79" t="s">
        <v>3304</v>
      </c>
      <c r="D11" s="5" t="str">
        <f>IFERROR(__xludf.DUMMYFUNCTION("GOOGLETRANSLATE(C11,""de"",""hi"")"),"अगर आपके पास समय हो तो हम घूमने जा सकते हैं.")</f>
        <v>अगर आपके पास समय हो तो हम घूमने जा सकते हैं.</v>
      </c>
    </row>
    <row r="12">
      <c r="A12" s="78"/>
      <c r="B12" s="78" t="s">
        <v>3305</v>
      </c>
      <c r="C12" s="79" t="s">
        <v>3306</v>
      </c>
      <c r="D12" s="5" t="str">
        <f>IFERROR(__xludf.DUMMYFUNCTION("GOOGLETRANSLATE(C12,""de"",""hi"")"),"अगर वह चाहे तो मेरी मदद कर सकती है.")</f>
        <v>अगर वह चाहे तो मेरी मदद कर सकती है.</v>
      </c>
    </row>
    <row r="13">
      <c r="A13" s="78"/>
      <c r="B13" s="78" t="s">
        <v>3307</v>
      </c>
      <c r="C13" s="79" t="s">
        <v>3308</v>
      </c>
      <c r="D13" s="5" t="str">
        <f>IFERROR(__xludf.DUMMYFUNCTION("GOOGLETRANSLATE(C13,""de"",""hi"")"),"अगर वह जर्मन सीख ले तो जर्मनी में काम कर सकता है.")</f>
        <v>अगर वह जर्मन सीख ले तो जर्मनी में काम कर सकता है.</v>
      </c>
    </row>
    <row r="14">
      <c r="A14" s="78"/>
      <c r="B14" s="78" t="s">
        <v>3309</v>
      </c>
      <c r="C14" s="79" t="s">
        <v>3310</v>
      </c>
      <c r="D14" s="5" t="str">
        <f>IFERROR(__xludf.DUMMYFUNCTION("GOOGLETRANSLATE(C14,""de"",""hi"")"),"अगर हमारी ट्रेन छूट जाए तो हम कार ले सकते हैं।")</f>
        <v>अगर हमारी ट्रेन छूट जाए तो हम कार ले सकते हैं।</v>
      </c>
    </row>
    <row r="15">
      <c r="A15" s="78"/>
      <c r="B15" s="78" t="s">
        <v>3311</v>
      </c>
      <c r="C15" s="79" t="s">
        <v>3312</v>
      </c>
      <c r="D15" s="5" t="str">
        <f>IFERROR(__xludf.DUMMYFUNCTION("GOOGLETRANSLATE(C15,""de"",""hi"")"),"अगर तुम चाहो तो मैं तुम्हें किताब उधार दे सकता हूँ।")</f>
        <v>अगर तुम चाहो तो मैं तुम्हें किताब उधार दे सकता हूँ।</v>
      </c>
    </row>
    <row r="16">
      <c r="A16" s="78"/>
      <c r="B16" s="78" t="s">
        <v>3313</v>
      </c>
      <c r="C16" s="79" t="s">
        <v>3314</v>
      </c>
      <c r="D16" s="5" t="str">
        <f>IFERROR(__xludf.DUMMYFUNCTION("GOOGLETRANSLATE(C16,""de"",""hi"")"),"जब गर्मी हो तो हम बगीचे में ग्रिल कर सकते हैं।")</f>
        <v>जब गर्मी हो तो हम बगीचे में ग्रिल कर सकते हैं।</v>
      </c>
    </row>
    <row r="17">
      <c r="A17" s="78"/>
      <c r="B17" s="78" t="s">
        <v>3315</v>
      </c>
      <c r="C17" s="79" t="s">
        <v>3316</v>
      </c>
      <c r="D17" s="5" t="str">
        <f>IFERROR(__xludf.DUMMYFUNCTION("GOOGLETRANSLATE(C17,""de"",""hi"")"),"यदि वह बहुत थकी हुई नहीं है, तब भी वह टीवी देख सकती है।")</f>
        <v>यदि वह बहुत थकी हुई नहीं है, तब भी वह टीवी देख सकती है।</v>
      </c>
    </row>
    <row r="18">
      <c r="A18" s="78"/>
      <c r="B18" s="78" t="s">
        <v>3317</v>
      </c>
      <c r="C18" s="79" t="s">
        <v>3318</v>
      </c>
      <c r="D18" s="5" t="str">
        <f>IFERROR(__xludf.DUMMYFUNCTION("GOOGLETRANSLATE(C18,""de"",""hi"")"),"अगर आपको भूख लगी है, तो आप अपने लिए खाने के लिए कुछ बना सकते हैं।")</f>
        <v>अगर आपको भूख लगी है, तो आप अपने लिए खाने के लिए कुछ बना सकते हैं।</v>
      </c>
    </row>
    <row r="19">
      <c r="A19" s="78"/>
      <c r="B19" s="78" t="s">
        <v>3319</v>
      </c>
      <c r="C19" s="79" t="s">
        <v>3320</v>
      </c>
      <c r="D19" s="5" t="str">
        <f>IFERROR(__xludf.DUMMYFUNCTION("GOOGLETRANSLATE(C19,""de"",""hi"")"),"यदि हम जल्दी उठें तो सूर्योदय देख सकते हैं।")</f>
        <v>यदि हम जल्दी उठें तो सूर्योदय देख सकते हैं।</v>
      </c>
    </row>
    <row r="20">
      <c r="A20" s="78"/>
      <c r="B20" s="78" t="s">
        <v>3321</v>
      </c>
      <c r="C20" s="79" t="s">
        <v>3322</v>
      </c>
      <c r="D20" s="5" t="str">
        <f>IFERROR(__xludf.DUMMYFUNCTION("GOOGLETRANSLATE(C20,""de"",""hi"")"),"यदि आप जल्दी करते हैं, तो भी आप बस पकड़ सकते हैं।")</f>
        <v>यदि आप जल्दी करते हैं, तो भी आप बस पकड़ सकते हैं।</v>
      </c>
    </row>
    <row r="21">
      <c r="A21" s="78"/>
      <c r="B21" s="78" t="s">
        <v>3323</v>
      </c>
      <c r="C21" s="79" t="str">
        <f>IFERROR(__xludf.DUMMYFUNCTION("GOOGLETRANSLATE(B21,""en"",""de"")"),"Dumm, wenn du dich beeilst, können wir noch den Bus erreichen.")</f>
        <v>Dumm, wenn du dich beeilst, können wir noch den Bus erreichen.</v>
      </c>
      <c r="D21" s="5" t="str">
        <f>IFERROR(__xludf.DUMMYFUNCTION("GOOGLETRANSLATE(C21,""de"",""hi"")"),"मूर्ख, यदि तुम जल्दी करो तो हम अभी भी बस पकड़ सकते हैं।")</f>
        <v>मूर्ख, यदि तुम जल्दी करो तो हम अभी भी बस पकड़ सकते हैं।</v>
      </c>
    </row>
    <row r="22">
      <c r="A22" s="78" t="s">
        <v>3324</v>
      </c>
      <c r="B22" s="78" t="s">
        <v>3325</v>
      </c>
      <c r="C22" s="79" t="s">
        <v>3326</v>
      </c>
      <c r="D22" s="5" t="str">
        <f>IFERROR(__xludf.DUMMYFUNCTION("GOOGLETRANSLATE(C22,""de"",""hi"")"),"अगर आपको ट्रेन पकड़नी है तो आपको अभी निकलना होगा.")</f>
        <v>अगर आपको ट्रेन पकड़नी है तो आपको अभी निकलना होगा.</v>
      </c>
      <c r="F22" s="1" t="s">
        <v>3327</v>
      </c>
    </row>
    <row r="23">
      <c r="A23" s="78"/>
      <c r="B23" s="78" t="s">
        <v>3328</v>
      </c>
      <c r="C23" s="79" t="s">
        <v>3329</v>
      </c>
      <c r="D23" s="5" t="str">
        <f>IFERROR(__xludf.DUMMYFUNCTION("GOOGLETRANSLATE(C23,""de"",""hi"")"),"अगर उन्हें फिट रहना है तो नियमित रूप से व्यायाम करना होगा।")</f>
        <v>अगर उन्हें फिट रहना है तो नियमित रूप से व्यायाम करना होगा।</v>
      </c>
    </row>
    <row r="24">
      <c r="A24" s="78"/>
      <c r="B24" s="78" t="s">
        <v>3330</v>
      </c>
      <c r="C24" s="79" t="s">
        <v>3331</v>
      </c>
      <c r="D24" s="5" t="str">
        <f>IFERROR(__xludf.DUMMYFUNCTION("GOOGLETRANSLATE(C24,""de"",""hi"")"),"अगर आप छुट्टियों पर जाना चाहते हैं तो आपको पहले से बुकिंग करानी होगी।")</f>
        <v>अगर आप छुट्टियों पर जाना चाहते हैं तो आपको पहले से बुकिंग करानी होगी।</v>
      </c>
      <c r="F24" s="1" t="s">
        <v>3332</v>
      </c>
    </row>
    <row r="25">
      <c r="A25" s="78"/>
      <c r="B25" s="78" t="s">
        <v>3333</v>
      </c>
      <c r="C25" s="79" t="s">
        <v>3334</v>
      </c>
      <c r="D25" s="5" t="str">
        <f>IFERROR(__xludf.DUMMYFUNCTION("GOOGLETRANSLATE(C25,""de"",""hi"")"),"अगर हमें समय पर एयरपोर्ट पहुंचना है तो हमें सुबह जल्दी उठना होगा।")</f>
        <v>अगर हमें समय पर एयरपोर्ट पहुंचना है तो हमें सुबह जल्दी उठना होगा।</v>
      </c>
    </row>
    <row r="26">
      <c r="A26" s="78"/>
      <c r="B26" s="78" t="s">
        <v>3335</v>
      </c>
      <c r="C26" s="79" t="s">
        <v>3336</v>
      </c>
      <c r="D26" s="5" t="str">
        <f>IFERROR(__xludf.DUMMYFUNCTION("GOOGLETRANSLATE(C26,""de"",""hi"")"),"अगर आपको नौकरी चाहिए तो आपको अच्छी तैयारी करनी होगी।")</f>
        <v>अगर आपको नौकरी चाहिए तो आपको अच्छी तैयारी करनी होगी।</v>
      </c>
    </row>
    <row r="27">
      <c r="A27" s="78"/>
      <c r="B27" s="78" t="s">
        <v>3337</v>
      </c>
      <c r="C27" s="79" t="s">
        <v>3338</v>
      </c>
      <c r="D27" s="5" t="str">
        <f>IFERROR(__xludf.DUMMYFUNCTION("GOOGLETRANSLATE(C27,""de"",""hi"")"),"अगर उन्हें परीक्षा पास करनी है तो कड़ी मेहनत करनी होगी.")</f>
        <v>अगर उन्हें परीक्षा पास करनी है तो कड़ी मेहनत करनी होगी.</v>
      </c>
    </row>
    <row r="28">
      <c r="A28" s="78"/>
      <c r="B28" s="78" t="s">
        <v>3339</v>
      </c>
      <c r="C28" s="79" t="s">
        <v>3340</v>
      </c>
      <c r="D28" s="5" t="str">
        <f>IFERROR(__xludf.DUMMYFUNCTION("GOOGLETRANSLATE(C28,""de"",""hi"")"),"यदि हम समय सीमा को पूरा करना चाहते हैं, तो हमें जल्दी करनी होगी।")</f>
        <v>यदि हम समय सीमा को पूरा करना चाहते हैं, तो हमें जल्दी करनी होगी।</v>
      </c>
    </row>
    <row r="29">
      <c r="A29" s="78"/>
      <c r="B29" s="78" t="s">
        <v>3341</v>
      </c>
      <c r="C29" s="79" t="s">
        <v>3342</v>
      </c>
      <c r="D29" s="5" t="str">
        <f>IFERROR(__xludf.DUMMYFUNCTION("GOOGLETRANSLATE(C29,""de"",""hi"")"),"यदि आप समय पर मीटिंग में पहुंचना चाहते हैं, तो आपको अभी निकलना होगा।")</f>
        <v>यदि आप समय पर मीटिंग में पहुंचना चाहते हैं, तो आपको अभी निकलना होगा।</v>
      </c>
    </row>
    <row r="30">
      <c r="A30" s="78"/>
      <c r="B30" s="78" t="s">
        <v>3343</v>
      </c>
      <c r="C30" s="79" t="s">
        <v>3344</v>
      </c>
      <c r="D30" s="5" t="str">
        <f>IFERROR(__xludf.DUMMYFUNCTION("GOOGLETRANSLATE(C30,""de"",""hi"")"),"यदि आप शहर में जाना चाहते हैं, तो आपको कार लेनी होगी।")</f>
        <v>यदि आप शहर में जाना चाहते हैं, तो आपको कार लेनी होगी।</v>
      </c>
    </row>
    <row r="31">
      <c r="A31" s="78"/>
      <c r="B31" s="78" t="s">
        <v>3345</v>
      </c>
      <c r="C31" s="79" t="s">
        <v>3346</v>
      </c>
    </row>
    <row r="32">
      <c r="A32" s="78" t="s">
        <v>3324</v>
      </c>
      <c r="B32" s="78" t="s">
        <v>3325</v>
      </c>
      <c r="C32" s="79" t="s">
        <v>3347</v>
      </c>
    </row>
    <row r="33">
      <c r="A33" s="78"/>
      <c r="B33" s="78" t="s">
        <v>3328</v>
      </c>
      <c r="C33" s="79" t="s">
        <v>3348</v>
      </c>
    </row>
    <row r="34">
      <c r="A34" s="78"/>
      <c r="B34" s="78" t="s">
        <v>3330</v>
      </c>
      <c r="C34" s="79" t="s">
        <v>3349</v>
      </c>
    </row>
    <row r="35">
      <c r="A35" s="78"/>
      <c r="B35" s="78" t="s">
        <v>3333</v>
      </c>
      <c r="C35" s="79" t="s">
        <v>3350</v>
      </c>
    </row>
    <row r="36">
      <c r="A36" s="78"/>
      <c r="B36" s="78" t="s">
        <v>3335</v>
      </c>
      <c r="C36" s="79" t="s">
        <v>3351</v>
      </c>
    </row>
    <row r="37">
      <c r="A37" s="78"/>
      <c r="B37" s="78" t="s">
        <v>3337</v>
      </c>
      <c r="C37" s="79" t="s">
        <v>3352</v>
      </c>
    </row>
    <row r="38">
      <c r="A38" s="78"/>
      <c r="B38" s="78" t="s">
        <v>3339</v>
      </c>
      <c r="C38" s="79" t="s">
        <v>3353</v>
      </c>
    </row>
    <row r="39">
      <c r="A39" s="78"/>
      <c r="B39" s="78" t="s">
        <v>3341</v>
      </c>
      <c r="C39" s="79" t="s">
        <v>3354</v>
      </c>
    </row>
    <row r="40">
      <c r="A40" s="78"/>
      <c r="B40" s="78" t="s">
        <v>3343</v>
      </c>
      <c r="C40" s="79" t="s">
        <v>3355</v>
      </c>
    </row>
    <row r="41">
      <c r="A41" s="78"/>
      <c r="B41" s="78" t="s">
        <v>3345</v>
      </c>
      <c r="C41" s="79" t="s">
        <v>3356</v>
      </c>
    </row>
    <row r="42">
      <c r="A42" s="78" t="s">
        <v>3357</v>
      </c>
      <c r="B42" s="78" t="s">
        <v>3358</v>
      </c>
      <c r="C42" s="79" t="s">
        <v>3359</v>
      </c>
    </row>
    <row r="43">
      <c r="A43" s="78"/>
      <c r="B43" s="78" t="s">
        <v>3360</v>
      </c>
      <c r="C43" s="79" t="s">
        <v>3361</v>
      </c>
    </row>
    <row r="44">
      <c r="A44" s="78"/>
      <c r="B44" s="78" t="s">
        <v>3362</v>
      </c>
      <c r="C44" s="79" t="s">
        <v>3363</v>
      </c>
    </row>
    <row r="45">
      <c r="A45" s="78"/>
      <c r="B45" s="78" t="s">
        <v>3364</v>
      </c>
      <c r="C45" s="79" t="s">
        <v>3365</v>
      </c>
    </row>
    <row r="46">
      <c r="A46" s="78"/>
      <c r="B46" s="78" t="s">
        <v>3366</v>
      </c>
      <c r="C46" s="79" t="s">
        <v>3367</v>
      </c>
    </row>
    <row r="47">
      <c r="A47" s="78"/>
      <c r="B47" s="78" t="s">
        <v>3368</v>
      </c>
      <c r="C47" s="79" t="s">
        <v>3369</v>
      </c>
    </row>
    <row r="48">
      <c r="A48" s="78"/>
      <c r="B48" s="78" t="s">
        <v>3370</v>
      </c>
      <c r="C48" s="79" t="s">
        <v>3371</v>
      </c>
    </row>
    <row r="49">
      <c r="A49" s="78"/>
      <c r="B49" s="78" t="s">
        <v>3372</v>
      </c>
      <c r="C49" s="79" t="s">
        <v>3373</v>
      </c>
    </row>
    <row r="50">
      <c r="A50" s="78"/>
      <c r="B50" s="78" t="s">
        <v>3374</v>
      </c>
      <c r="C50" s="79" t="s">
        <v>3375</v>
      </c>
    </row>
    <row r="51">
      <c r="A51" s="78"/>
      <c r="B51" s="78" t="s">
        <v>3376</v>
      </c>
      <c r="C51" s="79" t="s">
        <v>3377</v>
      </c>
    </row>
    <row r="52">
      <c r="A52" s="78" t="s">
        <v>3378</v>
      </c>
      <c r="B52" s="78" t="s">
        <v>3379</v>
      </c>
      <c r="C52" s="79" t="s">
        <v>3380</v>
      </c>
    </row>
    <row r="53">
      <c r="A53" s="78"/>
      <c r="B53" s="78" t="s">
        <v>3381</v>
      </c>
      <c r="C53" s="79" t="s">
        <v>3382</v>
      </c>
    </row>
    <row r="54">
      <c r="A54" s="78"/>
      <c r="B54" s="78" t="s">
        <v>3383</v>
      </c>
      <c r="C54" s="79" t="s">
        <v>3384</v>
      </c>
    </row>
    <row r="55">
      <c r="A55" s="78"/>
      <c r="B55" s="78" t="s">
        <v>3385</v>
      </c>
      <c r="C55" s="79" t="s">
        <v>3386</v>
      </c>
    </row>
    <row r="56">
      <c r="A56" s="78"/>
      <c r="B56" s="78" t="s">
        <v>3387</v>
      </c>
      <c r="C56" s="79" t="s">
        <v>3388</v>
      </c>
    </row>
    <row r="57">
      <c r="A57" s="78"/>
      <c r="B57" s="78" t="s">
        <v>3389</v>
      </c>
      <c r="C57" s="79" t="s">
        <v>3390</v>
      </c>
    </row>
    <row r="58">
      <c r="A58" s="78"/>
      <c r="B58" s="78" t="s">
        <v>3391</v>
      </c>
      <c r="C58" s="79" t="s">
        <v>3392</v>
      </c>
    </row>
    <row r="59">
      <c r="A59" s="78"/>
      <c r="B59" s="78" t="s">
        <v>3393</v>
      </c>
      <c r="C59" s="79" t="s">
        <v>3394</v>
      </c>
    </row>
    <row r="60">
      <c r="A60" s="78"/>
      <c r="B60" s="78" t="s">
        <v>3395</v>
      </c>
      <c r="C60" s="79" t="s">
        <v>3396</v>
      </c>
    </row>
    <row r="61">
      <c r="A61" s="78"/>
      <c r="B61" s="78" t="s">
        <v>3397</v>
      </c>
      <c r="C61" s="79" t="s">
        <v>3398</v>
      </c>
    </row>
    <row r="62">
      <c r="A62" s="78" t="s">
        <v>3399</v>
      </c>
      <c r="B62" s="78" t="s">
        <v>3400</v>
      </c>
      <c r="C62" s="79" t="s">
        <v>3394</v>
      </c>
    </row>
    <row r="63">
      <c r="A63" s="78"/>
      <c r="B63" s="78" t="s">
        <v>3401</v>
      </c>
      <c r="C63" s="79" t="s">
        <v>3402</v>
      </c>
    </row>
    <row r="64">
      <c r="A64" s="78"/>
      <c r="B64" s="78" t="s">
        <v>3403</v>
      </c>
      <c r="C64" s="79" t="s">
        <v>3404</v>
      </c>
    </row>
    <row r="65">
      <c r="A65" s="78"/>
      <c r="B65" s="78" t="s">
        <v>3405</v>
      </c>
      <c r="C65" s="79" t="s">
        <v>3396</v>
      </c>
    </row>
    <row r="66">
      <c r="A66" s="78"/>
      <c r="B66" s="78" t="s">
        <v>3406</v>
      </c>
      <c r="C66" s="79" t="s">
        <v>3407</v>
      </c>
    </row>
    <row r="67">
      <c r="A67" s="78"/>
      <c r="B67" s="78" t="s">
        <v>3408</v>
      </c>
      <c r="C67" s="79" t="s">
        <v>3409</v>
      </c>
    </row>
    <row r="68">
      <c r="A68" s="78"/>
      <c r="B68" s="78" t="s">
        <v>3410</v>
      </c>
      <c r="C68" s="79" t="s">
        <v>3411</v>
      </c>
    </row>
    <row r="69">
      <c r="A69" s="78"/>
      <c r="B69" s="78" t="s">
        <v>3412</v>
      </c>
      <c r="C69" s="79" t="s">
        <v>3413</v>
      </c>
    </row>
    <row r="70">
      <c r="A70" s="78"/>
      <c r="B70" s="78" t="s">
        <v>3414</v>
      </c>
      <c r="C70" s="79" t="s">
        <v>3415</v>
      </c>
    </row>
    <row r="71">
      <c r="A71" s="78"/>
      <c r="B71" s="78" t="s">
        <v>3416</v>
      </c>
      <c r="C71" s="79" t="s">
        <v>3417</v>
      </c>
    </row>
    <row r="72">
      <c r="A72" s="5" t="s">
        <v>3357</v>
      </c>
      <c r="B72" s="5" t="s">
        <v>3358</v>
      </c>
      <c r="C72" s="5" t="s">
        <v>3359</v>
      </c>
    </row>
    <row r="73">
      <c r="B73" s="5" t="s">
        <v>3360</v>
      </c>
      <c r="C73" s="5" t="s">
        <v>3361</v>
      </c>
    </row>
    <row r="74">
      <c r="B74" s="5" t="s">
        <v>3362</v>
      </c>
      <c r="C74" s="5" t="s">
        <v>3363</v>
      </c>
    </row>
    <row r="75">
      <c r="B75" s="5" t="s">
        <v>3364</v>
      </c>
      <c r="C75" s="5" t="s">
        <v>3365</v>
      </c>
    </row>
    <row r="76">
      <c r="B76" s="5" t="s">
        <v>3366</v>
      </c>
      <c r="C76" s="5" t="s">
        <v>3367</v>
      </c>
    </row>
    <row r="77">
      <c r="B77" s="5" t="s">
        <v>3368</v>
      </c>
      <c r="C77" s="5" t="s">
        <v>3369</v>
      </c>
    </row>
    <row r="78">
      <c r="B78" s="5" t="s">
        <v>3370</v>
      </c>
      <c r="C78" s="5" t="s">
        <v>3371</v>
      </c>
    </row>
    <row r="79">
      <c r="B79" s="5" t="s">
        <v>3372</v>
      </c>
      <c r="C79" s="5" t="s">
        <v>3373</v>
      </c>
    </row>
    <row r="80">
      <c r="B80" s="5" t="s">
        <v>3374</v>
      </c>
      <c r="C80" s="5" t="s">
        <v>3375</v>
      </c>
    </row>
    <row r="81">
      <c r="B81" s="5" t="s">
        <v>3376</v>
      </c>
      <c r="C81" s="5" t="s">
        <v>3377</v>
      </c>
    </row>
    <row r="82">
      <c r="A82" s="5" t="s">
        <v>3378</v>
      </c>
      <c r="B82" s="5" t="s">
        <v>3379</v>
      </c>
      <c r="C82" s="5" t="s">
        <v>3380</v>
      </c>
    </row>
    <row r="83">
      <c r="B83" s="5" t="s">
        <v>3381</v>
      </c>
      <c r="C83" s="5" t="s">
        <v>3382</v>
      </c>
    </row>
    <row r="84">
      <c r="B84" s="5" t="s">
        <v>3383</v>
      </c>
      <c r="C84" s="5" t="s">
        <v>3384</v>
      </c>
    </row>
    <row r="85">
      <c r="B85" s="5" t="s">
        <v>3385</v>
      </c>
      <c r="C85" s="5" t="s">
        <v>3386</v>
      </c>
    </row>
    <row r="86">
      <c r="B86" s="5" t="s">
        <v>3387</v>
      </c>
      <c r="C86" s="5" t="s">
        <v>3388</v>
      </c>
    </row>
    <row r="87">
      <c r="B87" s="5" t="s">
        <v>3389</v>
      </c>
      <c r="C87" s="5" t="s">
        <v>3390</v>
      </c>
    </row>
    <row r="88">
      <c r="B88" s="5" t="s">
        <v>3391</v>
      </c>
      <c r="C88" s="5" t="s">
        <v>3392</v>
      </c>
    </row>
    <row r="89">
      <c r="B89" s="5" t="s">
        <v>3393</v>
      </c>
      <c r="C89" s="5" t="s">
        <v>3394</v>
      </c>
    </row>
    <row r="90">
      <c r="B90" s="5" t="s">
        <v>3395</v>
      </c>
      <c r="C90" s="5" t="s">
        <v>3396</v>
      </c>
    </row>
    <row r="91">
      <c r="B91" s="5" t="s">
        <v>3397</v>
      </c>
      <c r="C91" s="5" t="s">
        <v>3398</v>
      </c>
    </row>
    <row r="92">
      <c r="A92" s="80" t="s">
        <v>3399</v>
      </c>
      <c r="B92" s="80" t="s">
        <v>3400</v>
      </c>
      <c r="C92" s="81" t="s">
        <v>3394</v>
      </c>
    </row>
    <row r="93">
      <c r="A93" s="80"/>
      <c r="B93" s="80" t="s">
        <v>3401</v>
      </c>
      <c r="C93" s="81" t="s">
        <v>3402</v>
      </c>
    </row>
    <row r="94">
      <c r="A94" s="80"/>
      <c r="B94" s="80" t="s">
        <v>3403</v>
      </c>
      <c r="C94" s="81" t="s">
        <v>3404</v>
      </c>
    </row>
    <row r="95">
      <c r="A95" s="80"/>
      <c r="B95" s="80" t="s">
        <v>3405</v>
      </c>
      <c r="C95" s="81" t="s">
        <v>3396</v>
      </c>
    </row>
    <row r="96">
      <c r="A96" s="80"/>
      <c r="B96" s="80" t="s">
        <v>3406</v>
      </c>
      <c r="C96" s="81" t="s">
        <v>3407</v>
      </c>
    </row>
    <row r="97">
      <c r="A97" s="80"/>
      <c r="B97" s="80" t="s">
        <v>3408</v>
      </c>
      <c r="C97" s="81" t="s">
        <v>3409</v>
      </c>
    </row>
    <row r="98">
      <c r="A98" s="80"/>
      <c r="B98" s="80" t="s">
        <v>3410</v>
      </c>
      <c r="C98" s="81" t="s">
        <v>3411</v>
      </c>
    </row>
    <row r="99">
      <c r="A99" s="80"/>
      <c r="B99" s="80" t="s">
        <v>3412</v>
      </c>
      <c r="C99" s="81" t="s">
        <v>3413</v>
      </c>
    </row>
    <row r="100">
      <c r="A100" s="80"/>
      <c r="B100" s="80" t="s">
        <v>3414</v>
      </c>
      <c r="C100" s="81" t="s">
        <v>3415</v>
      </c>
    </row>
    <row r="101">
      <c r="A101" s="80"/>
      <c r="B101" s="80" t="s">
        <v>3416</v>
      </c>
      <c r="C101" s="81" t="s">
        <v>3417</v>
      </c>
    </row>
    <row r="102">
      <c r="A102" s="78" t="s">
        <v>3418</v>
      </c>
      <c r="B102" s="78" t="s">
        <v>3419</v>
      </c>
      <c r="C102" s="79" t="s">
        <v>3420</v>
      </c>
    </row>
    <row r="103">
      <c r="A103" s="78"/>
      <c r="B103" s="78" t="s">
        <v>3421</v>
      </c>
      <c r="C103" s="79" t="s">
        <v>3422</v>
      </c>
    </row>
    <row r="104">
      <c r="A104" s="78"/>
      <c r="B104" s="78" t="s">
        <v>3423</v>
      </c>
      <c r="C104" s="79" t="s">
        <v>3424</v>
      </c>
    </row>
    <row r="105">
      <c r="A105" s="78"/>
      <c r="B105" s="78" t="s">
        <v>3425</v>
      </c>
      <c r="C105" s="79" t="s">
        <v>3426</v>
      </c>
    </row>
    <row r="106">
      <c r="A106" s="78"/>
      <c r="B106" s="78" t="s">
        <v>3427</v>
      </c>
      <c r="C106" s="79" t="s">
        <v>3428</v>
      </c>
    </row>
    <row r="107">
      <c r="A107" s="78"/>
      <c r="B107" s="78" t="s">
        <v>3429</v>
      </c>
      <c r="C107" s="79" t="s">
        <v>3430</v>
      </c>
    </row>
    <row r="108">
      <c r="A108" s="78"/>
      <c r="B108" s="78" t="s">
        <v>3431</v>
      </c>
      <c r="C108" s="79" t="s">
        <v>3432</v>
      </c>
    </row>
    <row r="109">
      <c r="A109" s="78"/>
      <c r="B109" s="78" t="s">
        <v>3433</v>
      </c>
      <c r="C109" s="79" t="s">
        <v>3434</v>
      </c>
    </row>
    <row r="110">
      <c r="A110" s="78"/>
      <c r="B110" s="78" t="s">
        <v>3435</v>
      </c>
      <c r="C110" s="79" t="s">
        <v>3436</v>
      </c>
    </row>
    <row r="111">
      <c r="A111" s="78"/>
      <c r="B111" s="78" t="s">
        <v>3437</v>
      </c>
      <c r="C111" s="79" t="s">
        <v>3438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2" max="2" width="52.63"/>
  </cols>
  <sheetData>
    <row r="1">
      <c r="A1" s="82" t="s">
        <v>3439</v>
      </c>
      <c r="B1" s="83" t="s">
        <v>3440</v>
      </c>
    </row>
    <row r="2">
      <c r="A2" s="84" t="s">
        <v>3441</v>
      </c>
      <c r="B2" s="85"/>
    </row>
    <row r="3">
      <c r="A3" s="84" t="s">
        <v>3442</v>
      </c>
      <c r="B3" s="86" t="s">
        <v>3443</v>
      </c>
    </row>
    <row r="4">
      <c r="A4" s="84" t="s">
        <v>3444</v>
      </c>
      <c r="B4" s="86" t="s">
        <v>3445</v>
      </c>
    </row>
    <row r="5">
      <c r="A5" s="84" t="s">
        <v>3446</v>
      </c>
      <c r="B5" s="86" t="s">
        <v>3447</v>
      </c>
    </row>
    <row r="6">
      <c r="A6" s="84" t="s">
        <v>3448</v>
      </c>
      <c r="B6" s="86" t="s">
        <v>3449</v>
      </c>
    </row>
    <row r="7">
      <c r="A7" s="84" t="s">
        <v>3450</v>
      </c>
      <c r="B7" s="85"/>
    </row>
    <row r="8">
      <c r="A8" s="84" t="s">
        <v>3451</v>
      </c>
      <c r="B8" s="86" t="s">
        <v>3452</v>
      </c>
    </row>
    <row r="9">
      <c r="A9" s="84" t="s">
        <v>3453</v>
      </c>
      <c r="B9" s="86" t="s">
        <v>3454</v>
      </c>
    </row>
    <row r="10">
      <c r="A10" s="84" t="s">
        <v>3455</v>
      </c>
      <c r="B10" s="85"/>
    </row>
    <row r="11">
      <c r="A11" s="84" t="s">
        <v>3456</v>
      </c>
      <c r="B11" s="86" t="s">
        <v>3457</v>
      </c>
    </row>
    <row r="12">
      <c r="A12" s="84" t="s">
        <v>3458</v>
      </c>
      <c r="B12" s="86" t="s">
        <v>3459</v>
      </c>
    </row>
    <row r="13">
      <c r="A13" s="84" t="s">
        <v>3460</v>
      </c>
      <c r="B13" s="86" t="s">
        <v>3461</v>
      </c>
    </row>
    <row r="14">
      <c r="A14" s="84" t="s">
        <v>3462</v>
      </c>
      <c r="B14" s="85"/>
    </row>
    <row r="15">
      <c r="A15" s="84" t="s">
        <v>3463</v>
      </c>
      <c r="B15" s="86" t="s">
        <v>3464</v>
      </c>
    </row>
    <row r="16">
      <c r="A16" s="84" t="s">
        <v>3465</v>
      </c>
      <c r="B16" s="86" t="s">
        <v>3466</v>
      </c>
    </row>
    <row r="17">
      <c r="A17" s="84" t="s">
        <v>3467</v>
      </c>
      <c r="B17" s="85"/>
    </row>
    <row r="18">
      <c r="A18" s="84" t="s">
        <v>3468</v>
      </c>
      <c r="B18" s="86" t="s">
        <v>3469</v>
      </c>
    </row>
    <row r="19">
      <c r="A19" s="84" t="s">
        <v>3470</v>
      </c>
      <c r="B19" s="86" t="s">
        <v>3471</v>
      </c>
    </row>
    <row r="20">
      <c r="A20" s="84" t="s">
        <v>3472</v>
      </c>
      <c r="B20" s="85"/>
    </row>
    <row r="21">
      <c r="A21" s="84" t="s">
        <v>3473</v>
      </c>
      <c r="B21" s="86" t="s">
        <v>3474</v>
      </c>
    </row>
    <row r="22">
      <c r="A22" s="84" t="s">
        <v>3475</v>
      </c>
      <c r="B22" s="86" t="s">
        <v>3476</v>
      </c>
    </row>
    <row r="23">
      <c r="A23" s="84" t="s">
        <v>3477</v>
      </c>
      <c r="B23" s="85"/>
    </row>
    <row r="24">
      <c r="A24" s="84" t="s">
        <v>3478</v>
      </c>
      <c r="B24" s="86" t="s">
        <v>3479</v>
      </c>
    </row>
    <row r="25">
      <c r="A25" s="84" t="s">
        <v>3480</v>
      </c>
      <c r="B25" s="86" t="s">
        <v>3481</v>
      </c>
    </row>
    <row r="26">
      <c r="A26" s="84" t="s">
        <v>67</v>
      </c>
      <c r="B26" s="85"/>
    </row>
    <row r="27">
      <c r="A27" s="84" t="s">
        <v>3482</v>
      </c>
      <c r="B27" s="86" t="s">
        <v>3483</v>
      </c>
    </row>
    <row r="28">
      <c r="A28" s="84" t="s">
        <v>3484</v>
      </c>
      <c r="B28" s="86" t="s">
        <v>3485</v>
      </c>
    </row>
    <row r="29">
      <c r="A29" s="84" t="s">
        <v>3486</v>
      </c>
      <c r="B29" s="85"/>
    </row>
    <row r="30">
      <c r="A30" s="84" t="s">
        <v>3487</v>
      </c>
      <c r="B30" s="86" t="s">
        <v>3488</v>
      </c>
    </row>
    <row r="31">
      <c r="A31" s="84" t="s">
        <v>3489</v>
      </c>
      <c r="B31" s="86" t="s">
        <v>3490</v>
      </c>
    </row>
    <row r="32">
      <c r="A32" s="84" t="s">
        <v>3491</v>
      </c>
      <c r="B32" s="85"/>
    </row>
    <row r="33">
      <c r="A33" s="84" t="s">
        <v>3492</v>
      </c>
      <c r="B33" s="86" t="s">
        <v>3493</v>
      </c>
    </row>
    <row r="34">
      <c r="A34" s="84" t="s">
        <v>3494</v>
      </c>
      <c r="B34" s="86" t="s">
        <v>3495</v>
      </c>
    </row>
    <row r="35">
      <c r="A35" s="84" t="s">
        <v>3496</v>
      </c>
      <c r="B35" s="85"/>
    </row>
    <row r="36">
      <c r="A36" s="84" t="s">
        <v>3497</v>
      </c>
      <c r="B36" s="86" t="s">
        <v>3498</v>
      </c>
    </row>
    <row r="37">
      <c r="A37" s="84" t="s">
        <v>3499</v>
      </c>
      <c r="B37" s="86" t="s">
        <v>3500</v>
      </c>
    </row>
    <row r="38">
      <c r="A38" s="84" t="s">
        <v>3501</v>
      </c>
      <c r="B38" s="85"/>
    </row>
    <row r="39">
      <c r="A39" s="84" t="s">
        <v>3502</v>
      </c>
      <c r="B39" s="86" t="s">
        <v>3503</v>
      </c>
    </row>
    <row r="40">
      <c r="A40" s="84" t="s">
        <v>3504</v>
      </c>
      <c r="B40" s="86" t="s">
        <v>3505</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3506</v>
      </c>
    </row>
    <row r="2">
      <c r="B2" s="41" t="s">
        <v>3507</v>
      </c>
    </row>
    <row r="3">
      <c r="B3" s="41" t="s">
        <v>3508</v>
      </c>
    </row>
    <row r="4">
      <c r="B4" s="41" t="s">
        <v>3509</v>
      </c>
    </row>
    <row r="5">
      <c r="B5" s="41" t="s">
        <v>3510</v>
      </c>
    </row>
    <row r="6">
      <c r="B6" s="41" t="s">
        <v>3511</v>
      </c>
    </row>
    <row r="7">
      <c r="B7" s="41" t="s">
        <v>3512</v>
      </c>
    </row>
    <row r="8">
      <c r="B8" s="41" t="s">
        <v>3513</v>
      </c>
    </row>
    <row r="9">
      <c r="B9" s="41" t="s">
        <v>3514</v>
      </c>
    </row>
    <row r="10">
      <c r="B10" s="41" t="s">
        <v>3515</v>
      </c>
    </row>
    <row r="11">
      <c r="B11" s="41" t="s">
        <v>3516</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13"/>
    <col customWidth="1" min="2" max="2" width="54.0"/>
    <col customWidth="1" min="3" max="3" width="11.0"/>
    <col customWidth="1" min="4" max="4" width="9.38"/>
    <col customWidth="1" min="5" max="5" width="75.75"/>
    <col customWidth="1" min="6" max="6" width="68.13"/>
    <col customWidth="1" min="7" max="7" width="3.5"/>
    <col customWidth="1" min="8" max="8" width="3.75"/>
    <col customWidth="1" min="9" max="9" width="47.63"/>
    <col customWidth="1" min="10" max="10" width="41.25"/>
    <col customWidth="1" min="11" max="12" width="3.25"/>
    <col customWidth="1" min="13" max="13" width="49.75"/>
    <col customWidth="1" min="14" max="14" width="46.25"/>
    <col customWidth="1" min="15" max="16" width="3.13"/>
    <col customWidth="1" min="17" max="17" width="56.0"/>
    <col customWidth="1" min="18" max="18" width="44.75"/>
    <col customWidth="1" min="19" max="19" width="1.88"/>
  </cols>
  <sheetData>
    <row r="1">
      <c r="A1" s="87" t="s">
        <v>235</v>
      </c>
      <c r="B1" s="87" t="s">
        <v>236</v>
      </c>
      <c r="C1" s="3" t="s">
        <v>3517</v>
      </c>
      <c r="D1" s="11"/>
      <c r="E1" s="11"/>
      <c r="I1" s="11"/>
      <c r="K1" s="11"/>
      <c r="L1" s="11"/>
      <c r="M1" s="11"/>
      <c r="O1" s="11"/>
      <c r="P1" s="11"/>
      <c r="Q1" s="11"/>
    </row>
    <row r="2">
      <c r="A2" s="1"/>
      <c r="B2" s="1" t="s">
        <v>3518</v>
      </c>
      <c r="C2" s="11"/>
      <c r="D2" s="11"/>
      <c r="E2" s="11"/>
      <c r="I2" s="11"/>
      <c r="K2" s="11"/>
      <c r="L2" s="11"/>
      <c r="M2" s="11"/>
      <c r="O2" s="11"/>
      <c r="P2" s="11"/>
      <c r="Q2" s="11"/>
    </row>
    <row r="3">
      <c r="C3" s="10"/>
      <c r="D3" s="10"/>
      <c r="E3" s="10" t="s">
        <v>3519</v>
      </c>
      <c r="F3" s="5" t="str">
        <f>IFERROR(__xludf.DUMMYFUNCTION("GOOGLETRANSLATE(E3,""en"",""de"")"),"Ich esse, weil ich Hunger habe.")</f>
        <v>Ich esse, weil ich Hunger habe.</v>
      </c>
      <c r="I3" s="11"/>
      <c r="K3" s="11"/>
      <c r="L3" s="11"/>
      <c r="M3" s="11"/>
      <c r="O3" s="11"/>
      <c r="P3" s="11"/>
      <c r="Q3" s="11"/>
    </row>
    <row r="4">
      <c r="C4" s="10"/>
      <c r="D4" s="10"/>
      <c r="E4" s="10" t="s">
        <v>3520</v>
      </c>
      <c r="F4" s="5" t="str">
        <f>IFERROR(__xludf.DUMMYFUNCTION("GOOGLETRANSLATE(E4,""en"",""de"")"),"Ich lerne, weil ich eine Prüfung habe.")</f>
        <v>Ich lerne, weil ich eine Prüfung habe.</v>
      </c>
      <c r="I4" s="11"/>
      <c r="K4" s="11"/>
      <c r="L4" s="11"/>
      <c r="M4" s="11"/>
      <c r="O4" s="11"/>
      <c r="P4" s="11"/>
      <c r="Q4" s="11"/>
    </row>
    <row r="5">
      <c r="C5" s="3"/>
      <c r="D5" s="3"/>
      <c r="E5" s="3" t="s">
        <v>3521</v>
      </c>
      <c r="F5" s="5" t="str">
        <f>IFERROR(__xludf.DUMMYFUNCTION("GOOGLETRANSLATE(E5,""en"",""de"")"),"Weil du mir viel erzählt hast.")</f>
        <v>Weil du mir viel erzählt hast.</v>
      </c>
      <c r="G5" s="1">
        <v>1.0</v>
      </c>
      <c r="I5" s="11"/>
      <c r="K5" s="11"/>
      <c r="L5" s="11"/>
      <c r="M5" s="11"/>
      <c r="O5" s="11"/>
      <c r="P5" s="11"/>
      <c r="Q5" s="11"/>
    </row>
    <row r="6">
      <c r="C6" s="3"/>
      <c r="D6" s="3"/>
      <c r="E6" s="3" t="s">
        <v>3522</v>
      </c>
      <c r="F6" s="5" t="str">
        <f>IFERROR(__xludf.DUMMYFUNCTION("GOOGLETRANSLATE(E6,""en"",""de"")"),"Weil mein Lehrer es mir gesagt hatte.")</f>
        <v>Weil mein Lehrer es mir gesagt hatte.</v>
      </c>
      <c r="G6" s="1">
        <v>1.0</v>
      </c>
      <c r="I6" s="11"/>
      <c r="K6" s="11"/>
      <c r="L6" s="11"/>
      <c r="M6" s="11"/>
      <c r="O6" s="11"/>
      <c r="P6" s="11"/>
      <c r="Q6" s="11"/>
    </row>
    <row r="7">
      <c r="C7" s="3"/>
      <c r="D7" s="3"/>
      <c r="E7" s="3" t="s">
        <v>3523</v>
      </c>
      <c r="F7" s="5" t="str">
        <f>IFERROR(__xludf.DUMMYFUNCTION("GOOGLETRANSLATE(E7,""en"",""de"")"),"Ich mag mein Notizbuch, weil ich immer lesen kann.")</f>
        <v>Ich mag mein Notizbuch, weil ich immer lesen kann.</v>
      </c>
      <c r="G7" s="1">
        <v>1.0</v>
      </c>
      <c r="I7" s="11"/>
      <c r="K7" s="11"/>
      <c r="L7" s="11"/>
      <c r="M7" s="11"/>
      <c r="O7" s="11"/>
      <c r="P7" s="11"/>
      <c r="Q7" s="11"/>
    </row>
    <row r="8">
      <c r="C8" s="11"/>
      <c r="D8" s="11"/>
      <c r="E8" s="11"/>
      <c r="I8" s="11"/>
      <c r="K8" s="11"/>
      <c r="L8" s="11"/>
      <c r="M8" s="11"/>
      <c r="O8" s="11"/>
      <c r="P8" s="11"/>
      <c r="Q8" s="11"/>
    </row>
    <row r="9">
      <c r="C9" s="11"/>
      <c r="D9" s="11"/>
      <c r="E9" s="11"/>
      <c r="I9" s="11"/>
      <c r="K9" s="11"/>
      <c r="L9" s="11"/>
      <c r="M9" s="11"/>
      <c r="O9" s="11"/>
      <c r="P9" s="11"/>
      <c r="Q9" s="11"/>
    </row>
    <row r="10">
      <c r="C10" s="3"/>
      <c r="D10" s="3"/>
      <c r="E10" s="3" t="s">
        <v>3524</v>
      </c>
      <c r="F10" s="1" t="s">
        <v>3525</v>
      </c>
      <c r="I10" s="10" t="s">
        <v>3526</v>
      </c>
      <c r="J10" s="1" t="s">
        <v>3527</v>
      </c>
      <c r="K10" s="10"/>
      <c r="L10" s="10"/>
      <c r="M10" s="10" t="s">
        <v>3528</v>
      </c>
      <c r="N10" s="5" t="str">
        <f>IFERROR(__xludf.DUMMYFUNCTION("GOOGLETRANSLATE(M10,""en"",""de"")"),"Wir wollen essen.")</f>
        <v>Wir wollen essen.</v>
      </c>
      <c r="O10" s="10"/>
      <c r="P10" s="10"/>
      <c r="Q10" s="10" t="s">
        <v>3529</v>
      </c>
      <c r="R10" s="1" t="s">
        <v>3530</v>
      </c>
      <c r="S10" s="1">
        <v>1.0</v>
      </c>
    </row>
    <row r="11">
      <c r="C11" s="10"/>
      <c r="D11" s="10"/>
      <c r="E11" s="10" t="s">
        <v>3531</v>
      </c>
      <c r="F11" s="5" t="str">
        <f>IFERROR(__xludf.DUMMYFUNCTION("GOOGLETRANSLATE(E11,""en"",""de"")"),"Ich koche, weil ich essen möchte.")</f>
        <v>Ich koche, weil ich essen möchte.</v>
      </c>
      <c r="I11" s="10" t="s">
        <v>3532</v>
      </c>
      <c r="J11" s="5" t="str">
        <f>IFERROR(__xludf.DUMMYFUNCTION("GOOGLETRANSLATE(I11,""en"",""de"")"),"Du kochst, weil du essen willst.")</f>
        <v>Du kochst, weil du essen willst.</v>
      </c>
      <c r="K11" s="10"/>
      <c r="L11" s="10"/>
      <c r="M11" s="10" t="s">
        <v>3533</v>
      </c>
      <c r="N11" s="5" t="str">
        <f>IFERROR(__xludf.DUMMYFUNCTION("GOOGLETRANSLATE(M11,""en"",""de"")"),"Wir kochen, weil wir essen wollen.")</f>
        <v>Wir kochen, weil wir essen wollen.</v>
      </c>
      <c r="O11" s="10"/>
      <c r="P11" s="10"/>
      <c r="Q11" s="10" t="s">
        <v>3534</v>
      </c>
      <c r="R11" s="1" t="s">
        <v>3535</v>
      </c>
      <c r="S11" s="1">
        <v>5.0</v>
      </c>
    </row>
    <row r="12">
      <c r="A12" s="1"/>
      <c r="B12" s="1"/>
      <c r="C12" s="11"/>
      <c r="D12" s="11"/>
      <c r="E12" s="11"/>
      <c r="I12" s="11"/>
      <c r="K12" s="11"/>
      <c r="L12" s="11"/>
      <c r="M12" s="11"/>
      <c r="O12" s="11"/>
      <c r="P12" s="11"/>
      <c r="Q12" s="11"/>
    </row>
    <row r="13">
      <c r="A13" s="1"/>
      <c r="B13" s="1" t="s">
        <v>3536</v>
      </c>
      <c r="C13" s="11"/>
      <c r="D13" s="11"/>
      <c r="E13" s="11"/>
      <c r="I13" s="11"/>
      <c r="K13" s="11"/>
      <c r="L13" s="11"/>
      <c r="M13" s="11"/>
      <c r="O13" s="11"/>
      <c r="P13" s="11"/>
      <c r="Q13" s="11"/>
    </row>
    <row r="14">
      <c r="C14" s="10"/>
      <c r="D14" s="10"/>
      <c r="E14" s="10" t="s">
        <v>3537</v>
      </c>
      <c r="F14" s="1" t="s">
        <v>3538</v>
      </c>
      <c r="I14" s="10" t="s">
        <v>3539</v>
      </c>
      <c r="J14" s="1" t="s">
        <v>3540</v>
      </c>
      <c r="K14" s="10"/>
      <c r="L14" s="10"/>
      <c r="M14" s="10" t="s">
        <v>3541</v>
      </c>
      <c r="O14" s="11"/>
      <c r="P14" s="11"/>
      <c r="Q14" s="11"/>
    </row>
    <row r="15">
      <c r="C15" s="10"/>
      <c r="D15" s="10"/>
      <c r="E15" s="10" t="s">
        <v>3542</v>
      </c>
      <c r="F15" s="1" t="s">
        <v>3543</v>
      </c>
      <c r="I15" s="10" t="s">
        <v>3544</v>
      </c>
      <c r="J15" s="1" t="s">
        <v>3545</v>
      </c>
      <c r="K15" s="10"/>
      <c r="L15" s="10"/>
      <c r="M15" s="10" t="s">
        <v>3546</v>
      </c>
      <c r="O15" s="11"/>
      <c r="P15" s="11"/>
      <c r="Q15" s="11"/>
    </row>
    <row r="16">
      <c r="C16" s="10"/>
      <c r="D16" s="10"/>
      <c r="E16" s="10" t="s">
        <v>3547</v>
      </c>
      <c r="F16" s="1" t="s">
        <v>3548</v>
      </c>
      <c r="I16" s="10" t="s">
        <v>3549</v>
      </c>
      <c r="J16" s="5" t="str">
        <f>IFERROR(__xludf.DUMMYFUNCTION("GOOGLETRANSLATE(I16,""en"",""de"")"),"Du gehst einkaufen, weil du morgen kochen wirst.")</f>
        <v>Du gehst einkaufen, weil du morgen kochen wirst.</v>
      </c>
      <c r="K16" s="3">
        <v>1.0</v>
      </c>
      <c r="L16" s="10"/>
      <c r="M16" s="10" t="s">
        <v>3550</v>
      </c>
      <c r="N16" s="5" t="str">
        <f>IFERROR(__xludf.DUMMYFUNCTION("GOOGLETRANSLATE(M16,""en"",""de"")"),"Wir gehen einkaufen, denn morgen kochen wir.")</f>
        <v>Wir gehen einkaufen, denn morgen kochen wir.</v>
      </c>
      <c r="O16" s="10"/>
      <c r="P16" s="10"/>
      <c r="Q16" s="10" t="s">
        <v>3551</v>
      </c>
      <c r="R16" s="1" t="s">
        <v>3552</v>
      </c>
      <c r="S16" s="1">
        <v>2.0</v>
      </c>
    </row>
    <row r="17">
      <c r="C17" s="11"/>
      <c r="D17" s="11"/>
      <c r="E17" s="11"/>
      <c r="I17" s="11"/>
      <c r="K17" s="11"/>
      <c r="L17" s="11"/>
      <c r="M17" s="11"/>
      <c r="O17" s="11"/>
      <c r="P17" s="11"/>
      <c r="Q17" s="11"/>
    </row>
    <row r="18">
      <c r="A18" s="1"/>
      <c r="B18" s="1" t="s">
        <v>3553</v>
      </c>
      <c r="C18" s="11"/>
      <c r="D18" s="11"/>
      <c r="E18" s="11"/>
      <c r="I18" s="11"/>
      <c r="K18" s="11"/>
      <c r="L18" s="11"/>
      <c r="M18" s="11"/>
      <c r="O18" s="11"/>
      <c r="P18" s="11"/>
      <c r="Q18" s="11"/>
    </row>
    <row r="19">
      <c r="C19" s="3"/>
      <c r="D19" s="3"/>
      <c r="E19" s="3" t="s">
        <v>3554</v>
      </c>
      <c r="F19" s="5" t="str">
        <f>IFERROR(__xludf.DUMMYFUNCTION("GOOGLETRANSLATE(E19,""en"",""de"")"),"Ich gehe einkaufen, weil ich morgen kochen möchte.")</f>
        <v>Ich gehe einkaufen, weil ich morgen kochen möchte.</v>
      </c>
      <c r="I19" s="3" t="s">
        <v>3555</v>
      </c>
      <c r="J19" s="5" t="str">
        <f>IFERROR(__xludf.DUMMYFUNCTION("GOOGLETRANSLATE(I19,""en"",""de"")"),"Du gehst einkaufen, weil du morgen kochen willst.")</f>
        <v>Du gehst einkaufen, weil du morgen kochen willst.</v>
      </c>
      <c r="K19" s="3"/>
      <c r="L19" s="3"/>
      <c r="M19" s="3" t="s">
        <v>3556</v>
      </c>
      <c r="N19" s="5" t="str">
        <f>IFERROR(__xludf.DUMMYFUNCTION("GOOGLETRANSLATE(M19,""en"",""de"")"),"Wir gehen einkaufen, weil wir morgen kochen wollen.")</f>
        <v>Wir gehen einkaufen, weil wir morgen kochen wollen.</v>
      </c>
      <c r="O19" s="11"/>
      <c r="P19" s="11"/>
      <c r="Q19" s="3" t="s">
        <v>3557</v>
      </c>
      <c r="R19" s="1" t="s">
        <v>3558</v>
      </c>
    </row>
    <row r="20">
      <c r="C20" s="11"/>
      <c r="D20" s="11"/>
      <c r="E20" s="11"/>
      <c r="I20" s="11"/>
      <c r="K20" s="11"/>
      <c r="L20" s="11"/>
      <c r="M20" s="11"/>
      <c r="O20" s="11"/>
      <c r="P20" s="11"/>
      <c r="Q20" s="11"/>
    </row>
    <row r="21">
      <c r="C21" s="3"/>
      <c r="D21" s="3"/>
      <c r="E21" s="3" t="s">
        <v>3559</v>
      </c>
      <c r="F21" s="5" t="str">
        <f>IFERROR(__xludf.DUMMYFUNCTION("GOOGLETRANSLATE(E21,""en"",""de"")"),"Ich gehe einkaufen, weil ich morgen kochen kann.")</f>
        <v>Ich gehe einkaufen, weil ich morgen kochen kann.</v>
      </c>
      <c r="I21" s="3" t="s">
        <v>3560</v>
      </c>
      <c r="J21" s="5" t="str">
        <f>IFERROR(__xludf.DUMMYFUNCTION("GOOGLETRANSLATE(I21,""en"",""de"")"),"Du gehst einkaufen, weil du morgen kochen kannst.")</f>
        <v>Du gehst einkaufen, weil du morgen kochen kannst.</v>
      </c>
      <c r="K21" s="3">
        <v>1.0</v>
      </c>
      <c r="L21" s="3"/>
      <c r="M21" s="3" t="s">
        <v>3561</v>
      </c>
      <c r="N21" s="5" t="str">
        <f>IFERROR(__xludf.DUMMYFUNCTION("GOOGLETRANSLATE(M21,""en"",""de"")"),"Wir gehen einkaufen, weil wir morgen kochen können.")</f>
        <v>Wir gehen einkaufen, weil wir morgen kochen können.</v>
      </c>
      <c r="O21" s="11"/>
      <c r="P21" s="11"/>
      <c r="Q21" s="3" t="s">
        <v>3562</v>
      </c>
      <c r="R21" s="1" t="s">
        <v>3563</v>
      </c>
    </row>
    <row r="22">
      <c r="C22" s="11"/>
      <c r="D22" s="11"/>
      <c r="E22" s="11"/>
      <c r="I22" s="11"/>
      <c r="K22" s="11"/>
      <c r="L22" s="11"/>
      <c r="M22" s="11"/>
      <c r="O22" s="11"/>
      <c r="P22" s="11"/>
      <c r="Q22" s="11"/>
    </row>
    <row r="23">
      <c r="A23" s="1"/>
      <c r="B23" s="1" t="s">
        <v>3564</v>
      </c>
      <c r="C23" s="11"/>
      <c r="D23" s="11"/>
      <c r="E23" s="11"/>
      <c r="I23" s="11"/>
      <c r="K23" s="11"/>
      <c r="L23" s="11"/>
      <c r="M23" s="3" t="s">
        <v>3565</v>
      </c>
      <c r="N23" s="5" t="str">
        <f>IFERROR(__xludf.DUMMYFUNCTION("GOOGLETRANSLATE(M23,""en"",""de"")"),"Weil wir kochen müssen.")</f>
        <v>Weil wir kochen müssen.</v>
      </c>
      <c r="O23" s="11"/>
      <c r="P23" s="11"/>
      <c r="Q23" s="11"/>
    </row>
    <row r="24">
      <c r="C24" s="3"/>
      <c r="D24" s="3"/>
      <c r="E24" s="3" t="s">
        <v>3566</v>
      </c>
      <c r="F24" s="5" t="str">
        <f>IFERROR(__xludf.DUMMYFUNCTION("GOOGLETRANSLATE(E24,""en"",""de"")"),"Ich gehe einkaufen, weil ich morgen kochen muss.")</f>
        <v>Ich gehe einkaufen, weil ich morgen kochen muss.</v>
      </c>
      <c r="I24" s="3" t="s">
        <v>3567</v>
      </c>
      <c r="J24" s="5" t="str">
        <f>IFERROR(__xludf.DUMMYFUNCTION("GOOGLETRANSLATE(I24,""en"",""de"")"),"Du gehst einkaufen, weil du morgen kochen musst.")</f>
        <v>Du gehst einkaufen, weil du morgen kochen musst.</v>
      </c>
      <c r="K24" s="3"/>
      <c r="L24" s="3"/>
      <c r="M24" s="3" t="s">
        <v>3568</v>
      </c>
      <c r="N24" s="5" t="str">
        <f>IFERROR(__xludf.DUMMYFUNCTION("GOOGLETRANSLATE(M24,""en"",""de"")"),"Wir gehen einkaufen, weil wir morgen kochen müssen.")</f>
        <v>Wir gehen einkaufen, weil wir morgen kochen müssen.</v>
      </c>
      <c r="O24" s="3">
        <v>2.0</v>
      </c>
      <c r="P24" s="11"/>
      <c r="Q24" s="3" t="s">
        <v>3569</v>
      </c>
      <c r="R24" s="1" t="s">
        <v>3570</v>
      </c>
    </row>
    <row r="25">
      <c r="C25" s="11"/>
      <c r="D25" s="11"/>
      <c r="E25" s="11"/>
      <c r="I25" s="11"/>
      <c r="K25" s="11"/>
      <c r="L25" s="11"/>
      <c r="M25" s="11"/>
      <c r="O25" s="11"/>
      <c r="P25" s="11"/>
      <c r="Q25" s="11"/>
    </row>
    <row r="26">
      <c r="C26" s="3"/>
      <c r="D26" s="3"/>
      <c r="E26" s="3" t="s">
        <v>3571</v>
      </c>
      <c r="F26" s="5" t="str">
        <f>IFERROR(__xludf.DUMMYFUNCTION("GOOGLETRANSLATE(E26,""en"",""de"")"),"Ich gehe einkaufen, weil ich morgen kochen soll.")</f>
        <v>Ich gehe einkaufen, weil ich morgen kochen soll.</v>
      </c>
      <c r="G26" s="1">
        <v>1.0</v>
      </c>
      <c r="I26" s="3" t="s">
        <v>3572</v>
      </c>
      <c r="J26" s="5" t="str">
        <f>IFERROR(__xludf.DUMMYFUNCTION("GOOGLETRANSLATE(I26,""en"",""de"")"),"Du gehst einkaufen, weil du morgen kochen sollst.")</f>
        <v>Du gehst einkaufen, weil du morgen kochen sollst.</v>
      </c>
      <c r="K26" s="11"/>
      <c r="L26" s="11"/>
      <c r="M26" s="3" t="s">
        <v>3573</v>
      </c>
      <c r="N26" s="5" t="str">
        <f>IFERROR(__xludf.DUMMYFUNCTION("GOOGLETRANSLATE(M26,""en"",""de"")"),"Wir gehen einkaufen, weil wir morgen kochen sollen.")</f>
        <v>Wir gehen einkaufen, weil wir morgen kochen sollen.</v>
      </c>
      <c r="O26" s="11"/>
      <c r="P26" s="11"/>
      <c r="Q26" s="3" t="s">
        <v>3574</v>
      </c>
      <c r="R26" s="5" t="str">
        <f>IFERROR(__xludf.DUMMYFUNCTION("GOOGLETRANSLATE(Q26,""en"",""de"")"),"Ihr geht alle einkaufen, weil ihr morgen alle kochen sollt.")</f>
        <v>Ihr geht alle einkaufen, weil ihr morgen alle kochen sollt.</v>
      </c>
      <c r="S26" s="1">
        <v>1.0</v>
      </c>
    </row>
    <row r="27">
      <c r="C27" s="11"/>
      <c r="D27" s="11"/>
      <c r="E27" s="11"/>
      <c r="I27" s="11"/>
      <c r="K27" s="11"/>
      <c r="L27" s="11"/>
      <c r="M27" s="11"/>
      <c r="O27" s="11"/>
      <c r="P27" s="11"/>
      <c r="Q27" s="11"/>
    </row>
    <row r="28">
      <c r="C28" s="38"/>
      <c r="D28" s="38"/>
      <c r="E28" s="38" t="s">
        <v>3575</v>
      </c>
      <c r="F28" s="88" t="str">
        <f>IFERROR(__xludf.DUMMYFUNCTION("GOOGLETRANSLATE(E28,""en"",""de"")"),"Ich habe geschlafen, weil ich müde war.")</f>
        <v>Ich habe geschlafen, weil ich müde war.</v>
      </c>
    </row>
    <row r="29">
      <c r="C29" s="38"/>
      <c r="D29" s="38"/>
      <c r="E29" s="38" t="s">
        <v>3576</v>
      </c>
      <c r="F29" s="88" t="str">
        <f>IFERROR(__xludf.DUMMYFUNCTION("GOOGLETRANSLATE(E29,""en"",""de"")"),"Ich habe getanzt, weil ich glücklich war.")</f>
        <v>Ich habe getanzt, weil ich glücklich war.</v>
      </c>
    </row>
    <row r="30">
      <c r="C30" s="38"/>
      <c r="D30" s="38"/>
      <c r="E30" s="38" t="s">
        <v>3577</v>
      </c>
      <c r="F30" s="88" t="str">
        <f>IFERROR(__xludf.DUMMYFUNCTION("GOOGLETRANSLATE(E30,""en"",""de"")"),"Ich habe das Fenster geöffnet, weil es heiß war.")</f>
        <v>Ich habe das Fenster geöffnet, weil es heiß war.</v>
      </c>
    </row>
    <row r="33">
      <c r="A33" s="89"/>
      <c r="B33" s="89"/>
      <c r="C33" s="90"/>
      <c r="D33" s="90"/>
      <c r="E33" s="90"/>
      <c r="F33" s="89"/>
      <c r="G33" s="89"/>
      <c r="H33" s="89"/>
      <c r="I33" s="90"/>
      <c r="J33" s="89"/>
      <c r="K33" s="90"/>
      <c r="L33" s="90"/>
      <c r="M33" s="90"/>
      <c r="N33" s="89"/>
      <c r="O33" s="90"/>
      <c r="P33" s="90"/>
      <c r="Q33" s="90"/>
      <c r="R33" s="89"/>
      <c r="S33" s="89"/>
      <c r="T33" s="89"/>
      <c r="U33" s="89"/>
      <c r="V33" s="89"/>
      <c r="W33" s="89"/>
      <c r="X33" s="89"/>
      <c r="Y33" s="89"/>
      <c r="Z33" s="89"/>
      <c r="AA33" s="89"/>
      <c r="AB33" s="89"/>
      <c r="AC33" s="89"/>
      <c r="AD33" s="89"/>
      <c r="AE33" s="89"/>
      <c r="AF33" s="89"/>
      <c r="AG33" s="89"/>
      <c r="AH33" s="89"/>
    </row>
    <row r="34">
      <c r="C34" s="11"/>
      <c r="D34" s="11"/>
      <c r="E34" s="11"/>
      <c r="I34" s="11"/>
      <c r="K34" s="11"/>
      <c r="L34" s="11"/>
      <c r="M34" s="11"/>
      <c r="O34" s="11"/>
      <c r="P34" s="11"/>
      <c r="Q34" s="11"/>
    </row>
    <row r="35">
      <c r="I35" s="11"/>
      <c r="K35" s="11"/>
      <c r="L35" s="11"/>
      <c r="M35" s="11"/>
      <c r="O35" s="11"/>
      <c r="P35" s="11"/>
      <c r="Q35" s="11"/>
    </row>
    <row r="36">
      <c r="C36" s="3"/>
      <c r="D36" s="3"/>
      <c r="E36" s="3" t="s">
        <v>3578</v>
      </c>
      <c r="F36" s="5" t="str">
        <f>IFERROR(__xludf.DUMMYFUNCTION("GOOGLETRANSLATE(E36,""en"",""de"")"),"Mir geht es gut, weil ich gestern gegessen habe.")</f>
        <v>Mir geht es gut, weil ich gestern gegessen habe.</v>
      </c>
      <c r="I36" s="3" t="s">
        <v>3579</v>
      </c>
      <c r="J36" s="5" t="str">
        <f>IFERROR(__xludf.DUMMYFUNCTION("GOOGLETRANSLATE(I36,""en"",""de"")"),"Du fühlst dich gut, weil du gestern gegessen hast.")</f>
        <v>Du fühlst dich gut, weil du gestern gegessen hast.</v>
      </c>
      <c r="K36" s="11"/>
      <c r="L36" s="11"/>
      <c r="M36" s="3" t="s">
        <v>3580</v>
      </c>
      <c r="N36" s="5" t="str">
        <f>IFERROR(__xludf.DUMMYFUNCTION("GOOGLETRANSLATE(M36,""en"",""de"")"),"Wir fühlen uns alle gut, weil wir gestern alle gegessen haben.")</f>
        <v>Wir fühlen uns alle gut, weil wir gestern alle gegessen haben.</v>
      </c>
      <c r="O36" s="11"/>
      <c r="P36" s="11"/>
      <c r="Q36" s="3" t="s">
        <v>3581</v>
      </c>
      <c r="R36" s="5" t="str">
        <f>IFERROR(__xludf.DUMMYFUNCTION("GOOGLETRANSLATE(Q36,""en"",""de"")"),"Euch allen geht es gut, weil ihr gestern alle gegessen habt.")</f>
        <v>Euch allen geht es gut, weil ihr gestern alle gegessen habt.</v>
      </c>
    </row>
    <row r="37">
      <c r="C37" s="11"/>
      <c r="D37" s="11"/>
      <c r="E37" s="11"/>
      <c r="I37" s="11"/>
      <c r="K37" s="11"/>
      <c r="L37" s="11"/>
      <c r="M37" s="11"/>
      <c r="O37" s="11"/>
      <c r="P37" s="11"/>
      <c r="Q37" s="11"/>
    </row>
    <row r="38">
      <c r="C38" s="3"/>
      <c r="D38" s="3"/>
      <c r="E38" s="3" t="s">
        <v>3582</v>
      </c>
      <c r="F38" s="1" t="s">
        <v>3583</v>
      </c>
      <c r="I38" s="3" t="s">
        <v>3584</v>
      </c>
      <c r="J38" s="1" t="s">
        <v>3583</v>
      </c>
      <c r="K38" s="3">
        <v>1.0</v>
      </c>
      <c r="L38" s="11"/>
      <c r="M38" s="3" t="s">
        <v>3585</v>
      </c>
      <c r="N38" s="1" t="str">
        <f>IFERROR(__xludf.DUMMYFUNCTION("GOOGLETRANSLATE(M36,""en"",""de"")"),"Wir fühlen uns alle gut, weil wir gestern alle gegessen haben.")</f>
        <v>Wir fühlen uns alle gut, weil wir gestern alle gegessen haben.</v>
      </c>
      <c r="O38" s="11"/>
      <c r="P38" s="11"/>
      <c r="Q38" s="3" t="s">
        <v>3586</v>
      </c>
      <c r="R38" s="91" t="str">
        <f>IFERROR(__xludf.DUMMYFUNCTION("GOOGLETRANSLATE(Q38,""en"",""de"")"),"Ihr wolltet alle reisen.")</f>
        <v>Ihr wolltet alle reisen.</v>
      </c>
    </row>
    <row r="39">
      <c r="C39" s="3"/>
      <c r="D39" s="3"/>
      <c r="E39" s="3" t="s">
        <v>3587</v>
      </c>
      <c r="F39" s="5" t="str">
        <f>IFERROR(__xludf.DUMMYFUNCTION("GOOGLETRANSLATE(E39,""en"",""de"")"),"Ich bin nach Amerika gegangen, weil ich reisen wollte.")</f>
        <v>Ich bin nach Amerika gegangen, weil ich reisen wollte.</v>
      </c>
      <c r="I39" s="3" t="s">
        <v>3588</v>
      </c>
      <c r="J39" s="5" t="str">
        <f>IFERROR(__xludf.DUMMYFUNCTION("GOOGLETRANSLATE(I39,""en"",""de"")"),"Du bist nach Amerika gegangen, weil du reisen wolltest.")</f>
        <v>Du bist nach Amerika gegangen, weil du reisen wolltest.</v>
      </c>
      <c r="K39" s="3">
        <v>1.0</v>
      </c>
      <c r="L39" s="11"/>
      <c r="M39" s="3" t="s">
        <v>3589</v>
      </c>
      <c r="N39" s="5" t="str">
        <f>IFERROR(__xludf.DUMMYFUNCTION("GOOGLETRANSLATE(M39,""en"",""de"")"),"Wir sind nach Amerika gegangen, weil wir reisen wollten.")</f>
        <v>Wir sind nach Amerika gegangen, weil wir reisen wollten.</v>
      </c>
      <c r="O39" s="11"/>
      <c r="P39" s="11"/>
      <c r="Q39" s="3" t="s">
        <v>3590</v>
      </c>
      <c r="R39" s="91" t="str">
        <f>IFERROR(__xludf.DUMMYFUNCTION("GOOGLETRANSLATE(Q39,""en"",""de"")"),"Ihr seid alle nach Amerika gegangen, weil ihr alle reisen wolltet.")</f>
        <v>Ihr seid alle nach Amerika gegangen, weil ihr alle reisen wolltet.</v>
      </c>
    </row>
    <row r="40">
      <c r="C40" s="11"/>
      <c r="D40" s="11"/>
      <c r="E40" s="11"/>
      <c r="I40" s="11"/>
      <c r="K40" s="11"/>
      <c r="L40" s="11"/>
      <c r="M40" s="11"/>
      <c r="O40" s="11"/>
      <c r="P40" s="11"/>
      <c r="Q40" s="11"/>
      <c r="R40" s="91"/>
    </row>
    <row r="41">
      <c r="C41" s="3"/>
      <c r="D41" s="3"/>
      <c r="E41" s="3" t="s">
        <v>3591</v>
      </c>
      <c r="F41" s="5" t="str">
        <f>IFERROR(__xludf.DUMMYFUNCTION("GOOGLETRANSLATE(E41,""en"",""de"")"),"Ich habe keinen Hunger, weil ich gegessen habe.")</f>
        <v>Ich habe keinen Hunger, weil ich gegessen habe.</v>
      </c>
      <c r="G41" s="1">
        <v>1.0</v>
      </c>
      <c r="I41" s="3" t="s">
        <v>3592</v>
      </c>
      <c r="J41" s="5" t="str">
        <f>IFERROR(__xludf.DUMMYFUNCTION("GOOGLETRANSLATE(I41,""en"",""de"")"),"Du hast keinen Hunger, weil du gegessen hast.")</f>
        <v>Du hast keinen Hunger, weil du gegessen hast.</v>
      </c>
      <c r="K41" s="11"/>
      <c r="L41" s="11"/>
      <c r="M41" s="3" t="s">
        <v>3593</v>
      </c>
      <c r="N41" s="5" t="str">
        <f>IFERROR(__xludf.DUMMYFUNCTION("GOOGLETRANSLATE(M41,""en"",""de"")"),"Wir haben keinen Hunger, weil wir gegessen haben.")</f>
        <v>Wir haben keinen Hunger, weil wir gegessen haben.</v>
      </c>
      <c r="O41" s="11"/>
      <c r="P41" s="11"/>
      <c r="Q41" s="3" t="s">
        <v>3594</v>
      </c>
      <c r="R41" s="91" t="str">
        <f>IFERROR(__xludf.DUMMYFUNCTION("GOOGLETRANSLATE(Q41,""en"",""de"")"),"Ihr habt alle keinen Hunger, denn ihr habt alle gegessen.")</f>
        <v>Ihr habt alle keinen Hunger, denn ihr habt alle gegessen.</v>
      </c>
    </row>
    <row r="42">
      <c r="C42" s="11"/>
      <c r="D42" s="11"/>
      <c r="E42" s="11"/>
      <c r="I42" s="11"/>
      <c r="K42" s="11"/>
      <c r="L42" s="11"/>
      <c r="M42" s="11"/>
      <c r="O42" s="11"/>
      <c r="P42" s="11"/>
      <c r="Q42" s="11"/>
    </row>
    <row r="43">
      <c r="C43" s="11"/>
      <c r="D43" s="11"/>
      <c r="E43" s="11"/>
      <c r="I43" s="11"/>
      <c r="K43" s="11"/>
      <c r="L43" s="11"/>
      <c r="M43" s="11"/>
      <c r="O43" s="11"/>
      <c r="P43" s="11"/>
      <c r="Q43" s="11"/>
    </row>
    <row r="44">
      <c r="C44" s="11"/>
      <c r="D44" s="11"/>
      <c r="E44" s="11"/>
      <c r="I44" s="11"/>
      <c r="K44" s="11"/>
      <c r="L44" s="11"/>
      <c r="M44" s="11"/>
      <c r="O44" s="11"/>
      <c r="P44" s="11"/>
      <c r="Q44" s="11"/>
    </row>
    <row r="45">
      <c r="A45" s="89"/>
      <c r="B45" s="89"/>
      <c r="C45" s="90"/>
      <c r="D45" s="90"/>
      <c r="E45" s="90"/>
      <c r="F45" s="89"/>
      <c r="G45" s="89"/>
      <c r="H45" s="89"/>
      <c r="I45" s="90"/>
      <c r="J45" s="89"/>
      <c r="K45" s="90"/>
      <c r="L45" s="90"/>
      <c r="M45" s="90"/>
      <c r="N45" s="89"/>
      <c r="O45" s="90"/>
      <c r="P45" s="90"/>
      <c r="Q45" s="90"/>
      <c r="R45" s="89"/>
      <c r="S45" s="89"/>
      <c r="T45" s="89"/>
      <c r="U45" s="89"/>
      <c r="V45" s="89"/>
      <c r="W45" s="89"/>
      <c r="X45" s="89"/>
      <c r="Y45" s="89"/>
      <c r="Z45" s="89"/>
      <c r="AA45" s="89"/>
      <c r="AB45" s="89"/>
      <c r="AC45" s="89"/>
      <c r="AD45" s="89"/>
      <c r="AE45" s="89"/>
      <c r="AF45" s="89"/>
      <c r="AG45" s="89"/>
      <c r="AH45" s="89"/>
    </row>
    <row r="46">
      <c r="C46" s="11"/>
      <c r="D46" s="11"/>
      <c r="E46" s="11"/>
      <c r="I46" s="11"/>
      <c r="K46" s="11"/>
      <c r="L46" s="11"/>
      <c r="M46" s="11"/>
      <c r="O46" s="11"/>
      <c r="P46" s="11"/>
      <c r="Q46" s="11"/>
    </row>
    <row r="47">
      <c r="A47" s="1"/>
      <c r="B47" s="1" t="s">
        <v>2764</v>
      </c>
      <c r="C47" s="11"/>
      <c r="D47" s="11"/>
      <c r="E47" s="11"/>
      <c r="I47" s="11"/>
      <c r="K47" s="11"/>
      <c r="L47" s="11"/>
      <c r="M47" s="11"/>
      <c r="O47" s="11"/>
      <c r="P47" s="11"/>
      <c r="Q47" s="11"/>
    </row>
    <row r="48">
      <c r="C48" s="11"/>
      <c r="D48" s="11"/>
      <c r="E48" s="11"/>
      <c r="I48" s="3" t="s">
        <v>3595</v>
      </c>
      <c r="K48" s="11"/>
      <c r="L48" s="11"/>
      <c r="M48" s="3" t="s">
        <v>3596</v>
      </c>
      <c r="O48" s="11"/>
      <c r="P48" s="11"/>
      <c r="Q48" s="3" t="s">
        <v>3597</v>
      </c>
    </row>
    <row r="49">
      <c r="C49" s="3"/>
      <c r="D49" s="3"/>
      <c r="E49" s="3" t="s">
        <v>2771</v>
      </c>
      <c r="I49" s="3" t="s">
        <v>3598</v>
      </c>
      <c r="K49" s="11"/>
      <c r="L49" s="11"/>
      <c r="M49" s="3" t="s">
        <v>3599</v>
      </c>
      <c r="O49" s="11"/>
      <c r="P49" s="11"/>
      <c r="Q49" s="3" t="s">
        <v>3600</v>
      </c>
    </row>
    <row r="50">
      <c r="C50" s="11"/>
      <c r="D50" s="11"/>
      <c r="E50" s="11"/>
      <c r="I50" s="11"/>
      <c r="K50" s="11"/>
      <c r="L50" s="11"/>
      <c r="M50" s="11"/>
      <c r="O50" s="11"/>
      <c r="P50" s="11"/>
      <c r="Q50" s="11"/>
    </row>
    <row r="51">
      <c r="C51" s="11"/>
      <c r="D51" s="11"/>
      <c r="E51" s="11"/>
      <c r="I51" s="3" t="s">
        <v>3601</v>
      </c>
      <c r="J51" s="5" t="str">
        <f>IFERROR(__xludf.DUMMYFUNCTION("GOOGLETRANSLATE(I51,""en"",""de"")"),"Du willst reisen.")</f>
        <v>Du willst reisen.</v>
      </c>
      <c r="K51" s="11"/>
      <c r="L51" s="11"/>
      <c r="M51" s="3" t="s">
        <v>3602</v>
      </c>
      <c r="N51" s="5" t="str">
        <f>IFERROR(__xludf.DUMMYFUNCTION("GOOGLETRANSLATE(M51,""en"",""de"")"),"Wir wollen reisen.")</f>
        <v>Wir wollen reisen.</v>
      </c>
      <c r="O51" s="3">
        <v>2.0</v>
      </c>
      <c r="P51" s="11"/>
      <c r="Q51" s="11"/>
    </row>
    <row r="52">
      <c r="C52" s="3"/>
      <c r="D52" s="3"/>
      <c r="E52" s="3" t="s">
        <v>3603</v>
      </c>
      <c r="F52" s="5" t="str">
        <f>IFERROR(__xludf.DUMMYFUNCTION("GOOGLETRANSLATE(E52,""en"",""de"")"),"Ich weiß, dass ich reisen möchte. ")</f>
        <v>Ich weiß, dass ich reisen möchte. </v>
      </c>
      <c r="I52" s="3" t="s">
        <v>3604</v>
      </c>
      <c r="J52" s="5" t="str">
        <f>IFERROR(__xludf.DUMMYFUNCTION("GOOGLETRANSLATE(I52,""en"",""de"")"),"Ich weiß, dass du reisen willst. ")</f>
        <v>Ich weiß, dass du reisen willst. </v>
      </c>
      <c r="K52" s="3">
        <v>2.0</v>
      </c>
      <c r="L52" s="11"/>
      <c r="M52" s="3" t="s">
        <v>3605</v>
      </c>
      <c r="N52" s="5" t="str">
        <f>IFERROR(__xludf.DUMMYFUNCTION("GOOGLETRANSLATE(M52,""en"",""de"")"),"Ich weiß, dass wir reisen wollen.")</f>
        <v>Ich weiß, dass wir reisen wollen.</v>
      </c>
      <c r="O52" s="3">
        <v>1.0</v>
      </c>
      <c r="P52" s="11"/>
      <c r="Q52" s="3" t="s">
        <v>3606</v>
      </c>
      <c r="R52" s="5" t="str">
        <f>IFERROR(__xludf.DUMMYFUNCTION("GOOGLETRANSLATE(Q52,""en"",""de"")"),"Ich weiß, dass ihr alle reisen wollt.")</f>
        <v>Ich weiß, dass ihr alle reisen wollt.</v>
      </c>
      <c r="S52" s="1">
        <v>1.0</v>
      </c>
    </row>
    <row r="53">
      <c r="C53" s="3"/>
      <c r="D53" s="3"/>
      <c r="E53" s="3" t="s">
        <v>3607</v>
      </c>
      <c r="F53" s="5" t="str">
        <f>IFERROR(__xludf.DUMMYFUNCTION("GOOGLETRANSLATE(E53,""en"",""de"")"),"Ich weiß, dass ich reisen kann. ")</f>
        <v>Ich weiß, dass ich reisen kann. </v>
      </c>
      <c r="I53" s="3" t="s">
        <v>3608</v>
      </c>
      <c r="J53" s="5" t="str">
        <f>IFERROR(__xludf.DUMMYFUNCTION("GOOGLETRANSLATE(I53,""en"",""de"")"),"Ich weiß, dass du reisen kannst. ")</f>
        <v>Ich weiß, dass du reisen kannst. </v>
      </c>
      <c r="K53" s="11"/>
      <c r="L53" s="11"/>
      <c r="M53" s="3" t="s">
        <v>3609</v>
      </c>
      <c r="N53" s="5" t="str">
        <f>IFERROR(__xludf.DUMMYFUNCTION("GOOGLETRANSLATE(M53,""en"",""de"")"),"Ich weiß, dass wir reisen können.")</f>
        <v>Ich weiß, dass wir reisen können.</v>
      </c>
      <c r="O53" s="3">
        <v>1.0</v>
      </c>
      <c r="P53" s="11"/>
      <c r="Q53" s="3" t="s">
        <v>3610</v>
      </c>
      <c r="R53" s="5" t="str">
        <f>IFERROR(__xludf.DUMMYFUNCTION("GOOGLETRANSLATE(Q53,""en"",""de"")"),"Ich weiß, dass ihr alle reisen könnt.")</f>
        <v>Ich weiß, dass ihr alle reisen könnt.</v>
      </c>
      <c r="S53" s="1">
        <v>1.0</v>
      </c>
    </row>
    <row r="54">
      <c r="C54" s="11"/>
      <c r="D54" s="11"/>
      <c r="E54" s="11"/>
      <c r="I54" s="11"/>
      <c r="K54" s="11"/>
      <c r="L54" s="11"/>
      <c r="M54" s="11"/>
      <c r="O54" s="11"/>
      <c r="P54" s="11"/>
      <c r="Q54" s="11"/>
    </row>
    <row r="55">
      <c r="C55" s="3"/>
      <c r="D55" s="3"/>
      <c r="E55" s="3" t="s">
        <v>3611</v>
      </c>
      <c r="F55" s="5" t="str">
        <f>IFERROR(__xludf.DUMMYFUNCTION("GOOGLETRANSLATE(E55,""en"",""de"")"),"Ich habe viel gegessen.")</f>
        <v>Ich habe viel gegessen.</v>
      </c>
      <c r="I55" s="11"/>
      <c r="K55" s="11"/>
      <c r="L55" s="11"/>
      <c r="M55" s="11"/>
      <c r="O55" s="11"/>
      <c r="P55" s="11"/>
      <c r="Q55" s="11"/>
    </row>
    <row r="56">
      <c r="C56" s="3"/>
      <c r="D56" s="3"/>
      <c r="E56" s="3" t="s">
        <v>3612</v>
      </c>
      <c r="F56" s="5" t="str">
        <f>IFERROR(__xludf.DUMMYFUNCTION("GOOGLETRANSLATE(E56,""en"",""de"")"),"Ich weiß, dass ich viel gegessen habe.")</f>
        <v>Ich weiß, dass ich viel gegessen habe.</v>
      </c>
      <c r="I56" s="3" t="s">
        <v>3613</v>
      </c>
      <c r="J56" s="5" t="str">
        <f>IFERROR(__xludf.DUMMYFUNCTION("GOOGLETRANSLATE(I56,""en"",""de"")"),"Ich weiß, dass du viel gegessen hast.")</f>
        <v>Ich weiß, dass du viel gegessen hast.</v>
      </c>
      <c r="K56" s="11"/>
      <c r="L56" s="11"/>
      <c r="M56" s="3" t="s">
        <v>3614</v>
      </c>
      <c r="N56" s="5" t="str">
        <f>IFERROR(__xludf.DUMMYFUNCTION("GOOGLETRANSLATE(M56,""en"",""de"")"),"Ich weiß, dass wir viel gegessen haben.")</f>
        <v>Ich weiß, dass wir viel gegessen haben.</v>
      </c>
      <c r="O56" s="11"/>
      <c r="P56" s="11"/>
      <c r="Q56" s="3" t="s">
        <v>3615</v>
      </c>
      <c r="R56" s="5" t="str">
        <f>IFERROR(__xludf.DUMMYFUNCTION("GOOGLETRANSLATE(Q56,""en"",""de"")"),"Ich weiß, dass Sie alle viel gegessen haben.")</f>
        <v>Ich weiß, dass Sie alle viel gegessen haben.</v>
      </c>
    </row>
    <row r="57">
      <c r="C57" s="3"/>
      <c r="D57" s="3"/>
      <c r="E57" s="3" t="s">
        <v>3616</v>
      </c>
      <c r="F57" s="5" t="str">
        <f>IFERROR(__xludf.DUMMYFUNCTION("GOOGLETRANSLATE(E57,""en"",""de"")"),"Ich weiß, dass ich viel essen kann.")</f>
        <v>Ich weiß, dass ich viel essen kann.</v>
      </c>
      <c r="I57" s="3" t="s">
        <v>3617</v>
      </c>
      <c r="J57" s="5" t="str">
        <f>IFERROR(__xludf.DUMMYFUNCTION("GOOGLETRANSLATE(I57,""en"",""de"")"),"Ich weiß, dass man viel essen kann.")</f>
        <v>Ich weiß, dass man viel essen kann.</v>
      </c>
      <c r="K57" s="11"/>
      <c r="L57" s="11"/>
      <c r="M57" s="3" t="s">
        <v>3618</v>
      </c>
      <c r="N57" s="5" t="str">
        <f>IFERROR(__xludf.DUMMYFUNCTION("GOOGLETRANSLATE(M57,""en"",""de"")"),"Ich weiß, dass wir viel essen können.")</f>
        <v>Ich weiß, dass wir viel essen können.</v>
      </c>
      <c r="O57" s="11"/>
      <c r="P57" s="11"/>
      <c r="Q57" s="3" t="s">
        <v>3619</v>
      </c>
      <c r="R57" s="5" t="str">
        <f>IFERROR(__xludf.DUMMYFUNCTION("GOOGLETRANSLATE(Q57,""en"",""de"")"),"Ich weiß, dass ihr alle viel essen könnt.")</f>
        <v>Ich weiß, dass ihr alle viel essen könnt.</v>
      </c>
    </row>
    <row r="58">
      <c r="C58" s="11"/>
      <c r="D58" s="11"/>
      <c r="E58" s="11"/>
      <c r="I58" s="11"/>
      <c r="K58" s="11"/>
      <c r="L58" s="11"/>
      <c r="M58" s="11"/>
      <c r="O58" s="11"/>
      <c r="P58" s="11"/>
      <c r="Q58" s="11"/>
    </row>
    <row r="59">
      <c r="C59" s="3"/>
      <c r="D59" s="3"/>
      <c r="E59" s="3" t="s">
        <v>3582</v>
      </c>
      <c r="F59" s="5" t="str">
        <f>IFERROR(__xludf.DUMMYFUNCTION("GOOGLETRANSLATE(E59,""en"",""de"")"),"Ich wollte reisen.")</f>
        <v>Ich wollte reisen.</v>
      </c>
      <c r="I59" s="3" t="s">
        <v>3584</v>
      </c>
      <c r="K59" s="11"/>
      <c r="L59" s="11"/>
      <c r="M59" s="3" t="s">
        <v>3585</v>
      </c>
      <c r="O59" s="11"/>
      <c r="P59" s="11"/>
      <c r="Q59" s="3" t="s">
        <v>3620</v>
      </c>
      <c r="R59" s="5" t="str">
        <f>IFERROR(__xludf.DUMMYFUNCTION("GOOGLETRANSLATE(Q59,""en"",""de"")"),"Sie alle wollen reisen.")</f>
        <v>Sie alle wollen reisen.</v>
      </c>
    </row>
    <row r="60">
      <c r="C60" s="3"/>
      <c r="D60" s="3"/>
      <c r="E60" s="3" t="s">
        <v>3621</v>
      </c>
      <c r="F60" s="5" t="str">
        <f>IFERROR(__xludf.DUMMYFUNCTION("GOOGLETRANSLATE(E60,""en"",""de"")"),"Ich weiß, dass ich reisen wollte.")</f>
        <v>Ich weiß, dass ich reisen wollte.</v>
      </c>
      <c r="I60" s="3" t="s">
        <v>3622</v>
      </c>
      <c r="J60" s="5" t="str">
        <f>IFERROR(__xludf.DUMMYFUNCTION("GOOGLETRANSLATE(I60,""en"",""de"")"),"Ich weiß, dass Du reisen wolltest.")</f>
        <v>Ich weiß, dass Du reisen wolltest.</v>
      </c>
      <c r="K60" s="11"/>
      <c r="L60" s="11"/>
      <c r="M60" s="3" t="s">
        <v>3623</v>
      </c>
      <c r="N60" s="5" t="str">
        <f>IFERROR(__xludf.DUMMYFUNCTION("GOOGLETRANSLATE(M60,""en"",""de"")"),"Ich weiß, dass wir reisen wollten.")</f>
        <v>Ich weiß, dass wir reisen wollten.</v>
      </c>
      <c r="O60" s="3">
        <v>1.0</v>
      </c>
      <c r="P60" s="11"/>
      <c r="Q60" s="3" t="s">
        <v>3624</v>
      </c>
      <c r="R60" s="5" t="str">
        <f>IFERROR(__xludf.DUMMYFUNCTION("GOOGLETRANSLATE(Q60,""en"",""de"")"),"Ihr wolltet alle reisen.")</f>
        <v>Ihr wolltet alle reisen.</v>
      </c>
    </row>
    <row r="61">
      <c r="C61" s="11"/>
      <c r="D61" s="11"/>
      <c r="E61" s="11"/>
      <c r="I61" s="11"/>
      <c r="K61" s="11"/>
      <c r="L61" s="11"/>
      <c r="M61" s="11"/>
      <c r="O61" s="11"/>
      <c r="P61" s="11"/>
      <c r="Q61" s="3" t="s">
        <v>3625</v>
      </c>
      <c r="R61" s="5" t="str">
        <f>IFERROR(__xludf.DUMMYFUNCTION("GOOGLETRANSLATE(Q61,""en"",""de"")"),"Ich weiß, dass ihr alle reisen wolltet.")</f>
        <v>Ich weiß, dass ihr alle reisen wolltet.</v>
      </c>
    </row>
    <row r="62">
      <c r="C62" s="3"/>
      <c r="D62" s="3"/>
      <c r="E62" s="3" t="s">
        <v>3626</v>
      </c>
      <c r="F62" s="5" t="str">
        <f>IFERROR(__xludf.DUMMYFUNCTION("GOOGLETRANSLATE(E62,""en"",""de"")"),"Du weißt, dass ich reisen wollte.")</f>
        <v>Du weißt, dass ich reisen wollte.</v>
      </c>
      <c r="I62" s="3" t="s">
        <v>3627</v>
      </c>
      <c r="J62" s="5" t="str">
        <f>IFERROR(__xludf.DUMMYFUNCTION("GOOGLETRANSLATE(I62,""en"",""de"")"),"Du weißt, dass du reisen wolltest.")</f>
        <v>Du weißt, dass du reisen wolltest.</v>
      </c>
      <c r="K62" s="11"/>
      <c r="L62" s="11"/>
      <c r="M62" s="3" t="s">
        <v>3628</v>
      </c>
      <c r="N62" s="5" t="str">
        <f>IFERROR(__xludf.DUMMYFUNCTION("GOOGLETRANSLATE(M62,""en"",""de"")"),"Du weißt, dass wir reisen wollten.")</f>
        <v>Du weißt, dass wir reisen wollten.</v>
      </c>
      <c r="O62" s="3">
        <v>1.0</v>
      </c>
      <c r="P62" s="11"/>
      <c r="Q62" s="3" t="s">
        <v>3629</v>
      </c>
      <c r="R62" s="5" t="str">
        <f>IFERROR(__xludf.DUMMYFUNCTION("GOOGLETRANSLATE(Q62,""en"",""de"")"),"Ihr wisst alle, dass ihr alle reisen wolltet.")</f>
        <v>Ihr wisst alle, dass ihr alle reisen wolltet.</v>
      </c>
      <c r="S62" s="1">
        <v>1.0</v>
      </c>
    </row>
    <row r="63">
      <c r="C63" s="11"/>
      <c r="D63" s="11"/>
      <c r="E63" s="11"/>
      <c r="I63" s="11"/>
      <c r="K63" s="11"/>
      <c r="L63" s="11"/>
      <c r="M63" s="11"/>
      <c r="O63" s="11"/>
      <c r="P63" s="11"/>
      <c r="Q63" s="11"/>
    </row>
    <row r="64">
      <c r="C64" s="3"/>
      <c r="D64" s="3"/>
      <c r="E64" s="3" t="s">
        <v>3630</v>
      </c>
      <c r="F64" s="5" t="str">
        <f>IFERROR(__xludf.DUMMYFUNCTION("GOOGLETRANSLATE(E64,""en"",""de"")"),"Ich möchte Ihnen sagen, dass ich ein YouTube-Video gemacht habe.")</f>
        <v>Ich möchte Ihnen sagen, dass ich ein YouTube-Video gemacht habe.</v>
      </c>
      <c r="I64" s="3" t="s">
        <v>3631</v>
      </c>
      <c r="K64" s="11"/>
      <c r="L64" s="11"/>
      <c r="M64" s="11"/>
      <c r="O64" s="11"/>
      <c r="P64" s="11"/>
      <c r="Q64" s="11"/>
    </row>
    <row r="65">
      <c r="I65" s="11"/>
      <c r="K65" s="11"/>
      <c r="L65" s="11"/>
      <c r="M65" s="11"/>
      <c r="O65" s="11"/>
      <c r="P65" s="11"/>
      <c r="Q65" s="11"/>
    </row>
    <row r="66">
      <c r="C66" s="11"/>
      <c r="D66" s="11"/>
      <c r="E66" s="11"/>
      <c r="I66" s="11"/>
      <c r="K66" s="11"/>
      <c r="L66" s="11"/>
      <c r="M66" s="11"/>
      <c r="O66" s="11"/>
      <c r="P66" s="11"/>
      <c r="Q66" s="11"/>
    </row>
    <row r="67">
      <c r="A67" s="89"/>
      <c r="B67" s="89"/>
      <c r="C67" s="90"/>
      <c r="D67" s="90"/>
      <c r="E67" s="90"/>
      <c r="F67" s="89"/>
      <c r="G67" s="89"/>
      <c r="H67" s="89"/>
      <c r="I67" s="90"/>
      <c r="J67" s="89"/>
      <c r="K67" s="90"/>
      <c r="L67" s="90"/>
      <c r="M67" s="90"/>
      <c r="N67" s="89"/>
      <c r="O67" s="90"/>
      <c r="P67" s="90"/>
      <c r="Q67" s="90"/>
      <c r="R67" s="89"/>
      <c r="S67" s="89"/>
      <c r="T67" s="89"/>
      <c r="U67" s="89"/>
      <c r="V67" s="89"/>
      <c r="W67" s="89"/>
      <c r="X67" s="89"/>
      <c r="Y67" s="89"/>
      <c r="Z67" s="89"/>
      <c r="AA67" s="89"/>
      <c r="AB67" s="89"/>
      <c r="AC67" s="89"/>
      <c r="AD67" s="89"/>
      <c r="AE67" s="89"/>
      <c r="AF67" s="89"/>
      <c r="AG67" s="89"/>
      <c r="AH67" s="89"/>
    </row>
    <row r="68">
      <c r="C68" s="3"/>
      <c r="D68" s="3"/>
      <c r="E68" s="3"/>
      <c r="I68" s="11"/>
      <c r="K68" s="11"/>
      <c r="L68" s="11"/>
      <c r="M68" s="11"/>
      <c r="O68" s="11"/>
      <c r="P68" s="11"/>
      <c r="Q68" s="11"/>
    </row>
    <row r="69">
      <c r="A69" s="38"/>
      <c r="B69" s="38" t="s">
        <v>3632</v>
      </c>
      <c r="C69" s="11"/>
      <c r="D69" s="11"/>
      <c r="E69" s="11"/>
      <c r="I69" s="11"/>
      <c r="K69" s="11"/>
      <c r="L69" s="11"/>
      <c r="M69" s="3"/>
      <c r="O69" s="11"/>
      <c r="P69" s="11"/>
      <c r="Q69" s="11"/>
    </row>
    <row r="70">
      <c r="C70" s="3"/>
      <c r="D70" s="3"/>
      <c r="E70" s="3" t="s">
        <v>3633</v>
      </c>
      <c r="F70" s="1" t="s">
        <v>3634</v>
      </c>
      <c r="I70" s="3" t="s">
        <v>3635</v>
      </c>
      <c r="J70" s="1" t="s">
        <v>3636</v>
      </c>
      <c r="K70" s="11"/>
      <c r="L70" s="11"/>
      <c r="M70" s="3" t="s">
        <v>3637</v>
      </c>
      <c r="N70" s="1" t="s">
        <v>3638</v>
      </c>
      <c r="O70" s="11"/>
      <c r="P70" s="11"/>
      <c r="Q70" s="3" t="s">
        <v>3639</v>
      </c>
      <c r="R70" s="1" t="s">
        <v>3640</v>
      </c>
    </row>
    <row r="71">
      <c r="C71" s="3"/>
      <c r="D71" s="3"/>
      <c r="E71" s="3" t="s">
        <v>3641</v>
      </c>
      <c r="F71" s="1" t="s">
        <v>3642</v>
      </c>
      <c r="I71" s="3" t="s">
        <v>3643</v>
      </c>
      <c r="J71" s="1" t="s">
        <v>3644</v>
      </c>
      <c r="K71" s="11"/>
      <c r="L71" s="11"/>
      <c r="M71" s="3" t="s">
        <v>3645</v>
      </c>
      <c r="N71" s="5" t="str">
        <f>IFERROR(__xludf.DUMMYFUNCTION("GOOGLETRANSLATE(M71,""en"",""de"")"),"Ich weiß nicht, was wir tun sollen.")</f>
        <v>Ich weiß nicht, was wir tun sollen.</v>
      </c>
      <c r="O71" s="11"/>
      <c r="P71" s="11"/>
      <c r="Q71" s="3" t="s">
        <v>3646</v>
      </c>
      <c r="R71" s="5" t="str">
        <f>IFERROR(__xludf.DUMMYFUNCTION("GOOGLETRANSLATE(Q71,""en"",""de"")"),"Ich weiß nicht, was ihr alle tun sollt.")</f>
        <v>Ich weiß nicht, was ihr alle tun sollt.</v>
      </c>
    </row>
    <row r="72">
      <c r="C72" s="11"/>
      <c r="D72" s="11"/>
      <c r="E72" s="11"/>
      <c r="I72" s="11"/>
      <c r="K72" s="11"/>
      <c r="L72" s="11"/>
      <c r="M72" s="11"/>
      <c r="O72" s="11"/>
      <c r="P72" s="11"/>
      <c r="Q72" s="11"/>
    </row>
    <row r="73">
      <c r="C73" s="3"/>
      <c r="D73" s="3"/>
      <c r="E73" s="3" t="s">
        <v>3647</v>
      </c>
      <c r="F73" s="1"/>
      <c r="I73" s="11"/>
      <c r="K73" s="11"/>
      <c r="L73" s="11"/>
      <c r="M73" s="11"/>
      <c r="O73" s="11"/>
      <c r="P73" s="11"/>
      <c r="Q73" s="11"/>
    </row>
    <row r="74">
      <c r="C74" s="3"/>
      <c r="D74" s="3"/>
      <c r="E74" s="3" t="s">
        <v>3648</v>
      </c>
      <c r="F74" s="1"/>
      <c r="I74" s="11"/>
      <c r="K74" s="11"/>
      <c r="L74" s="11"/>
      <c r="M74" s="11"/>
      <c r="O74" s="11"/>
      <c r="P74" s="11"/>
      <c r="Q74" s="11"/>
    </row>
    <row r="75">
      <c r="C75" s="3"/>
      <c r="D75" s="3"/>
      <c r="E75" s="3" t="s">
        <v>3649</v>
      </c>
      <c r="F75" s="1" t="s">
        <v>3650</v>
      </c>
      <c r="I75" s="11"/>
      <c r="K75" s="11"/>
      <c r="L75" s="11"/>
      <c r="M75" s="11"/>
      <c r="O75" s="11"/>
      <c r="P75" s="11"/>
      <c r="Q75" s="11"/>
    </row>
    <row r="76">
      <c r="C76" s="3"/>
      <c r="D76" s="3"/>
      <c r="E76" s="3" t="s">
        <v>3651</v>
      </c>
      <c r="F76" s="5" t="str">
        <f>IFERROR(__xludf.DUMMYFUNCTION("GOOGLETRANSLATE(E76,""en"",""de"")"),"Damals wollte ich nicht laufen.")</f>
        <v>Damals wollte ich nicht laufen.</v>
      </c>
    </row>
    <row r="77">
      <c r="C77" s="3"/>
      <c r="D77" s="3"/>
      <c r="E77" s="3"/>
      <c r="I77" s="11"/>
      <c r="K77" s="11"/>
      <c r="L77" s="11"/>
      <c r="M77" s="3" t="s">
        <v>3652</v>
      </c>
      <c r="N77" s="1" t="s">
        <v>3653</v>
      </c>
      <c r="O77" s="11"/>
      <c r="P77" s="11"/>
      <c r="Q77" s="11"/>
    </row>
    <row r="78">
      <c r="C78" s="3"/>
      <c r="D78" s="3"/>
      <c r="E78" s="3" t="s">
        <v>3654</v>
      </c>
      <c r="F78" s="5" t="s">
        <v>3655</v>
      </c>
      <c r="I78" s="3" t="s">
        <v>3656</v>
      </c>
      <c r="J78" s="1" t="s">
        <v>3657</v>
      </c>
      <c r="K78" s="11"/>
      <c r="L78" s="11"/>
      <c r="M78" s="1" t="s">
        <v>3658</v>
      </c>
      <c r="N78" s="1" t="s">
        <v>3659</v>
      </c>
    </row>
    <row r="79">
      <c r="C79" s="11"/>
      <c r="D79" s="11"/>
      <c r="E79" s="11"/>
      <c r="F79" s="1" t="s">
        <v>3660</v>
      </c>
      <c r="I79" s="3" t="s">
        <v>3661</v>
      </c>
      <c r="J79" s="1" t="s">
        <v>3662</v>
      </c>
      <c r="K79" s="11"/>
      <c r="L79" s="11"/>
      <c r="M79" s="3" t="s">
        <v>3663</v>
      </c>
      <c r="N79" s="5" t="str">
        <f>IFERROR(__xludf.DUMMYFUNCTION("GOOGLETRANSLATE(M79,""en"",""de"")"),"Morgen werden wir laufen.")</f>
        <v>Morgen werden wir laufen.</v>
      </c>
      <c r="O79" s="11"/>
      <c r="P79" s="11"/>
      <c r="Q79" s="3" t="s">
        <v>3664</v>
      </c>
      <c r="R79" s="1" t="s">
        <v>3665</v>
      </c>
    </row>
    <row r="80">
      <c r="C80" s="11"/>
      <c r="D80" s="11"/>
      <c r="E80" s="11"/>
      <c r="I80" s="11"/>
      <c r="K80" s="11"/>
      <c r="L80" s="11"/>
      <c r="M80" s="11"/>
      <c r="O80" s="11"/>
      <c r="P80" s="11"/>
      <c r="Q80" s="11"/>
    </row>
    <row r="81">
      <c r="C81" s="11"/>
      <c r="D81" s="11"/>
      <c r="E81" s="11"/>
      <c r="I81" s="11"/>
      <c r="K81" s="11"/>
      <c r="L81" s="11"/>
      <c r="M81" s="11"/>
      <c r="O81" s="11"/>
      <c r="P81" s="11"/>
      <c r="Q81" s="11"/>
    </row>
    <row r="82">
      <c r="A82" s="89"/>
      <c r="B82" s="89"/>
      <c r="C82" s="90"/>
      <c r="D82" s="90"/>
      <c r="E82" s="90"/>
      <c r="F82" s="89"/>
      <c r="G82" s="89"/>
      <c r="H82" s="89"/>
      <c r="I82" s="90"/>
      <c r="J82" s="89"/>
      <c r="K82" s="90"/>
      <c r="L82" s="90"/>
      <c r="M82" s="90"/>
      <c r="N82" s="89"/>
      <c r="O82" s="90"/>
      <c r="P82" s="90"/>
      <c r="Q82" s="90"/>
      <c r="R82" s="89"/>
      <c r="S82" s="89"/>
      <c r="T82" s="89"/>
      <c r="U82" s="89"/>
      <c r="V82" s="89"/>
      <c r="W82" s="89"/>
      <c r="X82" s="89"/>
      <c r="Y82" s="89"/>
      <c r="Z82" s="89"/>
      <c r="AA82" s="89"/>
      <c r="AB82" s="89"/>
      <c r="AC82" s="89"/>
      <c r="AD82" s="89"/>
      <c r="AE82" s="89"/>
      <c r="AF82" s="89"/>
      <c r="AG82" s="89"/>
      <c r="AH82" s="89"/>
    </row>
    <row r="83">
      <c r="C83" s="11"/>
      <c r="D83" s="11"/>
      <c r="E83" s="11"/>
      <c r="I83" s="11"/>
      <c r="K83" s="11"/>
      <c r="L83" s="11"/>
      <c r="M83" s="11"/>
      <c r="O83" s="11"/>
      <c r="P83" s="11"/>
      <c r="Q83" s="11"/>
    </row>
    <row r="84">
      <c r="A84" s="1"/>
      <c r="B84" s="1" t="s">
        <v>3666</v>
      </c>
      <c r="C84" s="92"/>
      <c r="D84" s="92"/>
      <c r="E84" s="92" t="s">
        <v>3667</v>
      </c>
      <c r="F84" s="5" t="str">
        <f>IFERROR(__xludf.DUMMYFUNCTION("GOOGLETRANSLATE(E84,""en"",""de"")"),"Ich hätte essen sollen.")</f>
        <v>Ich hätte essen sollen.</v>
      </c>
      <c r="I84" s="92" t="s">
        <v>117</v>
      </c>
      <c r="J84" s="5" t="str">
        <f>IFERROR(__xludf.DUMMYFUNCTION("GOOGLETRANSLATE(I84,""en"",""de"")"),"Du hättest essen sollen.")</f>
        <v>Du hättest essen sollen.</v>
      </c>
      <c r="K84" s="11"/>
      <c r="L84" s="11"/>
      <c r="M84" s="11"/>
      <c r="O84" s="11"/>
      <c r="P84" s="11"/>
      <c r="Q84" s="11"/>
    </row>
    <row r="85">
      <c r="C85" s="93"/>
      <c r="D85" s="93"/>
      <c r="E85" s="93"/>
      <c r="I85" s="11"/>
      <c r="K85" s="11"/>
      <c r="L85" s="11"/>
      <c r="M85" s="11"/>
      <c r="O85" s="11"/>
      <c r="P85" s="11"/>
      <c r="Q85" s="11"/>
    </row>
    <row r="86">
      <c r="A86" s="1"/>
      <c r="B86" s="1" t="s">
        <v>3668</v>
      </c>
      <c r="C86" s="92"/>
      <c r="D86" s="92"/>
      <c r="E86" s="92" t="s">
        <v>0</v>
      </c>
      <c r="F86" s="5" t="str">
        <f>IFERROR(__xludf.DUMMYFUNCTION("GOOGLETRANSLATE(E86,""en"",""de"")"),"Ich hätte essen können.")</f>
        <v>Ich hätte essen können.</v>
      </c>
      <c r="I86" s="92" t="s">
        <v>1</v>
      </c>
      <c r="J86" s="5" t="str">
        <f>IFERROR(__xludf.DUMMYFUNCTION("GOOGLETRANSLATE(I86,""en"",""de"")"),"Du hättest essen können.")</f>
        <v>Du hättest essen können.</v>
      </c>
      <c r="K86" s="11"/>
      <c r="L86" s="11"/>
      <c r="M86" s="92" t="s">
        <v>0</v>
      </c>
      <c r="N86" s="5" t="str">
        <f>IFERROR(__xludf.DUMMYFUNCTION("GOOGLETRANSLATE(M86,""en"",""de"")"),"Ich hätte essen können.")</f>
        <v>Ich hätte essen können.</v>
      </c>
      <c r="O86" s="11"/>
      <c r="P86" s="11"/>
      <c r="Q86" s="11"/>
    </row>
    <row r="87">
      <c r="C87" s="3"/>
      <c r="D87" s="3"/>
      <c r="E87" s="3" t="s">
        <v>60</v>
      </c>
      <c r="F87" s="5" t="str">
        <f>IFERROR(__xludf.DUMMYFUNCTION("GOOGLETRANSLATE(E87,""en"",""de"")"),"Ich hätte kochen können.")</f>
        <v>Ich hätte kochen können.</v>
      </c>
      <c r="I87" s="3" t="s">
        <v>61</v>
      </c>
      <c r="J87" s="5" t="str">
        <f>IFERROR(__xludf.DUMMYFUNCTION("GOOGLETRANSLATE(I87,""en"",""de"")"),"Du hättest kochen können.")</f>
        <v>Du hättest kochen können.</v>
      </c>
      <c r="K87" s="11"/>
      <c r="L87" s="11"/>
      <c r="M87" s="3" t="s">
        <v>63</v>
      </c>
      <c r="N87" s="5" t="str">
        <f>IFERROR(__xludf.DUMMYFUNCTION("GOOGLETRANSLATE(M87,""en"",""de"")"),"Wir hätten kochen können.")</f>
        <v>Wir hätten kochen können.</v>
      </c>
      <c r="O87" s="11"/>
      <c r="P87" s="11"/>
      <c r="Q87" s="11"/>
    </row>
    <row r="88">
      <c r="C88" s="1"/>
      <c r="D88" s="1"/>
      <c r="E88" s="1" t="s">
        <v>3669</v>
      </c>
      <c r="F88" s="5" t="str">
        <f>IFERROR(__xludf.DUMMYFUNCTION("GOOGLETRANSLATE(E88,""en"",""de"")"),"Ich hätte reisen können.")</f>
        <v>Ich hätte reisen können.</v>
      </c>
      <c r="I88" s="3" t="s">
        <v>3670</v>
      </c>
      <c r="J88" s="5" t="str">
        <f>IFERROR(__xludf.DUMMYFUNCTION("GOOGLETRANSLATE(I88,""en"",""de"")"),"Du hättest reisen können.")</f>
        <v>Du hättest reisen können.</v>
      </c>
      <c r="K88" s="11"/>
      <c r="L88" s="11"/>
      <c r="M88" s="3" t="s">
        <v>3671</v>
      </c>
      <c r="N88" s="5" t="str">
        <f>IFERROR(__xludf.DUMMYFUNCTION("GOOGLETRANSLATE(M88,""en"",""de"")"),"Wir hätten reisen können.")</f>
        <v>Wir hätten reisen können.</v>
      </c>
      <c r="O88" s="11"/>
      <c r="P88" s="11"/>
      <c r="Q88" s="11"/>
    </row>
    <row r="89">
      <c r="I89" s="11"/>
      <c r="K89" s="11"/>
      <c r="L89" s="11"/>
      <c r="M89" s="3" t="s">
        <v>3672</v>
      </c>
      <c r="N89" s="5" t="str">
        <f>IFERROR(__xludf.DUMMYFUNCTION("GOOGLETRANSLATE(M89,""en"",""de"")"),"Wir hätten mit dem Auto reisen können.")</f>
        <v>Wir hätten mit dem Auto reisen können.</v>
      </c>
      <c r="O89" s="11"/>
      <c r="P89" s="11"/>
      <c r="Q89" s="11"/>
    </row>
    <row r="90">
      <c r="C90" s="11"/>
      <c r="D90" s="11"/>
      <c r="E90" s="11"/>
      <c r="I90" s="11"/>
      <c r="K90" s="11"/>
      <c r="L90" s="11"/>
      <c r="M90" s="11"/>
      <c r="O90" s="11"/>
      <c r="P90" s="11"/>
      <c r="Q90" s="11"/>
    </row>
    <row r="91">
      <c r="A91" s="1"/>
      <c r="B91" s="1" t="s">
        <v>3673</v>
      </c>
      <c r="C91" s="3"/>
      <c r="D91" s="3"/>
      <c r="E91" s="3" t="s">
        <v>9</v>
      </c>
      <c r="F91" s="5" t="str">
        <f>IFERROR(__xludf.DUMMYFUNCTION("GOOGLETRANSLATE(E91,""en"",""de"")"),"Ich hätte gegessen.")</f>
        <v>Ich hätte gegessen.</v>
      </c>
      <c r="I91" s="3" t="s">
        <v>10</v>
      </c>
      <c r="J91" s="5" t="str">
        <f>IFERROR(__xludf.DUMMYFUNCTION("GOOGLETRANSLATE(I91,""en"",""de"")"),"Du hättest gegessen.")</f>
        <v>Du hättest gegessen.</v>
      </c>
      <c r="K91" s="11"/>
      <c r="L91" s="11"/>
      <c r="M91" s="3" t="s">
        <v>3674</v>
      </c>
      <c r="N91" s="5" t="str">
        <f>IFERROR(__xludf.DUMMYFUNCTION("GOOGLETRANSLATE(M91,""en"",""de"")"),"Wir hätten gegessen.")</f>
        <v>Wir hätten gegessen.</v>
      </c>
      <c r="O91" s="11"/>
      <c r="P91" s="11"/>
      <c r="Q91" s="11"/>
    </row>
    <row r="92">
      <c r="C92" s="3"/>
      <c r="D92" s="3"/>
      <c r="E92" s="3" t="s">
        <v>3675</v>
      </c>
      <c r="F92" s="5" t="str">
        <f>IFERROR(__xludf.DUMMYFUNCTION("GOOGLETRANSLATE(E92,""en"",""de"")"),"Ich hätte geschrieben.")</f>
        <v>Ich hätte geschrieben.</v>
      </c>
      <c r="I92" s="11"/>
      <c r="K92" s="11"/>
      <c r="L92" s="11"/>
      <c r="M92" s="11"/>
      <c r="O92" s="11"/>
      <c r="P92" s="11"/>
      <c r="Q92" s="11"/>
    </row>
    <row r="93">
      <c r="C93" s="3"/>
      <c r="D93" s="3"/>
      <c r="E93" s="3" t="s">
        <v>3676</v>
      </c>
      <c r="F93" s="5" t="str">
        <f>IFERROR(__xludf.DUMMYFUNCTION("GOOGLETRANSLATE(E93,""en"",""de"")"),"Ich hätte gekocht.")</f>
        <v>Ich hätte gekocht.</v>
      </c>
      <c r="I93" s="11"/>
      <c r="K93" s="11"/>
      <c r="L93" s="11"/>
      <c r="M93" s="11"/>
      <c r="O93" s="11"/>
      <c r="P93" s="11"/>
      <c r="Q93" s="11"/>
    </row>
    <row r="94">
      <c r="C94" s="11"/>
      <c r="D94" s="11"/>
      <c r="E94" s="11"/>
      <c r="I94" s="11"/>
      <c r="K94" s="11"/>
      <c r="L94" s="11"/>
      <c r="M94" s="11"/>
      <c r="O94" s="11"/>
      <c r="P94" s="11"/>
      <c r="Q94" s="11"/>
    </row>
    <row r="95">
      <c r="A95" s="1"/>
      <c r="B95" s="1" t="s">
        <v>3677</v>
      </c>
      <c r="I95" s="11"/>
      <c r="K95" s="11"/>
      <c r="L95" s="11"/>
      <c r="M95" s="11"/>
      <c r="O95" s="11"/>
      <c r="P95" s="11"/>
      <c r="Q95" s="11"/>
    </row>
    <row r="96">
      <c r="C96" s="3"/>
      <c r="D96" s="3"/>
      <c r="E96" s="3" t="s">
        <v>3678</v>
      </c>
      <c r="F96" s="1" t="s">
        <v>3679</v>
      </c>
      <c r="I96" s="11"/>
      <c r="K96" s="11"/>
      <c r="L96" s="11"/>
      <c r="M96" s="11"/>
      <c r="O96" s="11"/>
      <c r="P96" s="11"/>
      <c r="Q96" s="11"/>
    </row>
    <row r="97">
      <c r="C97" s="3"/>
      <c r="D97" s="3"/>
      <c r="E97" s="3" t="s">
        <v>3680</v>
      </c>
      <c r="F97" s="5" t="str">
        <f>IFERROR(__xludf.DUMMYFUNCTION("GOOGLETRANSLATE(E97,""en"",""de"")"),"Ich wäre viel gereist.")</f>
        <v>Ich wäre viel gereist.</v>
      </c>
      <c r="I97" s="11"/>
      <c r="K97" s="11"/>
      <c r="L97" s="11"/>
      <c r="M97" s="11"/>
      <c r="O97" s="11"/>
      <c r="P97" s="11"/>
      <c r="Q97" s="11"/>
    </row>
    <row r="98">
      <c r="C98" s="3"/>
      <c r="D98" s="3"/>
      <c r="E98" s="3" t="s">
        <v>3681</v>
      </c>
      <c r="F98" s="1" t="s">
        <v>3682</v>
      </c>
      <c r="I98" s="11"/>
      <c r="K98" s="11"/>
      <c r="L98" s="11"/>
      <c r="M98" s="11"/>
      <c r="O98" s="11"/>
      <c r="P98" s="11"/>
      <c r="Q98" s="11"/>
    </row>
    <row r="99">
      <c r="C99" s="11"/>
      <c r="D99" s="11"/>
      <c r="E99" s="11"/>
      <c r="I99" s="11"/>
      <c r="K99" s="11"/>
      <c r="L99" s="11"/>
      <c r="M99" s="11"/>
      <c r="O99" s="11"/>
      <c r="P99" s="11"/>
      <c r="Q99" s="11"/>
    </row>
    <row r="100">
      <c r="C100" s="3"/>
      <c r="D100" s="3"/>
      <c r="E100" s="3" t="s">
        <v>211</v>
      </c>
      <c r="F100" s="1" t="s">
        <v>3683</v>
      </c>
      <c r="I100" s="3" t="s">
        <v>3684</v>
      </c>
      <c r="J100" s="1" t="s">
        <v>3685</v>
      </c>
      <c r="K100" s="11"/>
      <c r="L100" s="11"/>
      <c r="M100" s="3" t="s">
        <v>3686</v>
      </c>
      <c r="N100" s="1" t="s">
        <v>3687</v>
      </c>
      <c r="O100" s="11"/>
      <c r="P100" s="11"/>
      <c r="Q100" s="11"/>
    </row>
    <row r="101">
      <c r="C101" s="3"/>
      <c r="D101" s="3"/>
      <c r="E101" s="3"/>
      <c r="I101" s="11"/>
      <c r="K101" s="11"/>
      <c r="L101" s="11"/>
      <c r="M101" s="11"/>
      <c r="O101" s="11"/>
      <c r="P101" s="11"/>
      <c r="Q101" s="11"/>
    </row>
    <row r="102">
      <c r="C102" s="3"/>
      <c r="D102" s="3"/>
      <c r="E102" s="3" t="s">
        <v>3688</v>
      </c>
      <c r="F102" s="5" t="str">
        <f>IFERROR(__xludf.DUMMYFUNCTION("GOOGLETRANSLATE(E102,""en"",""de"")"),"Wenn ich in England wäre.")</f>
        <v>Wenn ich in England wäre.</v>
      </c>
      <c r="I102" s="11"/>
      <c r="K102" s="11"/>
      <c r="L102" s="11"/>
      <c r="M102" s="11"/>
      <c r="O102" s="11"/>
      <c r="P102" s="11"/>
      <c r="Q102" s="11"/>
    </row>
    <row r="103">
      <c r="C103" s="3"/>
      <c r="D103" s="3"/>
      <c r="E103" s="3"/>
      <c r="I103" s="11"/>
      <c r="K103" s="11"/>
      <c r="L103" s="11"/>
      <c r="M103" s="11"/>
      <c r="O103" s="11"/>
      <c r="P103" s="11"/>
      <c r="Q103" s="11"/>
    </row>
    <row r="104">
      <c r="C104" s="3"/>
      <c r="D104" s="3"/>
      <c r="E104" s="3"/>
      <c r="I104" s="11"/>
      <c r="K104" s="11"/>
      <c r="L104" s="11"/>
      <c r="M104" s="11"/>
      <c r="O104" s="11"/>
      <c r="P104" s="11"/>
      <c r="Q104" s="11"/>
    </row>
    <row r="105">
      <c r="C105" s="3"/>
      <c r="D105" s="3"/>
      <c r="E105" s="3" t="s">
        <v>3689</v>
      </c>
      <c r="F105" s="5" t="str">
        <f>IFERROR(__xludf.DUMMYFUNCTION("GOOGLETRANSLATE(E105,""en"",""de"")"),"Wenn ich ein Kind wäre.")</f>
        <v>Wenn ich ein Kind wäre.</v>
      </c>
      <c r="I105" s="3" t="s">
        <v>3690</v>
      </c>
      <c r="J105" s="5" t="str">
        <f>IFERROR(__xludf.DUMMYFUNCTION("GOOGLETRANSLATE(I105,""en"",""de"")"),"Wenn du ein Kind wärst.")</f>
        <v>Wenn du ein Kind wärst.</v>
      </c>
      <c r="K105" s="11"/>
      <c r="L105" s="11"/>
      <c r="M105" s="11"/>
      <c r="O105" s="11"/>
      <c r="P105" s="11"/>
      <c r="Q105" s="11"/>
    </row>
    <row r="106">
      <c r="C106" s="3"/>
      <c r="D106" s="3"/>
      <c r="E106" s="3" t="s">
        <v>3691</v>
      </c>
      <c r="F106" s="5" t="str">
        <f>IFERROR(__xludf.DUMMYFUNCTION("GOOGLETRANSLATE(E106,""en"",""de"")"),"Ich hätte viel gespielt.")</f>
        <v>Ich hätte viel gespielt.</v>
      </c>
      <c r="I106" s="3" t="s">
        <v>3692</v>
      </c>
      <c r="J106" s="5" t="str">
        <f>IFERROR(__xludf.DUMMYFUNCTION("GOOGLETRANSLATE(I106,""en"",""de"")"),"Du hättest viel gespielt.")</f>
        <v>Du hättest viel gespielt.</v>
      </c>
      <c r="K106" s="11"/>
      <c r="L106" s="11"/>
      <c r="M106" s="11"/>
      <c r="O106" s="11"/>
      <c r="P106" s="11"/>
      <c r="Q106" s="11"/>
    </row>
    <row r="107">
      <c r="C107" s="3"/>
      <c r="D107" s="3"/>
      <c r="E107" s="3" t="s">
        <v>3693</v>
      </c>
      <c r="F107" s="1" t="s">
        <v>3694</v>
      </c>
      <c r="I107" s="3" t="s">
        <v>3695</v>
      </c>
      <c r="J107" s="1" t="s">
        <v>3696</v>
      </c>
      <c r="K107" s="11"/>
      <c r="L107" s="11"/>
      <c r="M107" s="11"/>
      <c r="O107" s="11"/>
      <c r="P107" s="11"/>
      <c r="Q107" s="11"/>
    </row>
    <row r="108">
      <c r="C108" s="3"/>
      <c r="D108" s="3"/>
      <c r="E108" s="3" t="s">
        <v>3697</v>
      </c>
      <c r="F108" s="5" t="str">
        <f>IFERROR(__xludf.DUMMYFUNCTION("GOOGLETRANSLATE(E108,""en"",""de"")"),"Wenn ich in Indien wäre, hätte ich viel gegessen.")</f>
        <v>Wenn ich in Indien wäre, hätte ich viel gegessen.</v>
      </c>
      <c r="I108" s="3" t="s">
        <v>3698</v>
      </c>
      <c r="J108" s="5" t="str">
        <f>IFERROR(__xludf.DUMMYFUNCTION("GOOGLETRANSLATE(I108,""en"",""de"")"),"Idiot, wenn du in Indien wärst, hättest du viel gegessen.")</f>
        <v>Idiot, wenn du in Indien wärst, hättest du viel gegessen.</v>
      </c>
      <c r="K108" s="11"/>
      <c r="L108" s="11"/>
      <c r="M108" s="11"/>
      <c r="O108" s="11"/>
      <c r="P108" s="11"/>
      <c r="Q108" s="11"/>
    </row>
    <row r="109">
      <c r="A109" s="1"/>
      <c r="B109" s="1"/>
      <c r="C109" s="3"/>
      <c r="D109" s="3"/>
      <c r="E109" s="3"/>
      <c r="I109" s="11"/>
      <c r="K109" s="11"/>
      <c r="L109" s="11"/>
      <c r="M109" s="11"/>
      <c r="O109" s="11"/>
      <c r="P109" s="11"/>
      <c r="Q109" s="11"/>
    </row>
    <row r="110">
      <c r="A110" s="94"/>
      <c r="B110" s="94"/>
      <c r="C110" s="95"/>
      <c r="D110" s="95"/>
      <c r="E110" s="95"/>
      <c r="F110" s="96"/>
      <c r="G110" s="96"/>
      <c r="H110" s="96"/>
      <c r="I110" s="97"/>
      <c r="J110" s="96"/>
      <c r="K110" s="97"/>
      <c r="L110" s="97"/>
      <c r="M110" s="97"/>
      <c r="N110" s="96"/>
      <c r="O110" s="97"/>
      <c r="P110" s="97"/>
      <c r="Q110" s="97"/>
      <c r="R110" s="96"/>
      <c r="S110" s="96"/>
      <c r="T110" s="96"/>
      <c r="U110" s="96"/>
      <c r="V110" s="96"/>
      <c r="W110" s="96"/>
      <c r="X110" s="96"/>
      <c r="Y110" s="96"/>
      <c r="Z110" s="96"/>
      <c r="AA110" s="96"/>
      <c r="AB110" s="96"/>
      <c r="AC110" s="96"/>
      <c r="AD110" s="96"/>
      <c r="AE110" s="96"/>
      <c r="AF110" s="96"/>
      <c r="AG110" s="96"/>
      <c r="AH110" s="96"/>
    </row>
    <row r="111">
      <c r="A111" s="1"/>
      <c r="B111" s="1" t="s">
        <v>3699</v>
      </c>
      <c r="C111" s="3"/>
      <c r="D111" s="3"/>
      <c r="E111" s="3"/>
      <c r="I111" s="11"/>
      <c r="K111" s="11"/>
      <c r="L111" s="11"/>
      <c r="M111" s="11"/>
      <c r="O111" s="11"/>
      <c r="P111" s="11"/>
      <c r="Q111" s="11"/>
    </row>
    <row r="112">
      <c r="A112" s="1"/>
      <c r="B112" s="1"/>
      <c r="C112" s="3"/>
      <c r="D112" s="3"/>
      <c r="E112" s="3" t="s">
        <v>3700</v>
      </c>
      <c r="F112" s="1" t="s">
        <v>3701</v>
      </c>
      <c r="I112" s="11"/>
      <c r="K112" s="11"/>
      <c r="L112" s="11"/>
      <c r="M112" s="11"/>
      <c r="O112" s="11"/>
      <c r="P112" s="11"/>
      <c r="Q112" s="11"/>
    </row>
    <row r="113">
      <c r="A113" s="1"/>
      <c r="B113" s="1"/>
      <c r="C113" s="3"/>
      <c r="D113" s="3"/>
      <c r="E113" s="3"/>
      <c r="I113" s="11"/>
      <c r="K113" s="11"/>
      <c r="L113" s="11"/>
      <c r="M113" s="11"/>
      <c r="O113" s="11"/>
      <c r="P113" s="11"/>
      <c r="Q113" s="11"/>
    </row>
    <row r="114">
      <c r="A114" s="1"/>
      <c r="B114" s="1"/>
      <c r="C114" s="3"/>
      <c r="D114" s="3"/>
      <c r="E114" s="3"/>
      <c r="I114" s="11"/>
      <c r="K114" s="11"/>
      <c r="L114" s="11"/>
      <c r="M114" s="11"/>
      <c r="O114" s="11"/>
      <c r="P114" s="11"/>
      <c r="Q114" s="11"/>
    </row>
    <row r="115">
      <c r="A115" s="94"/>
      <c r="B115" s="94"/>
      <c r="C115" s="95"/>
      <c r="D115" s="95"/>
      <c r="E115" s="95"/>
      <c r="F115" s="96"/>
      <c r="G115" s="96"/>
      <c r="H115" s="96"/>
      <c r="I115" s="97"/>
      <c r="J115" s="96"/>
      <c r="K115" s="97"/>
      <c r="L115" s="97"/>
      <c r="M115" s="97"/>
      <c r="N115" s="96"/>
      <c r="O115" s="97"/>
      <c r="P115" s="97"/>
      <c r="Q115" s="97"/>
      <c r="R115" s="96"/>
      <c r="S115" s="96"/>
      <c r="T115" s="96"/>
      <c r="U115" s="96"/>
      <c r="V115" s="96"/>
      <c r="W115" s="96"/>
      <c r="X115" s="96"/>
      <c r="Y115" s="96"/>
      <c r="Z115" s="96"/>
      <c r="AA115" s="96"/>
      <c r="AB115" s="96"/>
      <c r="AC115" s="96"/>
      <c r="AD115" s="96"/>
      <c r="AE115" s="96"/>
      <c r="AF115" s="96"/>
      <c r="AG115" s="96"/>
      <c r="AH115" s="96"/>
    </row>
    <row r="116">
      <c r="A116" s="1"/>
      <c r="B116" s="1" t="s">
        <v>3702</v>
      </c>
      <c r="C116" s="3"/>
      <c r="D116" s="3"/>
      <c r="E116" s="3"/>
      <c r="I116" s="11"/>
      <c r="K116" s="11"/>
      <c r="L116" s="11"/>
      <c r="M116" s="11"/>
      <c r="O116" s="11"/>
      <c r="P116" s="11"/>
      <c r="Q116" s="11"/>
    </row>
    <row r="117">
      <c r="C117" s="3"/>
      <c r="D117" s="3"/>
      <c r="E117" s="3" t="s">
        <v>3703</v>
      </c>
      <c r="F117" s="5" t="str">
        <f>IFERROR(__xludf.DUMMYFUNCTION("GOOGLETRANSLATE(E117,""en"",""de"")"),"Als ich ein Kind war.")</f>
        <v>Als ich ein Kind war.</v>
      </c>
      <c r="I117" s="11"/>
      <c r="K117" s="11"/>
      <c r="L117" s="11"/>
      <c r="M117" s="11"/>
      <c r="O117" s="11"/>
      <c r="P117" s="11"/>
      <c r="Q117" s="11"/>
    </row>
    <row r="118">
      <c r="C118" s="3"/>
      <c r="D118" s="3"/>
      <c r="E118" s="3" t="s">
        <v>3704</v>
      </c>
      <c r="F118" s="5" t="str">
        <f>IFERROR(__xludf.DUMMYFUNCTION("GOOGLETRANSLATE(E118,""en"",""de"")"),"Ich habe viel gespielt.")</f>
        <v>Ich habe viel gespielt.</v>
      </c>
      <c r="I118" s="11"/>
      <c r="K118" s="11"/>
      <c r="L118" s="11"/>
      <c r="M118" s="11"/>
      <c r="O118" s="11"/>
      <c r="P118" s="11"/>
      <c r="Q118" s="11"/>
    </row>
    <row r="119">
      <c r="C119" s="3"/>
      <c r="D119" s="3"/>
      <c r="E119" s="3" t="s">
        <v>3705</v>
      </c>
      <c r="F119" s="1" t="s">
        <v>3706</v>
      </c>
      <c r="I119" s="3" t="s">
        <v>3707</v>
      </c>
      <c r="J119" s="1" t="s">
        <v>3708</v>
      </c>
      <c r="K119" s="11"/>
      <c r="L119" s="11"/>
      <c r="M119" s="11"/>
      <c r="O119" s="11"/>
      <c r="P119" s="11"/>
      <c r="Q119" s="11"/>
    </row>
    <row r="120">
      <c r="C120" s="3"/>
      <c r="D120" s="3"/>
      <c r="E120" s="3" t="s">
        <v>3693</v>
      </c>
      <c r="F120" s="1" t="s">
        <v>3694</v>
      </c>
      <c r="I120" s="11"/>
      <c r="K120" s="11"/>
      <c r="L120" s="11"/>
      <c r="M120" s="11"/>
      <c r="O120" s="11"/>
      <c r="P120" s="11"/>
      <c r="Q120" s="11"/>
    </row>
    <row r="121">
      <c r="C121" s="3"/>
      <c r="D121" s="3"/>
      <c r="E121" s="3"/>
      <c r="I121" s="11"/>
      <c r="K121" s="11"/>
      <c r="L121" s="11"/>
      <c r="M121" s="11"/>
      <c r="O121" s="11"/>
      <c r="P121" s="11"/>
      <c r="Q121" s="11"/>
    </row>
    <row r="122">
      <c r="C122" s="3"/>
      <c r="D122" s="3"/>
      <c r="E122" s="3" t="s">
        <v>3709</v>
      </c>
      <c r="I122" s="3" t="s">
        <v>3710</v>
      </c>
      <c r="J122" s="1" t="s">
        <v>3711</v>
      </c>
      <c r="K122" s="11"/>
      <c r="L122" s="11"/>
      <c r="M122" s="11"/>
      <c r="O122" s="11"/>
      <c r="P122" s="11"/>
      <c r="Q122" s="11"/>
    </row>
    <row r="123">
      <c r="C123" s="3"/>
      <c r="D123" s="3"/>
      <c r="E123" s="3" t="s">
        <v>3697</v>
      </c>
      <c r="F123" s="5" t="str">
        <f>IFERROR(__xludf.DUMMYFUNCTION("GOOGLETRANSLATE(E123,""en"",""de"")"),"Wenn ich in Indien wäre, hätte ich viel gegessen.")</f>
        <v>Wenn ich in Indien wäre, hätte ich viel gegessen.</v>
      </c>
      <c r="I123" s="11"/>
      <c r="K123" s="11"/>
      <c r="L123" s="11"/>
      <c r="M123" s="11"/>
      <c r="O123" s="11"/>
      <c r="P123" s="11"/>
      <c r="Q123" s="11"/>
    </row>
    <row r="124">
      <c r="C124" s="11"/>
      <c r="D124" s="11"/>
      <c r="E124" s="11"/>
      <c r="I124" s="11"/>
      <c r="K124" s="11"/>
      <c r="L124" s="11"/>
      <c r="M124" s="11"/>
      <c r="O124" s="11"/>
      <c r="P124" s="11"/>
      <c r="Q124" s="11"/>
    </row>
    <row r="125">
      <c r="C125" s="11"/>
      <c r="D125" s="11"/>
      <c r="E125" s="11"/>
      <c r="I125" s="11"/>
      <c r="K125" s="11"/>
      <c r="L125" s="11"/>
      <c r="M125" s="11"/>
      <c r="O125" s="11"/>
      <c r="P125" s="11"/>
      <c r="Q125" s="11"/>
    </row>
    <row r="126">
      <c r="A126" s="89"/>
      <c r="B126" s="89"/>
      <c r="C126" s="90"/>
      <c r="D126" s="90"/>
      <c r="E126" s="90"/>
      <c r="F126" s="89"/>
      <c r="G126" s="89"/>
      <c r="H126" s="89"/>
      <c r="I126" s="90"/>
      <c r="J126" s="89"/>
      <c r="K126" s="90"/>
      <c r="L126" s="90"/>
      <c r="M126" s="90"/>
      <c r="N126" s="89"/>
      <c r="O126" s="90"/>
      <c r="P126" s="90"/>
      <c r="Q126" s="90"/>
      <c r="R126" s="89"/>
      <c r="S126" s="89"/>
      <c r="T126" s="89"/>
      <c r="U126" s="89"/>
      <c r="V126" s="89"/>
      <c r="W126" s="89"/>
      <c r="X126" s="89"/>
      <c r="Y126" s="89"/>
      <c r="Z126" s="89"/>
      <c r="AA126" s="89"/>
      <c r="AB126" s="89"/>
      <c r="AC126" s="89"/>
      <c r="AD126" s="89"/>
      <c r="AE126" s="89"/>
      <c r="AF126" s="89"/>
      <c r="AG126" s="89"/>
      <c r="AH126" s="89"/>
    </row>
    <row r="127">
      <c r="C127" s="11"/>
      <c r="D127" s="11"/>
      <c r="E127" s="11"/>
      <c r="I127" s="11"/>
      <c r="K127" s="11"/>
      <c r="L127" s="11"/>
      <c r="M127" s="11"/>
      <c r="O127" s="11"/>
      <c r="P127" s="11"/>
      <c r="Q127" s="11"/>
    </row>
    <row r="128">
      <c r="C128" s="3"/>
      <c r="D128" s="3"/>
      <c r="E128" s="3" t="s">
        <v>3712</v>
      </c>
      <c r="I128" s="11"/>
      <c r="K128" s="11"/>
      <c r="L128" s="11"/>
      <c r="M128" s="11"/>
      <c r="O128" s="11"/>
      <c r="P128" s="11"/>
      <c r="Q128" s="11"/>
    </row>
    <row r="129">
      <c r="C129" s="11"/>
      <c r="D129" s="11"/>
      <c r="E129" s="11"/>
      <c r="I129" s="11"/>
      <c r="K129" s="11"/>
      <c r="L129" s="11"/>
      <c r="M129" s="11"/>
      <c r="O129" s="11"/>
      <c r="P129" s="11"/>
      <c r="Q129" s="11"/>
    </row>
    <row r="130">
      <c r="C130" s="11"/>
      <c r="D130" s="11"/>
      <c r="E130" s="11"/>
      <c r="I130" s="11"/>
      <c r="K130" s="11"/>
      <c r="L130" s="11"/>
      <c r="M130" s="11"/>
      <c r="O130" s="11"/>
      <c r="P130" s="11"/>
      <c r="Q130" s="11"/>
    </row>
    <row r="131">
      <c r="A131" s="89"/>
      <c r="B131" s="89"/>
      <c r="C131" s="90"/>
      <c r="D131" s="90"/>
      <c r="E131" s="90"/>
      <c r="F131" s="89"/>
      <c r="G131" s="89"/>
      <c r="H131" s="89"/>
      <c r="I131" s="90"/>
      <c r="J131" s="89"/>
      <c r="K131" s="90"/>
      <c r="L131" s="90"/>
      <c r="M131" s="90"/>
      <c r="N131" s="89"/>
      <c r="O131" s="90"/>
      <c r="P131" s="90"/>
      <c r="Q131" s="90"/>
      <c r="R131" s="89"/>
      <c r="S131" s="89"/>
      <c r="T131" s="89"/>
      <c r="U131" s="89"/>
      <c r="V131" s="89"/>
      <c r="W131" s="89"/>
      <c r="X131" s="89"/>
      <c r="Y131" s="89"/>
      <c r="Z131" s="89"/>
      <c r="AA131" s="89"/>
      <c r="AB131" s="89"/>
      <c r="AC131" s="89"/>
      <c r="AD131" s="89"/>
      <c r="AE131" s="89"/>
      <c r="AF131" s="89"/>
      <c r="AG131" s="89"/>
      <c r="AH131" s="89"/>
    </row>
    <row r="132">
      <c r="A132" s="1"/>
      <c r="B132" s="1" t="s">
        <v>3713</v>
      </c>
      <c r="C132" s="11"/>
      <c r="D132" s="11"/>
      <c r="E132" s="11"/>
      <c r="I132" s="11"/>
      <c r="K132" s="11"/>
      <c r="L132" s="11"/>
      <c r="M132" s="11"/>
      <c r="O132" s="11"/>
      <c r="P132" s="11"/>
      <c r="Q132" s="11"/>
    </row>
    <row r="133">
      <c r="A133" s="98" t="s">
        <v>3714</v>
      </c>
      <c r="B133" s="99" t="s">
        <v>3715</v>
      </c>
      <c r="C133" s="98"/>
      <c r="D133" s="98"/>
      <c r="E133" s="98" t="s">
        <v>3716</v>
      </c>
      <c r="F133" s="99" t="str">
        <f>IFERROR(__xludf.DUMMYFUNCTION("GOOGLETRANSLATE(E133,""en"",""de"")"),"Ich werde dick.")</f>
        <v>Ich werde dick.</v>
      </c>
      <c r="I133" s="3" t="s">
        <v>3717</v>
      </c>
      <c r="J133" s="5" t="str">
        <f>IFERROR(__xludf.DUMMYFUNCTION("GOOGLETRANSLATE(I133,""en"",""de"")"),"Ich bin dick geworden.")</f>
        <v>Ich bin dick geworden.</v>
      </c>
      <c r="K133" s="11"/>
      <c r="L133" s="11"/>
      <c r="M133" s="11"/>
      <c r="O133" s="11"/>
      <c r="P133" s="11"/>
      <c r="Q133" s="11"/>
    </row>
    <row r="134">
      <c r="A134" s="98" t="s">
        <v>3718</v>
      </c>
      <c r="B134" s="99" t="s">
        <v>3719</v>
      </c>
      <c r="C134" s="98"/>
      <c r="D134" s="98"/>
      <c r="E134" s="98" t="s">
        <v>3720</v>
      </c>
      <c r="F134" s="99" t="str">
        <f>IFERROR(__xludf.DUMMYFUNCTION("GOOGLETRANSLATE(E134,""en"",""de"")"),"Ich werde dünn.")</f>
        <v>Ich werde dünn.</v>
      </c>
      <c r="I134" s="3" t="s">
        <v>3721</v>
      </c>
      <c r="J134" s="5" t="str">
        <f>IFERROR(__xludf.DUMMYFUNCTION("GOOGLETRANSLATE(I134,""en"",""de"")"),"Ich bin dünn geworden.")</f>
        <v>Ich bin dünn geworden.</v>
      </c>
      <c r="K134" s="11"/>
      <c r="L134" s="11"/>
      <c r="M134" s="11"/>
      <c r="O134" s="11"/>
      <c r="P134" s="11"/>
      <c r="Q134" s="11"/>
    </row>
    <row r="135">
      <c r="A135" s="98" t="s">
        <v>3722</v>
      </c>
      <c r="B135" s="99" t="s">
        <v>3723</v>
      </c>
      <c r="C135" s="98"/>
      <c r="D135" s="98"/>
      <c r="E135" s="98" t="s">
        <v>3724</v>
      </c>
      <c r="F135" s="99" t="str">
        <f>IFERROR(__xludf.DUMMYFUNCTION("GOOGLETRANSLATE(E135,""en"",""de"")"),"Ich werde erfolgreich.")</f>
        <v>Ich werde erfolgreich.</v>
      </c>
      <c r="I135" s="3" t="s">
        <v>3725</v>
      </c>
      <c r="J135" s="5" t="str">
        <f>IFERROR(__xludf.DUMMYFUNCTION("GOOGLETRANSLATE(I135,""en"",""de"")"),"Ich bin erfolgreich geworden.")</f>
        <v>Ich bin erfolgreich geworden.</v>
      </c>
      <c r="K135" s="11"/>
      <c r="L135" s="11"/>
      <c r="M135" s="11"/>
      <c r="O135" s="11"/>
      <c r="P135" s="11"/>
      <c r="Q135" s="11"/>
    </row>
    <row r="136">
      <c r="A136" s="98" t="s">
        <v>3726</v>
      </c>
      <c r="B136" s="99" t="s">
        <v>3727</v>
      </c>
      <c r="C136" s="98"/>
      <c r="D136" s="98"/>
      <c r="E136" s="98" t="s">
        <v>3728</v>
      </c>
      <c r="F136" s="99" t="str">
        <f>IFERROR(__xludf.DUMMYFUNCTION("GOOGLETRANSLATE(E136,""en"",""de"")"),"Ich werde glücklich.")</f>
        <v>Ich werde glücklich.</v>
      </c>
      <c r="I136" s="3" t="s">
        <v>3729</v>
      </c>
      <c r="J136" s="5" t="str">
        <f>IFERROR(__xludf.DUMMYFUNCTION("GOOGLETRANSLATE(I136,""en"",""de"")"),"Ich bin glücklich geworden.")</f>
        <v>Ich bin glücklich geworden.</v>
      </c>
      <c r="K136" s="11"/>
      <c r="L136" s="11"/>
      <c r="M136" s="11"/>
      <c r="O136" s="11"/>
      <c r="P136" s="11"/>
      <c r="Q136" s="11"/>
    </row>
    <row r="137">
      <c r="A137" s="98" t="s">
        <v>3730</v>
      </c>
      <c r="B137" s="99" t="s">
        <v>3731</v>
      </c>
      <c r="C137" s="98"/>
      <c r="D137" s="98"/>
      <c r="E137" s="98" t="s">
        <v>3732</v>
      </c>
      <c r="F137" s="99" t="str">
        <f>IFERROR(__xludf.DUMMYFUNCTION("GOOGLETRANSLATE(E137,""en"",""de"")"),"Ich werde reich.")</f>
        <v>Ich werde reich.</v>
      </c>
      <c r="I137" s="3" t="s">
        <v>3733</v>
      </c>
      <c r="J137" s="5" t="str">
        <f>IFERROR(__xludf.DUMMYFUNCTION("GOOGLETRANSLATE(I137,""en"",""de"")"),"Ich bin reich geworden.")</f>
        <v>Ich bin reich geworden.</v>
      </c>
      <c r="K137" s="11"/>
      <c r="L137" s="11"/>
      <c r="M137" s="11"/>
      <c r="O137" s="11"/>
      <c r="P137" s="11"/>
      <c r="Q137" s="11"/>
    </row>
    <row r="138">
      <c r="A138" s="98" t="s">
        <v>3734</v>
      </c>
      <c r="B138" s="99" t="s">
        <v>3735</v>
      </c>
      <c r="C138" s="98"/>
      <c r="D138" s="98"/>
      <c r="E138" s="98" t="s">
        <v>3736</v>
      </c>
      <c r="F138" s="99" t="str">
        <f>IFERROR(__xludf.DUMMYFUNCTION("GOOGLETRANSLATE(E138,""en"",""de"")"),"Ich werde elegant.")</f>
        <v>Ich werde elegant.</v>
      </c>
      <c r="I138" s="3" t="s">
        <v>3737</v>
      </c>
      <c r="J138" s="5" t="str">
        <f>IFERROR(__xludf.DUMMYFUNCTION("GOOGLETRANSLATE(I138,""en"",""de"")"),"Ich bin elegant geworden.")</f>
        <v>Ich bin elegant geworden.</v>
      </c>
      <c r="K138" s="11"/>
      <c r="L138" s="11"/>
      <c r="M138" s="11"/>
      <c r="O138" s="11"/>
      <c r="P138" s="11"/>
      <c r="Q138" s="11"/>
    </row>
    <row r="139">
      <c r="A139" s="98" t="s">
        <v>3738</v>
      </c>
      <c r="B139" s="99" t="s">
        <v>3739</v>
      </c>
      <c r="C139" s="98"/>
      <c r="D139" s="98"/>
      <c r="E139" s="98" t="s">
        <v>3740</v>
      </c>
      <c r="F139" s="99" t="str">
        <f>IFERROR(__xludf.DUMMYFUNCTION("GOOGLETRANSLATE(E139,""en"",""de"")"),"Ich werde schlau.")</f>
        <v>Ich werde schlau.</v>
      </c>
      <c r="I139" s="3" t="s">
        <v>3741</v>
      </c>
      <c r="J139" s="5" t="str">
        <f>IFERROR(__xludf.DUMMYFUNCTION("GOOGLETRANSLATE(I139,""en"",""de"")"),"Ich bin schlau geworden.")</f>
        <v>Ich bin schlau geworden.</v>
      </c>
      <c r="K139" s="11"/>
      <c r="L139" s="11"/>
      <c r="M139" s="11"/>
      <c r="O139" s="11"/>
      <c r="P139" s="11"/>
      <c r="Q139" s="11"/>
    </row>
    <row r="140">
      <c r="A140" s="98" t="s">
        <v>3742</v>
      </c>
      <c r="B140" s="99" t="s">
        <v>3743</v>
      </c>
      <c r="C140" s="98"/>
      <c r="D140" s="98"/>
      <c r="E140" s="98" t="s">
        <v>3744</v>
      </c>
      <c r="F140" s="99" t="str">
        <f>IFERROR(__xludf.DUMMYFUNCTION("GOOGLETRANSLATE(E140,""en"",""de"")"),"Ich werde ruhig.")</f>
        <v>Ich werde ruhig.</v>
      </c>
      <c r="I140" s="3" t="s">
        <v>3745</v>
      </c>
      <c r="J140" s="5" t="str">
        <f>IFERROR(__xludf.DUMMYFUNCTION("GOOGLETRANSLATE(I140,""en"",""de"")"),"Ich bin ruhig geworden.")</f>
        <v>Ich bin ruhig geworden.</v>
      </c>
      <c r="K140" s="11"/>
      <c r="L140" s="11"/>
      <c r="M140" s="11"/>
      <c r="O140" s="11"/>
      <c r="P140" s="11"/>
      <c r="Q140" s="11"/>
    </row>
    <row r="141">
      <c r="A141" s="98" t="s">
        <v>3746</v>
      </c>
      <c r="B141" s="99" t="s">
        <v>3747</v>
      </c>
      <c r="C141" s="98"/>
      <c r="D141" s="98"/>
      <c r="E141" s="98" t="s">
        <v>3748</v>
      </c>
      <c r="F141" s="99" t="str">
        <f>IFERROR(__xludf.DUMMYFUNCTION("GOOGLETRANSLATE(E141,""en"",""de"")"),"Ich werde fit.")</f>
        <v>Ich werde fit.</v>
      </c>
      <c r="I141" s="3" t="s">
        <v>3749</v>
      </c>
      <c r="J141" s="5" t="str">
        <f>IFERROR(__xludf.DUMMYFUNCTION("GOOGLETRANSLATE(I141,""en"",""de"")"),"Ich bin fit geworden.")</f>
        <v>Ich bin fit geworden.</v>
      </c>
      <c r="K141" s="11"/>
      <c r="L141" s="11"/>
      <c r="M141" s="11"/>
      <c r="O141" s="11"/>
      <c r="P141" s="11"/>
      <c r="Q141" s="11"/>
    </row>
    <row r="142">
      <c r="A142" s="2"/>
      <c r="C142" s="11"/>
      <c r="D142" s="11"/>
      <c r="E142" s="11"/>
      <c r="I142" s="11"/>
      <c r="K142" s="11"/>
      <c r="L142" s="11"/>
      <c r="M142" s="11"/>
      <c r="O142" s="11"/>
      <c r="P142" s="11"/>
      <c r="Q142" s="11"/>
    </row>
    <row r="143">
      <c r="A143" s="100" t="s">
        <v>3750</v>
      </c>
      <c r="B143" s="86" t="s">
        <v>3751</v>
      </c>
      <c r="C143" s="3"/>
      <c r="D143" s="3"/>
      <c r="E143" s="3" t="s">
        <v>3752</v>
      </c>
      <c r="F143" s="5" t="str">
        <f>IFERROR(__xludf.DUMMYFUNCTION("GOOGLETRANSLATE(E143,""en"",""de"")"),"Ich kann dünn werden.")</f>
        <v>Ich kann dünn werden.</v>
      </c>
      <c r="I143" s="11"/>
      <c r="K143" s="11"/>
      <c r="L143" s="11"/>
      <c r="M143" s="11"/>
      <c r="O143" s="11"/>
      <c r="P143" s="11"/>
      <c r="Q143" s="11"/>
    </row>
    <row r="144">
      <c r="A144" s="100" t="s">
        <v>3753</v>
      </c>
      <c r="B144" s="86" t="s">
        <v>3754</v>
      </c>
      <c r="C144" s="3"/>
      <c r="D144" s="3"/>
      <c r="E144" s="3" t="s">
        <v>3755</v>
      </c>
      <c r="F144" s="5" t="str">
        <f>IFERROR(__xludf.DUMMYFUNCTION("GOOGLETRANSLATE(E144,""en"",""de"")"),"Ich kann erfolgreich werden.")</f>
        <v>Ich kann erfolgreich werden.</v>
      </c>
      <c r="K144" s="11"/>
      <c r="L144" s="11"/>
      <c r="M144" s="11"/>
      <c r="O144" s="11"/>
      <c r="P144" s="11"/>
      <c r="Q144" s="11"/>
    </row>
    <row r="145">
      <c r="A145" s="100" t="s">
        <v>3756</v>
      </c>
      <c r="B145" s="86" t="s">
        <v>3757</v>
      </c>
      <c r="C145" s="3"/>
      <c r="D145" s="3"/>
      <c r="E145" s="3" t="s">
        <v>3758</v>
      </c>
      <c r="F145" s="5" t="str">
        <f>IFERROR(__xludf.DUMMYFUNCTION("GOOGLETRANSLATE(E145,""en"",""de"")"),"Ich kann glücklich werden.")</f>
        <v>Ich kann glücklich werden.</v>
      </c>
      <c r="K145" s="11"/>
      <c r="L145" s="11"/>
      <c r="M145" s="11"/>
      <c r="O145" s="11"/>
      <c r="P145" s="11"/>
      <c r="Q145" s="11"/>
    </row>
    <row r="146">
      <c r="A146" s="100" t="s">
        <v>3759</v>
      </c>
      <c r="B146" s="86" t="s">
        <v>3760</v>
      </c>
      <c r="C146" s="3"/>
      <c r="D146" s="3"/>
      <c r="E146" s="3" t="s">
        <v>3761</v>
      </c>
      <c r="F146" s="5" t="str">
        <f>IFERROR(__xludf.DUMMYFUNCTION("GOOGLETRANSLATE(E146,""en"",""de"")"),"Ich kann reich werden.")</f>
        <v>Ich kann reich werden.</v>
      </c>
      <c r="K146" s="11"/>
      <c r="L146" s="11"/>
      <c r="M146" s="11"/>
      <c r="O146" s="11"/>
      <c r="P146" s="11"/>
      <c r="Q146" s="11"/>
    </row>
    <row r="147">
      <c r="A147" s="100" t="s">
        <v>3762</v>
      </c>
      <c r="B147" s="86" t="s">
        <v>3763</v>
      </c>
      <c r="C147" s="3"/>
      <c r="D147" s="3"/>
      <c r="E147" s="3" t="s">
        <v>3764</v>
      </c>
      <c r="F147" s="5" t="str">
        <f>IFERROR(__xludf.DUMMYFUNCTION("GOOGLETRANSLATE(E147,""en"",""de"")"),"Ich kann elegant werden.")</f>
        <v>Ich kann elegant werden.</v>
      </c>
      <c r="K147" s="11"/>
      <c r="L147" s="11"/>
      <c r="M147" s="11"/>
      <c r="O147" s="11"/>
      <c r="P147" s="11"/>
      <c r="Q147" s="11"/>
    </row>
    <row r="148">
      <c r="A148" s="100" t="s">
        <v>3765</v>
      </c>
      <c r="B148" s="86" t="s">
        <v>3766</v>
      </c>
      <c r="C148" s="3"/>
      <c r="D148" s="3"/>
      <c r="E148" s="3" t="s">
        <v>3767</v>
      </c>
      <c r="F148" s="5" t="str">
        <f>IFERROR(__xludf.DUMMYFUNCTION("GOOGLETRANSLATE(E148,""en"",""de"")"),"Ich kann schlau werden.")</f>
        <v>Ich kann schlau werden.</v>
      </c>
      <c r="I148" s="3" t="s">
        <v>3768</v>
      </c>
      <c r="J148" s="86" t="s">
        <v>3769</v>
      </c>
      <c r="K148" s="11"/>
      <c r="L148" s="11"/>
      <c r="M148" s="11"/>
      <c r="O148" s="11"/>
      <c r="P148" s="11"/>
      <c r="Q148" s="11"/>
    </row>
    <row r="149">
      <c r="A149" s="100" t="s">
        <v>3770</v>
      </c>
      <c r="B149" s="86" t="s">
        <v>3771</v>
      </c>
      <c r="C149" s="3"/>
      <c r="D149" s="3"/>
      <c r="E149" s="3" t="s">
        <v>3772</v>
      </c>
      <c r="F149" s="5" t="str">
        <f>IFERROR(__xludf.DUMMYFUNCTION("GOOGLETRANSLATE(E149,""en"",""de"")"),"Ich kann ruhig werden.")</f>
        <v>Ich kann ruhig werden.</v>
      </c>
      <c r="I149" s="3" t="s">
        <v>3773</v>
      </c>
      <c r="J149" s="1" t="s">
        <v>3774</v>
      </c>
      <c r="K149" s="11"/>
      <c r="L149" s="11"/>
      <c r="M149" s="11"/>
      <c r="O149" s="11"/>
      <c r="P149" s="11"/>
      <c r="Q149" s="11"/>
    </row>
    <row r="150">
      <c r="A150" s="3" t="s">
        <v>3768</v>
      </c>
      <c r="B150" s="86" t="str">
        <f>IFERROR(__xludf.DUMMYFUNCTION("GOOGLETRANSLATE(A150,""en"",""de"")"),"Ich möchte erfolgreich werden.")</f>
        <v>Ich möchte erfolgreich werden.</v>
      </c>
      <c r="C150" s="3"/>
      <c r="D150" s="3"/>
      <c r="E150" s="3" t="s">
        <v>3775</v>
      </c>
      <c r="F150" s="5" t="str">
        <f>IFERROR(__xludf.DUMMYFUNCTION("GOOGLETRANSLATE(E150,""en"",""de"")"),"Ich kann fit werden.")</f>
        <v>Ich kann fit werden.</v>
      </c>
      <c r="I150" s="3" t="s">
        <v>3755</v>
      </c>
      <c r="J150" s="5" t="str">
        <f>IFERROR(__xludf.DUMMYFUNCTION("GOOGLETRANSLATE(I150,""en"",""de"")"),"Ich kann erfolgreich werden.")</f>
        <v>Ich kann erfolgreich werden.</v>
      </c>
      <c r="K150" s="11"/>
      <c r="L150" s="11"/>
      <c r="M150" s="11"/>
      <c r="O150" s="11"/>
      <c r="P150" s="11"/>
      <c r="Q150" s="11"/>
    </row>
    <row r="151">
      <c r="C151" s="3"/>
      <c r="D151" s="3"/>
      <c r="E151" s="3"/>
      <c r="I151" s="3" t="s">
        <v>3776</v>
      </c>
      <c r="J151" s="5" t="str">
        <f>IFERROR(__xludf.DUMMYFUNCTION("GOOGLETRANSLATE(I151,""en"",""de"")"),"Ich werde erfolgreich sein")</f>
        <v>Ich werde erfolgreich sein</v>
      </c>
      <c r="K151" s="11"/>
      <c r="L151" s="11"/>
      <c r="M151" s="11"/>
      <c r="O151" s="11"/>
      <c r="P151" s="11"/>
      <c r="Q151" s="11"/>
    </row>
    <row r="152">
      <c r="A152" s="3" t="s">
        <v>3777</v>
      </c>
      <c r="B152" s="5" t="str">
        <f>IFERROR(__xludf.DUMMYFUNCTION("GOOGLETRANSLATE(A152,""en"",""de"")"),"Ich werde reich sein")</f>
        <v>Ich werde reich sein</v>
      </c>
      <c r="C152" s="3"/>
      <c r="D152" s="3"/>
      <c r="E152" s="3" t="s">
        <v>3778</v>
      </c>
      <c r="F152" s="5" t="str">
        <f>IFERROR(__xludf.DUMMYFUNCTION("GOOGLETRANSLATE(E152,""en"",""de"")"),"Ich möchte dünn werden.")</f>
        <v>Ich möchte dünn werden.</v>
      </c>
      <c r="I152" s="98" t="s">
        <v>3722</v>
      </c>
      <c r="J152" s="99" t="s">
        <v>3723</v>
      </c>
      <c r="K152" s="11"/>
      <c r="L152" s="11"/>
      <c r="M152" s="11"/>
      <c r="O152" s="11"/>
      <c r="P152" s="11"/>
      <c r="Q152" s="11"/>
    </row>
    <row r="153">
      <c r="A153" s="3" t="s">
        <v>3779</v>
      </c>
      <c r="B153" s="5" t="str">
        <f>IFERROR(__xludf.DUMMYFUNCTION("GOOGLETRANSLATE(A153,""en"",""de"")"),"Ich werde dick sein.")</f>
        <v>Ich werde dick sein.</v>
      </c>
      <c r="C153" s="3"/>
      <c r="D153" s="3"/>
      <c r="E153" s="3" t="s">
        <v>3780</v>
      </c>
      <c r="F153" s="5" t="str">
        <f>IFERROR(__xludf.DUMMYFUNCTION("GOOGLETRANSLATE(E153,""en"",""de"")"),"Ich möchte erfolgreich werden.")</f>
        <v>Ich möchte erfolgreich werden.</v>
      </c>
      <c r="I153" s="98" t="s">
        <v>3724</v>
      </c>
      <c r="J153" s="99" t="str">
        <f>IFERROR(__xludf.DUMMYFUNCTION("GOOGLETRANSLATE(I153,""en"",""de"")"),"Ich werde erfolgreich.")</f>
        <v>Ich werde erfolgreich.</v>
      </c>
      <c r="K153" s="11"/>
      <c r="L153" s="11"/>
      <c r="M153" s="11"/>
      <c r="O153" s="11"/>
      <c r="P153" s="11"/>
      <c r="Q153" s="11"/>
    </row>
    <row r="154">
      <c r="A154" s="3" t="s">
        <v>3776</v>
      </c>
      <c r="B154" s="5" t="str">
        <f>IFERROR(__xludf.DUMMYFUNCTION("GOOGLETRANSLATE(A154,""en"",""de"")"),"Ich werde erfolgreich sein")</f>
        <v>Ich werde erfolgreich sein</v>
      </c>
      <c r="C154" s="3"/>
      <c r="D154" s="3"/>
      <c r="E154" s="3" t="s">
        <v>3781</v>
      </c>
      <c r="F154" s="5" t="str">
        <f>IFERROR(__xludf.DUMMYFUNCTION("GOOGLETRANSLATE(E154,""en"",""de"")"),"Ich möchte glücklich werden.")</f>
        <v>Ich möchte glücklich werden.</v>
      </c>
      <c r="I154" s="3" t="s">
        <v>3725</v>
      </c>
      <c r="J154" s="5" t="str">
        <f>IFERROR(__xludf.DUMMYFUNCTION("GOOGLETRANSLATE(I154,""en"",""de"")"),"Ich bin erfolgreich geworden.")</f>
        <v>Ich bin erfolgreich geworden.</v>
      </c>
      <c r="K154" s="11"/>
      <c r="L154" s="11"/>
      <c r="M154" s="11"/>
      <c r="O154" s="11"/>
      <c r="P154" s="11"/>
      <c r="Q154" s="11"/>
    </row>
    <row r="155">
      <c r="A155" s="3" t="s">
        <v>3782</v>
      </c>
      <c r="B155" s="5" t="str">
        <f>IFERROR(__xludf.DUMMYFUNCTION("GOOGLETRANSLATE(A155,""en"",""de"")"),"Ich werde glücklich sein.")</f>
        <v>Ich werde glücklich sein.</v>
      </c>
      <c r="C155" s="3"/>
      <c r="D155" s="3"/>
      <c r="E155" s="3" t="s">
        <v>3783</v>
      </c>
      <c r="F155" s="5" t="str">
        <f>IFERROR(__xludf.DUMMYFUNCTION("GOOGLETRANSLATE(E155,""en"",""de"")"),"Ich möchte reich werden.")</f>
        <v>Ich möchte reich werden.</v>
      </c>
      <c r="I155" s="11"/>
      <c r="K155" s="11"/>
      <c r="L155" s="11"/>
      <c r="M155" s="11"/>
      <c r="O155" s="11"/>
      <c r="P155" s="11"/>
      <c r="Q155" s="11"/>
    </row>
    <row r="156">
      <c r="A156" s="3" t="s">
        <v>3784</v>
      </c>
      <c r="B156" s="5" t="str">
        <f>IFERROR(__xludf.DUMMYFUNCTION("GOOGLETRANSLATE(A156,""en"",""de"")"),"Ich werde reich.")</f>
        <v>Ich werde reich.</v>
      </c>
      <c r="C156" s="3"/>
      <c r="D156" s="3"/>
      <c r="E156" s="3" t="s">
        <v>3785</v>
      </c>
      <c r="F156" s="5" t="str">
        <f>IFERROR(__xludf.DUMMYFUNCTION("GOOGLETRANSLATE(E156,""en"",""de"")"),"Ich möchte elegant werden.")</f>
        <v>Ich möchte elegant werden.</v>
      </c>
      <c r="I156" s="11"/>
      <c r="K156" s="11"/>
      <c r="L156" s="11"/>
      <c r="M156" s="11"/>
      <c r="O156" s="11"/>
      <c r="P156" s="11"/>
      <c r="Q156" s="11"/>
    </row>
    <row r="157">
      <c r="A157" s="3" t="s">
        <v>3786</v>
      </c>
      <c r="B157" s="5" t="str">
        <f>IFERROR(__xludf.DUMMYFUNCTION("GOOGLETRANSLATE(A157,""en"",""de"")"),"Ich werde elegant sein")</f>
        <v>Ich werde elegant sein</v>
      </c>
      <c r="C157" s="3"/>
      <c r="D157" s="3"/>
      <c r="E157" s="3" t="s">
        <v>3787</v>
      </c>
      <c r="F157" s="5" t="str">
        <f>IFERROR(__xludf.DUMMYFUNCTION("GOOGLETRANSLATE(E157,""en"",""de"")"),"Ich möchte schlau werden.")</f>
        <v>Ich möchte schlau werden.</v>
      </c>
      <c r="I157" s="11"/>
      <c r="K157" s="11"/>
      <c r="L157" s="11"/>
      <c r="M157" s="11"/>
      <c r="O157" s="11"/>
      <c r="P157" s="11"/>
      <c r="Q157" s="11"/>
    </row>
    <row r="158">
      <c r="A158" s="3" t="s">
        <v>3788</v>
      </c>
      <c r="B158" s="5" t="str">
        <f>IFERROR(__xludf.DUMMYFUNCTION("GOOGLETRANSLATE(A158,""en"",""de"")"),"Ich werde schlau")</f>
        <v>Ich werde schlau</v>
      </c>
      <c r="C158" s="3"/>
      <c r="D158" s="3"/>
      <c r="E158" s="3" t="s">
        <v>3789</v>
      </c>
      <c r="F158" s="5" t="str">
        <f>IFERROR(__xludf.DUMMYFUNCTION("GOOGLETRANSLATE(E158,""en"",""de"")"),"Ich möchte ruhig werden.")</f>
        <v>Ich möchte ruhig werden.</v>
      </c>
      <c r="I158" s="11"/>
      <c r="K158" s="11"/>
      <c r="L158" s="11"/>
      <c r="M158" s="11"/>
      <c r="O158" s="11"/>
      <c r="P158" s="11"/>
      <c r="Q158" s="11"/>
    </row>
    <row r="159">
      <c r="A159" s="3" t="s">
        <v>3790</v>
      </c>
      <c r="B159" s="5" t="str">
        <f>IFERROR(__xludf.DUMMYFUNCTION("GOOGLETRANSLATE(A159,""en"",""de"")"),"Ich werde ruhig sein")</f>
        <v>Ich werde ruhig sein</v>
      </c>
      <c r="C159" s="3"/>
      <c r="D159" s="3"/>
      <c r="E159" s="3" t="s">
        <v>3791</v>
      </c>
      <c r="F159" s="5" t="str">
        <f>IFERROR(__xludf.DUMMYFUNCTION("GOOGLETRANSLATE(E159,""en"",""de"")"),"Ich möchte fit werden.")</f>
        <v>Ich möchte fit werden.</v>
      </c>
      <c r="I159" s="11"/>
      <c r="K159" s="11"/>
      <c r="L159" s="11"/>
      <c r="M159" s="11"/>
      <c r="O159" s="11"/>
      <c r="P159" s="11"/>
      <c r="Q159" s="11"/>
    </row>
    <row r="160">
      <c r="A160" s="3" t="s">
        <v>3792</v>
      </c>
      <c r="B160" s="5" t="str">
        <f>IFERROR(__xludf.DUMMYFUNCTION("GOOGLETRANSLATE(A160,""en"",""de"")"),"Ich werde fit sein")</f>
        <v>Ich werde fit sein</v>
      </c>
      <c r="C160" s="11"/>
      <c r="D160" s="11"/>
      <c r="E160" s="11"/>
      <c r="I160" s="11"/>
      <c r="K160" s="11"/>
      <c r="L160" s="11"/>
      <c r="M160" s="11"/>
      <c r="O160" s="11"/>
      <c r="P160" s="11"/>
      <c r="Q160" s="11"/>
    </row>
    <row r="161">
      <c r="B161" s="5" t="str">
        <f>IFERROR(__xludf.DUMMYFUNCTION("GOOGLETRANSLATE(A161,""en"",""de"")"),"#VALUE!")</f>
        <v>#VALUE!</v>
      </c>
      <c r="C161" s="3"/>
      <c r="D161" s="3"/>
      <c r="E161" s="3" t="s">
        <v>3793</v>
      </c>
      <c r="F161" s="1" t="s">
        <v>3794</v>
      </c>
      <c r="I161" s="11"/>
      <c r="K161" s="11"/>
      <c r="L161" s="11"/>
      <c r="M161" s="11"/>
      <c r="O161" s="11"/>
      <c r="P161" s="11"/>
      <c r="Q161" s="11"/>
    </row>
    <row r="162">
      <c r="C162" s="3"/>
      <c r="D162" s="3"/>
      <c r="E162" s="3" t="s">
        <v>3773</v>
      </c>
      <c r="F162" s="1" t="s">
        <v>3774</v>
      </c>
      <c r="I162" s="11"/>
      <c r="K162" s="11"/>
      <c r="L162" s="11"/>
      <c r="M162" s="11"/>
      <c r="O162" s="11"/>
      <c r="P162" s="11"/>
      <c r="Q162" s="11"/>
    </row>
    <row r="163">
      <c r="C163" s="3"/>
      <c r="D163" s="3"/>
      <c r="E163" s="3" t="s">
        <v>3795</v>
      </c>
      <c r="F163" s="1" t="s">
        <v>3796</v>
      </c>
      <c r="I163" s="11"/>
      <c r="K163" s="11"/>
      <c r="L163" s="11"/>
      <c r="M163" s="11"/>
      <c r="O163" s="11"/>
      <c r="P163" s="11"/>
      <c r="Q163" s="11"/>
    </row>
    <row r="164">
      <c r="C164" s="3"/>
      <c r="D164" s="3"/>
      <c r="E164" s="3" t="s">
        <v>3797</v>
      </c>
      <c r="F164" s="1" t="s">
        <v>3798</v>
      </c>
      <c r="I164" s="11"/>
      <c r="K164" s="11"/>
      <c r="L164" s="11"/>
      <c r="M164" s="11"/>
      <c r="O164" s="11"/>
      <c r="P164" s="11"/>
      <c r="Q164" s="11"/>
    </row>
    <row r="165">
      <c r="C165" s="3"/>
      <c r="D165" s="3"/>
      <c r="E165" s="3" t="s">
        <v>3799</v>
      </c>
      <c r="F165" s="1" t="s">
        <v>3800</v>
      </c>
      <c r="I165" s="11"/>
      <c r="K165" s="11"/>
      <c r="L165" s="11"/>
      <c r="M165" s="11"/>
      <c r="O165" s="11"/>
      <c r="P165" s="11"/>
      <c r="Q165" s="11"/>
    </row>
    <row r="166">
      <c r="C166" s="3"/>
      <c r="D166" s="3"/>
      <c r="E166" s="3" t="s">
        <v>3801</v>
      </c>
      <c r="F166" s="1" t="s">
        <v>3802</v>
      </c>
      <c r="I166" s="11"/>
      <c r="K166" s="11"/>
      <c r="L166" s="11"/>
      <c r="M166" s="11"/>
      <c r="O166" s="11"/>
      <c r="P166" s="11"/>
      <c r="Q166" s="11"/>
    </row>
    <row r="167">
      <c r="C167" s="3"/>
      <c r="D167" s="3"/>
      <c r="E167" s="3" t="s">
        <v>3803</v>
      </c>
      <c r="F167" s="1" t="s">
        <v>3804</v>
      </c>
      <c r="I167" s="11"/>
      <c r="K167" s="11"/>
      <c r="L167" s="11"/>
      <c r="M167" s="11"/>
      <c r="O167" s="11"/>
      <c r="P167" s="11"/>
      <c r="Q167" s="11"/>
    </row>
    <row r="168">
      <c r="C168" s="3"/>
      <c r="D168" s="3"/>
      <c r="E168" s="3" t="s">
        <v>3805</v>
      </c>
      <c r="F168" s="1" t="s">
        <v>3806</v>
      </c>
      <c r="I168" s="11"/>
      <c r="K168" s="11"/>
      <c r="L168" s="11"/>
      <c r="M168" s="11"/>
      <c r="O168" s="11"/>
      <c r="P168" s="11"/>
      <c r="Q168" s="11"/>
    </row>
    <row r="169">
      <c r="C169" s="11"/>
      <c r="D169" s="11"/>
      <c r="E169" s="11"/>
      <c r="I169" s="11"/>
      <c r="K169" s="11"/>
      <c r="L169" s="11"/>
      <c r="M169" s="11"/>
      <c r="O169" s="11"/>
      <c r="P169" s="11"/>
      <c r="Q169" s="11"/>
    </row>
    <row r="170">
      <c r="A170" s="89"/>
      <c r="B170" s="89"/>
      <c r="C170" s="90"/>
      <c r="D170" s="90"/>
      <c r="E170" s="90"/>
      <c r="F170" s="89"/>
      <c r="G170" s="89"/>
      <c r="H170" s="89"/>
      <c r="I170" s="90"/>
      <c r="J170" s="89"/>
      <c r="K170" s="90"/>
      <c r="L170" s="90"/>
      <c r="M170" s="90"/>
      <c r="N170" s="89"/>
      <c r="O170" s="90"/>
      <c r="P170" s="90"/>
      <c r="Q170" s="90"/>
      <c r="R170" s="89"/>
      <c r="S170" s="89"/>
      <c r="T170" s="89"/>
      <c r="U170" s="89"/>
      <c r="V170" s="89"/>
      <c r="W170" s="89"/>
      <c r="X170" s="89"/>
      <c r="Y170" s="89"/>
      <c r="Z170" s="89"/>
      <c r="AA170" s="89"/>
      <c r="AB170" s="89"/>
      <c r="AC170" s="89"/>
      <c r="AD170" s="89"/>
      <c r="AE170" s="89"/>
      <c r="AF170" s="89"/>
      <c r="AG170" s="89"/>
      <c r="AH170" s="89"/>
    </row>
    <row r="171">
      <c r="A171" s="1"/>
      <c r="B171" s="1" t="s">
        <v>3439</v>
      </c>
      <c r="C171" s="11"/>
      <c r="D171" s="11"/>
      <c r="E171" s="11"/>
      <c r="I171" s="11"/>
      <c r="K171" s="11"/>
      <c r="L171" s="11"/>
      <c r="M171" s="11"/>
      <c r="O171" s="11"/>
      <c r="P171" s="11"/>
      <c r="Q171" s="11"/>
    </row>
    <row r="172">
      <c r="C172" s="3"/>
      <c r="D172" s="3"/>
      <c r="E172" s="3" t="s">
        <v>3807</v>
      </c>
      <c r="I172" s="11"/>
      <c r="K172" s="11"/>
      <c r="L172" s="11"/>
      <c r="M172" s="11"/>
      <c r="O172" s="11"/>
      <c r="P172" s="11"/>
      <c r="Q172" s="11"/>
    </row>
    <row r="173">
      <c r="C173" s="11"/>
      <c r="D173" s="11"/>
      <c r="E173" s="11"/>
      <c r="I173" s="11"/>
      <c r="K173" s="11"/>
      <c r="L173" s="11"/>
      <c r="M173" s="11"/>
      <c r="O173" s="11"/>
      <c r="P173" s="11"/>
      <c r="Q173" s="11"/>
    </row>
    <row r="174">
      <c r="C174" s="11"/>
      <c r="D174" s="11"/>
      <c r="E174" s="11"/>
      <c r="I174" s="11"/>
      <c r="K174" s="11"/>
      <c r="L174" s="11"/>
      <c r="M174" s="11"/>
      <c r="O174" s="11"/>
      <c r="P174" s="11"/>
      <c r="Q174" s="11"/>
    </row>
    <row r="175">
      <c r="C175" s="11"/>
      <c r="D175" s="11"/>
      <c r="E175" s="11"/>
      <c r="I175" s="11"/>
      <c r="K175" s="11"/>
      <c r="L175" s="11"/>
      <c r="M175" s="11"/>
      <c r="O175" s="11"/>
      <c r="P175" s="11"/>
      <c r="Q175" s="11"/>
    </row>
    <row r="176">
      <c r="A176" s="101"/>
      <c r="B176" s="84" t="s">
        <v>3808</v>
      </c>
      <c r="C176" s="84"/>
      <c r="D176" s="84"/>
      <c r="E176" s="86" t="s">
        <v>3809</v>
      </c>
      <c r="I176" s="11"/>
      <c r="K176" s="11"/>
      <c r="L176" s="11"/>
      <c r="M176" s="11"/>
      <c r="O176" s="11"/>
      <c r="P176" s="11"/>
      <c r="Q176" s="11"/>
    </row>
    <row r="177">
      <c r="A177" s="101"/>
      <c r="B177" s="84" t="s">
        <v>3810</v>
      </c>
      <c r="C177" s="84"/>
      <c r="D177" s="84"/>
      <c r="E177" s="86" t="s">
        <v>3811</v>
      </c>
      <c r="I177" s="11"/>
      <c r="K177" s="11"/>
      <c r="L177" s="11"/>
      <c r="M177" s="11"/>
      <c r="O177" s="11"/>
      <c r="P177" s="11"/>
      <c r="Q177" s="11"/>
    </row>
    <row r="178">
      <c r="A178" s="101"/>
      <c r="B178" s="84" t="s">
        <v>3812</v>
      </c>
      <c r="C178" s="84"/>
      <c r="D178" s="84"/>
      <c r="E178" s="86" t="s">
        <v>3813</v>
      </c>
      <c r="I178" s="11"/>
      <c r="K178" s="11"/>
      <c r="L178" s="11"/>
      <c r="M178" s="11"/>
      <c r="O178" s="11"/>
      <c r="P178" s="11"/>
      <c r="Q178" s="11"/>
    </row>
    <row r="179">
      <c r="A179" s="101"/>
      <c r="B179" s="84" t="s">
        <v>3814</v>
      </c>
      <c r="C179" s="84"/>
      <c r="D179" s="84"/>
      <c r="E179" s="86" t="s">
        <v>3815</v>
      </c>
      <c r="I179" s="11"/>
      <c r="K179" s="11"/>
      <c r="L179" s="11"/>
      <c r="M179" s="11"/>
      <c r="O179" s="11"/>
      <c r="P179" s="11"/>
      <c r="Q179" s="11"/>
    </row>
    <row r="180">
      <c r="A180" s="101"/>
      <c r="B180" s="84" t="s">
        <v>3816</v>
      </c>
      <c r="C180" s="84"/>
      <c r="D180" s="84"/>
      <c r="E180" s="86" t="s">
        <v>3817</v>
      </c>
      <c r="I180" s="11"/>
      <c r="K180" s="11"/>
      <c r="L180" s="11"/>
      <c r="M180" s="11"/>
      <c r="O180" s="11"/>
      <c r="P180" s="11"/>
      <c r="Q180" s="11"/>
    </row>
    <row r="181">
      <c r="A181" s="101"/>
      <c r="B181" s="84" t="s">
        <v>3818</v>
      </c>
      <c r="C181" s="84"/>
      <c r="D181" s="84"/>
      <c r="E181" s="86" t="s">
        <v>3819</v>
      </c>
      <c r="I181" s="11"/>
      <c r="K181" s="11"/>
      <c r="L181" s="11"/>
      <c r="M181" s="11"/>
      <c r="O181" s="11"/>
      <c r="P181" s="11"/>
      <c r="Q181" s="11"/>
    </row>
    <row r="182">
      <c r="A182" s="101"/>
      <c r="B182" s="84" t="s">
        <v>3820</v>
      </c>
      <c r="C182" s="84"/>
      <c r="D182" s="84"/>
      <c r="E182" s="86" t="s">
        <v>3821</v>
      </c>
      <c r="I182" s="11"/>
      <c r="K182" s="11"/>
      <c r="L182" s="11"/>
      <c r="M182" s="11"/>
      <c r="O182" s="11"/>
      <c r="P182" s="11"/>
      <c r="Q182" s="11"/>
    </row>
    <row r="183">
      <c r="A183" s="101"/>
      <c r="B183" s="84" t="s">
        <v>3822</v>
      </c>
      <c r="C183" s="84"/>
      <c r="D183" s="84"/>
      <c r="E183" s="86" t="s">
        <v>3823</v>
      </c>
      <c r="I183" s="11"/>
      <c r="K183" s="11"/>
      <c r="L183" s="11"/>
      <c r="M183" s="11"/>
      <c r="O183" s="11"/>
      <c r="P183" s="11"/>
      <c r="Q183" s="11"/>
    </row>
    <row r="184">
      <c r="A184" s="101"/>
      <c r="B184" s="84" t="s">
        <v>3730</v>
      </c>
      <c r="C184" s="84"/>
      <c r="D184" s="84"/>
      <c r="E184" s="86" t="s">
        <v>3824</v>
      </c>
      <c r="I184" s="11"/>
      <c r="K184" s="11"/>
      <c r="L184" s="11"/>
      <c r="M184" s="11"/>
      <c r="O184" s="11"/>
      <c r="P184" s="11"/>
      <c r="Q184" s="11"/>
    </row>
    <row r="185">
      <c r="A185" s="101"/>
      <c r="B185" s="84" t="s">
        <v>3825</v>
      </c>
      <c r="C185" s="84"/>
      <c r="D185" s="84"/>
      <c r="E185" s="86" t="s">
        <v>3826</v>
      </c>
      <c r="I185" s="11"/>
      <c r="K185" s="11"/>
      <c r="L185" s="11"/>
      <c r="M185" s="11"/>
      <c r="O185" s="11"/>
      <c r="P185" s="11"/>
      <c r="Q185" s="11"/>
    </row>
    <row r="186">
      <c r="A186" s="101"/>
      <c r="B186" s="84" t="s">
        <v>3827</v>
      </c>
      <c r="C186" s="84"/>
      <c r="D186" s="84"/>
      <c r="E186" s="86" t="s">
        <v>3828</v>
      </c>
      <c r="I186" s="11"/>
      <c r="K186" s="11"/>
      <c r="L186" s="11"/>
      <c r="M186" s="11"/>
      <c r="O186" s="11"/>
      <c r="P186" s="11"/>
      <c r="Q186" s="11"/>
    </row>
    <row r="187">
      <c r="A187" s="101"/>
      <c r="B187" s="84" t="s">
        <v>3829</v>
      </c>
      <c r="C187" s="84"/>
      <c r="D187" s="84"/>
      <c r="E187" s="86" t="s">
        <v>3830</v>
      </c>
      <c r="I187" s="11"/>
      <c r="K187" s="11"/>
      <c r="L187" s="11"/>
      <c r="M187" s="11"/>
      <c r="O187" s="11"/>
      <c r="P187" s="11"/>
      <c r="Q187" s="11"/>
    </row>
    <row r="188">
      <c r="A188" s="101"/>
      <c r="B188" s="84" t="s">
        <v>3831</v>
      </c>
      <c r="C188" s="84"/>
      <c r="D188" s="84"/>
      <c r="E188" s="86" t="s">
        <v>3832</v>
      </c>
      <c r="I188" s="11"/>
      <c r="K188" s="11"/>
      <c r="L188" s="11"/>
      <c r="M188" s="11"/>
      <c r="O188" s="11"/>
      <c r="P188" s="11"/>
      <c r="Q188" s="11"/>
    </row>
    <row r="189">
      <c r="A189" s="101"/>
      <c r="B189" s="84" t="s">
        <v>3833</v>
      </c>
      <c r="C189" s="84"/>
      <c r="D189" s="84"/>
      <c r="E189" s="86" t="s">
        <v>3834</v>
      </c>
      <c r="I189" s="11"/>
      <c r="K189" s="11"/>
      <c r="L189" s="11"/>
      <c r="M189" s="11"/>
      <c r="O189" s="11"/>
      <c r="P189" s="11"/>
      <c r="Q189" s="11"/>
    </row>
    <row r="190">
      <c r="A190" s="101"/>
      <c r="B190" s="84" t="s">
        <v>3835</v>
      </c>
      <c r="C190" s="84"/>
      <c r="D190" s="84"/>
      <c r="E190" s="86" t="s">
        <v>3836</v>
      </c>
      <c r="I190" s="11"/>
      <c r="K190" s="11"/>
      <c r="L190" s="11"/>
      <c r="M190" s="11"/>
      <c r="O190" s="11"/>
      <c r="P190" s="11"/>
      <c r="Q190" s="11"/>
    </row>
    <row r="191">
      <c r="A191" s="102"/>
      <c r="B191" s="103"/>
      <c r="C191" s="103"/>
      <c r="D191" s="103"/>
      <c r="E191" s="85"/>
      <c r="I191" s="11"/>
      <c r="K191" s="11"/>
      <c r="L191" s="11"/>
      <c r="M191" s="11"/>
      <c r="O191" s="11"/>
      <c r="P191" s="11"/>
      <c r="Q191" s="11"/>
    </row>
    <row r="192">
      <c r="A192" s="101"/>
      <c r="B192" s="84" t="s">
        <v>3524</v>
      </c>
      <c r="C192" s="84"/>
      <c r="D192" s="84"/>
      <c r="E192" s="86" t="s">
        <v>3837</v>
      </c>
      <c r="I192" s="11"/>
      <c r="K192" s="11"/>
      <c r="L192" s="11"/>
      <c r="M192" s="11"/>
      <c r="O192" s="11"/>
      <c r="P192" s="11"/>
      <c r="Q192" s="11"/>
    </row>
    <row r="193">
      <c r="A193" s="101"/>
      <c r="B193" s="84" t="s">
        <v>3838</v>
      </c>
      <c r="C193" s="84"/>
      <c r="D193" s="84"/>
      <c r="E193" s="86" t="s">
        <v>3839</v>
      </c>
      <c r="I193" s="11"/>
      <c r="K193" s="11"/>
      <c r="L193" s="11"/>
      <c r="M193" s="11"/>
      <c r="O193" s="11"/>
      <c r="P193" s="11"/>
      <c r="Q193" s="11"/>
    </row>
    <row r="194">
      <c r="A194" s="101"/>
      <c r="B194" s="84" t="s">
        <v>3840</v>
      </c>
      <c r="C194" s="84"/>
      <c r="D194" s="84"/>
      <c r="E194" s="86" t="s">
        <v>3841</v>
      </c>
      <c r="I194" s="11"/>
      <c r="K194" s="11"/>
      <c r="L194" s="11"/>
      <c r="M194" s="11"/>
      <c r="O194" s="11"/>
      <c r="P194" s="11"/>
      <c r="Q194" s="11"/>
    </row>
    <row r="195">
      <c r="A195" s="101"/>
      <c r="B195" s="84" t="s">
        <v>3842</v>
      </c>
      <c r="C195" s="84"/>
      <c r="D195" s="84"/>
      <c r="E195" s="86" t="s">
        <v>3843</v>
      </c>
      <c r="I195" s="11"/>
      <c r="K195" s="11"/>
      <c r="L195" s="11"/>
      <c r="M195" s="11"/>
      <c r="O195" s="11"/>
      <c r="P195" s="11"/>
      <c r="Q195" s="11"/>
    </row>
    <row r="196">
      <c r="A196" s="101"/>
      <c r="B196" s="84" t="s">
        <v>3844</v>
      </c>
      <c r="C196" s="84"/>
      <c r="D196" s="84"/>
      <c r="E196" s="86" t="s">
        <v>3845</v>
      </c>
      <c r="I196" s="11"/>
      <c r="K196" s="11"/>
      <c r="L196" s="11"/>
      <c r="M196" s="11"/>
      <c r="O196" s="11"/>
      <c r="P196" s="11"/>
      <c r="Q196" s="11"/>
    </row>
    <row r="197">
      <c r="A197" s="101"/>
      <c r="B197" s="84" t="s">
        <v>3846</v>
      </c>
      <c r="C197" s="84"/>
      <c r="D197" s="84"/>
      <c r="E197" s="86" t="s">
        <v>3847</v>
      </c>
      <c r="I197" s="11"/>
      <c r="K197" s="11"/>
      <c r="L197" s="11"/>
      <c r="M197" s="11"/>
      <c r="O197" s="11"/>
      <c r="P197" s="11"/>
      <c r="Q197" s="11"/>
    </row>
    <row r="198">
      <c r="A198" s="101"/>
      <c r="B198" s="84" t="s">
        <v>3848</v>
      </c>
      <c r="C198" s="84"/>
      <c r="D198" s="84"/>
      <c r="E198" s="86" t="s">
        <v>3849</v>
      </c>
      <c r="I198" s="11"/>
      <c r="K198" s="11"/>
      <c r="L198" s="11"/>
      <c r="M198" s="11"/>
      <c r="O198" s="11"/>
      <c r="P198" s="11"/>
      <c r="Q198" s="11"/>
    </row>
    <row r="199">
      <c r="A199" s="102"/>
      <c r="B199" s="103"/>
      <c r="C199" s="103"/>
      <c r="D199" s="103"/>
      <c r="E199" s="85"/>
      <c r="I199" s="11"/>
      <c r="K199" s="11"/>
      <c r="L199" s="11"/>
      <c r="M199" s="11"/>
      <c r="O199" s="11"/>
      <c r="P199" s="11"/>
      <c r="Q199" s="11"/>
    </row>
    <row r="200">
      <c r="A200" s="101"/>
      <c r="B200" s="84" t="s">
        <v>3750</v>
      </c>
      <c r="C200" s="84"/>
      <c r="D200" s="84"/>
      <c r="E200" s="86" t="s">
        <v>3751</v>
      </c>
      <c r="I200" s="11"/>
      <c r="K200" s="11"/>
      <c r="L200" s="11"/>
      <c r="M200" s="11"/>
      <c r="O200" s="11"/>
      <c r="P200" s="11"/>
      <c r="Q200" s="11"/>
    </row>
    <row r="201">
      <c r="A201" s="101"/>
      <c r="B201" s="84" t="s">
        <v>3753</v>
      </c>
      <c r="C201" s="84"/>
      <c r="D201" s="84"/>
      <c r="E201" s="86" t="s">
        <v>3754</v>
      </c>
      <c r="I201" s="11"/>
      <c r="K201" s="11"/>
      <c r="L201" s="11"/>
      <c r="M201" s="11"/>
      <c r="O201" s="11"/>
      <c r="P201" s="11"/>
      <c r="Q201" s="11"/>
    </row>
    <row r="202">
      <c r="A202" s="101"/>
      <c r="B202" s="84" t="s">
        <v>3756</v>
      </c>
      <c r="C202" s="84"/>
      <c r="D202" s="84"/>
      <c r="E202" s="86" t="s">
        <v>3757</v>
      </c>
      <c r="I202" s="11"/>
      <c r="K202" s="11"/>
      <c r="L202" s="11"/>
      <c r="M202" s="11"/>
      <c r="O202" s="11"/>
      <c r="P202" s="11"/>
      <c r="Q202" s="11"/>
    </row>
    <row r="203">
      <c r="A203" s="101"/>
      <c r="B203" s="84" t="s">
        <v>3759</v>
      </c>
      <c r="C203" s="84"/>
      <c r="D203" s="84"/>
      <c r="E203" s="86" t="s">
        <v>3760</v>
      </c>
      <c r="I203" s="11"/>
      <c r="K203" s="11"/>
      <c r="L203" s="11"/>
      <c r="M203" s="11"/>
      <c r="O203" s="11"/>
      <c r="P203" s="11"/>
      <c r="Q203" s="11"/>
    </row>
    <row r="204">
      <c r="A204" s="101"/>
      <c r="B204" s="84" t="s">
        <v>3762</v>
      </c>
      <c r="C204" s="84"/>
      <c r="D204" s="84"/>
      <c r="E204" s="86" t="s">
        <v>3763</v>
      </c>
      <c r="I204" s="11"/>
      <c r="K204" s="11"/>
      <c r="L204" s="11"/>
      <c r="M204" s="11"/>
      <c r="O204" s="11"/>
      <c r="P204" s="11"/>
      <c r="Q204" s="11"/>
    </row>
    <row r="205">
      <c r="A205" s="101"/>
      <c r="B205" s="84" t="s">
        <v>3765</v>
      </c>
      <c r="C205" s="84"/>
      <c r="D205" s="84"/>
      <c r="E205" s="86" t="s">
        <v>3766</v>
      </c>
      <c r="I205" s="11"/>
      <c r="K205" s="11"/>
      <c r="L205" s="11"/>
      <c r="M205" s="11"/>
      <c r="O205" s="11"/>
      <c r="P205" s="11"/>
      <c r="Q205" s="11"/>
    </row>
    <row r="206">
      <c r="A206" s="101"/>
      <c r="B206" s="84" t="s">
        <v>3770</v>
      </c>
      <c r="C206" s="84"/>
      <c r="D206" s="84"/>
      <c r="E206" s="86" t="s">
        <v>3771</v>
      </c>
      <c r="I206" s="11"/>
      <c r="K206" s="11"/>
      <c r="L206" s="11"/>
      <c r="M206" s="11"/>
      <c r="O206" s="11"/>
      <c r="P206" s="11"/>
      <c r="Q206" s="11"/>
    </row>
    <row r="207">
      <c r="C207" s="11"/>
      <c r="D207" s="11"/>
      <c r="E207" s="11"/>
      <c r="I207" s="11"/>
      <c r="K207" s="11"/>
      <c r="L207" s="11"/>
      <c r="M207" s="11"/>
      <c r="O207" s="11"/>
      <c r="P207" s="11"/>
      <c r="Q207" s="11"/>
    </row>
    <row r="208">
      <c r="C208" s="11"/>
      <c r="D208" s="11"/>
      <c r="E208" s="11"/>
      <c r="I208" s="11"/>
      <c r="K208" s="11"/>
      <c r="L208" s="11"/>
      <c r="M208" s="11"/>
      <c r="O208" s="11"/>
      <c r="P208" s="11"/>
      <c r="Q208" s="11"/>
    </row>
    <row r="209">
      <c r="C209" s="11"/>
      <c r="D209" s="11"/>
      <c r="E209" s="11"/>
      <c r="I209" s="11"/>
      <c r="K209" s="11"/>
      <c r="L209" s="11"/>
      <c r="M209" s="11"/>
      <c r="O209" s="11"/>
      <c r="P209" s="11"/>
      <c r="Q209" s="11"/>
    </row>
    <row r="210">
      <c r="A210" s="15"/>
      <c r="B210" s="15"/>
      <c r="C210" s="16"/>
      <c r="D210" s="16"/>
      <c r="E210" s="16"/>
      <c r="F210" s="15"/>
      <c r="I210" s="11"/>
      <c r="K210" s="11"/>
      <c r="L210" s="11"/>
      <c r="M210" s="11"/>
      <c r="O210" s="11"/>
      <c r="P210" s="11"/>
      <c r="Q210" s="11"/>
    </row>
    <row r="211">
      <c r="C211" s="3"/>
      <c r="D211" s="3"/>
      <c r="E211" s="3" t="s">
        <v>3850</v>
      </c>
      <c r="I211" s="11"/>
      <c r="K211" s="11"/>
      <c r="L211" s="11"/>
      <c r="M211" s="11"/>
      <c r="O211" s="11"/>
      <c r="P211" s="11"/>
      <c r="Q211" s="11"/>
    </row>
    <row r="212">
      <c r="C212" s="3"/>
      <c r="D212" s="3"/>
      <c r="E212" s="3" t="s">
        <v>3851</v>
      </c>
      <c r="I212" s="11"/>
      <c r="K212" s="11"/>
      <c r="L212" s="11"/>
      <c r="M212" s="11"/>
      <c r="O212" s="11"/>
      <c r="P212" s="11"/>
      <c r="Q212" s="11"/>
    </row>
    <row r="213">
      <c r="C213" s="3"/>
      <c r="D213" s="3"/>
      <c r="E213" s="3" t="s">
        <v>3852</v>
      </c>
      <c r="I213" s="11"/>
      <c r="K213" s="11"/>
      <c r="L213" s="11"/>
      <c r="M213" s="11"/>
      <c r="O213" s="11"/>
      <c r="P213" s="11"/>
      <c r="Q213" s="11"/>
    </row>
    <row r="214">
      <c r="C214" s="3"/>
      <c r="D214" s="3"/>
      <c r="E214" s="3" t="s">
        <v>3853</v>
      </c>
      <c r="I214" s="11"/>
      <c r="K214" s="11"/>
      <c r="L214" s="11"/>
      <c r="M214" s="11"/>
      <c r="O214" s="11"/>
      <c r="P214" s="11"/>
      <c r="Q214" s="11"/>
    </row>
    <row r="215">
      <c r="C215" s="3"/>
      <c r="D215" s="3"/>
      <c r="E215" s="3" t="s">
        <v>3854</v>
      </c>
      <c r="I215" s="11"/>
      <c r="K215" s="11"/>
      <c r="L215" s="11"/>
      <c r="M215" s="11"/>
      <c r="O215" s="11"/>
      <c r="P215" s="11"/>
      <c r="Q215" s="11"/>
    </row>
    <row r="216">
      <c r="C216" s="3"/>
      <c r="D216" s="3"/>
      <c r="E216" s="3" t="s">
        <v>3855</v>
      </c>
      <c r="I216" s="11"/>
      <c r="K216" s="11"/>
      <c r="L216" s="11"/>
      <c r="M216" s="11"/>
      <c r="O216" s="11"/>
      <c r="P216" s="11"/>
      <c r="Q216" s="11"/>
    </row>
    <row r="217">
      <c r="C217" s="3"/>
      <c r="D217" s="3"/>
      <c r="E217" s="3" t="s">
        <v>3856</v>
      </c>
      <c r="I217" s="11"/>
      <c r="K217" s="11"/>
      <c r="L217" s="11"/>
      <c r="M217" s="11"/>
      <c r="O217" s="11"/>
      <c r="P217" s="11"/>
      <c r="Q217" s="11"/>
    </row>
    <row r="218">
      <c r="C218" s="3"/>
      <c r="D218" s="3"/>
      <c r="E218" s="3" t="s">
        <v>3857</v>
      </c>
      <c r="I218" s="11"/>
      <c r="K218" s="11"/>
      <c r="L218" s="11"/>
      <c r="M218" s="11"/>
      <c r="O218" s="11"/>
      <c r="P218" s="11"/>
      <c r="Q218" s="11"/>
    </row>
    <row r="219">
      <c r="C219" s="11"/>
      <c r="D219" s="11"/>
      <c r="E219" s="11"/>
      <c r="I219" s="11"/>
      <c r="K219" s="11"/>
      <c r="L219" s="11"/>
      <c r="M219" s="11"/>
      <c r="O219" s="11"/>
      <c r="P219" s="11"/>
      <c r="Q219" s="11"/>
    </row>
    <row r="220">
      <c r="C220" s="11"/>
      <c r="D220" s="11"/>
      <c r="E220" s="11"/>
      <c r="I220" s="11"/>
      <c r="K220" s="11"/>
      <c r="L220" s="11"/>
      <c r="M220" s="11"/>
      <c r="O220" s="11"/>
      <c r="P220" s="11"/>
      <c r="Q220" s="11"/>
    </row>
    <row r="221">
      <c r="A221" s="104"/>
      <c r="B221" s="82" t="s">
        <v>3858</v>
      </c>
      <c r="C221" s="104"/>
      <c r="D221" s="104"/>
      <c r="E221" s="83" t="s">
        <v>3859</v>
      </c>
      <c r="I221" s="11"/>
      <c r="K221" s="11"/>
      <c r="L221" s="11"/>
      <c r="M221" s="11"/>
      <c r="O221" s="11"/>
      <c r="P221" s="11"/>
      <c r="Q221" s="11"/>
    </row>
    <row r="222">
      <c r="A222" s="101"/>
      <c r="B222" s="84" t="s">
        <v>3860</v>
      </c>
      <c r="C222" s="84"/>
      <c r="D222" s="84"/>
      <c r="E222" s="86" t="s">
        <v>3861</v>
      </c>
      <c r="F222" s="86" t="s">
        <v>3861</v>
      </c>
      <c r="I222" s="11"/>
      <c r="K222" s="11"/>
      <c r="L222" s="11"/>
      <c r="M222" s="11"/>
      <c r="O222" s="11"/>
      <c r="P222" s="11"/>
      <c r="Q222" s="11"/>
    </row>
    <row r="223">
      <c r="A223" s="101"/>
      <c r="B223" s="84" t="s">
        <v>3862</v>
      </c>
      <c r="C223" s="84"/>
      <c r="D223" s="84"/>
      <c r="E223" s="86" t="s">
        <v>3863</v>
      </c>
      <c r="F223" s="86" t="s">
        <v>3863</v>
      </c>
      <c r="I223" s="11"/>
      <c r="K223" s="11"/>
      <c r="L223" s="11"/>
      <c r="M223" s="11"/>
      <c r="O223" s="11"/>
      <c r="P223" s="11"/>
      <c r="Q223" s="11"/>
    </row>
    <row r="224">
      <c r="A224" s="101"/>
      <c r="B224" s="84" t="s">
        <v>3864</v>
      </c>
      <c r="C224" s="84"/>
      <c r="D224" s="84"/>
      <c r="E224" s="86" t="s">
        <v>3865</v>
      </c>
      <c r="F224" s="86" t="s">
        <v>3865</v>
      </c>
      <c r="I224" s="11"/>
      <c r="K224" s="11"/>
      <c r="L224" s="11"/>
      <c r="M224" s="11"/>
      <c r="O224" s="11"/>
      <c r="P224" s="11"/>
      <c r="Q224" s="11"/>
    </row>
    <row r="225">
      <c r="A225" s="101"/>
      <c r="B225" s="84" t="s">
        <v>3866</v>
      </c>
      <c r="E225" s="5" t="str">
        <f>IFERROR(__xludf.DUMMYFUNCTION("GOOGLETRANSLATE(B225,""en"",""de"")"),"Heute kann ich das Abendessen kochen, damit wir gemeinsam ein schönes Essen genießen können.")</f>
        <v>Heute kann ich das Abendessen kochen, damit wir gemeinsam ein schönes Essen genießen können.</v>
      </c>
      <c r="F225" s="86" t="s">
        <v>3867</v>
      </c>
      <c r="I225" s="11"/>
      <c r="K225" s="11"/>
      <c r="L225" s="11"/>
      <c r="M225" s="11"/>
      <c r="O225" s="11"/>
      <c r="P225" s="11"/>
      <c r="Q225" s="11"/>
    </row>
    <row r="226">
      <c r="A226" s="101"/>
      <c r="B226" s="84" t="s">
        <v>3868</v>
      </c>
      <c r="E226" s="5" t="str">
        <f>IFERROR(__xludf.DUMMYFUNCTION("GOOGLETRANSLATE(B226,""en"",""de"")"),"Heute kann ich laufen gehen, weil ich heute Energie habe.")</f>
        <v>Heute kann ich laufen gehen, weil ich heute Energie habe.</v>
      </c>
      <c r="F226" s="86" t="s">
        <v>3869</v>
      </c>
      <c r="I226" s="11"/>
      <c r="K226" s="11"/>
      <c r="L226" s="11"/>
      <c r="M226" s="11"/>
      <c r="O226" s="11"/>
      <c r="P226" s="11"/>
      <c r="Q226" s="11"/>
    </row>
    <row r="227">
      <c r="A227" s="101"/>
      <c r="B227" s="84" t="s">
        <v>3870</v>
      </c>
      <c r="E227" s="5" t="str">
        <f>IFERROR(__xludf.DUMMYFUNCTION("GOOGLETRANSLATE(B227,""en"",""de"")"),"Heute kann ich meinen Freund treffen, damit wir uns treffen können.")</f>
        <v>Heute kann ich meinen Freund treffen, damit wir uns treffen können.</v>
      </c>
      <c r="F227" s="86" t="s">
        <v>3871</v>
      </c>
      <c r="I227" s="11"/>
      <c r="K227" s="11"/>
      <c r="L227" s="11"/>
      <c r="M227" s="11"/>
      <c r="O227" s="11"/>
      <c r="P227" s="11"/>
      <c r="Q227" s="11"/>
    </row>
    <row r="228">
      <c r="A228" s="101"/>
      <c r="B228" s="84" t="s">
        <v>3872</v>
      </c>
      <c r="E228" s="5" t="str">
        <f>IFERROR(__xludf.DUMMYFUNCTION("GOOGLETRANSLATE(B228,""en"",""de"")"),"Heute kann ich Klavier üben, weil ich heute üben muss.")</f>
        <v>Heute kann ich Klavier üben, weil ich heute üben muss.</v>
      </c>
      <c r="F228" s="86" t="s">
        <v>3873</v>
      </c>
      <c r="I228" s="11"/>
      <c r="K228" s="11"/>
      <c r="L228" s="11"/>
      <c r="M228" s="11"/>
      <c r="O228" s="11"/>
      <c r="P228" s="11"/>
      <c r="Q228" s="11"/>
    </row>
    <row r="229">
      <c r="A229" s="101"/>
      <c r="B229" s="84" t="s">
        <v>3874</v>
      </c>
      <c r="E229" s="5" t="str">
        <f>IFERROR(__xludf.DUMMYFUNCTION("GOOGLETRANSLATE(B229,""en"",""de"")"),"Heute kann ich malen, um meiner Kreativität Ausdruck zu verleihen.")</f>
        <v>Heute kann ich malen, um meiner Kreativität Ausdruck zu verleihen.</v>
      </c>
      <c r="F229" s="86" t="s">
        <v>3875</v>
      </c>
      <c r="I229" s="11"/>
      <c r="K229" s="11"/>
      <c r="L229" s="11"/>
      <c r="M229" s="11"/>
      <c r="O229" s="11"/>
      <c r="P229" s="11"/>
      <c r="Q229" s="11"/>
    </row>
    <row r="230">
      <c r="A230" s="101"/>
      <c r="B230" s="84" t="s">
        <v>3876</v>
      </c>
      <c r="E230" s="5" t="str">
        <f>IFERROR(__xludf.DUMMYFUNCTION("GOOGLETRANSLATE(B230,""en"",""de"")"),"Heute kann ich schwimmen gehen, weil es heute draußen heiß ist.")</f>
        <v>Heute kann ich schwimmen gehen, weil es heute draußen heiß ist.</v>
      </c>
      <c r="F230" s="86" t="s">
        <v>3877</v>
      </c>
      <c r="I230" s="11"/>
      <c r="K230" s="11"/>
      <c r="L230" s="11"/>
      <c r="M230" s="11"/>
      <c r="O230" s="11"/>
      <c r="P230" s="11"/>
      <c r="Q230" s="11"/>
    </row>
    <row r="231">
      <c r="A231" s="101"/>
      <c r="B231" s="84" t="s">
        <v>3878</v>
      </c>
      <c r="E231" s="5" t="str">
        <f>IFERROR(__xludf.DUMMYFUNCTION("GOOGLETRANSLATE(B231,""en"",""de"")"),"Heute kann ich Deutsch lernen, um meine Sprachkenntnisse zu verbessern.")</f>
        <v>Heute kann ich Deutsch lernen, um meine Sprachkenntnisse zu verbessern.</v>
      </c>
      <c r="F231" s="86" t="s">
        <v>3879</v>
      </c>
      <c r="I231" s="11"/>
      <c r="K231" s="11"/>
      <c r="L231" s="11"/>
      <c r="M231" s="11"/>
      <c r="O231" s="11"/>
      <c r="P231" s="11"/>
      <c r="Q231" s="11"/>
    </row>
    <row r="232">
      <c r="A232" s="1"/>
      <c r="B232" s="1" t="s">
        <v>3880</v>
      </c>
      <c r="E232" s="5" t="str">
        <f>IFERROR(__xludf.DUMMYFUNCTION("GOOGLETRANSLATE(B232,""en"",""de"")"),"Vielleicht kann ich Deutsch lernen, weil ich eine Prüfung habe.")</f>
        <v>Vielleicht kann ich Deutsch lernen, weil ich eine Prüfung habe.</v>
      </c>
      <c r="F232" s="86" t="str">
        <f>IFERROR(__xludf.DUMMYFUNCTION("GOOGLETRANSLATE(B232,""en"",""de"")"),"Vielleicht kann ich Deutsch lernen, weil ich eine Prüfung habe.")</f>
        <v>Vielleicht kann ich Deutsch lernen, weil ich eine Prüfung habe.</v>
      </c>
      <c r="I232" s="11"/>
      <c r="K232" s="11"/>
      <c r="L232" s="11"/>
      <c r="M232" s="11"/>
      <c r="O232" s="11"/>
      <c r="P232" s="11"/>
      <c r="Q232" s="11"/>
    </row>
    <row r="233">
      <c r="A233" s="1"/>
      <c r="B233" s="1" t="s">
        <v>3881</v>
      </c>
      <c r="E233" s="5" t="str">
        <f>IFERROR(__xludf.DUMMYFUNCTION("GOOGLETRANSLATE(B233,""en"",""de"")"),"Vielleicht kann ich Deutsch lernen, damit ich gut Deutsch sprechen kann.")</f>
        <v>Vielleicht kann ich Deutsch lernen, damit ich gut Deutsch sprechen kann.</v>
      </c>
      <c r="I233" s="11"/>
      <c r="K233" s="11"/>
      <c r="L233" s="11"/>
      <c r="M233" s="11"/>
      <c r="O233" s="11"/>
      <c r="P233" s="11"/>
      <c r="Q233" s="11"/>
    </row>
    <row r="234">
      <c r="C234" s="105"/>
      <c r="D234" s="105"/>
      <c r="E234" s="105"/>
      <c r="I234" s="11"/>
      <c r="K234" s="11"/>
      <c r="L234" s="11"/>
      <c r="M234" s="11"/>
      <c r="O234" s="11"/>
      <c r="P234" s="11"/>
      <c r="Q234" s="11"/>
    </row>
    <row r="235">
      <c r="C235" s="105"/>
      <c r="D235" s="105"/>
      <c r="E235" s="105" t="s">
        <v>3882</v>
      </c>
      <c r="F235" s="86" t="str">
        <f>IFERROR(__xludf.DUMMYFUNCTION("GOOGLETRANSLATE(B233,""en"",""de"")"),"Vielleicht kann ich Deutsch lernen, damit ich gut Deutsch sprechen kann.")</f>
        <v>Vielleicht kann ich Deutsch lernen, damit ich gut Deutsch sprechen kann.</v>
      </c>
      <c r="I235" s="11"/>
      <c r="K235" s="11"/>
      <c r="L235" s="11"/>
      <c r="M235" s="11"/>
      <c r="O235" s="11"/>
      <c r="P235" s="11"/>
      <c r="Q235" s="11"/>
    </row>
    <row r="236">
      <c r="C236" s="105"/>
      <c r="D236" s="105"/>
      <c r="E236" s="105" t="s">
        <v>3883</v>
      </c>
      <c r="I236" s="11"/>
      <c r="K236" s="11"/>
      <c r="L236" s="11"/>
      <c r="M236" s="11"/>
      <c r="O236" s="11"/>
      <c r="P236" s="11"/>
      <c r="Q236" s="11"/>
    </row>
    <row r="237">
      <c r="A237" s="1"/>
      <c r="B237" s="1" t="s">
        <v>3884</v>
      </c>
      <c r="C237" s="105"/>
      <c r="D237" s="105"/>
      <c r="E237" s="105" t="s">
        <v>3885</v>
      </c>
      <c r="I237" s="11"/>
      <c r="K237" s="11"/>
      <c r="L237" s="11"/>
      <c r="M237" s="11"/>
      <c r="O237" s="11"/>
      <c r="P237" s="11"/>
      <c r="Q237" s="11"/>
    </row>
    <row r="238">
      <c r="C238" s="11"/>
      <c r="D238" s="11"/>
      <c r="E238" s="11"/>
      <c r="I238" s="11"/>
      <c r="K238" s="11"/>
      <c r="L238" s="11"/>
      <c r="M238" s="11"/>
      <c r="O238" s="11"/>
      <c r="P238" s="11"/>
      <c r="Q238" s="11"/>
    </row>
    <row r="239">
      <c r="C239" s="11"/>
      <c r="D239" s="11"/>
      <c r="E239" s="11"/>
      <c r="I239" s="11"/>
      <c r="K239" s="11"/>
      <c r="L239" s="11"/>
      <c r="M239" s="11"/>
      <c r="O239" s="11"/>
      <c r="P239" s="11"/>
      <c r="Q239" s="11"/>
    </row>
    <row r="240">
      <c r="A240" s="1"/>
      <c r="B240" s="1" t="s">
        <v>3886</v>
      </c>
      <c r="C240" s="3"/>
      <c r="D240" s="3"/>
      <c r="E240" s="3" t="s">
        <v>3887</v>
      </c>
      <c r="I240" s="11"/>
      <c r="K240" s="11"/>
      <c r="L240" s="11"/>
      <c r="M240" s="11"/>
      <c r="O240" s="11"/>
      <c r="P240" s="11"/>
      <c r="Q240" s="11"/>
    </row>
    <row r="241">
      <c r="A241" s="1"/>
      <c r="B241" s="1" t="s">
        <v>3888</v>
      </c>
      <c r="C241" s="3"/>
      <c r="D241" s="3"/>
      <c r="E241" s="3" t="s">
        <v>3889</v>
      </c>
      <c r="I241" s="11"/>
      <c r="K241" s="11"/>
      <c r="L241" s="11"/>
      <c r="M241" s="11"/>
      <c r="O241" s="11"/>
      <c r="P241" s="11"/>
      <c r="Q241" s="11"/>
    </row>
    <row r="242">
      <c r="A242" s="1"/>
      <c r="B242" s="1" t="s">
        <v>3890</v>
      </c>
      <c r="C242" s="3"/>
      <c r="D242" s="3"/>
      <c r="E242" s="3" t="s">
        <v>3891</v>
      </c>
      <c r="I242" s="11"/>
      <c r="K242" s="11"/>
      <c r="L242" s="11"/>
      <c r="M242" s="11"/>
      <c r="O242" s="11"/>
      <c r="P242" s="11"/>
      <c r="Q242" s="11"/>
    </row>
    <row r="243">
      <c r="A243" s="1"/>
      <c r="B243" s="1" t="s">
        <v>3892</v>
      </c>
      <c r="C243" s="3"/>
      <c r="D243" s="3"/>
      <c r="E243" s="3" t="s">
        <v>3893</v>
      </c>
      <c r="I243" s="11"/>
      <c r="K243" s="11"/>
      <c r="L243" s="11"/>
      <c r="M243" s="11"/>
      <c r="O243" s="11"/>
      <c r="P243" s="11"/>
      <c r="Q243" s="11"/>
    </row>
    <row r="244">
      <c r="A244" s="1"/>
      <c r="B244" s="1" t="s">
        <v>3894</v>
      </c>
      <c r="C244" s="3"/>
      <c r="D244" s="3"/>
      <c r="E244" s="3" t="s">
        <v>3895</v>
      </c>
      <c r="I244" s="11"/>
      <c r="K244" s="11"/>
      <c r="L244" s="11"/>
      <c r="M244" s="11"/>
      <c r="O244" s="11"/>
      <c r="P244" s="11"/>
      <c r="Q244" s="11"/>
    </row>
    <row r="245">
      <c r="A245" s="1"/>
      <c r="B245" s="1" t="s">
        <v>3896</v>
      </c>
      <c r="C245" s="3"/>
      <c r="D245" s="3"/>
      <c r="E245" s="3" t="s">
        <v>3897</v>
      </c>
      <c r="I245" s="11"/>
      <c r="K245" s="11"/>
      <c r="L245" s="11"/>
      <c r="M245" s="11"/>
      <c r="O245" s="11"/>
      <c r="P245" s="11"/>
      <c r="Q245" s="11"/>
    </row>
    <row r="246">
      <c r="C246" s="11"/>
      <c r="D246" s="11"/>
      <c r="E246" s="11"/>
      <c r="I246" s="11"/>
      <c r="K246" s="11"/>
      <c r="L246" s="11"/>
      <c r="M246" s="11"/>
      <c r="O246" s="11"/>
      <c r="P246" s="11"/>
      <c r="Q246" s="11"/>
    </row>
    <row r="247">
      <c r="C247" s="11"/>
      <c r="D247" s="11"/>
      <c r="E247" s="11"/>
      <c r="I247" s="11"/>
      <c r="K247" s="11"/>
      <c r="L247" s="11"/>
      <c r="M247" s="11"/>
      <c r="O247" s="11"/>
      <c r="P247" s="11"/>
      <c r="Q247" s="11"/>
    </row>
    <row r="248">
      <c r="A248" s="1"/>
      <c r="B248" s="1" t="s">
        <v>3898</v>
      </c>
      <c r="C248" s="11"/>
      <c r="D248" s="11"/>
      <c r="E248" s="11" t="str">
        <f>IFERROR(__xludf.DUMMYFUNCTION("GOOGLETRANSLATE(B248,""en"",""de"")"),"Ich möchte die Datei herunterladen.")</f>
        <v>Ich möchte die Datei herunterladen.</v>
      </c>
      <c r="I248" s="11"/>
      <c r="K248" s="11"/>
      <c r="L248" s="11"/>
      <c r="M248" s="11"/>
      <c r="O248" s="11"/>
      <c r="P248" s="11"/>
      <c r="Q248" s="11"/>
    </row>
    <row r="249">
      <c r="A249" s="1"/>
      <c r="B249" s="1" t="s">
        <v>3899</v>
      </c>
      <c r="C249" s="11"/>
      <c r="D249" s="11"/>
      <c r="E249" s="11" t="str">
        <f>IFERROR(__xludf.DUMMYFUNCTION("GOOGLETRANSLATE(B249,""en"",""de"")"),"Die Datei wird heruntergeladen.")</f>
        <v>Die Datei wird heruntergeladen.</v>
      </c>
      <c r="I249" s="11"/>
      <c r="K249" s="11"/>
      <c r="L249" s="11"/>
      <c r="M249" s="11"/>
      <c r="O249" s="11"/>
      <c r="P249" s="11"/>
      <c r="Q249" s="11"/>
    </row>
    <row r="250">
      <c r="A250" s="1"/>
      <c r="B250" s="1" t="s">
        <v>3900</v>
      </c>
      <c r="C250" s="11"/>
      <c r="D250" s="11"/>
      <c r="E250" s="11" t="str">
        <f>IFERROR(__xludf.DUMMYFUNCTION("GOOGLETRANSLATE(B250,""en"",""de"")"),"Die Datei wurde heruntergeladen.")</f>
        <v>Die Datei wurde heruntergeladen.</v>
      </c>
      <c r="I250" s="11"/>
      <c r="K250" s="11"/>
      <c r="L250" s="11"/>
      <c r="M250" s="11"/>
      <c r="O250" s="11"/>
      <c r="P250" s="11"/>
      <c r="Q250" s="11"/>
    </row>
    <row r="251">
      <c r="A251" s="1"/>
      <c r="B251" s="1"/>
      <c r="C251" s="11"/>
      <c r="D251" s="11"/>
      <c r="E251" s="11"/>
      <c r="I251" s="11"/>
      <c r="K251" s="11"/>
      <c r="L251" s="11"/>
      <c r="M251" s="11"/>
      <c r="O251" s="11"/>
      <c r="P251" s="11"/>
      <c r="Q251" s="11"/>
    </row>
    <row r="252">
      <c r="A252" s="1"/>
      <c r="B252" s="1" t="s">
        <v>3901</v>
      </c>
      <c r="C252" s="3"/>
      <c r="D252" s="3"/>
      <c r="E252" s="3" t="s">
        <v>3902</v>
      </c>
      <c r="I252" s="11"/>
      <c r="K252" s="11"/>
      <c r="L252" s="11"/>
      <c r="M252" s="11"/>
      <c r="O252" s="11"/>
      <c r="P252" s="11"/>
      <c r="Q252" s="11"/>
    </row>
    <row r="253">
      <c r="A253" s="1"/>
      <c r="B253" s="1" t="s">
        <v>3901</v>
      </c>
      <c r="C253" s="3"/>
      <c r="D253" s="3"/>
      <c r="E253" s="3" t="s">
        <v>3903</v>
      </c>
      <c r="I253" s="11"/>
      <c r="K253" s="11"/>
      <c r="L253" s="11"/>
      <c r="M253" s="11"/>
      <c r="O253" s="11"/>
      <c r="P253" s="11"/>
      <c r="Q253" s="11"/>
    </row>
    <row r="254">
      <c r="A254" s="1"/>
      <c r="B254" s="1" t="s">
        <v>3904</v>
      </c>
      <c r="C254" s="11"/>
      <c r="D254" s="11"/>
      <c r="E254" s="11" t="s">
        <v>3903</v>
      </c>
      <c r="I254" s="11"/>
      <c r="K254" s="11"/>
      <c r="L254" s="11"/>
      <c r="M254" s="11"/>
      <c r="O254" s="11"/>
      <c r="P254" s="11"/>
      <c r="Q254" s="11"/>
    </row>
    <row r="255">
      <c r="C255" s="11"/>
      <c r="D255" s="11"/>
      <c r="E255" s="11"/>
      <c r="I255" s="11"/>
      <c r="K255" s="11"/>
      <c r="L255" s="11"/>
      <c r="M255" s="11"/>
      <c r="O255" s="11"/>
      <c r="P255" s="11"/>
      <c r="Q255" s="11"/>
    </row>
    <row r="256">
      <c r="A256" s="106"/>
      <c r="B256" s="106"/>
      <c r="C256" s="107"/>
      <c r="D256" s="107"/>
      <c r="E256" s="107"/>
      <c r="F256" s="106"/>
      <c r="G256" s="106"/>
      <c r="H256" s="106"/>
      <c r="I256" s="107"/>
      <c r="J256" s="106"/>
      <c r="K256" s="107"/>
      <c r="L256" s="107"/>
      <c r="M256" s="107"/>
      <c r="N256" s="106"/>
      <c r="O256" s="107"/>
      <c r="P256" s="107"/>
      <c r="Q256" s="107"/>
      <c r="R256" s="106"/>
      <c r="S256" s="106"/>
      <c r="T256" s="106"/>
      <c r="U256" s="106"/>
      <c r="V256" s="106"/>
      <c r="W256" s="106"/>
      <c r="X256" s="106"/>
      <c r="Y256" s="106"/>
      <c r="Z256" s="106"/>
      <c r="AA256" s="106"/>
      <c r="AB256" s="106"/>
      <c r="AC256" s="106"/>
      <c r="AD256" s="106"/>
      <c r="AE256" s="106"/>
      <c r="AF256" s="106"/>
      <c r="AG256" s="106"/>
      <c r="AH256" s="106"/>
    </row>
    <row r="257">
      <c r="A257" s="1"/>
      <c r="B257" s="1" t="s">
        <v>3905</v>
      </c>
      <c r="C257" s="11"/>
      <c r="D257" s="11"/>
      <c r="E257" s="11"/>
      <c r="I257" s="11"/>
      <c r="K257" s="11"/>
      <c r="L257" s="11"/>
      <c r="M257" s="11"/>
      <c r="O257" s="11"/>
      <c r="P257" s="11"/>
      <c r="Q257" s="11"/>
    </row>
    <row r="258">
      <c r="A258" s="1"/>
      <c r="B258" s="1" t="s">
        <v>3906</v>
      </c>
      <c r="C258" s="11"/>
      <c r="D258" s="11"/>
      <c r="E258" s="11"/>
      <c r="I258" s="11"/>
      <c r="K258" s="11"/>
      <c r="L258" s="11"/>
      <c r="M258" s="11"/>
      <c r="O258" s="11"/>
      <c r="P258" s="11"/>
      <c r="Q258" s="11"/>
    </row>
    <row r="259">
      <c r="C259" s="11"/>
      <c r="D259" s="11"/>
      <c r="E259" s="11"/>
      <c r="I259" s="11"/>
      <c r="K259" s="11"/>
      <c r="L259" s="11"/>
      <c r="M259" s="11"/>
      <c r="O259" s="11"/>
      <c r="P259" s="11"/>
      <c r="Q259" s="11"/>
    </row>
    <row r="260">
      <c r="C260" s="11"/>
      <c r="D260" s="11"/>
      <c r="E260" s="11"/>
      <c r="I260" s="11"/>
      <c r="K260" s="11"/>
      <c r="L260" s="11"/>
      <c r="M260" s="11"/>
      <c r="O260" s="11"/>
      <c r="P260" s="11"/>
      <c r="Q260" s="11"/>
    </row>
    <row r="261">
      <c r="A261" s="1" t="s">
        <v>3907</v>
      </c>
      <c r="B261" s="1" t="s">
        <v>3908</v>
      </c>
      <c r="C261" s="108"/>
      <c r="D261" s="108"/>
      <c r="E261" s="108" t="s">
        <v>3909</v>
      </c>
      <c r="F261" s="108" t="s">
        <v>3910</v>
      </c>
      <c r="I261" s="11"/>
      <c r="K261" s="11"/>
      <c r="L261" s="11"/>
      <c r="M261" s="11"/>
      <c r="O261" s="11"/>
      <c r="P261" s="11"/>
      <c r="Q261" s="11"/>
    </row>
    <row r="262">
      <c r="A262" s="1" t="s">
        <v>3795</v>
      </c>
      <c r="B262" s="5" t="str">
        <f>IFERROR(__xludf.DUMMYFUNCTION("GOOGLETRANSLATE(A262,""en"",""de"")"),"Ich sollte glücklich werden.")</f>
        <v>Ich sollte glücklich werden.</v>
      </c>
      <c r="C262" s="108"/>
      <c r="D262" s="108"/>
      <c r="E262" s="108" t="s">
        <v>3911</v>
      </c>
      <c r="F262" s="109" t="str">
        <f>IFERROR(__xludf.DUMMYFUNCTION("GOOGLETRANSLATE(E262,""en"",""de"")"),"Ich sollte versuchen, glücklich zu werden.")</f>
        <v>Ich sollte versuchen, glücklich zu werden.</v>
      </c>
      <c r="I262" s="11"/>
      <c r="K262" s="11"/>
      <c r="L262" s="11"/>
      <c r="M262" s="11"/>
      <c r="O262" s="11"/>
      <c r="P262" s="11"/>
      <c r="Q262" s="11"/>
    </row>
    <row r="263">
      <c r="A263" s="1" t="s">
        <v>3758</v>
      </c>
      <c r="B263" s="5" t="str">
        <f>IFERROR(__xludf.DUMMYFUNCTION("GOOGLETRANSLATE(A263,""en"",""de"")"),"Ich kann glücklich werden.")</f>
        <v>Ich kann glücklich werden.</v>
      </c>
      <c r="C263" s="110"/>
      <c r="D263" s="110"/>
      <c r="E263" s="110" t="s">
        <v>3912</v>
      </c>
      <c r="F263" s="109" t="str">
        <f>IFERROR(__xludf.DUMMYFUNCTION("GOOGLETRANSLATE(E263,""en"",""de"")"),"Ich kann glücklich werden, wenn ich Zeit mit meinen Freunden verbringe")</f>
        <v>Ich kann glücklich werden, wenn ich Zeit mit meinen Freunden verbringe</v>
      </c>
      <c r="I263" s="11"/>
      <c r="K263" s="11"/>
      <c r="L263" s="11"/>
      <c r="M263" s="11"/>
      <c r="O263" s="11"/>
      <c r="P263" s="11"/>
      <c r="Q263" s="11"/>
    </row>
    <row r="264">
      <c r="A264" s="1" t="s">
        <v>3913</v>
      </c>
      <c r="B264" s="5" t="str">
        <f>IFERROR(__xludf.DUMMYFUNCTION("GOOGLETRANSLATE(A264,""en"",""de"")"),"Ich werde glücklich sein")</f>
        <v>Ich werde glücklich sein</v>
      </c>
      <c r="C264" s="111"/>
      <c r="D264" s="111"/>
      <c r="E264" s="111" t="s">
        <v>3914</v>
      </c>
      <c r="F264" s="109" t="str">
        <f>IFERROR(__xludf.DUMMYFUNCTION("GOOGLETRANSLATE(E264,""en"",""de"")"),"Ich werde nach der Prüfung glücklich sein.")</f>
        <v>Ich werde nach der Prüfung glücklich sein.</v>
      </c>
      <c r="I264" s="11"/>
      <c r="K264" s="11"/>
      <c r="L264" s="11"/>
      <c r="M264" s="11"/>
      <c r="O264" s="11"/>
      <c r="P264" s="11"/>
      <c r="Q264" s="11"/>
    </row>
    <row r="265">
      <c r="A265" s="1" t="s">
        <v>3726</v>
      </c>
      <c r="B265" s="5" t="str">
        <f>IFERROR(__xludf.DUMMYFUNCTION("GOOGLETRANSLATE(A265,""en"",""de"")"),"Ich werde glücklich werden.")</f>
        <v>Ich werde glücklich werden.</v>
      </c>
      <c r="C265" s="111"/>
      <c r="D265" s="111"/>
      <c r="E265" s="111" t="s">
        <v>3915</v>
      </c>
      <c r="F265" s="108" t="s">
        <v>3916</v>
      </c>
      <c r="I265" s="11"/>
      <c r="K265" s="11"/>
      <c r="L265" s="11"/>
      <c r="M265" s="11"/>
      <c r="O265" s="11"/>
      <c r="P265" s="11"/>
      <c r="Q265" s="11"/>
    </row>
    <row r="266">
      <c r="A266" s="1" t="s">
        <v>3728</v>
      </c>
      <c r="B266" s="5" t="str">
        <f>IFERROR(__xludf.DUMMYFUNCTION("GOOGLETRANSLATE(A266,""en"",""de"")"),"Ich werde glücklich.")</f>
        <v>Ich werde glücklich.</v>
      </c>
      <c r="C266" s="112"/>
      <c r="D266" s="112"/>
      <c r="E266" s="112" t="s">
        <v>3917</v>
      </c>
      <c r="F266" s="109" t="str">
        <f>IFERROR(__xludf.DUMMYFUNCTION("GOOGLETRANSLATE(E266,""en"",""de"")"),"Ich werde glücklich, während sie Fortschritte macht.")</f>
        <v>Ich werde glücklich, während sie Fortschritte macht.</v>
      </c>
      <c r="G266" s="1">
        <v>1.0</v>
      </c>
      <c r="I266" s="11"/>
      <c r="K266" s="11"/>
      <c r="L266" s="11"/>
      <c r="M266" s="11"/>
      <c r="O266" s="11"/>
      <c r="P266" s="11"/>
      <c r="Q266" s="11"/>
    </row>
    <row r="267">
      <c r="A267" s="1" t="s">
        <v>3729</v>
      </c>
      <c r="B267" s="5" t="str">
        <f>IFERROR(__xludf.DUMMYFUNCTION("GOOGLETRANSLATE(A267,""en"",""de"")"),"Ich bin glücklich geworden.")</f>
        <v>Ich bin glücklich geworden.</v>
      </c>
      <c r="C267" s="111"/>
      <c r="D267" s="111"/>
      <c r="E267" s="111" t="s">
        <v>3918</v>
      </c>
      <c r="F267" s="109" t="str">
        <f>IFERROR(__xludf.DUMMYFUNCTION("GOOGLETRANSLATE(E267,""en"",""de"")"),"Ich bin glücklich geworden, nachdem ich einen Job bekommen habe.")</f>
        <v>Ich bin glücklich geworden, nachdem ich einen Job bekommen habe.</v>
      </c>
      <c r="G267" s="1">
        <v>1.0</v>
      </c>
      <c r="I267" s="11"/>
      <c r="K267" s="11"/>
      <c r="L267" s="11"/>
      <c r="M267" s="11"/>
      <c r="O267" s="11"/>
      <c r="P267" s="11"/>
      <c r="Q267" s="11"/>
    </row>
    <row r="268">
      <c r="A268" s="1" t="s">
        <v>3919</v>
      </c>
      <c r="B268" s="5" t="str">
        <f>IFERROR(__xludf.DUMMYFUNCTION("GOOGLETRANSLATE(A268,""en"",""de"")"),"Ich wurde glücklich.")</f>
        <v>Ich wurde glücklich.</v>
      </c>
      <c r="C268" s="111"/>
      <c r="D268" s="111"/>
      <c r="E268" s="111" t="s">
        <v>3920</v>
      </c>
      <c r="F268" s="109" t="str">
        <f>IFERROR(__xludf.DUMMYFUNCTION("GOOGLETRANSLATE(E268,""en"",""de"")"),"Ich wurde glücklich, nachdem ich geheiratet hatte.")</f>
        <v>Ich wurde glücklich, nachdem ich geheiratet hatte.</v>
      </c>
      <c r="I268" s="11"/>
      <c r="K268" s="11"/>
      <c r="L268" s="11"/>
      <c r="M268" s="11"/>
      <c r="O268" s="11"/>
      <c r="P268" s="11"/>
      <c r="Q268" s="11"/>
    </row>
    <row r="269">
      <c r="A269" s="1"/>
      <c r="C269" s="111"/>
      <c r="D269" s="111"/>
      <c r="E269" s="111" t="s">
        <v>3921</v>
      </c>
      <c r="F269" s="109" t="str">
        <f>IFERROR(__xludf.DUMMYFUNCTION("GOOGLETRANSLATE(E269,""en"",""de"")"),"Ich bin glücklich, wenn ich mit meiner Katze spiele.")</f>
        <v>Ich bin glücklich, wenn ich mit meiner Katze spiele.</v>
      </c>
      <c r="I269" s="11"/>
      <c r="K269" s="11"/>
      <c r="L269" s="11"/>
      <c r="M269" s="11"/>
      <c r="O269" s="11"/>
      <c r="P269" s="11"/>
      <c r="Q269" s="11"/>
    </row>
    <row r="270">
      <c r="A270" s="1" t="s">
        <v>3750</v>
      </c>
      <c r="B270" s="1" t="s">
        <v>3751</v>
      </c>
      <c r="C270" s="113"/>
      <c r="D270" s="113"/>
      <c r="E270" s="113"/>
      <c r="F270" s="109" t="str">
        <f>IFERROR(__xludf.DUMMYFUNCTION("GOOGLETRANSLATE(E270,""en"",""de"")"),"#VALUE!")</f>
        <v>#VALUE!</v>
      </c>
      <c r="I270" s="11"/>
      <c r="K270" s="11"/>
      <c r="L270" s="11"/>
      <c r="M270" s="11"/>
      <c r="O270" s="11"/>
      <c r="P270" s="11"/>
      <c r="Q270" s="11"/>
    </row>
    <row r="271">
      <c r="A271" s="1" t="s">
        <v>3797</v>
      </c>
      <c r="B271" s="5" t="str">
        <f>IFERROR(__xludf.DUMMYFUNCTION("GOOGLETRANSLATE(A271,""en"",""de"")"),"Ich sollte reich werden.")</f>
        <v>Ich sollte reich werden.</v>
      </c>
      <c r="C271" s="111"/>
      <c r="D271" s="111"/>
      <c r="E271" s="111" t="s">
        <v>3909</v>
      </c>
      <c r="F271" s="109" t="str">
        <f>IFERROR(__xludf.DUMMYFUNCTION("GOOGLETRANSLATE(E271,""en"",""de"")"),"Ich möchte früher glücklich werden.")</f>
        <v>Ich möchte früher glücklich werden.</v>
      </c>
      <c r="I271" s="11"/>
      <c r="K271" s="11"/>
      <c r="L271" s="11"/>
      <c r="M271" s="11"/>
      <c r="O271" s="11"/>
      <c r="P271" s="11"/>
      <c r="Q271" s="11"/>
    </row>
    <row r="272">
      <c r="A272" s="1" t="s">
        <v>3761</v>
      </c>
      <c r="B272" s="5" t="str">
        <f>IFERROR(__xludf.DUMMYFUNCTION("GOOGLETRANSLATE(A272,""en"",""de"")"),"Ich kann reich werden.")</f>
        <v>Ich kann reich werden.</v>
      </c>
      <c r="C272" s="111"/>
      <c r="D272" s="111"/>
      <c r="E272" s="111" t="s">
        <v>3922</v>
      </c>
      <c r="F272" s="109" t="str">
        <f>IFERROR(__xludf.DUMMYFUNCTION("GOOGLETRANSLATE(E272,""en"",""de"")"),"Ich möchte früher Manager werden.")</f>
        <v>Ich möchte früher Manager werden.</v>
      </c>
      <c r="I272" s="11"/>
      <c r="K272" s="11"/>
      <c r="L272" s="11"/>
      <c r="M272" s="11"/>
      <c r="O272" s="11"/>
      <c r="P272" s="11"/>
      <c r="Q272" s="11"/>
    </row>
    <row r="273">
      <c r="A273" s="1" t="s">
        <v>3923</v>
      </c>
      <c r="B273" s="5" t="str">
        <f>IFERROR(__xludf.DUMMYFUNCTION("GOOGLETRANSLATE(A273,""en"",""de"")"),"Ich werde reich sein.")</f>
        <v>Ich werde reich sein.</v>
      </c>
      <c r="C273" s="111"/>
      <c r="D273" s="111"/>
      <c r="E273" s="111" t="s">
        <v>3924</v>
      </c>
      <c r="F273" s="109" t="str">
        <f>IFERROR(__xludf.DUMMYFUNCTION("GOOGLETRANSLATE(E273,""en"",""de"")"),"Ich möchte schneller stabil werden.")</f>
        <v>Ich möchte schneller stabil werden.</v>
      </c>
      <c r="I273" s="11"/>
      <c r="K273" s="11"/>
      <c r="L273" s="11"/>
      <c r="M273" s="11"/>
      <c r="O273" s="11"/>
      <c r="P273" s="11"/>
      <c r="Q273" s="11"/>
    </row>
    <row r="274">
      <c r="A274" s="1" t="s">
        <v>3730</v>
      </c>
      <c r="B274" s="5" t="str">
        <f>IFERROR(__xludf.DUMMYFUNCTION("GOOGLETRANSLATE(A274,""en"",""de"")"),"Ich werde reich werden.")</f>
        <v>Ich werde reich werden.</v>
      </c>
      <c r="C274" s="111"/>
      <c r="D274" s="111"/>
      <c r="E274" s="111" t="s">
        <v>3925</v>
      </c>
      <c r="F274" s="109" t="str">
        <f>IFERROR(__xludf.DUMMYFUNCTION("GOOGLETRANSLATE(E274,""en"",""de"")"),"Ich möchte früher unabhängig werden.")</f>
        <v>Ich möchte früher unabhängig werden.</v>
      </c>
      <c r="I274" s="11"/>
      <c r="K274" s="11"/>
      <c r="L274" s="11"/>
      <c r="M274" s="11"/>
      <c r="O274" s="11"/>
      <c r="P274" s="11"/>
      <c r="Q274" s="11"/>
    </row>
    <row r="275">
      <c r="A275" s="1" t="s">
        <v>3732</v>
      </c>
      <c r="B275" s="5" t="str">
        <f>IFERROR(__xludf.DUMMYFUNCTION("GOOGLETRANSLATE(A275,""en"",""de"")"),"Ich werde reich.")</f>
        <v>Ich werde reich.</v>
      </c>
      <c r="C275" s="111"/>
      <c r="D275" s="111"/>
      <c r="E275" s="111" t="s">
        <v>3926</v>
      </c>
      <c r="F275" s="109" t="str">
        <f>IFERROR(__xludf.DUMMYFUNCTION("GOOGLETRANSLATE(E275,""en"",""de"")"),"Ich möchte später fleißig werden.")</f>
        <v>Ich möchte später fleißig werden.</v>
      </c>
      <c r="I275" s="11"/>
      <c r="K275" s="11"/>
      <c r="L275" s="11"/>
      <c r="M275" s="11"/>
      <c r="O275" s="11"/>
      <c r="P275" s="11"/>
      <c r="Q275" s="11"/>
    </row>
    <row r="276">
      <c r="A276" s="1" t="s">
        <v>3733</v>
      </c>
      <c r="B276" s="5" t="str">
        <f>IFERROR(__xludf.DUMMYFUNCTION("GOOGLETRANSLATE(A276,""en"",""de"")"),"Ich bin reich geworden.")</f>
        <v>Ich bin reich geworden.</v>
      </c>
      <c r="C276" s="111"/>
      <c r="D276" s="111"/>
      <c r="E276" s="111" t="s">
        <v>3927</v>
      </c>
      <c r="F276" s="109" t="str">
        <f>IFERROR(__xludf.DUMMYFUNCTION("GOOGLETRANSLATE(E276,""en"",""de"")"),"Ich möchte später Redakteurin werden.")</f>
        <v>Ich möchte später Redakteurin werden.</v>
      </c>
      <c r="I276" s="11"/>
      <c r="K276" s="11"/>
      <c r="L276" s="11"/>
      <c r="M276" s="11"/>
      <c r="O276" s="11"/>
      <c r="P276" s="11"/>
      <c r="Q276" s="11"/>
    </row>
    <row r="277">
      <c r="A277" s="1" t="s">
        <v>3928</v>
      </c>
      <c r="B277" s="5" t="str">
        <f>IFERROR(__xludf.DUMMYFUNCTION("GOOGLETRANSLATE(A277,""en"",""de"")"),"Ich wurde reich.")</f>
        <v>Ich wurde reich.</v>
      </c>
      <c r="C277" s="111"/>
      <c r="D277" s="111"/>
      <c r="E277" s="111" t="s">
        <v>3929</v>
      </c>
      <c r="F277" s="109" t="str">
        <f>IFERROR(__xludf.DUMMYFUNCTION("GOOGLETRANSLATE(E277,""en"",""de"")"),"Ich möchte später im Leben Videoeditor werden ")</f>
        <v>Ich möchte später im Leben Videoeditor werden </v>
      </c>
      <c r="I277" s="11"/>
      <c r="K277" s="11"/>
      <c r="L277" s="11"/>
      <c r="M277" s="11"/>
      <c r="O277" s="11"/>
      <c r="P277" s="11"/>
      <c r="Q277" s="11"/>
    </row>
    <row r="278">
      <c r="C278" s="111"/>
      <c r="D278" s="111"/>
      <c r="E278" s="111" t="s">
        <v>3930</v>
      </c>
      <c r="F278" s="109" t="str">
        <f>IFERROR(__xludf.DUMMYFUNCTION("GOOGLETRANSLATE(E278,""en"",""de"")"),"Ich möchte später im Leben Schriftsteller werden. ")</f>
        <v>Ich möchte später im Leben Schriftsteller werden. </v>
      </c>
      <c r="I278" s="11"/>
      <c r="K278" s="11"/>
      <c r="L278" s="11"/>
      <c r="M278" s="11"/>
      <c r="O278" s="11"/>
      <c r="P278" s="11"/>
      <c r="Q278" s="11"/>
    </row>
    <row r="279">
      <c r="A279" s="1" t="s">
        <v>3931</v>
      </c>
      <c r="B279" s="1" t="s">
        <v>3932</v>
      </c>
      <c r="C279" s="111"/>
      <c r="D279" s="111"/>
      <c r="E279" s="111" t="s">
        <v>3933</v>
      </c>
      <c r="F279" s="109" t="str">
        <f>IFERROR(__xludf.DUMMYFUNCTION("GOOGLETRANSLATE(E279,""en"",""de"")"),"Ich möchte später im Leben Komiker werden.")</f>
        <v>Ich möchte später im Leben Komiker werden.</v>
      </c>
      <c r="I279" s="11"/>
      <c r="K279" s="11"/>
      <c r="L279" s="11"/>
      <c r="M279" s="11"/>
      <c r="O279" s="11"/>
      <c r="P279" s="11"/>
      <c r="Q279" s="11"/>
    </row>
    <row r="280">
      <c r="A280" s="1" t="s">
        <v>3934</v>
      </c>
      <c r="B280" s="5" t="str">
        <f>IFERROR(__xludf.DUMMYFUNCTION("GOOGLETRANSLATE(A280,""en"",""de"")"),"Ich sollte elegant werden.")</f>
        <v>Ich sollte elegant werden.</v>
      </c>
      <c r="C280" s="111"/>
      <c r="D280" s="111"/>
      <c r="E280" s="111" t="s">
        <v>3929</v>
      </c>
      <c r="F280" s="109" t="str">
        <f>IFERROR(__xludf.DUMMYFUNCTION("GOOGLETRANSLATE(E280,""en"",""de"")"),"Ich möchte später im Leben Videoeditor werden ")</f>
        <v>Ich möchte später im Leben Videoeditor werden </v>
      </c>
      <c r="I280" s="11"/>
      <c r="K280" s="11"/>
      <c r="L280" s="11"/>
      <c r="M280" s="11"/>
      <c r="O280" s="11"/>
      <c r="P280" s="11"/>
      <c r="Q280" s="11"/>
    </row>
    <row r="281">
      <c r="A281" s="1" t="s">
        <v>3935</v>
      </c>
      <c r="B281" s="5" t="str">
        <f>IFERROR(__xludf.DUMMYFUNCTION("GOOGLETRANSLATE(A281,""en"",""de"")"),"Ich kann elegant werden.")</f>
        <v>Ich kann elegant werden.</v>
      </c>
      <c r="C281" s="111"/>
      <c r="D281" s="111"/>
      <c r="E281" s="111" t="s">
        <v>3936</v>
      </c>
      <c r="F281" s="109" t="str">
        <f>IFERROR(__xludf.DUMMYFUNCTION("GOOGLETRANSLATE(E281,""en"",""de"")"),"Ich möchte zunächst Videoeditor und dann Sänger werden.")</f>
        <v>Ich möchte zunächst Videoeditor und dann Sänger werden.</v>
      </c>
      <c r="I281" s="11"/>
      <c r="K281" s="11"/>
      <c r="L281" s="11"/>
      <c r="M281" s="11"/>
      <c r="O281" s="11"/>
      <c r="P281" s="11"/>
      <c r="Q281" s="11"/>
    </row>
    <row r="282">
      <c r="A282" s="1" t="s">
        <v>3937</v>
      </c>
      <c r="B282" s="5" t="str">
        <f>IFERROR(__xludf.DUMMYFUNCTION("GOOGLETRANSLATE(A282,""en"",""de"")"),"Ich werde elegant sein.")</f>
        <v>Ich werde elegant sein.</v>
      </c>
      <c r="C282" s="113"/>
      <c r="D282" s="113"/>
      <c r="E282" s="113"/>
      <c r="F282" s="109" t="str">
        <f>IFERROR(__xludf.DUMMYFUNCTION("GOOGLETRANSLATE(E282,""en"",""de"")"),"#VALUE!")</f>
        <v>#VALUE!</v>
      </c>
      <c r="I282" s="11"/>
      <c r="K282" s="11"/>
      <c r="L282" s="11"/>
      <c r="M282" s="11"/>
      <c r="O282" s="11"/>
      <c r="P282" s="11"/>
      <c r="Q282" s="11"/>
    </row>
    <row r="283">
      <c r="A283" s="1" t="s">
        <v>3734</v>
      </c>
      <c r="B283" s="5" t="str">
        <f>IFERROR(__xludf.DUMMYFUNCTION("GOOGLETRANSLATE(A283,""en"",""de"")"),"Ich werde elegant.")</f>
        <v>Ich werde elegant.</v>
      </c>
      <c r="C283" s="108"/>
      <c r="D283" s="108"/>
      <c r="E283" s="108" t="s">
        <v>3938</v>
      </c>
      <c r="F283" s="109" t="str">
        <f>IFERROR(__xludf.DUMMYFUNCTION("GOOGLETRANSLATE(E283,""en"",""de"")"),"Ich sollte versuchen, schnell zu werden.")</f>
        <v>Ich sollte versuchen, schnell zu werden.</v>
      </c>
      <c r="I283" s="11"/>
      <c r="K283" s="11"/>
      <c r="L283" s="11"/>
      <c r="M283" s="11"/>
      <c r="O283" s="11"/>
      <c r="P283" s="11"/>
      <c r="Q283" s="11"/>
    </row>
    <row r="284">
      <c r="A284" s="1" t="s">
        <v>3939</v>
      </c>
      <c r="B284" s="5" t="str">
        <f>IFERROR(__xludf.DUMMYFUNCTION("GOOGLETRANSLATE(A284,""en"",""de"")"),"Ich werde elegant.")</f>
        <v>Ich werde elegant.</v>
      </c>
      <c r="C284" s="108"/>
      <c r="D284" s="108"/>
      <c r="E284" s="108" t="s">
        <v>3940</v>
      </c>
      <c r="F284" s="109" t="str">
        <f>IFERROR(__xludf.DUMMYFUNCTION("GOOGLETRANSLATE(E284,""en"",""de"")"),"Ich sollte versuchen, schneller zu werden.")</f>
        <v>Ich sollte versuchen, schneller zu werden.</v>
      </c>
      <c r="I284" s="11"/>
      <c r="K284" s="11"/>
      <c r="L284" s="11"/>
      <c r="M284" s="11"/>
      <c r="O284" s="11"/>
      <c r="P284" s="11"/>
      <c r="Q284" s="11"/>
    </row>
    <row r="285">
      <c r="A285" s="1" t="s">
        <v>3941</v>
      </c>
      <c r="B285" s="5" t="str">
        <f>IFERROR(__xludf.DUMMYFUNCTION("GOOGLETRANSLATE(A285,""en"",""de"")"),"Ich bin elegant geworden.")</f>
        <v>Ich bin elegant geworden.</v>
      </c>
      <c r="C285" s="108"/>
      <c r="D285" s="108"/>
      <c r="E285" s="108" t="s">
        <v>3942</v>
      </c>
      <c r="F285" s="109" t="str">
        <f>IFERROR(__xludf.DUMMYFUNCTION("GOOGLETRANSLATE(E285,""en"",""de"")"),"Ich sollte versuchen, der Schnellste zu werden.")</f>
        <v>Ich sollte versuchen, der Schnellste zu werden.</v>
      </c>
      <c r="I285" s="11"/>
      <c r="K285" s="11"/>
      <c r="L285" s="11"/>
      <c r="M285" s="11"/>
      <c r="O285" s="11"/>
      <c r="P285" s="11"/>
      <c r="Q285" s="11"/>
    </row>
    <row r="286">
      <c r="A286" s="1" t="s">
        <v>3943</v>
      </c>
      <c r="B286" s="5" t="str">
        <f>IFERROR(__xludf.DUMMYFUNCTION("GOOGLETRANSLATE(A286,""en"",""de"")"),"Ich wurde elegant.")</f>
        <v>Ich wurde elegant.</v>
      </c>
      <c r="C286" s="108"/>
      <c r="D286" s="108"/>
      <c r="E286" s="108" t="s">
        <v>3944</v>
      </c>
      <c r="F286" s="109" t="str">
        <f>IFERROR(__xludf.DUMMYFUNCTION("GOOGLETRANSLATE(E286,""en"",""de"")"),"Ich sollte versuchen, schlau zu werden.")</f>
        <v>Ich sollte versuchen, schlau zu werden.</v>
      </c>
      <c r="I286" s="11"/>
      <c r="K286" s="11"/>
      <c r="L286" s="11"/>
      <c r="M286" s="11"/>
      <c r="O286" s="11"/>
      <c r="P286" s="11"/>
      <c r="Q286" s="11"/>
    </row>
    <row r="287">
      <c r="C287" s="108"/>
      <c r="D287" s="108"/>
      <c r="E287" s="108" t="s">
        <v>3945</v>
      </c>
      <c r="F287" s="109" t="str">
        <f>IFERROR(__xludf.DUMMYFUNCTION("GOOGLETRANSLATE(E287,""en"",""de"")"),"Ich sollte versuchen, schlauer zu werden.")</f>
        <v>Ich sollte versuchen, schlauer zu werden.</v>
      </c>
      <c r="I287" s="11"/>
      <c r="K287" s="11"/>
      <c r="L287" s="11"/>
      <c r="M287" s="11"/>
      <c r="O287" s="11"/>
      <c r="P287" s="11"/>
      <c r="Q287" s="11"/>
    </row>
    <row r="288">
      <c r="A288" s="1" t="s">
        <v>3946</v>
      </c>
      <c r="B288" s="1" t="s">
        <v>3947</v>
      </c>
      <c r="C288" s="108"/>
      <c r="D288" s="108"/>
      <c r="E288" s="108" t="s">
        <v>3948</v>
      </c>
      <c r="F288" s="109" t="str">
        <f>IFERROR(__xludf.DUMMYFUNCTION("GOOGLETRANSLATE(E288,""en"",""de"")"),"Ich sollte versuchen, der Klügste zu werden.")</f>
        <v>Ich sollte versuchen, der Klügste zu werden.</v>
      </c>
      <c r="I288" s="11"/>
      <c r="K288" s="11"/>
      <c r="L288" s="11"/>
      <c r="M288" s="11"/>
      <c r="O288" s="11"/>
      <c r="P288" s="11"/>
      <c r="Q288" s="11"/>
    </row>
    <row r="289">
      <c r="A289" s="1" t="s">
        <v>3803</v>
      </c>
      <c r="B289" s="5" t="str">
        <f>IFERROR(__xludf.DUMMYFUNCTION("GOOGLETRANSLATE(A289,""en"",""de"")"),"Ich sollte ruhig werden.")</f>
        <v>Ich sollte ruhig werden.</v>
      </c>
      <c r="C289" s="108"/>
      <c r="D289" s="108"/>
      <c r="E289" s="108" t="s">
        <v>3949</v>
      </c>
      <c r="F289" s="109" t="str">
        <f>IFERROR(__xludf.DUMMYFUNCTION("GOOGLETRANSLATE(E289,""en"",""de"")"),"Ich sollte versuchen, ein Frühaufsteher zu werden.")</f>
        <v>Ich sollte versuchen, ein Frühaufsteher zu werden.</v>
      </c>
      <c r="I289" s="11"/>
      <c r="K289" s="11"/>
      <c r="L289" s="11"/>
      <c r="M289" s="11"/>
      <c r="O289" s="11"/>
      <c r="P289" s="11"/>
      <c r="Q289" s="11"/>
    </row>
    <row r="290">
      <c r="A290" s="1" t="s">
        <v>3772</v>
      </c>
      <c r="B290" s="5" t="str">
        <f>IFERROR(__xludf.DUMMYFUNCTION("GOOGLETRANSLATE(A290,""en"",""de"")"),"Ich kann ruhig werden.")</f>
        <v>Ich kann ruhig werden.</v>
      </c>
      <c r="C290" s="108"/>
      <c r="D290" s="108"/>
      <c r="E290" s="108" t="s">
        <v>3950</v>
      </c>
      <c r="F290" s="109" t="str">
        <f>IFERROR(__xludf.DUMMYFUNCTION("GOOGLETRANSLATE(E290,""en"",""de"")"),"Ich sollte versuchen, fleißig zu werden.")</f>
        <v>Ich sollte versuchen, fleißig zu werden.</v>
      </c>
      <c r="I290" s="11"/>
      <c r="K290" s="11"/>
      <c r="L290" s="11"/>
      <c r="M290" s="11"/>
      <c r="O290" s="11"/>
      <c r="P290" s="11"/>
      <c r="Q290" s="11"/>
    </row>
    <row r="291">
      <c r="A291" s="1" t="s">
        <v>3951</v>
      </c>
      <c r="B291" s="5" t="str">
        <f>IFERROR(__xludf.DUMMYFUNCTION("GOOGLETRANSLATE(A291,""en"",""de"")"),"Ich werde ruhig sein.")</f>
        <v>Ich werde ruhig sein.</v>
      </c>
      <c r="C291" s="108"/>
      <c r="D291" s="108"/>
      <c r="E291" s="108" t="s">
        <v>3952</v>
      </c>
      <c r="F291" s="109" t="str">
        <f>IFERROR(__xludf.DUMMYFUNCTION("GOOGLETRANSLATE(E291,""en"",""de"")"),"Ich sollte versuchen, fleißiger zu werden.")</f>
        <v>Ich sollte versuchen, fleißiger zu werden.</v>
      </c>
      <c r="I291" s="11"/>
      <c r="K291" s="11"/>
      <c r="L291" s="11"/>
      <c r="M291" s="11"/>
      <c r="O291" s="11"/>
      <c r="P291" s="11"/>
      <c r="Q291" s="11"/>
    </row>
    <row r="292">
      <c r="A292" s="1" t="s">
        <v>3742</v>
      </c>
      <c r="B292" s="5" t="str">
        <f>IFERROR(__xludf.DUMMYFUNCTION("GOOGLETRANSLATE(A292,""en"",""de"")"),"Ich werde ruhig werden.")</f>
        <v>Ich werde ruhig werden.</v>
      </c>
      <c r="C292" s="108"/>
      <c r="D292" s="108"/>
      <c r="E292" s="108" t="s">
        <v>3953</v>
      </c>
      <c r="F292" s="109" t="str">
        <f>IFERROR(__xludf.DUMMYFUNCTION("GOOGLETRANSLATE(E292,""en"",""de"")"),"Ich sollte versuchen, praktischer zu werden.")</f>
        <v>Ich sollte versuchen, praktischer zu werden.</v>
      </c>
      <c r="I292" s="11"/>
      <c r="K292" s="11"/>
      <c r="L292" s="11"/>
      <c r="M292" s="11"/>
      <c r="O292" s="11"/>
      <c r="P292" s="11"/>
      <c r="Q292" s="11"/>
    </row>
    <row r="293">
      <c r="A293" s="1" t="s">
        <v>3744</v>
      </c>
      <c r="B293" s="5" t="str">
        <f>IFERROR(__xludf.DUMMYFUNCTION("GOOGLETRANSLATE(A293,""en"",""de"")"),"Ich werde ruhig.")</f>
        <v>Ich werde ruhig.</v>
      </c>
      <c r="C293" s="108"/>
      <c r="D293" s="108"/>
      <c r="E293" s="108" t="s">
        <v>3954</v>
      </c>
      <c r="F293" s="109" t="str">
        <f>IFERROR(__xludf.DUMMYFUNCTION("GOOGLETRANSLATE(E293,""en"",""de"")"),"Ich sollte versuchen, praktisch zu werden.")</f>
        <v>Ich sollte versuchen, praktisch zu werden.</v>
      </c>
      <c r="I293" s="11"/>
      <c r="K293" s="11"/>
      <c r="L293" s="11"/>
      <c r="M293" s="11"/>
      <c r="O293" s="11"/>
      <c r="P293" s="11"/>
      <c r="Q293" s="11"/>
    </row>
    <row r="294">
      <c r="A294" s="1" t="s">
        <v>3745</v>
      </c>
      <c r="B294" s="5" t="str">
        <f>IFERROR(__xludf.DUMMYFUNCTION("GOOGLETRANSLATE(A294,""en"",""de"")"),"Ich bin ruhig geworden.")</f>
        <v>Ich bin ruhig geworden.</v>
      </c>
      <c r="C294" s="111"/>
      <c r="D294" s="111"/>
      <c r="E294" s="111"/>
      <c r="F294" s="109"/>
      <c r="I294" s="11"/>
      <c r="K294" s="11"/>
      <c r="L294" s="11"/>
      <c r="M294" s="11"/>
      <c r="O294" s="11"/>
      <c r="P294" s="11"/>
      <c r="Q294" s="11"/>
    </row>
    <row r="295">
      <c r="A295" s="1" t="s">
        <v>3955</v>
      </c>
      <c r="B295" s="5" t="str">
        <f>IFERROR(__xludf.DUMMYFUNCTION("GOOGLETRANSLATE(A295,""en"",""de"")"),"Ich wurde ruhig.")</f>
        <v>Ich wurde ruhig.</v>
      </c>
      <c r="C295" s="111"/>
      <c r="D295" s="111"/>
      <c r="E295" s="111" t="s">
        <v>3956</v>
      </c>
      <c r="F295" s="109" t="str">
        <f>IFERROR(__xludf.DUMMYFUNCTION("GOOGLETRANSLATE(E295,""en"",""de"")"),"Vielleicht kann ich besser werden, wenn ich übe.")</f>
        <v>Vielleicht kann ich besser werden, wenn ich übe.</v>
      </c>
      <c r="I295" s="11"/>
      <c r="K295" s="11"/>
      <c r="L295" s="11"/>
      <c r="M295" s="11"/>
      <c r="O295" s="11"/>
      <c r="P295" s="11"/>
      <c r="Q295" s="11"/>
    </row>
    <row r="296">
      <c r="C296" s="111"/>
      <c r="D296" s="111"/>
      <c r="E296" s="111" t="s">
        <v>3957</v>
      </c>
      <c r="F296" s="109" t="str">
        <f>IFERROR(__xludf.DUMMYFUNCTION("GOOGLETRANSLATE(E296,""en"",""de"")"),"Vielleicht kann ich besser werden, wenn ich mehr übe.")</f>
        <v>Vielleicht kann ich besser werden, wenn ich mehr übe.</v>
      </c>
      <c r="I296" s="11"/>
      <c r="K296" s="11"/>
      <c r="L296" s="11"/>
      <c r="M296" s="11"/>
      <c r="O296" s="11"/>
      <c r="P296" s="11"/>
      <c r="Q296" s="11"/>
    </row>
    <row r="297">
      <c r="A297" s="1" t="s">
        <v>3958</v>
      </c>
      <c r="B297" s="1" t="s">
        <v>3959</v>
      </c>
      <c r="C297" s="111"/>
      <c r="D297" s="111"/>
      <c r="E297" s="111" t="s">
        <v>3960</v>
      </c>
      <c r="F297" s="109" t="str">
        <f>IFERROR(__xludf.DUMMYFUNCTION("GOOGLETRANSLATE(E297,""en"",""de"")"),"Vielleicht kann ich besser werden, wenn ich lerne.")</f>
        <v>Vielleicht kann ich besser werden, wenn ich lerne.</v>
      </c>
      <c r="I297" s="11"/>
      <c r="K297" s="11"/>
      <c r="L297" s="11"/>
      <c r="M297" s="11"/>
      <c r="O297" s="11"/>
      <c r="P297" s="11"/>
      <c r="Q297" s="11"/>
    </row>
    <row r="298">
      <c r="A298" s="1" t="s">
        <v>3805</v>
      </c>
      <c r="B298" s="5" t="str">
        <f>IFERROR(__xludf.DUMMYFUNCTION("GOOGLETRANSLATE(A298,""en"",""de"")"),"Ich sollte fit werden.")</f>
        <v>Ich sollte fit werden.</v>
      </c>
      <c r="C298" s="111"/>
      <c r="D298" s="111"/>
      <c r="E298" s="111" t="s">
        <v>3961</v>
      </c>
      <c r="F298" s="109" t="str">
        <f>IFERROR(__xludf.DUMMYFUNCTION("GOOGLETRANSLATE(E298,""en"",""de"")"),"Vielleicht kann ich besser werden, wenn ich intelligent lerne.")</f>
        <v>Vielleicht kann ich besser werden, wenn ich intelligent lerne.</v>
      </c>
      <c r="I298" s="11"/>
      <c r="K298" s="11"/>
      <c r="L298" s="11"/>
      <c r="M298" s="11"/>
      <c r="O298" s="11"/>
      <c r="P298" s="11"/>
      <c r="Q298" s="11"/>
    </row>
    <row r="299">
      <c r="A299" s="1" t="s">
        <v>3775</v>
      </c>
      <c r="B299" s="5" t="str">
        <f>IFERROR(__xludf.DUMMYFUNCTION("GOOGLETRANSLATE(A299,""en"",""de"")"),"Ich kann fit werden.")</f>
        <v>Ich kann fit werden.</v>
      </c>
      <c r="C299" s="111"/>
      <c r="D299" s="111"/>
      <c r="E299" s="111" t="s">
        <v>3956</v>
      </c>
      <c r="F299" s="109" t="str">
        <f>IFERROR(__xludf.DUMMYFUNCTION("GOOGLETRANSLATE(E299,""en"",""de"")"),"Vielleicht kann ich besser werden, wenn ich übe.")</f>
        <v>Vielleicht kann ich besser werden, wenn ich übe.</v>
      </c>
      <c r="I299" s="11"/>
      <c r="K299" s="11"/>
      <c r="L299" s="11"/>
      <c r="M299" s="11"/>
      <c r="O299" s="11"/>
      <c r="P299" s="11"/>
      <c r="Q299" s="11"/>
    </row>
    <row r="300">
      <c r="A300" s="1" t="s">
        <v>3962</v>
      </c>
      <c r="B300" s="5" t="str">
        <f>IFERROR(__xludf.DUMMYFUNCTION("GOOGLETRANSLATE(A300,""en"",""de"")"),"Ich werde fit sein.")</f>
        <v>Ich werde fit sein.</v>
      </c>
      <c r="C300" s="11"/>
      <c r="D300" s="11"/>
      <c r="E300" s="11"/>
      <c r="F300" s="5" t="str">
        <f>IFERROR(__xludf.DUMMYFUNCTION("GOOGLETRANSLATE(E300,""en"",""de"")"),"#VALUE!")</f>
        <v>#VALUE!</v>
      </c>
      <c r="I300" s="11"/>
      <c r="K300" s="11"/>
      <c r="L300" s="11"/>
      <c r="M300" s="11"/>
      <c r="O300" s="11"/>
      <c r="P300" s="11"/>
      <c r="Q300" s="11"/>
    </row>
    <row r="301">
      <c r="A301" s="1" t="s">
        <v>3746</v>
      </c>
      <c r="B301" s="5" t="str">
        <f>IFERROR(__xludf.DUMMYFUNCTION("GOOGLETRANSLATE(A301,""en"",""de"")"),"Ich werde fit.")</f>
        <v>Ich werde fit.</v>
      </c>
      <c r="C301" s="11"/>
      <c r="D301" s="11"/>
      <c r="E301" s="11"/>
      <c r="F301" s="5" t="str">
        <f>IFERROR(__xludf.DUMMYFUNCTION("GOOGLETRANSLATE(E301,""en"",""de"")"),"#VALUE!")</f>
        <v>#VALUE!</v>
      </c>
      <c r="I301" s="11"/>
      <c r="K301" s="11"/>
      <c r="L301" s="11"/>
      <c r="M301" s="11"/>
      <c r="O301" s="11"/>
      <c r="P301" s="11"/>
      <c r="Q301" s="11"/>
    </row>
    <row r="302">
      <c r="A302" s="1" t="s">
        <v>3748</v>
      </c>
      <c r="B302" s="5" t="str">
        <f>IFERROR(__xludf.DUMMYFUNCTION("GOOGLETRANSLATE(A302,""en"",""de"")"),"Ich werde fit.")</f>
        <v>Ich werde fit.</v>
      </c>
      <c r="C302" s="11"/>
      <c r="D302" s="11"/>
      <c r="E302" s="11"/>
      <c r="I302" s="11"/>
      <c r="K302" s="11"/>
      <c r="L302" s="11"/>
      <c r="M302" s="11"/>
      <c r="O302" s="11"/>
      <c r="P302" s="11"/>
      <c r="Q302" s="11"/>
    </row>
    <row r="303">
      <c r="A303" s="1" t="s">
        <v>3749</v>
      </c>
      <c r="B303" s="5" t="str">
        <f>IFERROR(__xludf.DUMMYFUNCTION("GOOGLETRANSLATE(A303,""en"",""de"")"),"Ich bin fit geworden.")</f>
        <v>Ich bin fit geworden.</v>
      </c>
      <c r="C303" s="11"/>
      <c r="D303" s="11"/>
      <c r="E303" s="11"/>
      <c r="I303" s="11"/>
      <c r="K303" s="11"/>
      <c r="L303" s="11"/>
      <c r="M303" s="11"/>
      <c r="O303" s="11"/>
      <c r="P303" s="11"/>
      <c r="Q303" s="11"/>
    </row>
    <row r="304">
      <c r="A304" s="1" t="s">
        <v>3963</v>
      </c>
      <c r="B304" s="5" t="str">
        <f>IFERROR(__xludf.DUMMYFUNCTION("GOOGLETRANSLATE(A304,""en"",""de"")"),"Ich wurde fit.")</f>
        <v>Ich wurde fit.</v>
      </c>
      <c r="C304" s="3"/>
      <c r="D304" s="3"/>
      <c r="E304" s="3" t="s">
        <v>3964</v>
      </c>
      <c r="I304" s="11"/>
      <c r="K304" s="11"/>
      <c r="L304" s="11"/>
      <c r="M304" s="11"/>
      <c r="O304" s="11"/>
      <c r="P304" s="11"/>
      <c r="Q304" s="11"/>
    </row>
    <row r="305">
      <c r="C305" s="3"/>
      <c r="D305" s="3"/>
      <c r="E305" s="3" t="s">
        <v>3965</v>
      </c>
      <c r="I305" s="11"/>
      <c r="K305" s="11"/>
      <c r="L305" s="11"/>
      <c r="M305" s="11"/>
      <c r="O305" s="11"/>
      <c r="P305" s="11"/>
      <c r="Q305" s="11"/>
    </row>
    <row r="306">
      <c r="C306" s="3"/>
      <c r="D306" s="3"/>
      <c r="E306" s="3" t="s">
        <v>3966</v>
      </c>
      <c r="I306" s="11"/>
      <c r="K306" s="11"/>
      <c r="L306" s="11"/>
      <c r="M306" s="11"/>
      <c r="O306" s="11"/>
      <c r="P306" s="11"/>
      <c r="Q306" s="11"/>
    </row>
    <row r="307" ht="14.25" customHeight="1">
      <c r="A307" s="114"/>
      <c r="B307" s="114"/>
      <c r="C307" s="115"/>
      <c r="D307" s="115"/>
      <c r="E307" s="115"/>
      <c r="F307" s="114"/>
      <c r="G307" s="114"/>
      <c r="H307" s="114"/>
      <c r="I307" s="115"/>
      <c r="J307" s="114"/>
      <c r="K307" s="115"/>
      <c r="L307" s="115"/>
      <c r="M307" s="115"/>
      <c r="N307" s="114"/>
      <c r="O307" s="115"/>
      <c r="P307" s="115"/>
      <c r="Q307" s="115"/>
      <c r="R307" s="114"/>
      <c r="S307" s="114"/>
      <c r="T307" s="114"/>
      <c r="U307" s="114"/>
      <c r="V307" s="114"/>
      <c r="W307" s="114"/>
      <c r="X307" s="114"/>
      <c r="Y307" s="114"/>
      <c r="Z307" s="114"/>
      <c r="AA307" s="114"/>
      <c r="AB307" s="114"/>
      <c r="AC307" s="114"/>
      <c r="AD307" s="114"/>
      <c r="AE307" s="114"/>
      <c r="AF307" s="114"/>
      <c r="AG307" s="114"/>
      <c r="AH307" s="114"/>
    </row>
    <row r="308">
      <c r="A308" s="1" t="s">
        <v>3967</v>
      </c>
      <c r="C308" s="11"/>
      <c r="D308" s="11"/>
      <c r="E308" s="11"/>
      <c r="I308" s="11"/>
      <c r="K308" s="11"/>
      <c r="L308" s="11"/>
      <c r="M308" s="11"/>
      <c r="O308" s="11"/>
      <c r="P308" s="11"/>
      <c r="Q308" s="11"/>
    </row>
    <row r="309">
      <c r="A309" s="116" t="s">
        <v>13</v>
      </c>
      <c r="B309" s="116" t="s">
        <v>931</v>
      </c>
      <c r="C309" s="117" t="s">
        <v>3517</v>
      </c>
      <c r="D309" s="117" t="s">
        <v>3968</v>
      </c>
      <c r="E309" s="11"/>
      <c r="I309" s="11"/>
      <c r="K309" s="11"/>
      <c r="L309" s="11"/>
      <c r="M309" s="11"/>
      <c r="O309" s="11"/>
      <c r="P309" s="11"/>
      <c r="Q309" s="11"/>
    </row>
    <row r="310">
      <c r="A310" s="3" t="s">
        <v>3969</v>
      </c>
      <c r="B310" s="5" t="str">
        <f>IFERROR(__xludf.DUMMYFUNCTION("GOOGLETRANSLATE(A310,""en"",""de"")"),"Was gefällt dir am Tennisspielen?")</f>
        <v>Was gefällt dir am Tennisspielen?</v>
      </c>
      <c r="C310" s="11"/>
      <c r="D310" s="11"/>
      <c r="E310" s="11"/>
      <c r="I310" s="11"/>
      <c r="K310" s="11"/>
      <c r="L310" s="11"/>
      <c r="M310" s="11"/>
      <c r="O310" s="11"/>
      <c r="P310" s="11"/>
      <c r="Q310" s="11"/>
    </row>
    <row r="311">
      <c r="A311" s="3" t="s">
        <v>3970</v>
      </c>
      <c r="B311" s="5" t="str">
        <f>IFERROR(__xludf.DUMMYFUNCTION("GOOGLETRANSLATE(A311,""en"",""de"")"),"Was gefällt dir am roten Hemd?")</f>
        <v>Was gefällt dir am roten Hemd?</v>
      </c>
      <c r="C311" s="11"/>
      <c r="D311" s="11"/>
      <c r="E311" s="11"/>
      <c r="I311" s="11"/>
      <c r="K311" s="11"/>
      <c r="L311" s="11"/>
      <c r="M311" s="11"/>
      <c r="O311" s="11"/>
      <c r="P311" s="11"/>
      <c r="Q311" s="11"/>
    </row>
    <row r="312">
      <c r="A312" s="3" t="s">
        <v>3971</v>
      </c>
      <c r="B312" s="5" t="str">
        <f>IFERROR(__xludf.DUMMYFUNCTION("GOOGLETRANSLATE(A312,""en"",""de"")"),"Du, was gefällt dir am Computerspielen?")</f>
        <v>Du, was gefällt dir am Computerspielen?</v>
      </c>
      <c r="C312" s="11"/>
      <c r="D312" s="11"/>
      <c r="E312" s="11"/>
      <c r="I312" s="11"/>
      <c r="K312" s="11"/>
      <c r="L312" s="11"/>
      <c r="M312" s="11"/>
      <c r="O312" s="11"/>
      <c r="P312" s="11"/>
      <c r="Q312" s="11"/>
    </row>
    <row r="313">
      <c r="A313" s="3"/>
      <c r="B313" s="5" t="str">
        <f>IFERROR(__xludf.DUMMYFUNCTION("GOOGLETRANSLATE(A313,""en"",""de"")"),"#VALUE!")</f>
        <v>#VALUE!</v>
      </c>
      <c r="C313" s="11"/>
      <c r="D313" s="11"/>
      <c r="E313" s="11"/>
      <c r="I313" s="11"/>
      <c r="K313" s="11"/>
      <c r="L313" s="11"/>
      <c r="M313" s="11"/>
      <c r="O313" s="11"/>
      <c r="P313" s="11"/>
      <c r="Q313" s="11"/>
    </row>
    <row r="314">
      <c r="A314" s="3" t="s">
        <v>3972</v>
      </c>
      <c r="B314" s="5" t="str">
        <f>IFERROR(__xludf.DUMMYFUNCTION("GOOGLETRANSLATE(A314,""en"",""de"")"),"Ich mag das Muster dieses Shirts.")</f>
        <v>Ich mag das Muster dieses Shirts.</v>
      </c>
      <c r="C314" s="11"/>
      <c r="D314" s="11"/>
      <c r="E314" s="11"/>
      <c r="I314" s="11"/>
      <c r="K314" s="11"/>
      <c r="L314" s="11"/>
      <c r="M314" s="11"/>
      <c r="O314" s="11"/>
      <c r="P314" s="11"/>
      <c r="Q314" s="11"/>
    </row>
    <row r="315">
      <c r="A315" s="3"/>
      <c r="B315" s="5" t="str">
        <f>IFERROR(__xludf.DUMMYFUNCTION("GOOGLETRANSLATE(A315,""en"",""de"")"),"#VALUE!")</f>
        <v>#VALUE!</v>
      </c>
      <c r="C315" s="11"/>
      <c r="D315" s="11"/>
      <c r="E315" s="11"/>
      <c r="I315" s="11"/>
      <c r="K315" s="11"/>
      <c r="L315" s="11"/>
      <c r="M315" s="11"/>
      <c r="O315" s="11"/>
      <c r="P315" s="11"/>
      <c r="Q315" s="11"/>
    </row>
    <row r="316">
      <c r="A316" s="3" t="s">
        <v>3973</v>
      </c>
      <c r="B316" s="5" t="str">
        <f>IFERROR(__xludf.DUMMYFUNCTION("GOOGLETRANSLATE(A316,""en"",""de"")"),"ein Wort, viele Worte")</f>
        <v>ein Wort, viele Worte</v>
      </c>
      <c r="C316" s="11"/>
      <c r="D316" s="11"/>
      <c r="E316" s="11"/>
      <c r="I316" s="11"/>
      <c r="K316" s="11"/>
      <c r="L316" s="11"/>
      <c r="M316" s="11"/>
      <c r="O316" s="11"/>
      <c r="P316" s="11"/>
      <c r="Q316" s="11"/>
    </row>
    <row r="317">
      <c r="A317" s="3" t="s">
        <v>3974</v>
      </c>
      <c r="B317" s="5" t="str">
        <f>IFERROR(__xludf.DUMMYFUNCTION("GOOGLETRANSLATE(A317,""en"",""de"")"),"mit diesen Worten")</f>
        <v>mit diesen Worten</v>
      </c>
      <c r="C317" s="11"/>
      <c r="D317" s="11"/>
      <c r="E317" s="11"/>
      <c r="I317" s="11"/>
      <c r="K317" s="11"/>
      <c r="L317" s="11"/>
      <c r="M317" s="11"/>
      <c r="O317" s="11"/>
      <c r="P317" s="11"/>
      <c r="Q317" s="11"/>
    </row>
    <row r="318">
      <c r="A318" s="3"/>
      <c r="C318" s="11"/>
      <c r="D318" s="11"/>
      <c r="E318" s="11"/>
      <c r="I318" s="11"/>
      <c r="K318" s="11"/>
      <c r="L318" s="11"/>
      <c r="M318" s="11"/>
      <c r="O318" s="11"/>
      <c r="P318" s="11"/>
      <c r="Q318" s="11"/>
    </row>
    <row r="319">
      <c r="A319" s="3" t="s">
        <v>3975</v>
      </c>
      <c r="B319" s="5" t="str">
        <f>IFERROR(__xludf.DUMMYFUNCTION("GOOGLETRANSLATE(A319,""en"",""de"")"),"mit diesen Männern")</f>
        <v>mit diesen Männern</v>
      </c>
      <c r="C319" s="11"/>
      <c r="D319" s="11"/>
      <c r="E319" s="11"/>
      <c r="I319" s="11"/>
      <c r="K319" s="11"/>
      <c r="L319" s="11"/>
      <c r="M319" s="11"/>
      <c r="O319" s="11"/>
      <c r="P319" s="11"/>
      <c r="Q319" s="11"/>
    </row>
    <row r="320">
      <c r="A320" s="3" t="s">
        <v>3976</v>
      </c>
      <c r="B320" s="5" t="str">
        <f>IFERROR(__xludf.DUMMYFUNCTION("GOOGLETRANSLATE(A320,""en"",""de"")"),"mit diesen Mädchen")</f>
        <v>mit diesen Mädchen</v>
      </c>
      <c r="C320" s="11"/>
      <c r="D320" s="11"/>
      <c r="E320" s="11"/>
      <c r="I320" s="11"/>
      <c r="K320" s="11"/>
      <c r="L320" s="11"/>
      <c r="M320" s="11"/>
      <c r="O320" s="11"/>
      <c r="P320" s="11"/>
      <c r="Q320" s="11"/>
    </row>
    <row r="321">
      <c r="A321" s="3"/>
      <c r="B321" s="5" t="str">
        <f>IFERROR(__xludf.DUMMYFUNCTION("GOOGLETRANSLATE(A321,""en"",""de"")"),"#VALUE!")</f>
        <v>#VALUE!</v>
      </c>
      <c r="C321" s="11"/>
      <c r="D321" s="11"/>
      <c r="E321" s="11"/>
      <c r="I321" s="11"/>
      <c r="K321" s="11"/>
      <c r="L321" s="11"/>
      <c r="M321" s="11"/>
      <c r="O321" s="11"/>
      <c r="P321" s="11"/>
      <c r="Q321" s="11"/>
    </row>
    <row r="322">
      <c r="A322" s="3" t="s">
        <v>3977</v>
      </c>
      <c r="B322" s="5" t="str">
        <f>IFERROR(__xludf.DUMMYFUNCTION("GOOGLETRANSLATE(A322,""en"",""de"")"),"Ich gehe in die Stadt.")</f>
        <v>Ich gehe in die Stadt.</v>
      </c>
      <c r="C322" s="11"/>
      <c r="D322" s="11"/>
      <c r="E322" s="11"/>
      <c r="I322" s="11"/>
      <c r="K322" s="11"/>
      <c r="L322" s="11"/>
      <c r="M322" s="11"/>
      <c r="O322" s="11"/>
      <c r="P322" s="11"/>
      <c r="Q322" s="11"/>
    </row>
    <row r="323">
      <c r="A323" s="3" t="s">
        <v>3978</v>
      </c>
      <c r="B323" s="5" t="str">
        <f>IFERROR(__xludf.DUMMYFUNCTION("GOOGLETRANSLATE(A323,""en"",""de"")"),"Manchmal fahre ich mit meinem Fahrrad in die Stadt.")</f>
        <v>Manchmal fahre ich mit meinem Fahrrad in die Stadt.</v>
      </c>
      <c r="C323" s="11"/>
      <c r="D323" s="11"/>
      <c r="E323" s="11"/>
      <c r="I323" s="11"/>
      <c r="K323" s="11"/>
      <c r="L323" s="11"/>
      <c r="M323" s="11"/>
      <c r="O323" s="11"/>
      <c r="P323" s="11"/>
      <c r="Q323" s="11"/>
    </row>
    <row r="324">
      <c r="A324" s="3"/>
      <c r="B324" s="5" t="str">
        <f>IFERROR(__xludf.DUMMYFUNCTION("GOOGLETRANSLATE(A324,""en"",""de"")"),"#VALUE!")</f>
        <v>#VALUE!</v>
      </c>
      <c r="C324" s="11"/>
      <c r="D324" s="11"/>
      <c r="E324" s="11"/>
      <c r="I324" s="11"/>
      <c r="K324" s="11"/>
      <c r="L324" s="11"/>
      <c r="M324" s="11"/>
      <c r="O324" s="11"/>
      <c r="P324" s="11"/>
      <c r="Q324" s="11"/>
    </row>
    <row r="325">
      <c r="A325" s="3" t="s">
        <v>3979</v>
      </c>
      <c r="B325" s="5" t="str">
        <f>IFERROR(__xludf.DUMMYFUNCTION("GOOGLETRANSLATE(A325,""en"",""de"")"),"Ich ruhe mich vor dem Fernseher aus.")</f>
        <v>Ich ruhe mich vor dem Fernseher aus.</v>
      </c>
      <c r="C325" s="11"/>
      <c r="D325" s="11"/>
      <c r="E325" s="11"/>
      <c r="I325" s="11"/>
      <c r="K325" s="11"/>
      <c r="L325" s="11"/>
      <c r="M325" s="11"/>
      <c r="O325" s="11"/>
      <c r="P325" s="11"/>
      <c r="Q325" s="11"/>
    </row>
    <row r="326">
      <c r="A326" s="3" t="s">
        <v>3980</v>
      </c>
      <c r="B326" s="5" t="str">
        <f>IFERROR(__xludf.DUMMYFUNCTION("GOOGLETRANSLATE(A326,""en"",""de"")"),"Manchmal gehe ich ins Fitnessstudio.")</f>
        <v>Manchmal gehe ich ins Fitnessstudio.</v>
      </c>
      <c r="C326" s="11"/>
      <c r="D326" s="11"/>
      <c r="E326" s="11"/>
      <c r="I326" s="11"/>
      <c r="K326" s="11"/>
      <c r="L326" s="11"/>
      <c r="M326" s="11"/>
      <c r="O326" s="11"/>
      <c r="P326" s="11"/>
      <c r="Q326" s="11"/>
    </row>
    <row r="327">
      <c r="A327" s="3"/>
      <c r="B327" s="5" t="str">
        <f>IFERROR(__xludf.DUMMYFUNCTION("GOOGLETRANSLATE(A327,""en"",""de"")"),"#VALUE!")</f>
        <v>#VALUE!</v>
      </c>
      <c r="C327" s="11"/>
      <c r="D327" s="11"/>
      <c r="E327" s="11"/>
      <c r="I327" s="11"/>
      <c r="K327" s="11"/>
      <c r="L327" s="11"/>
      <c r="M327" s="11"/>
      <c r="O327" s="11"/>
      <c r="P327" s="11"/>
      <c r="Q327" s="11"/>
    </row>
    <row r="328">
      <c r="A328" s="3" t="s">
        <v>3981</v>
      </c>
      <c r="B328" s="5" t="str">
        <f>IFERROR(__xludf.DUMMYFUNCTION("GOOGLETRANSLATE(A328,""en"",""de"")"),"Benutzen Sie Ihr Handy oft?")</f>
        <v>Benutzen Sie Ihr Handy oft?</v>
      </c>
      <c r="C328" s="11"/>
      <c r="D328" s="11"/>
      <c r="E328" s="11"/>
      <c r="I328" s="11"/>
      <c r="K328" s="11"/>
      <c r="L328" s="11"/>
      <c r="M328" s="11"/>
      <c r="O328" s="11"/>
      <c r="P328" s="11"/>
      <c r="Q328" s="11"/>
    </row>
    <row r="329">
      <c r="A329" s="3" t="s">
        <v>3982</v>
      </c>
      <c r="B329" s="5" t="str">
        <f>IFERROR(__xludf.DUMMYFUNCTION("GOOGLETRANSLATE(A329,""en"",""de"")"),"Du, nutzt du dein Handy oft?")</f>
        <v>Du, nutzt du dein Handy oft?</v>
      </c>
      <c r="C329" s="11"/>
      <c r="D329" s="11"/>
      <c r="E329" s="11"/>
      <c r="I329" s="11"/>
      <c r="K329" s="11"/>
      <c r="L329" s="11"/>
      <c r="M329" s="11"/>
      <c r="O329" s="11"/>
      <c r="P329" s="11"/>
      <c r="Q329" s="11"/>
    </row>
    <row r="330">
      <c r="A330" s="3"/>
      <c r="B330" s="5" t="str">
        <f>IFERROR(__xludf.DUMMYFUNCTION("GOOGLETRANSLATE(A330,""en"",""de"")"),"#VALUE!")</f>
        <v>#VALUE!</v>
      </c>
      <c r="C330" s="11"/>
      <c r="D330" s="11"/>
      <c r="E330" s="11"/>
      <c r="I330" s="11"/>
      <c r="K330" s="11"/>
      <c r="L330" s="11"/>
      <c r="M330" s="11"/>
      <c r="O330" s="11"/>
      <c r="P330" s="11"/>
      <c r="Q330" s="11"/>
    </row>
    <row r="331">
      <c r="A331" s="3" t="s">
        <v>3983</v>
      </c>
      <c r="B331" s="5" t="str">
        <f>IFERROR(__xludf.DUMMYFUNCTION("GOOGLETRANSLATE(A331,""en"",""de"")"),"ein Satz")</f>
        <v>ein Satz</v>
      </c>
      <c r="C331" s="11"/>
      <c r="D331" s="11"/>
      <c r="E331" s="11"/>
      <c r="I331" s="11"/>
      <c r="K331" s="11"/>
      <c r="L331" s="11"/>
      <c r="M331" s="11"/>
      <c r="O331" s="11"/>
      <c r="P331" s="11"/>
      <c r="Q331" s="11"/>
    </row>
    <row r="332">
      <c r="A332" s="3" t="s">
        <v>3984</v>
      </c>
      <c r="B332" s="5" t="str">
        <f>IFERROR(__xludf.DUMMYFUNCTION("GOOGLETRANSLATE(A332,""en"",""de"")"),"viele Sätze")</f>
        <v>viele Sätze</v>
      </c>
      <c r="C332" s="11"/>
      <c r="D332" s="11"/>
      <c r="E332" s="11"/>
      <c r="I332" s="11"/>
      <c r="K332" s="11"/>
      <c r="L332" s="11"/>
      <c r="M332" s="11"/>
      <c r="O332" s="11"/>
      <c r="P332" s="11"/>
      <c r="Q332" s="11"/>
    </row>
    <row r="333">
      <c r="A333" s="3"/>
      <c r="B333" s="5" t="str">
        <f>IFERROR(__xludf.DUMMYFUNCTION("GOOGLETRANSLATE(A333,""en"",""de"")"),"#VALUE!")</f>
        <v>#VALUE!</v>
      </c>
      <c r="C333" s="11"/>
      <c r="D333" s="11"/>
      <c r="E333" s="11"/>
      <c r="I333" s="11"/>
      <c r="K333" s="11"/>
      <c r="L333" s="11"/>
      <c r="M333" s="11"/>
      <c r="O333" s="11"/>
      <c r="P333" s="11"/>
      <c r="Q333" s="11"/>
    </row>
    <row r="334">
      <c r="A334" s="3" t="s">
        <v>3985</v>
      </c>
      <c r="B334" s="5" t="str">
        <f>IFERROR(__xludf.DUMMYFUNCTION("GOOGLETRANSLATE(A334,""en"",""de"")"),"Ich spiele gerne Handyspiele.")</f>
        <v>Ich spiele gerne Handyspiele.</v>
      </c>
      <c r="C334" s="3"/>
      <c r="D334" s="3" t="s">
        <v>3986</v>
      </c>
      <c r="I334" s="11"/>
      <c r="K334" s="11"/>
      <c r="L334" s="11"/>
      <c r="M334" s="11"/>
      <c r="O334" s="11"/>
      <c r="P334" s="11"/>
      <c r="Q334" s="11"/>
    </row>
    <row r="335">
      <c r="A335" s="3" t="s">
        <v>3987</v>
      </c>
      <c r="B335" s="5" t="str">
        <f>IFERROR(__xludf.DUMMYFUNCTION("GOOGLETRANSLATE(A335,""en"",""de"")"),"Ich höre auf zu rauchen.")</f>
        <v>Ich höre auf zu rauchen.</v>
      </c>
      <c r="C335" s="11"/>
      <c r="D335" s="11"/>
      <c r="E335" s="11"/>
      <c r="I335" s="11"/>
      <c r="K335" s="11"/>
      <c r="L335" s="11"/>
      <c r="M335" s="11"/>
      <c r="O335" s="11"/>
      <c r="P335" s="11"/>
      <c r="Q335" s="11"/>
    </row>
    <row r="336">
      <c r="A336" s="3" t="s">
        <v>3988</v>
      </c>
      <c r="B336" s="5" t="str">
        <f>IFERROR(__xludf.DUMMYFUNCTION("GOOGLETRANSLATE(A336,""en"",""de"")"),"Ich habe mit dem Rauchen aufgehört.")</f>
        <v>Ich habe mit dem Rauchen aufgehört.</v>
      </c>
      <c r="C336" s="11"/>
      <c r="D336" s="11"/>
      <c r="E336" s="11"/>
      <c r="I336" s="11"/>
      <c r="K336" s="11"/>
      <c r="L336" s="11"/>
      <c r="M336" s="11"/>
      <c r="O336" s="11"/>
      <c r="P336" s="11"/>
      <c r="Q336" s="11"/>
    </row>
    <row r="337">
      <c r="A337" s="3"/>
      <c r="B337" s="5" t="str">
        <f>IFERROR(__xludf.DUMMYFUNCTION("GOOGLETRANSLATE(A337,""en"",""de"")"),"#VALUE!")</f>
        <v>#VALUE!</v>
      </c>
      <c r="C337" s="11"/>
      <c r="D337" s="11"/>
      <c r="E337" s="11"/>
      <c r="I337" s="11"/>
      <c r="K337" s="11"/>
      <c r="L337" s="11"/>
      <c r="M337" s="11"/>
      <c r="O337" s="11"/>
      <c r="P337" s="11"/>
      <c r="Q337" s="11"/>
    </row>
    <row r="338">
      <c r="A338" s="3" t="s">
        <v>3989</v>
      </c>
      <c r="B338" s="5" t="str">
        <f>IFERROR(__xludf.DUMMYFUNCTION("GOOGLETRANSLATE(A338,""en"",""de"")"),"Mit der deutschen App.")</f>
        <v>Mit der deutschen App.</v>
      </c>
      <c r="C338" s="3"/>
      <c r="D338" s="3" t="s">
        <v>3990</v>
      </c>
      <c r="I338" s="11"/>
      <c r="K338" s="11"/>
      <c r="L338" s="11"/>
      <c r="M338" s="11"/>
      <c r="O338" s="11"/>
      <c r="P338" s="11"/>
      <c r="Q338" s="11"/>
    </row>
    <row r="339">
      <c r="A339" s="3" t="s">
        <v>3991</v>
      </c>
      <c r="B339" s="5" t="str">
        <f>IFERROR(__xludf.DUMMYFUNCTION("GOOGLETRANSLATE(A339,""en"",""de"")"),"Mit der kleinen Frau.")</f>
        <v>Mit der kleinen Frau.</v>
      </c>
      <c r="C339" s="3"/>
      <c r="D339" s="3" t="s">
        <v>3990</v>
      </c>
      <c r="I339" s="11"/>
      <c r="K339" s="11"/>
      <c r="L339" s="11"/>
      <c r="M339" s="11"/>
      <c r="O339" s="11"/>
      <c r="P339" s="11"/>
      <c r="Q339" s="11"/>
    </row>
    <row r="340">
      <c r="A340" s="3" t="s">
        <v>3992</v>
      </c>
      <c r="B340" s="5" t="str">
        <f>IFERROR(__xludf.DUMMYFUNCTION("GOOGLETRANSLATE(A340,""en"",""de"")"),"Mit dem kleinen Mädchen.")</f>
        <v>Mit dem kleinen Mädchen.</v>
      </c>
      <c r="C340" s="3"/>
      <c r="D340" s="3" t="s">
        <v>3990</v>
      </c>
      <c r="I340" s="11"/>
      <c r="K340" s="11"/>
      <c r="L340" s="11"/>
      <c r="M340" s="11"/>
      <c r="O340" s="11"/>
      <c r="P340" s="11"/>
      <c r="Q340" s="11"/>
    </row>
    <row r="341">
      <c r="A341" s="3"/>
      <c r="B341" s="5" t="str">
        <f>IFERROR(__xludf.DUMMYFUNCTION("GOOGLETRANSLATE(A341,""en"",""de"")"),"#VALUE!")</f>
        <v>#VALUE!</v>
      </c>
      <c r="C341" s="11"/>
      <c r="D341" s="11"/>
      <c r="E341" s="11"/>
      <c r="I341" s="11"/>
      <c r="K341" s="11"/>
      <c r="L341" s="11"/>
      <c r="M341" s="11"/>
      <c r="O341" s="11"/>
      <c r="P341" s="11"/>
      <c r="Q341" s="11"/>
    </row>
    <row r="342">
      <c r="A342" s="3" t="s">
        <v>3993</v>
      </c>
      <c r="B342" s="5" t="str">
        <f>IFERROR(__xludf.DUMMYFUNCTION("GOOGLETRANSLATE(A342,""en"",""de"")"),"Ich höre gerne deutsche Musik.")</f>
        <v>Ich höre gerne deutsche Musik.</v>
      </c>
      <c r="C342" s="11"/>
      <c r="D342" s="11"/>
      <c r="E342" s="11"/>
      <c r="I342" s="11"/>
      <c r="K342" s="11"/>
      <c r="L342" s="11"/>
      <c r="M342" s="11"/>
      <c r="O342" s="11"/>
      <c r="P342" s="11"/>
      <c r="Q342" s="11"/>
    </row>
    <row r="343">
      <c r="A343" s="3" t="s">
        <v>3994</v>
      </c>
      <c r="B343" s="5" t="str">
        <f>IFERROR(__xludf.DUMMYFUNCTION("GOOGLETRANSLATE(A343,""en"",""de"")"),"Ich höre verschiedene deutsche Lieder.")</f>
        <v>Ich höre verschiedene deutsche Lieder.</v>
      </c>
      <c r="C343" s="11"/>
      <c r="D343" s="11"/>
      <c r="E343" s="11"/>
      <c r="I343" s="11"/>
      <c r="K343" s="11"/>
      <c r="L343" s="11"/>
      <c r="M343" s="11"/>
      <c r="O343" s="11"/>
      <c r="P343" s="11"/>
      <c r="Q343" s="11"/>
    </row>
    <row r="344">
      <c r="A344" s="3"/>
      <c r="B344" s="5" t="str">
        <f>IFERROR(__xludf.DUMMYFUNCTION("GOOGLETRANSLATE(A344,""en"",""de"")"),"#VALUE!")</f>
        <v>#VALUE!</v>
      </c>
      <c r="C344" s="11"/>
      <c r="D344" s="11"/>
      <c r="E344" s="11"/>
      <c r="I344" s="11"/>
      <c r="K344" s="11"/>
      <c r="L344" s="11"/>
      <c r="M344" s="11"/>
      <c r="O344" s="11"/>
      <c r="P344" s="11"/>
      <c r="Q344" s="11"/>
    </row>
    <row r="345">
      <c r="A345" s="3" t="s">
        <v>3995</v>
      </c>
      <c r="B345" s="5" t="str">
        <f>IFERROR(__xludf.DUMMYFUNCTION("GOOGLETRANSLATE(A345,""en"",""de"")"),"Sie, was isst du gerne zum Frühstück?")</f>
        <v>Sie, was isst du gerne zum Frühstück?</v>
      </c>
      <c r="C345" s="11"/>
      <c r="D345" s="11"/>
      <c r="E345" s="11"/>
      <c r="I345" s="11"/>
      <c r="K345" s="11"/>
      <c r="L345" s="11"/>
      <c r="M345" s="11"/>
      <c r="O345" s="11"/>
      <c r="P345" s="11"/>
      <c r="Q345" s="11"/>
    </row>
    <row r="346">
      <c r="A346" s="3"/>
      <c r="B346" s="5" t="str">
        <f>IFERROR(__xludf.DUMMYFUNCTION("GOOGLETRANSLATE(A346,""en"",""de"")"),"#VALUE!")</f>
        <v>#VALUE!</v>
      </c>
      <c r="C346" s="11"/>
      <c r="D346" s="11"/>
      <c r="E346" s="11"/>
      <c r="I346" s="11"/>
      <c r="K346" s="11"/>
      <c r="L346" s="11"/>
      <c r="M346" s="11"/>
      <c r="O346" s="11"/>
      <c r="P346" s="11"/>
      <c r="Q346" s="11"/>
    </row>
    <row r="347">
      <c r="A347" s="3" t="s">
        <v>3996</v>
      </c>
      <c r="B347" s="5" t="str">
        <f>IFERROR(__xludf.DUMMYFUNCTION("GOOGLETRANSLATE(A347,""en"",""de"")"),"Über das, was sie geantwortet hat.")</f>
        <v>Über das, was sie geantwortet hat.</v>
      </c>
      <c r="C347" s="11"/>
      <c r="D347" s="11"/>
      <c r="E347" s="11"/>
      <c r="I347" s="11"/>
      <c r="K347" s="11"/>
      <c r="L347" s="11"/>
      <c r="M347" s="11"/>
      <c r="O347" s="11"/>
      <c r="P347" s="11"/>
      <c r="Q347" s="11"/>
    </row>
    <row r="348">
      <c r="A348" s="3" t="s">
        <v>3997</v>
      </c>
      <c r="B348" s="5" t="str">
        <f>IFERROR(__xludf.DUMMYFUNCTION("GOOGLETRANSLATE(A348,""en"",""de"")"),"Isst du immer das Gleiche?")</f>
        <v>Isst du immer das Gleiche?</v>
      </c>
      <c r="C348" s="11"/>
      <c r="D348" s="11"/>
      <c r="E348" s="11"/>
      <c r="I348" s="11"/>
      <c r="K348" s="11"/>
      <c r="L348" s="11"/>
      <c r="M348" s="11"/>
      <c r="O348" s="11"/>
      <c r="P348" s="11"/>
      <c r="Q348" s="11"/>
    </row>
    <row r="349">
      <c r="A349" s="3" t="s">
        <v>3998</v>
      </c>
      <c r="B349" s="5" t="str">
        <f>IFERROR(__xludf.DUMMYFUNCTION("GOOGLETRANSLATE(A349,""en"",""de"")"),"Nein, ich esse verschiedene Gerichte.")</f>
        <v>Nein, ich esse verschiedene Gerichte.</v>
      </c>
      <c r="C349" s="11"/>
      <c r="D349" s="11"/>
      <c r="E349" s="11"/>
      <c r="I349" s="11"/>
      <c r="K349" s="11"/>
      <c r="L349" s="11"/>
      <c r="M349" s="11"/>
      <c r="O349" s="11"/>
      <c r="P349" s="11"/>
      <c r="Q349" s="11"/>
    </row>
    <row r="350">
      <c r="A350" s="3" t="s">
        <v>3999</v>
      </c>
      <c r="B350" s="5" t="str">
        <f>IFERROR(__xludf.DUMMYFUNCTION("GOOGLETRANSLATE(A350,""en"",""de"")"),"Ich esse zum Beispiel gerne Joghurt, dazu Gemüse und Müsli.")</f>
        <v>Ich esse zum Beispiel gerne Joghurt, dazu Gemüse und Müsli.</v>
      </c>
      <c r="C350" s="11"/>
      <c r="D350" s="11"/>
      <c r="E350" s="11"/>
      <c r="I350" s="11"/>
      <c r="K350" s="11"/>
      <c r="L350" s="11"/>
      <c r="M350" s="11"/>
      <c r="O350" s="11"/>
      <c r="P350" s="11"/>
      <c r="Q350" s="11"/>
    </row>
    <row r="351">
      <c r="A351" s="3"/>
      <c r="B351" s="5" t="str">
        <f>IFERROR(__xludf.DUMMYFUNCTION("GOOGLETRANSLATE(A351,""en"",""de"")"),"#VALUE!")</f>
        <v>#VALUE!</v>
      </c>
      <c r="C351" s="11"/>
      <c r="D351" s="11"/>
      <c r="E351" s="11"/>
      <c r="I351" s="11"/>
      <c r="K351" s="11"/>
      <c r="L351" s="11"/>
      <c r="M351" s="11"/>
      <c r="O351" s="11"/>
      <c r="P351" s="11"/>
      <c r="Q351" s="11"/>
    </row>
    <row r="352">
      <c r="A352" s="3" t="s">
        <v>4000</v>
      </c>
      <c r="B352" s="5" t="str">
        <f>IFERROR(__xludf.DUMMYFUNCTION("GOOGLETRANSLATE(A352,""en"",""de"")"),"Ich muss mich beeilen.")</f>
        <v>Ich muss mich beeilen.</v>
      </c>
      <c r="C352" s="11"/>
      <c r="D352" s="11"/>
      <c r="E352" s="11"/>
      <c r="I352" s="11"/>
      <c r="K352" s="11"/>
      <c r="L352" s="11"/>
      <c r="M352" s="11"/>
      <c r="O352" s="11"/>
      <c r="P352" s="11"/>
      <c r="Q352" s="11"/>
    </row>
    <row r="353">
      <c r="A353" s="3" t="s">
        <v>4001</v>
      </c>
      <c r="B353" s="5" t="str">
        <f>IFERROR(__xludf.DUMMYFUNCTION("GOOGLETRANSLATE(A353,""en"",""de"")"),"Wenn ich es eilig habe.")</f>
        <v>Wenn ich es eilig habe.</v>
      </c>
      <c r="C353" s="11"/>
      <c r="D353" s="11"/>
      <c r="E353" s="11"/>
      <c r="I353" s="11"/>
      <c r="K353" s="11"/>
      <c r="L353" s="11"/>
      <c r="M353" s="11"/>
      <c r="O353" s="11"/>
      <c r="P353" s="11"/>
      <c r="Q353" s="11"/>
    </row>
    <row r="354">
      <c r="A354" s="3"/>
      <c r="B354" s="5" t="str">
        <f>IFERROR(__xludf.DUMMYFUNCTION("GOOGLETRANSLATE(A354,""en"",""de"")"),"#VALUE!")</f>
        <v>#VALUE!</v>
      </c>
      <c r="C354" s="11"/>
      <c r="D354" s="11"/>
      <c r="E354" s="11"/>
      <c r="I354" s="11"/>
      <c r="K354" s="11"/>
      <c r="L354" s="11"/>
      <c r="M354" s="11"/>
      <c r="O354" s="11"/>
      <c r="P354" s="11"/>
      <c r="Q354" s="11"/>
    </row>
    <row r="355">
      <c r="A355" s="3" t="s">
        <v>4002</v>
      </c>
      <c r="B355" s="5" t="str">
        <f>IFERROR(__xludf.DUMMYFUNCTION("GOOGLETRANSLATE(A355,""en"",""de"")"),"Haben Sie Pflanzen auf Ihrem Balkon?")</f>
        <v>Haben Sie Pflanzen auf Ihrem Balkon?</v>
      </c>
      <c r="C355" s="11"/>
      <c r="D355" s="11"/>
      <c r="E355" s="11"/>
      <c r="I355" s="11"/>
      <c r="K355" s="11"/>
      <c r="L355" s="11"/>
      <c r="M355" s="11"/>
      <c r="O355" s="11"/>
      <c r="P355" s="11"/>
      <c r="Q355" s="11"/>
    </row>
    <row r="356">
      <c r="A356" s="3"/>
      <c r="B356" s="5" t="str">
        <f>IFERROR(__xludf.DUMMYFUNCTION("GOOGLETRANSLATE(A356,""en"",""de"")"),"#VALUE!")</f>
        <v>#VALUE!</v>
      </c>
      <c r="C356" s="11"/>
      <c r="D356" s="11"/>
      <c r="E356" s="11"/>
      <c r="I356" s="11"/>
      <c r="K356" s="11"/>
      <c r="L356" s="11"/>
      <c r="M356" s="11"/>
      <c r="O356" s="11"/>
      <c r="P356" s="11"/>
      <c r="Q356" s="11"/>
    </row>
    <row r="357">
      <c r="A357" s="3" t="s">
        <v>4003</v>
      </c>
      <c r="B357" s="5" t="str">
        <f>IFERROR(__xludf.DUMMYFUNCTION("GOOGLETRANSLATE(A357,""en"",""de"")"),"Ich kümmere mich um die Pflanzen.")</f>
        <v>Ich kümmere mich um die Pflanzen.</v>
      </c>
      <c r="C357" s="11"/>
      <c r="D357" s="11"/>
      <c r="E357" s="11"/>
      <c r="I357" s="11"/>
      <c r="K357" s="11"/>
      <c r="L357" s="11"/>
      <c r="M357" s="11"/>
      <c r="O357" s="11"/>
      <c r="P357" s="11"/>
      <c r="Q357" s="11"/>
    </row>
    <row r="358">
      <c r="A358" s="3" t="s">
        <v>4004</v>
      </c>
      <c r="B358" s="5" t="str">
        <f>IFERROR(__xludf.DUMMYFUNCTION("GOOGLETRANSLATE(A358,""en"",""de"")"),"Ich kümmere mich nicht um die Pflanzen.")</f>
        <v>Ich kümmere mich nicht um die Pflanzen.</v>
      </c>
      <c r="C358" s="11"/>
      <c r="D358" s="11"/>
      <c r="E358" s="11"/>
      <c r="I358" s="11"/>
      <c r="K358" s="11"/>
      <c r="L358" s="11"/>
      <c r="M358" s="11"/>
      <c r="O358" s="11"/>
      <c r="P358" s="11"/>
      <c r="Q358" s="11"/>
    </row>
    <row r="359">
      <c r="A359" s="3" t="s">
        <v>4005</v>
      </c>
      <c r="B359" s="5" t="str">
        <f>IFERROR(__xludf.DUMMYFUNCTION("GOOGLETRANSLATE(A359,""en"",""de"")"),"Weil ich mich nicht um die Pflanzen kümmere.")</f>
        <v>Weil ich mich nicht um die Pflanzen kümmere.</v>
      </c>
      <c r="C359" s="11"/>
      <c r="D359" s="11"/>
      <c r="E359" s="11"/>
      <c r="I359" s="11"/>
      <c r="K359" s="11"/>
      <c r="L359" s="11"/>
      <c r="M359" s="11"/>
      <c r="O359" s="11"/>
      <c r="P359" s="11"/>
      <c r="Q359" s="11"/>
    </row>
    <row r="360">
      <c r="A360" s="3"/>
      <c r="B360" s="5" t="str">
        <f>IFERROR(__xludf.DUMMYFUNCTION("GOOGLETRANSLATE(A360,""en"",""de"")"),"#VALUE!")</f>
        <v>#VALUE!</v>
      </c>
      <c r="C360" s="11"/>
      <c r="D360" s="11"/>
      <c r="E360" s="11"/>
      <c r="I360" s="11"/>
      <c r="K360" s="11"/>
      <c r="L360" s="11"/>
      <c r="M360" s="11"/>
      <c r="O360" s="11"/>
      <c r="P360" s="11"/>
      <c r="Q360" s="11"/>
    </row>
    <row r="361">
      <c r="A361" s="3" t="s">
        <v>4006</v>
      </c>
      <c r="B361" s="5" t="str">
        <f>IFERROR(__xludf.DUMMYFUNCTION("GOOGLETRANSLATE(A361,""en"",""de"")"),"Das sollte ich nicht sagen, weil es sehr schwierig ist.")</f>
        <v>Das sollte ich nicht sagen, weil es sehr schwierig ist.</v>
      </c>
      <c r="C361" s="11"/>
      <c r="D361" s="11"/>
      <c r="E361" s="11"/>
      <c r="I361" s="11"/>
      <c r="K361" s="11"/>
      <c r="L361" s="11"/>
      <c r="M361" s="11"/>
      <c r="O361" s="11"/>
      <c r="P361" s="11"/>
      <c r="Q361" s="11"/>
    </row>
    <row r="362">
      <c r="A362" s="3" t="s">
        <v>4007</v>
      </c>
      <c r="B362" s="5" t="str">
        <f>IFERROR(__xludf.DUMMYFUNCTION("GOOGLETRANSLATE(A362,""en"",""de"")"),"Weil mein Balkon zu klein ist.")</f>
        <v>Weil mein Balkon zu klein ist.</v>
      </c>
      <c r="C362" s="11"/>
      <c r="D362" s="11"/>
      <c r="E362" s="11"/>
      <c r="I362" s="11"/>
      <c r="K362" s="11"/>
      <c r="L362" s="11"/>
      <c r="M362" s="11"/>
      <c r="O362" s="11"/>
      <c r="P362" s="11"/>
      <c r="Q362" s="11"/>
    </row>
    <row r="363">
      <c r="A363" s="3"/>
      <c r="B363" s="5" t="str">
        <f>IFERROR(__xludf.DUMMYFUNCTION("GOOGLETRANSLATE(A363,""en"",""de"")"),"#VALUE!")</f>
        <v>#VALUE!</v>
      </c>
      <c r="C363" s="11"/>
      <c r="D363" s="11"/>
      <c r="E363" s="11"/>
      <c r="I363" s="11"/>
      <c r="K363" s="11"/>
      <c r="L363" s="11"/>
      <c r="M363" s="11"/>
      <c r="O363" s="11"/>
      <c r="P363" s="11"/>
      <c r="Q363" s="11"/>
    </row>
    <row r="364">
      <c r="A364" s="3" t="s">
        <v>4008</v>
      </c>
      <c r="B364" s="1" t="s">
        <v>4009</v>
      </c>
      <c r="C364" s="11"/>
      <c r="D364" s="11"/>
      <c r="E364" s="11"/>
      <c r="I364" s="11"/>
      <c r="K364" s="11"/>
      <c r="L364" s="11"/>
      <c r="M364" s="11"/>
      <c r="O364" s="11"/>
      <c r="P364" s="11"/>
      <c r="Q364" s="11"/>
    </row>
    <row r="365">
      <c r="A365" s="3" t="s">
        <v>4008</v>
      </c>
      <c r="B365" s="5" t="str">
        <f>IFERROR(__xludf.DUMMYFUNCTION("GOOGLETRANSLATE(A365,""en"",""de"")"),"notwendig")</f>
        <v>notwendig</v>
      </c>
      <c r="C365" s="11"/>
      <c r="D365" s="11"/>
      <c r="E365" s="11"/>
      <c r="I365" s="11"/>
      <c r="K365" s="11"/>
      <c r="L365" s="11"/>
      <c r="M365" s="11"/>
      <c r="O365" s="11"/>
      <c r="P365" s="11"/>
      <c r="Q365" s="11"/>
    </row>
    <row r="366">
      <c r="A366" s="3" t="s">
        <v>4010</v>
      </c>
      <c r="B366" s="5" t="str">
        <f>IFERROR(__xludf.DUMMYFUNCTION("GOOGLETRANSLATE(A366,""en"",""de"")"),"Weil es nicht notwendig ist.")</f>
        <v>Weil es nicht notwendig ist.</v>
      </c>
      <c r="C366" s="11"/>
      <c r="D366" s="11"/>
      <c r="E366" s="11"/>
      <c r="I366" s="11"/>
      <c r="K366" s="11"/>
      <c r="L366" s="11"/>
      <c r="M366" s="11"/>
      <c r="O366" s="11"/>
      <c r="P366" s="11"/>
      <c r="Q366" s="11"/>
    </row>
    <row r="367">
      <c r="A367" s="3"/>
      <c r="B367" s="5" t="str">
        <f>IFERROR(__xludf.DUMMYFUNCTION("GOOGLETRANSLATE(A367,""en"",""de"")"),"#VALUE!")</f>
        <v>#VALUE!</v>
      </c>
      <c r="C367" s="11"/>
      <c r="D367" s="11"/>
      <c r="E367" s="11"/>
      <c r="I367" s="11"/>
      <c r="K367" s="11"/>
      <c r="L367" s="11"/>
      <c r="M367" s="11"/>
      <c r="O367" s="11"/>
      <c r="P367" s="11"/>
      <c r="Q367" s="11"/>
    </row>
    <row r="368">
      <c r="A368" s="3" t="s">
        <v>4011</v>
      </c>
      <c r="B368" s="5" t="str">
        <f>IFERROR(__xludf.DUMMYFUNCTION("GOOGLETRANSLATE(A368,""en"",""de"")"),"Was gefällt dir an der Musik?")</f>
        <v>Was gefällt dir an der Musik?</v>
      </c>
      <c r="C368" s="11"/>
      <c r="D368" s="11"/>
      <c r="E368" s="11"/>
      <c r="I368" s="11"/>
      <c r="K368" s="11"/>
      <c r="L368" s="11"/>
      <c r="M368" s="11"/>
      <c r="O368" s="11"/>
      <c r="P368" s="11"/>
      <c r="Q368" s="11"/>
    </row>
    <row r="369">
      <c r="A369" s="3" t="s">
        <v>4012</v>
      </c>
      <c r="B369" s="1" t="s">
        <v>4013</v>
      </c>
      <c r="C369" s="11"/>
      <c r="D369" s="11"/>
      <c r="E369" s="11"/>
      <c r="I369" s="11"/>
      <c r="K369" s="11"/>
      <c r="L369" s="11"/>
      <c r="M369" s="11"/>
      <c r="O369" s="11"/>
      <c r="P369" s="11"/>
      <c r="Q369" s="11"/>
    </row>
    <row r="370">
      <c r="A370" s="3"/>
      <c r="B370" s="5" t="str">
        <f>IFERROR(__xludf.DUMMYFUNCTION("GOOGLETRANSLATE(A370,""en"",""de"")"),"#VALUE!")</f>
        <v>#VALUE!</v>
      </c>
      <c r="C370" s="11"/>
      <c r="D370" s="11"/>
      <c r="E370" s="11"/>
      <c r="I370" s="11"/>
      <c r="K370" s="11"/>
      <c r="L370" s="11"/>
      <c r="M370" s="11"/>
      <c r="O370" s="11"/>
      <c r="P370" s="11"/>
      <c r="Q370" s="11"/>
    </row>
    <row r="371">
      <c r="A371" s="3" t="s">
        <v>4014</v>
      </c>
      <c r="B371" s="5" t="str">
        <f>IFERROR(__xludf.DUMMYFUNCTION("GOOGLETRANSLATE(A371,""en"",""de"")"),"Ist Deutsch Ihre erste Fremdsprache?")</f>
        <v>Ist Deutsch Ihre erste Fremdsprache?</v>
      </c>
      <c r="C371" s="11"/>
      <c r="D371" s="11"/>
      <c r="E371" s="11"/>
      <c r="I371" s="11"/>
      <c r="K371" s="11"/>
      <c r="L371" s="11"/>
      <c r="M371" s="11"/>
      <c r="O371" s="11"/>
      <c r="P371" s="11"/>
      <c r="Q371" s="11"/>
    </row>
    <row r="372">
      <c r="A372" s="3"/>
      <c r="B372" s="5" t="str">
        <f>IFERROR(__xludf.DUMMYFUNCTION("GOOGLETRANSLATE(A372,""en"",""de"")"),"#VALUE!")</f>
        <v>#VALUE!</v>
      </c>
      <c r="C372" s="11"/>
      <c r="D372" s="11"/>
      <c r="E372" s="11"/>
      <c r="I372" s="11"/>
      <c r="K372" s="11"/>
      <c r="L372" s="11"/>
      <c r="M372" s="11"/>
      <c r="O372" s="11"/>
      <c r="P372" s="11"/>
      <c r="Q372" s="11"/>
    </row>
    <row r="373">
      <c r="A373" s="3" t="s">
        <v>4015</v>
      </c>
      <c r="B373" s="5" t="str">
        <f>IFERROR(__xludf.DUMMYFUNCTION("GOOGLETRANSLATE(A373,""en"",""de"")"),"Ich hoffe, dass ich in meiner Prüfung gute Noten erzielen kann.")</f>
        <v>Ich hoffe, dass ich in meiner Prüfung gute Noten erzielen kann.</v>
      </c>
      <c r="C373" s="10">
        <v>2.0</v>
      </c>
      <c r="D373" s="3" t="s">
        <v>4016</v>
      </c>
      <c r="I373" s="11"/>
      <c r="K373" s="11"/>
      <c r="L373" s="11"/>
      <c r="M373" s="11"/>
      <c r="O373" s="11"/>
      <c r="P373" s="11"/>
      <c r="Q373" s="11"/>
    </row>
    <row r="374">
      <c r="A374" s="3" t="s">
        <v>4017</v>
      </c>
      <c r="B374" s="1" t="s">
        <v>4018</v>
      </c>
      <c r="C374" s="3">
        <v>1.0</v>
      </c>
      <c r="D374" s="3" t="s">
        <v>4016</v>
      </c>
      <c r="I374" s="11"/>
      <c r="K374" s="11"/>
      <c r="L374" s="11"/>
      <c r="M374" s="11"/>
      <c r="O374" s="11"/>
      <c r="P374" s="11"/>
      <c r="Q374" s="11"/>
    </row>
    <row r="375">
      <c r="A375" s="3" t="s">
        <v>4019</v>
      </c>
      <c r="B375" s="1" t="s">
        <v>4020</v>
      </c>
      <c r="C375" s="3">
        <v>0.0</v>
      </c>
      <c r="D375" s="10"/>
      <c r="E375" s="10"/>
      <c r="I375" s="11"/>
      <c r="K375" s="11"/>
      <c r="L375" s="11"/>
      <c r="M375" s="11"/>
      <c r="O375" s="11"/>
      <c r="P375" s="11"/>
      <c r="Q375" s="11"/>
    </row>
    <row r="376">
      <c r="A376" s="3"/>
      <c r="B376" s="5" t="str">
        <f>IFERROR(__xludf.DUMMYFUNCTION("GOOGLETRANSLATE(A376,""en"",""de"")"),"#VALUE!")</f>
        <v>#VALUE!</v>
      </c>
      <c r="C376" s="11"/>
      <c r="D376" s="11"/>
      <c r="E376" s="11"/>
      <c r="I376" s="11"/>
      <c r="K376" s="11"/>
      <c r="L376" s="11"/>
      <c r="M376" s="11"/>
      <c r="O376" s="11"/>
      <c r="P376" s="11"/>
      <c r="Q376" s="11"/>
    </row>
    <row r="377">
      <c r="A377" s="3" t="s">
        <v>4021</v>
      </c>
      <c r="B377" s="5" t="str">
        <f>IFERROR(__xludf.DUMMYFUNCTION("GOOGLETRANSLATE(A377,""en"",""de"")"),"Nein, Deutsch ist meine zweite Fremdsprache.")</f>
        <v>Nein, Deutsch ist meine zweite Fremdsprache.</v>
      </c>
      <c r="C377" s="11"/>
      <c r="D377" s="11"/>
      <c r="E377" s="11"/>
      <c r="I377" s="11"/>
      <c r="K377" s="11"/>
      <c r="L377" s="11"/>
      <c r="M377" s="11"/>
      <c r="O377" s="11"/>
      <c r="P377" s="11"/>
      <c r="Q377" s="11"/>
    </row>
    <row r="378">
      <c r="A378" s="3" t="s">
        <v>2580</v>
      </c>
      <c r="B378" s="5" t="str">
        <f>IFERROR(__xludf.DUMMYFUNCTION("GOOGLETRANSLATE(A378,""en"",""de"")"),"Ist er dein älterer Bruder?")</f>
        <v>Ist er dein älterer Bruder?</v>
      </c>
      <c r="C378" s="11"/>
      <c r="D378" s="11"/>
      <c r="E378" s="11"/>
      <c r="I378" s="11"/>
      <c r="K378" s="11"/>
      <c r="L378" s="11"/>
      <c r="M378" s="11"/>
      <c r="O378" s="11"/>
      <c r="P378" s="11"/>
      <c r="Q378" s="11"/>
    </row>
    <row r="379">
      <c r="A379" s="3"/>
      <c r="B379" s="5" t="str">
        <f>IFERROR(__xludf.DUMMYFUNCTION("GOOGLETRANSLATE(A379,""en"",""de"")"),"#VALUE!")</f>
        <v>#VALUE!</v>
      </c>
      <c r="C379" s="11"/>
      <c r="D379" s="11"/>
      <c r="E379" s="11"/>
      <c r="I379" s="11"/>
      <c r="K379" s="11"/>
      <c r="L379" s="11"/>
      <c r="M379" s="11"/>
      <c r="O379" s="11"/>
      <c r="P379" s="11"/>
      <c r="Q379" s="11"/>
    </row>
    <row r="380">
      <c r="A380" s="3" t="s">
        <v>2580</v>
      </c>
      <c r="B380" s="5" t="str">
        <f>IFERROR(__xludf.DUMMYFUNCTION("GOOGLETRANSLATE(A380,""en"",""de"")"),"Ist er dein älterer Bruder?")</f>
        <v>Ist er dein älterer Bruder?</v>
      </c>
      <c r="C380" s="11"/>
      <c r="D380" s="11"/>
      <c r="E380" s="11"/>
      <c r="I380" s="11"/>
      <c r="K380" s="11"/>
      <c r="L380" s="11"/>
      <c r="M380" s="11"/>
      <c r="O380" s="11"/>
      <c r="P380" s="11"/>
      <c r="Q380" s="11"/>
    </row>
    <row r="381">
      <c r="A381" s="3" t="s">
        <v>4022</v>
      </c>
      <c r="B381" s="5" t="str">
        <f>IFERROR(__xludf.DUMMYFUNCTION("GOOGLETRANSLATE(A381,""en"",""de"")"),"Nein, er ist mein jüngerer Bruder.")</f>
        <v>Nein, er ist mein jüngerer Bruder.</v>
      </c>
      <c r="C381" s="11"/>
      <c r="D381" s="11"/>
      <c r="E381" s="11"/>
      <c r="I381" s="11"/>
      <c r="K381" s="11"/>
      <c r="L381" s="11"/>
      <c r="M381" s="11"/>
      <c r="O381" s="11"/>
      <c r="P381" s="11"/>
      <c r="Q381" s="11"/>
    </row>
    <row r="382">
      <c r="A382" s="3"/>
      <c r="B382" s="5" t="str">
        <f>IFERROR(__xludf.DUMMYFUNCTION("GOOGLETRANSLATE(A382,""en"",""de"")"),"#VALUE!")</f>
        <v>#VALUE!</v>
      </c>
      <c r="C382" s="11"/>
      <c r="D382" s="11"/>
      <c r="E382" s="11"/>
      <c r="I382" s="11"/>
      <c r="K382" s="11"/>
      <c r="L382" s="11"/>
      <c r="M382" s="11"/>
      <c r="O382" s="11"/>
      <c r="P382" s="11"/>
      <c r="Q382" s="11"/>
    </row>
    <row r="383">
      <c r="A383" s="3" t="s">
        <v>4023</v>
      </c>
      <c r="B383" s="5" t="str">
        <f>IFERROR(__xludf.DUMMYFUNCTION("GOOGLETRANSLATE(A383,""en"",""de"")"),"Das Geschwister.")</f>
        <v>Das Geschwister.</v>
      </c>
      <c r="C383" s="11"/>
      <c r="D383" s="11"/>
      <c r="E383" s="11"/>
      <c r="I383" s="11"/>
      <c r="K383" s="11"/>
      <c r="L383" s="11"/>
      <c r="M383" s="11"/>
      <c r="O383" s="11"/>
      <c r="P383" s="11"/>
      <c r="Q383" s="11"/>
    </row>
    <row r="384">
      <c r="A384" s="3" t="s">
        <v>4024</v>
      </c>
      <c r="B384" s="5" t="str">
        <f>IFERROR(__xludf.DUMMYFUNCTION("GOOGLETRANSLATE(A384,""en"",""de"")"),"Das jüngste Geschwister.")</f>
        <v>Das jüngste Geschwister.</v>
      </c>
      <c r="C384" s="11"/>
      <c r="D384" s="11"/>
      <c r="E384" s="11"/>
      <c r="I384" s="11"/>
      <c r="K384" s="11"/>
      <c r="L384" s="11"/>
      <c r="M384" s="11"/>
      <c r="O384" s="11"/>
      <c r="P384" s="11"/>
      <c r="Q384" s="11"/>
    </row>
    <row r="385">
      <c r="A385" s="3"/>
      <c r="B385" s="5" t="str">
        <f>IFERROR(__xludf.DUMMYFUNCTION("GOOGLETRANSLATE(A385,""en"",""de"")"),"#VALUE!")</f>
        <v>#VALUE!</v>
      </c>
      <c r="C385" s="11"/>
      <c r="D385" s="11"/>
      <c r="E385" s="11"/>
      <c r="I385" s="11"/>
      <c r="K385" s="11"/>
      <c r="L385" s="11"/>
      <c r="M385" s="11"/>
      <c r="O385" s="11"/>
      <c r="P385" s="11"/>
      <c r="Q385" s="11"/>
    </row>
    <row r="386">
      <c r="A386" s="3"/>
      <c r="B386" s="5" t="str">
        <f>IFERROR(__xludf.DUMMYFUNCTION("GOOGLETRANSLATE(A386,""en"",""de"")"),"#VALUE!")</f>
        <v>#VALUE!</v>
      </c>
      <c r="C386" s="11"/>
      <c r="D386" s="11"/>
      <c r="E386" s="11"/>
      <c r="I386" s="11"/>
      <c r="K386" s="11"/>
      <c r="L386" s="11"/>
      <c r="M386" s="11"/>
      <c r="O386" s="11"/>
      <c r="P386" s="11"/>
      <c r="Q386" s="11"/>
    </row>
    <row r="387">
      <c r="A387" s="3" t="s">
        <v>4025</v>
      </c>
      <c r="B387" s="5" t="str">
        <f>IFERROR(__xludf.DUMMYFUNCTION("GOOGLETRANSLATE(A387,""en"",""de"")"),"Ich habe nur einen Satz gemacht.")</f>
        <v>Ich habe nur einen Satz gemacht.</v>
      </c>
      <c r="C387" s="10">
        <v>1.0</v>
      </c>
      <c r="D387" s="3" t="s">
        <v>4026</v>
      </c>
      <c r="E387" s="10"/>
      <c r="I387" s="11"/>
      <c r="K387" s="11"/>
      <c r="L387" s="11"/>
      <c r="M387" s="11"/>
      <c r="O387" s="11"/>
      <c r="P387" s="11"/>
      <c r="Q387" s="11"/>
    </row>
    <row r="388">
      <c r="A388" s="3"/>
      <c r="B388" s="5" t="str">
        <f>IFERROR(__xludf.DUMMYFUNCTION("GOOGLETRANSLATE(A388,""en"",""de"")"),"#VALUE!")</f>
        <v>#VALUE!</v>
      </c>
      <c r="C388" s="11"/>
      <c r="D388" s="11"/>
      <c r="E388" s="11"/>
      <c r="I388" s="11"/>
      <c r="K388" s="11"/>
      <c r="L388" s="11"/>
      <c r="M388" s="11"/>
      <c r="O388" s="11"/>
      <c r="P388" s="11"/>
      <c r="Q388" s="11"/>
    </row>
    <row r="389">
      <c r="A389" s="3" t="s">
        <v>4027</v>
      </c>
      <c r="B389" s="5" t="str">
        <f>IFERROR(__xludf.DUMMYFUNCTION("GOOGLETRANSLATE(A389,""en"",""de"")"),"Ich habe gekauft.")</f>
        <v>Ich habe gekauft.</v>
      </c>
      <c r="C389" s="11"/>
      <c r="D389" s="11"/>
      <c r="E389" s="11"/>
      <c r="I389" s="11"/>
      <c r="K389" s="11"/>
      <c r="L389" s="11"/>
      <c r="M389" s="11"/>
      <c r="O389" s="11"/>
      <c r="P389" s="11"/>
      <c r="Q389" s="11"/>
    </row>
    <row r="390">
      <c r="A390" s="3" t="s">
        <v>4028</v>
      </c>
      <c r="B390" s="5" t="str">
        <f>IFERROR(__xludf.DUMMYFUNCTION("GOOGLETRANSLATE(A390,""en"",""de"")"),"Ich habe mich auf die Prüfung vorbereitet. ")</f>
        <v>Ich habe mich auf die Prüfung vorbereitet. </v>
      </c>
      <c r="C390" s="11"/>
      <c r="D390" s="11"/>
      <c r="E390" s="11"/>
      <c r="I390" s="11"/>
      <c r="K390" s="11"/>
      <c r="L390" s="11"/>
      <c r="M390" s="11"/>
      <c r="O390" s="11"/>
      <c r="P390" s="11"/>
      <c r="Q390" s="11"/>
    </row>
    <row r="391">
      <c r="A391" s="3" t="s">
        <v>4029</v>
      </c>
      <c r="B391" s="5" t="str">
        <f>IFERROR(__xludf.DUMMYFUNCTION("GOOGLETRANSLATE(A391,""en"",""de"")"),"Ich muss mich auf die Prüfung vorbereiten. ")</f>
        <v>Ich muss mich auf die Prüfung vorbereiten. </v>
      </c>
      <c r="C391" s="10">
        <v>1.0</v>
      </c>
      <c r="D391" s="3" t="s">
        <v>4030</v>
      </c>
      <c r="E391" s="10"/>
      <c r="I391" s="11"/>
      <c r="K391" s="11"/>
      <c r="L391" s="11"/>
      <c r="M391" s="11"/>
      <c r="O391" s="11"/>
      <c r="P391" s="11"/>
      <c r="Q391" s="11"/>
    </row>
    <row r="392">
      <c r="A392" s="3" t="s">
        <v>4031</v>
      </c>
      <c r="B392" s="5" t="str">
        <f>IFERROR(__xludf.DUMMYFUNCTION("GOOGLETRANSLATE(A392,""en"",""de"")"),"Ich muss mich beeilen. ")</f>
        <v>Ich muss mich beeilen. </v>
      </c>
      <c r="C392" s="11"/>
      <c r="D392" s="11"/>
      <c r="E392" s="11"/>
      <c r="I392" s="11"/>
      <c r="K392" s="11"/>
      <c r="L392" s="11"/>
      <c r="M392" s="11"/>
      <c r="O392" s="11"/>
      <c r="P392" s="11"/>
      <c r="Q392" s="11"/>
    </row>
    <row r="393">
      <c r="A393" s="3"/>
      <c r="B393" s="5" t="str">
        <f>IFERROR(__xludf.DUMMYFUNCTION("GOOGLETRANSLATE(A393,""en"",""de"")"),"#VALUE!")</f>
        <v>#VALUE!</v>
      </c>
      <c r="C393" s="11"/>
      <c r="D393" s="11"/>
      <c r="E393" s="11"/>
      <c r="I393" s="11"/>
      <c r="K393" s="11"/>
      <c r="L393" s="11"/>
      <c r="M393" s="11"/>
      <c r="O393" s="11"/>
      <c r="P393" s="11"/>
      <c r="Q393" s="11"/>
    </row>
    <row r="394">
      <c r="A394" s="3" t="s">
        <v>4032</v>
      </c>
      <c r="B394" s="5" t="str">
        <f>IFERROR(__xludf.DUMMYFUNCTION("GOOGLETRANSLATE(A394,""en"",""de"")"),"Surfen Sie gerne im Internet?")</f>
        <v>Surfen Sie gerne im Internet?</v>
      </c>
      <c r="C394" s="11"/>
      <c r="D394" s="11"/>
      <c r="E394" s="11"/>
      <c r="I394" s="11"/>
      <c r="K394" s="11"/>
      <c r="L394" s="11"/>
      <c r="M394" s="11"/>
      <c r="O394" s="11"/>
      <c r="P394" s="11"/>
      <c r="Q394" s="11"/>
    </row>
    <row r="395">
      <c r="A395" s="3" t="s">
        <v>4033</v>
      </c>
      <c r="B395" s="5" t="str">
        <f>IFERROR(__xludf.DUMMYFUNCTION("GOOGLETRANSLATE(A395,""en"",""de"")"),"Ich surfe gerne im Internet.")</f>
        <v>Ich surfe gerne im Internet.</v>
      </c>
      <c r="C395" s="11"/>
      <c r="D395" s="11"/>
      <c r="E395" s="11"/>
      <c r="I395" s="11"/>
      <c r="K395" s="11"/>
      <c r="L395" s="11"/>
      <c r="M395" s="11"/>
      <c r="O395" s="11"/>
      <c r="P395" s="11"/>
      <c r="Q395" s="11"/>
    </row>
    <row r="396">
      <c r="A396" s="3"/>
      <c r="B396" s="5" t="str">
        <f>IFERROR(__xludf.DUMMYFUNCTION("GOOGLETRANSLATE(A396,""en"",""de"")"),"#VALUE!")</f>
        <v>#VALUE!</v>
      </c>
      <c r="C396" s="11"/>
      <c r="D396" s="11"/>
      <c r="E396" s="11"/>
      <c r="I396" s="11"/>
      <c r="K396" s="11"/>
      <c r="L396" s="11"/>
      <c r="M396" s="11"/>
      <c r="O396" s="11"/>
      <c r="P396" s="11"/>
      <c r="Q396" s="11"/>
    </row>
    <row r="397">
      <c r="A397" s="3" t="s">
        <v>4034</v>
      </c>
      <c r="B397" s="5" t="str">
        <f>IFERROR(__xludf.DUMMYFUNCTION("GOOGLETRANSLATE(A397,""en"",""de"")"),"Habe mich eingeladen.")</f>
        <v>Habe mich eingeladen.</v>
      </c>
      <c r="C397" s="3">
        <v>1.0</v>
      </c>
      <c r="D397" s="3" t="s">
        <v>4035</v>
      </c>
      <c r="E397" s="10"/>
      <c r="I397" s="11"/>
      <c r="K397" s="11"/>
      <c r="L397" s="11"/>
      <c r="M397" s="11"/>
      <c r="O397" s="11"/>
      <c r="P397" s="11"/>
      <c r="Q397" s="11"/>
    </row>
    <row r="398">
      <c r="A398" s="3" t="s">
        <v>4036</v>
      </c>
      <c r="B398" s="5" t="str">
        <f>IFERROR(__xludf.DUMMYFUNCTION("GOOGLETRANSLATE(A398,""en"",""de"")"),"denkst du, dass wir ... können.")</f>
        <v>denkst du, dass wir ... können.</v>
      </c>
      <c r="C398" s="11"/>
      <c r="D398" s="11"/>
      <c r="E398" s="11"/>
      <c r="I398" s="11"/>
      <c r="K398" s="11"/>
      <c r="L398" s="11"/>
      <c r="M398" s="11"/>
      <c r="O398" s="11"/>
      <c r="P398" s="11"/>
      <c r="Q398" s="11"/>
    </row>
    <row r="399">
      <c r="A399" s="3" t="s">
        <v>4037</v>
      </c>
      <c r="B399" s="5" t="str">
        <f>IFERROR(__xludf.DUMMYFUNCTION("GOOGLETRANSLATE(A399,""en"",""de"")"),"Ich muss zum Fitnessclub gehen.")</f>
        <v>Ich muss zum Fitnessclub gehen.</v>
      </c>
      <c r="C399" s="11"/>
      <c r="D399" s="11"/>
      <c r="E399" s="11"/>
      <c r="I399" s="11"/>
      <c r="K399" s="11"/>
      <c r="L399" s="11"/>
      <c r="M399" s="11"/>
      <c r="O399" s="11"/>
      <c r="P399" s="11"/>
      <c r="Q399" s="11"/>
    </row>
    <row r="400">
      <c r="A400" s="3"/>
      <c r="B400" s="5" t="str">
        <f>IFERROR(__xludf.DUMMYFUNCTION("GOOGLETRANSLATE(A400,""en"",""de"")"),"#VALUE!")</f>
        <v>#VALUE!</v>
      </c>
      <c r="C400" s="11"/>
      <c r="D400" s="11"/>
      <c r="E400" s="11"/>
      <c r="I400" s="11"/>
      <c r="K400" s="11"/>
      <c r="L400" s="11"/>
      <c r="M400" s="11"/>
      <c r="O400" s="11"/>
      <c r="P400" s="11"/>
      <c r="Q400" s="11"/>
    </row>
    <row r="401">
      <c r="A401" s="3" t="s">
        <v>4038</v>
      </c>
      <c r="B401" s="5" t="str">
        <f>IFERROR(__xludf.DUMMYFUNCTION("GOOGLETRANSLATE(A401,""en"",""de"")"),"Dann werde ich essen. ")</f>
        <v>Dann werde ich essen. </v>
      </c>
      <c r="C401" s="11"/>
      <c r="D401" s="3" t="s">
        <v>4039</v>
      </c>
      <c r="E401" s="11"/>
      <c r="I401" s="11"/>
      <c r="K401" s="11"/>
      <c r="L401" s="11"/>
      <c r="M401" s="11"/>
      <c r="O401" s="11"/>
      <c r="P401" s="11"/>
      <c r="Q401" s="11"/>
    </row>
    <row r="402">
      <c r="A402" s="3" t="s">
        <v>4040</v>
      </c>
      <c r="B402" s="5" t="str">
        <f>IFERROR(__xludf.DUMMYFUNCTION("GOOGLETRANSLATE(A402,""en"",""de"")"),"Dann kann ich essen. ")</f>
        <v>Dann kann ich essen. </v>
      </c>
      <c r="C402" s="11"/>
      <c r="D402" s="3" t="s">
        <v>4039</v>
      </c>
      <c r="E402" s="11"/>
      <c r="I402" s="11"/>
      <c r="K402" s="11"/>
      <c r="L402" s="11"/>
      <c r="M402" s="11"/>
      <c r="O402" s="11"/>
      <c r="P402" s="11"/>
      <c r="Q402" s="11"/>
    </row>
    <row r="403">
      <c r="A403" s="3" t="s">
        <v>4041</v>
      </c>
      <c r="B403" s="5" t="str">
        <f>IFERROR(__xludf.DUMMYFUNCTION("GOOGLETRANSLATE(A403,""en"",""de"")"),"Dann kannst du schlafen. ")</f>
        <v>Dann kannst du schlafen. </v>
      </c>
      <c r="C403" s="11"/>
      <c r="D403" s="3" t="s">
        <v>4039</v>
      </c>
      <c r="E403" s="11"/>
      <c r="I403" s="11"/>
      <c r="K403" s="11"/>
      <c r="L403" s="11"/>
      <c r="M403" s="11"/>
      <c r="O403" s="11"/>
      <c r="P403" s="11"/>
      <c r="Q403" s="11"/>
    </row>
    <row r="404">
      <c r="A404" s="3" t="s">
        <v>4042</v>
      </c>
      <c r="B404" s="5" t="str">
        <f>IFERROR(__xludf.DUMMYFUNCTION("GOOGLETRANSLATE(A404,""en"",""de"")"),"Dann können wir spielen. ")</f>
        <v>Dann können wir spielen. </v>
      </c>
      <c r="C404" s="11"/>
      <c r="D404" s="3" t="s">
        <v>4039</v>
      </c>
      <c r="E404" s="11"/>
      <c r="I404" s="11"/>
      <c r="K404" s="11"/>
      <c r="L404" s="11"/>
      <c r="M404" s="11"/>
      <c r="O404" s="11"/>
      <c r="P404" s="11"/>
      <c r="Q404" s="11"/>
    </row>
    <row r="405">
      <c r="A405" s="3" t="s">
        <v>4043</v>
      </c>
      <c r="B405" s="5" t="str">
        <f>IFERROR(__xludf.DUMMYFUNCTION("GOOGLETRANSLATE(A405,""en"",""de"")"),"Zuerst werde ich einen Job finden, dann werde ich ein Haus kaufen.")</f>
        <v>Zuerst werde ich einen Job finden, dann werde ich ein Haus kaufen.</v>
      </c>
      <c r="C405" s="3">
        <v>1.0</v>
      </c>
      <c r="D405" s="3" t="s">
        <v>4044</v>
      </c>
      <c r="E405" s="3"/>
      <c r="I405" s="11"/>
      <c r="K405" s="11"/>
      <c r="L405" s="11"/>
      <c r="M405" s="11"/>
      <c r="O405" s="11"/>
      <c r="P405" s="11"/>
      <c r="Q405" s="11"/>
    </row>
    <row r="406">
      <c r="A406" s="3" t="s">
        <v>4045</v>
      </c>
      <c r="B406" s="5" t="str">
        <f>IFERROR(__xludf.DUMMYFUNCTION("GOOGLETRANSLATE(A406,""en"",""de"")"),"Zuerst werde ich einen Job bekommen, dann kann ich ein Haus kaufen.")</f>
        <v>Zuerst werde ich einen Job bekommen, dann kann ich ein Haus kaufen.</v>
      </c>
      <c r="C406" s="3">
        <v>1.0</v>
      </c>
      <c r="D406" s="3" t="s">
        <v>4046</v>
      </c>
      <c r="E406" s="3"/>
      <c r="I406" s="11"/>
      <c r="K406" s="11"/>
      <c r="L406" s="11"/>
      <c r="M406" s="11"/>
      <c r="O406" s="11"/>
      <c r="P406" s="11"/>
      <c r="Q406" s="11"/>
    </row>
    <row r="407">
      <c r="A407" s="3"/>
      <c r="B407" s="5" t="str">
        <f>IFERROR(__xludf.DUMMYFUNCTION("GOOGLETRANSLATE(A407,""en"",""de"")"),"#VALUE!")</f>
        <v>#VALUE!</v>
      </c>
      <c r="C407" s="11"/>
      <c r="D407" s="11"/>
      <c r="E407" s="11"/>
      <c r="I407" s="11"/>
      <c r="K407" s="11"/>
      <c r="L407" s="11"/>
      <c r="M407" s="11"/>
      <c r="O407" s="11"/>
      <c r="P407" s="11"/>
      <c r="Q407" s="11"/>
    </row>
    <row r="408">
      <c r="A408" s="3"/>
      <c r="B408" s="5" t="str">
        <f>IFERROR(__xludf.DUMMYFUNCTION("GOOGLETRANSLATE(A408,""en"",""de"")"),"#VALUE!")</f>
        <v>#VALUE!</v>
      </c>
      <c r="C408" s="11"/>
      <c r="D408" s="11"/>
      <c r="E408" s="11"/>
      <c r="I408" s="11"/>
      <c r="K408" s="11"/>
      <c r="L408" s="11"/>
      <c r="M408" s="11"/>
      <c r="O408" s="11"/>
      <c r="P408" s="11"/>
      <c r="Q408" s="11"/>
    </row>
    <row r="409">
      <c r="A409" s="3" t="s">
        <v>4047</v>
      </c>
      <c r="B409" s="5" t="str">
        <f>IFERROR(__xludf.DUMMYFUNCTION("GOOGLETRANSLATE(A409,""en"",""de"")"),"Ich weiß, dass ich essen kann.")</f>
        <v>Ich weiß, dass ich essen kann.</v>
      </c>
      <c r="C409" s="11"/>
      <c r="D409" s="3" t="s">
        <v>4016</v>
      </c>
      <c r="E409" s="11"/>
      <c r="I409" s="11"/>
      <c r="K409" s="11"/>
      <c r="L409" s="11"/>
      <c r="M409" s="11"/>
      <c r="O409" s="11"/>
      <c r="P409" s="11"/>
      <c r="Q409" s="11"/>
    </row>
    <row r="410">
      <c r="A410" s="3" t="s">
        <v>4048</v>
      </c>
      <c r="B410" s="5" t="str">
        <f>IFERROR(__xludf.DUMMYFUNCTION("GOOGLETRANSLATE(A410,""en"",""de"")"),"Ich weiß, dass ich einen Job bekommen werde.")</f>
        <v>Ich weiß, dass ich einen Job bekommen werde.</v>
      </c>
      <c r="C410" s="11"/>
      <c r="D410" s="11"/>
      <c r="E410" s="11"/>
      <c r="I410" s="11"/>
      <c r="K410" s="11"/>
      <c r="L410" s="11"/>
      <c r="M410" s="11"/>
      <c r="O410" s="11"/>
      <c r="P410" s="11"/>
      <c r="Q410" s="11"/>
    </row>
    <row r="411">
      <c r="A411" s="3" t="s">
        <v>4049</v>
      </c>
      <c r="B411" s="5" t="str">
        <f>IFERROR(__xludf.DUMMYFUNCTION("GOOGLETRANSLATE(A411,""en"",""de"")"),"Ich weiß, dass wir einen Job bekommen werden.")</f>
        <v>Ich weiß, dass wir einen Job bekommen werden.</v>
      </c>
      <c r="C411" s="11"/>
      <c r="D411" s="11"/>
      <c r="E411" s="11"/>
      <c r="I411" s="11"/>
      <c r="K411" s="11"/>
      <c r="L411" s="11"/>
      <c r="M411" s="11"/>
      <c r="O411" s="11"/>
      <c r="P411" s="11"/>
      <c r="Q411" s="11"/>
    </row>
    <row r="412">
      <c r="A412" s="3"/>
      <c r="B412" s="5" t="str">
        <f>IFERROR(__xludf.DUMMYFUNCTION("GOOGLETRANSLATE(A374,""en"",""de"")"),"Ich weiß, dass wir kämpfen werden. ")</f>
        <v>Ich weiß, dass wir kämpfen werden. </v>
      </c>
      <c r="C412" s="11"/>
      <c r="D412" s="11"/>
      <c r="E412" s="11"/>
      <c r="I412" s="11"/>
      <c r="K412" s="11"/>
      <c r="L412" s="11"/>
      <c r="M412" s="11"/>
      <c r="O412" s="11"/>
      <c r="P412" s="11"/>
      <c r="Q412" s="11"/>
    </row>
    <row r="413">
      <c r="A413" s="3"/>
      <c r="C413" s="11"/>
      <c r="D413" s="11"/>
      <c r="E413" s="11"/>
      <c r="I413" s="11"/>
      <c r="K413" s="11"/>
      <c r="L413" s="11"/>
      <c r="M413" s="11"/>
      <c r="O413" s="11"/>
      <c r="P413" s="11"/>
      <c r="Q413" s="11"/>
    </row>
    <row r="414">
      <c r="A414" s="3" t="s">
        <v>4050</v>
      </c>
      <c r="B414" s="1" t="s">
        <v>4051</v>
      </c>
      <c r="C414" s="11"/>
      <c r="D414" s="11"/>
      <c r="E414" s="11"/>
      <c r="I414" s="11"/>
      <c r="K414" s="11"/>
      <c r="L414" s="11"/>
      <c r="M414" s="11"/>
      <c r="O414" s="11"/>
      <c r="P414" s="11"/>
      <c r="Q414" s="11"/>
    </row>
    <row r="415">
      <c r="A415" s="3"/>
      <c r="C415" s="11"/>
      <c r="D415" s="11"/>
      <c r="E415" s="11"/>
      <c r="I415" s="11"/>
      <c r="K415" s="11"/>
      <c r="L415" s="11"/>
      <c r="M415" s="11"/>
      <c r="O415" s="11"/>
      <c r="P415" s="11"/>
      <c r="Q415" s="11"/>
    </row>
    <row r="416">
      <c r="A416" s="3" t="s">
        <v>4052</v>
      </c>
      <c r="B416" s="5" t="str">
        <f>IFERROR(__xludf.DUMMYFUNCTION("GOOGLETRANSLATE(A416,""en"",""de"")"),"Auf der anderen Seite.")</f>
        <v>Auf der anderen Seite.</v>
      </c>
      <c r="C416" s="11"/>
      <c r="D416" s="11"/>
      <c r="E416" s="11"/>
      <c r="I416" s="11"/>
      <c r="K416" s="11"/>
      <c r="L416" s="11"/>
      <c r="M416" s="11"/>
      <c r="O416" s="11"/>
      <c r="P416" s="11"/>
      <c r="Q416" s="11"/>
    </row>
    <row r="417">
      <c r="A417" s="3" t="s">
        <v>4053</v>
      </c>
      <c r="B417" s="5" t="str">
        <f>IFERROR(__xludf.DUMMYFUNCTION("GOOGLETRANSLATE(A417,""en"",""de"")"),"Auf der Seite. ")</f>
        <v>Auf der Seite. </v>
      </c>
      <c r="C417" s="11"/>
      <c r="D417" s="11"/>
      <c r="E417" s="11"/>
      <c r="I417" s="11"/>
      <c r="K417" s="11"/>
      <c r="L417" s="11"/>
      <c r="M417" s="11"/>
      <c r="O417" s="11"/>
      <c r="P417" s="11"/>
      <c r="Q417" s="11"/>
    </row>
    <row r="418">
      <c r="A418" s="3" t="s">
        <v>4054</v>
      </c>
      <c r="B418" s="5" t="str">
        <f>IFERROR(__xludf.DUMMYFUNCTION("GOOGLETRANSLATE(A418,""en"",""de"")"),"Auf der Gelben Seite. ")</f>
        <v>Auf der Gelben Seite. </v>
      </c>
      <c r="C418" s="11"/>
      <c r="D418" s="11"/>
      <c r="E418" s="11"/>
      <c r="I418" s="11"/>
      <c r="K418" s="11"/>
      <c r="L418" s="11"/>
      <c r="M418" s="11"/>
      <c r="O418" s="11"/>
      <c r="P418" s="11"/>
      <c r="Q418" s="11"/>
    </row>
    <row r="419">
      <c r="A419" s="3" t="s">
        <v>4055</v>
      </c>
      <c r="B419" s="5" t="str">
        <f>IFERROR(__xludf.DUMMYFUNCTION("GOOGLETRANSLATE(A419,""en"",""de"")"),"Auf der weißen Seite. ")</f>
        <v>Auf der weißen Seite. </v>
      </c>
      <c r="C419" s="11"/>
      <c r="D419" s="11"/>
      <c r="E419" s="11"/>
      <c r="I419" s="11"/>
      <c r="K419" s="11"/>
      <c r="L419" s="11"/>
      <c r="M419" s="11"/>
      <c r="O419" s="11"/>
      <c r="P419" s="11"/>
      <c r="Q419" s="11"/>
    </row>
    <row r="420">
      <c r="A420" s="3" t="s">
        <v>4056</v>
      </c>
      <c r="B420" s="5" t="str">
        <f>IFERROR(__xludf.DUMMYFUNCTION("GOOGLETRANSLATE(A420,""en"",""de"")"),"Auf der rechten Seite. ")</f>
        <v>Auf der rechten Seite. </v>
      </c>
      <c r="C420" s="11"/>
      <c r="D420" s="11"/>
      <c r="E420" s="11"/>
      <c r="I420" s="11"/>
      <c r="K420" s="11"/>
      <c r="L420" s="11"/>
      <c r="M420" s="11"/>
      <c r="O420" s="11"/>
      <c r="P420" s="11"/>
      <c r="Q420" s="11"/>
    </row>
    <row r="421">
      <c r="A421" s="3" t="s">
        <v>4057</v>
      </c>
      <c r="B421" s="5" t="str">
        <f>IFERROR(__xludf.DUMMYFUNCTION("GOOGLETRANSLATE(A421,""en"",""de"")"),"Auf der linken Seite. ")</f>
        <v>Auf der linken Seite. </v>
      </c>
      <c r="C421" s="11"/>
      <c r="D421" s="3" t="s">
        <v>4058</v>
      </c>
      <c r="E421" s="11"/>
      <c r="I421" s="11"/>
      <c r="K421" s="11"/>
      <c r="L421" s="11"/>
      <c r="M421" s="11"/>
      <c r="O421" s="11"/>
      <c r="P421" s="11"/>
      <c r="Q421" s="11"/>
    </row>
    <row r="422">
      <c r="A422" s="3" t="s">
        <v>4059</v>
      </c>
      <c r="B422" s="5" t="str">
        <f>IFERROR(__xludf.DUMMYFUNCTION("GOOGLETRANSLATE(A422,""en"",""de"")"),"Mit dem kleinen weißen Mann. ")</f>
        <v>Mit dem kleinen weißen Mann. </v>
      </c>
      <c r="C422" s="11"/>
      <c r="D422" s="3" t="s">
        <v>4060</v>
      </c>
      <c r="E422" s="11"/>
      <c r="I422" s="11"/>
      <c r="K422" s="11"/>
      <c r="L422" s="11"/>
      <c r="M422" s="11"/>
      <c r="O422" s="11"/>
      <c r="P422" s="11"/>
      <c r="Q422" s="11"/>
    </row>
    <row r="423">
      <c r="A423" s="3" t="s">
        <v>4061</v>
      </c>
      <c r="C423" s="11"/>
      <c r="D423" s="11"/>
      <c r="E423" s="11"/>
      <c r="I423" s="11"/>
      <c r="K423" s="11"/>
      <c r="L423" s="11"/>
      <c r="M423" s="11"/>
      <c r="O423" s="11"/>
      <c r="P423" s="11"/>
      <c r="Q423" s="11"/>
    </row>
    <row r="424">
      <c r="A424" s="3" t="s">
        <v>4062</v>
      </c>
      <c r="B424" s="5" t="str">
        <f>IFERROR(__xludf.DUMMYFUNCTION("GOOGLETRANSLATE(A424,""en"",""de"")"),"Mit den Babys.")</f>
        <v>Mit den Babys.</v>
      </c>
      <c r="C424" s="11"/>
      <c r="D424" s="3" t="s">
        <v>4063</v>
      </c>
      <c r="E424" s="11"/>
      <c r="I424" s="11"/>
      <c r="K424" s="11"/>
      <c r="L424" s="11"/>
      <c r="M424" s="11"/>
      <c r="O424" s="11"/>
      <c r="P424" s="11"/>
      <c r="Q424" s="11"/>
    </row>
    <row r="425">
      <c r="A425" s="3"/>
      <c r="C425" s="11"/>
      <c r="D425" s="11"/>
      <c r="E425" s="11"/>
      <c r="I425" s="11"/>
      <c r="K425" s="11"/>
      <c r="L425" s="11"/>
      <c r="M425" s="11"/>
      <c r="O425" s="11"/>
      <c r="P425" s="11"/>
      <c r="Q425" s="11"/>
    </row>
    <row r="426">
      <c r="A426" s="3" t="s">
        <v>4064</v>
      </c>
      <c r="B426" s="5" t="str">
        <f>IFERROR(__xludf.DUMMYFUNCTION("GOOGLETRANSLATE(A426,""en"",""de"")"),"Daran kann ich mich nicht erinnern. ")</f>
        <v>Daran kann ich mich nicht erinnern. </v>
      </c>
      <c r="C426" s="11"/>
      <c r="D426" s="11"/>
      <c r="E426" s="11"/>
      <c r="I426" s="11"/>
      <c r="K426" s="11"/>
      <c r="L426" s="11"/>
      <c r="M426" s="11"/>
      <c r="O426" s="11"/>
      <c r="P426" s="11"/>
      <c r="Q426" s="11"/>
    </row>
    <row r="427">
      <c r="A427" s="3"/>
      <c r="B427" s="5" t="str">
        <f>IFERROR(__xludf.DUMMYFUNCTION("GOOGLETRANSLATE(A427,""en"",""de"")"),"#VALUE!")</f>
        <v>#VALUE!</v>
      </c>
      <c r="C427" s="11"/>
      <c r="D427" s="11"/>
      <c r="E427" s="11"/>
      <c r="I427" s="11"/>
      <c r="K427" s="11"/>
      <c r="L427" s="11"/>
      <c r="M427" s="11"/>
      <c r="O427" s="11"/>
      <c r="P427" s="11"/>
      <c r="Q427" s="11"/>
    </row>
    <row r="428">
      <c r="A428" s="3" t="s">
        <v>4065</v>
      </c>
      <c r="B428" s="5" t="str">
        <f>IFERROR(__xludf.DUMMYFUNCTION("GOOGLETRANSLATE(A428,""en"",""de"")"),"Ich habe einen Mann gesehen.")</f>
        <v>Ich habe einen Mann gesehen.</v>
      </c>
      <c r="C428" s="11"/>
      <c r="D428" s="11"/>
      <c r="E428" s="11"/>
      <c r="I428" s="11"/>
      <c r="K428" s="11"/>
      <c r="L428" s="11"/>
      <c r="M428" s="11"/>
      <c r="O428" s="11"/>
      <c r="P428" s="11"/>
      <c r="Q428" s="11"/>
    </row>
    <row r="429">
      <c r="A429" s="3" t="s">
        <v>4066</v>
      </c>
      <c r="B429" s="5" t="str">
        <f>IFERROR(__xludf.DUMMYFUNCTION("GOOGLETRANSLATE(A429,""en"",""de"")"),"Ich habe einen Mann getroffen.")</f>
        <v>Ich habe einen Mann getroffen.</v>
      </c>
      <c r="C429" s="10">
        <v>1.0</v>
      </c>
      <c r="D429" s="3" t="s">
        <v>4067</v>
      </c>
      <c r="E429" s="10">
        <v>1.0</v>
      </c>
      <c r="I429" s="11"/>
      <c r="K429" s="11"/>
      <c r="L429" s="11"/>
      <c r="M429" s="11"/>
      <c r="O429" s="11"/>
      <c r="P429" s="11"/>
      <c r="Q429" s="11"/>
    </row>
    <row r="430">
      <c r="A430" s="3" t="s">
        <v>4068</v>
      </c>
      <c r="B430" s="5" t="str">
        <f>IFERROR(__xludf.DUMMYFUNCTION("GOOGLETRANSLATE(A430,""en"",""de"")"),"Das habe ich gerochen. ")</f>
        <v>Das habe ich gerochen. </v>
      </c>
      <c r="C430" s="11"/>
      <c r="D430" s="11"/>
      <c r="E430" s="11"/>
      <c r="I430" s="11"/>
      <c r="K430" s="11"/>
      <c r="L430" s="11"/>
      <c r="M430" s="11"/>
      <c r="O430" s="11"/>
      <c r="P430" s="11"/>
      <c r="Q430" s="11"/>
    </row>
    <row r="431">
      <c r="A431" s="3" t="s">
        <v>4069</v>
      </c>
      <c r="B431" s="1" t="s">
        <v>4070</v>
      </c>
      <c r="C431" s="11"/>
      <c r="D431" s="11"/>
      <c r="E431" s="10" t="s">
        <v>2899</v>
      </c>
      <c r="I431" s="11"/>
      <c r="K431" s="11"/>
      <c r="L431" s="11"/>
      <c r="M431" s="11"/>
      <c r="O431" s="11"/>
      <c r="P431" s="11"/>
      <c r="Q431" s="11"/>
    </row>
    <row r="432">
      <c r="A432" s="3"/>
      <c r="B432" s="5" t="str">
        <f>IFERROR(__xludf.DUMMYFUNCTION("GOOGLETRANSLATE(A432,""en"",""de"")"),"#VALUE!")</f>
        <v>#VALUE!</v>
      </c>
      <c r="C432" s="11"/>
      <c r="D432" s="11"/>
      <c r="E432" s="11"/>
      <c r="I432" s="11"/>
      <c r="K432" s="11"/>
      <c r="L432" s="11"/>
      <c r="M432" s="11"/>
      <c r="O432" s="11"/>
      <c r="P432" s="11"/>
      <c r="Q432" s="11"/>
    </row>
    <row r="433">
      <c r="A433" s="3"/>
      <c r="B433" s="5" t="str">
        <f>IFERROR(__xludf.DUMMYFUNCTION("GOOGLETRANSLATE(A433,""en"",""de"")"),"#VALUE!")</f>
        <v>#VALUE!</v>
      </c>
      <c r="C433" s="11"/>
      <c r="D433" s="11"/>
      <c r="E433" s="11"/>
      <c r="I433" s="11"/>
      <c r="K433" s="11"/>
      <c r="L433" s="11"/>
      <c r="M433" s="11"/>
      <c r="O433" s="11"/>
      <c r="P433" s="11"/>
      <c r="Q433" s="11"/>
    </row>
    <row r="434">
      <c r="A434" s="3"/>
      <c r="B434" s="5" t="str">
        <f>IFERROR(__xludf.DUMMYFUNCTION("GOOGLETRANSLATE(A434,""en"",""de"")"),"#VALUE!")</f>
        <v>#VALUE!</v>
      </c>
      <c r="C434" s="11"/>
      <c r="D434" s="11"/>
      <c r="E434" s="11"/>
      <c r="I434" s="11"/>
      <c r="K434" s="11"/>
      <c r="L434" s="11"/>
      <c r="M434" s="11"/>
      <c r="O434" s="11"/>
      <c r="P434" s="11"/>
      <c r="Q434" s="11"/>
    </row>
    <row r="435">
      <c r="A435" s="3"/>
      <c r="B435" s="5" t="str">
        <f>IFERROR(__xludf.DUMMYFUNCTION("GOOGLETRANSLATE(A435,""en"",""de"")"),"#VALUE!")</f>
        <v>#VALUE!</v>
      </c>
      <c r="C435" s="11"/>
      <c r="D435" s="11"/>
      <c r="E435" s="11"/>
      <c r="I435" s="11"/>
      <c r="K435" s="11"/>
      <c r="L435" s="11"/>
      <c r="M435" s="11"/>
      <c r="O435" s="11"/>
      <c r="P435" s="11"/>
      <c r="Q435" s="11"/>
    </row>
    <row r="436">
      <c r="A436" s="3"/>
      <c r="B436" s="5" t="str">
        <f>IFERROR(__xludf.DUMMYFUNCTION("GOOGLETRANSLATE(A436,""en"",""de"")"),"#VALUE!")</f>
        <v>#VALUE!</v>
      </c>
      <c r="C436" s="11"/>
      <c r="D436" s="11"/>
      <c r="E436" s="11"/>
      <c r="I436" s="11"/>
      <c r="K436" s="11"/>
      <c r="L436" s="11"/>
      <c r="M436" s="11"/>
      <c r="O436" s="11"/>
      <c r="P436" s="11"/>
      <c r="Q436" s="11"/>
    </row>
    <row r="437">
      <c r="A437" s="3"/>
      <c r="B437" s="5" t="str">
        <f>IFERROR(__xludf.DUMMYFUNCTION("GOOGLETRANSLATE(A437,""en"",""de"")"),"#VALUE!")</f>
        <v>#VALUE!</v>
      </c>
      <c r="C437" s="11"/>
      <c r="D437" s="11"/>
      <c r="E437" s="11"/>
      <c r="I437" s="11"/>
      <c r="K437" s="11"/>
      <c r="L437" s="11"/>
      <c r="M437" s="11"/>
      <c r="O437" s="11"/>
      <c r="P437" s="11"/>
      <c r="Q437" s="11"/>
    </row>
    <row r="438">
      <c r="A438" s="3"/>
      <c r="C438" s="11"/>
      <c r="D438" s="11"/>
      <c r="E438" s="11"/>
      <c r="I438" s="11"/>
      <c r="K438" s="11"/>
      <c r="L438" s="11"/>
      <c r="M438" s="11"/>
      <c r="O438" s="11"/>
      <c r="P438" s="11"/>
      <c r="Q438" s="11"/>
    </row>
    <row r="439">
      <c r="A439" s="3"/>
      <c r="C439" s="11"/>
      <c r="D439" s="11"/>
      <c r="E439" s="3" t="s">
        <v>4071</v>
      </c>
      <c r="I439" s="11"/>
      <c r="K439" s="11"/>
      <c r="L439" s="11"/>
      <c r="M439" s="11"/>
      <c r="O439" s="11"/>
      <c r="P439" s="11"/>
      <c r="Q439" s="11"/>
    </row>
    <row r="440">
      <c r="A440" s="3"/>
      <c r="C440" s="11"/>
      <c r="D440" s="11"/>
      <c r="E440" s="11"/>
      <c r="I440" s="11"/>
      <c r="K440" s="11"/>
      <c r="L440" s="11"/>
      <c r="M440" s="11"/>
      <c r="O440" s="11"/>
      <c r="P440" s="11"/>
      <c r="Q440" s="11"/>
    </row>
    <row r="441">
      <c r="A441" s="3"/>
      <c r="C441" s="11"/>
      <c r="D441" s="11"/>
      <c r="E441" s="11"/>
      <c r="I441" s="11"/>
      <c r="K441" s="11"/>
      <c r="L441" s="11"/>
      <c r="M441" s="11"/>
      <c r="O441" s="11"/>
      <c r="P441" s="11"/>
      <c r="Q441" s="11"/>
    </row>
    <row r="442">
      <c r="A442" s="3"/>
      <c r="C442" s="11"/>
      <c r="D442" s="11"/>
      <c r="E442" s="11"/>
      <c r="I442" s="11"/>
      <c r="K442" s="11"/>
      <c r="L442" s="11"/>
      <c r="M442" s="11"/>
      <c r="O442" s="11"/>
      <c r="P442" s="11"/>
      <c r="Q442" s="11"/>
    </row>
    <row r="443">
      <c r="A443" s="3"/>
      <c r="C443" s="11"/>
      <c r="D443" s="11"/>
      <c r="E443" s="11"/>
      <c r="I443" s="11"/>
      <c r="K443" s="11"/>
      <c r="L443" s="11"/>
      <c r="M443" s="11"/>
      <c r="O443" s="11"/>
      <c r="P443" s="11"/>
      <c r="Q443" s="11"/>
    </row>
    <row r="444">
      <c r="A444" s="3"/>
      <c r="C444" s="11"/>
      <c r="D444" s="11"/>
      <c r="E444" s="11"/>
      <c r="I444" s="11"/>
      <c r="K444" s="11"/>
      <c r="L444" s="11"/>
      <c r="M444" s="11"/>
      <c r="O444" s="11"/>
      <c r="P444" s="11"/>
      <c r="Q444" s="11"/>
    </row>
    <row r="445">
      <c r="A445" s="3"/>
      <c r="C445" s="11"/>
      <c r="D445" s="11"/>
      <c r="E445" s="11"/>
      <c r="I445" s="11"/>
      <c r="K445" s="11"/>
      <c r="L445" s="11"/>
      <c r="M445" s="11"/>
      <c r="O445" s="11"/>
      <c r="P445" s="11"/>
      <c r="Q445" s="11"/>
    </row>
    <row r="446">
      <c r="A446" s="3"/>
      <c r="C446" s="11"/>
      <c r="D446" s="11"/>
      <c r="E446" s="11"/>
      <c r="I446" s="11"/>
      <c r="K446" s="11"/>
      <c r="L446" s="11"/>
      <c r="M446" s="11"/>
      <c r="O446" s="11"/>
      <c r="P446" s="11"/>
      <c r="Q446" s="11"/>
    </row>
    <row r="447">
      <c r="A447" s="3"/>
      <c r="C447" s="11"/>
      <c r="D447" s="11"/>
      <c r="E447" s="11"/>
      <c r="I447" s="11"/>
      <c r="K447" s="11"/>
      <c r="L447" s="11"/>
      <c r="M447" s="11"/>
      <c r="O447" s="11"/>
      <c r="P447" s="11"/>
      <c r="Q447" s="11"/>
    </row>
    <row r="448">
      <c r="A448" s="3"/>
      <c r="C448" s="11"/>
      <c r="D448" s="11"/>
      <c r="E448" s="11"/>
      <c r="I448" s="11"/>
      <c r="K448" s="11"/>
      <c r="L448" s="11"/>
      <c r="M448" s="11"/>
      <c r="O448" s="11"/>
      <c r="P448" s="11"/>
      <c r="Q448" s="11"/>
    </row>
    <row r="449">
      <c r="A449" s="3"/>
      <c r="C449" s="11"/>
      <c r="D449" s="11"/>
      <c r="E449" s="11"/>
      <c r="I449" s="11"/>
      <c r="K449" s="11"/>
      <c r="L449" s="11"/>
      <c r="M449" s="11"/>
      <c r="O449" s="11"/>
      <c r="P449" s="11"/>
      <c r="Q449" s="11"/>
    </row>
    <row r="450">
      <c r="A450" s="3"/>
      <c r="C450" s="11"/>
      <c r="D450" s="11"/>
      <c r="E450" s="11"/>
      <c r="I450" s="11"/>
      <c r="K450" s="11"/>
      <c r="L450" s="11"/>
      <c r="M450" s="11"/>
      <c r="O450" s="11"/>
      <c r="P450" s="11"/>
      <c r="Q450" s="11"/>
    </row>
    <row r="451">
      <c r="A451" s="3"/>
      <c r="C451" s="11"/>
      <c r="D451" s="11"/>
      <c r="E451" s="11"/>
      <c r="I451" s="11"/>
      <c r="K451" s="11"/>
      <c r="L451" s="11"/>
      <c r="M451" s="11"/>
      <c r="O451" s="11"/>
      <c r="P451" s="11"/>
      <c r="Q451" s="11"/>
    </row>
    <row r="452">
      <c r="A452" s="3"/>
      <c r="C452" s="11"/>
      <c r="D452" s="11"/>
      <c r="E452" s="11"/>
      <c r="I452" s="11"/>
      <c r="K452" s="11"/>
      <c r="L452" s="11"/>
      <c r="M452" s="11"/>
      <c r="O452" s="11"/>
      <c r="P452" s="11"/>
      <c r="Q452" s="11"/>
    </row>
    <row r="453">
      <c r="A453" s="3"/>
      <c r="C453" s="11"/>
      <c r="D453" s="11"/>
      <c r="E453" s="11"/>
      <c r="I453" s="11"/>
      <c r="K453" s="11"/>
      <c r="L453" s="11"/>
      <c r="M453" s="11"/>
      <c r="O453" s="11"/>
      <c r="P453" s="11"/>
      <c r="Q453" s="11"/>
    </row>
    <row r="454">
      <c r="A454" s="3"/>
      <c r="C454" s="11"/>
      <c r="D454" s="11"/>
      <c r="E454" s="11"/>
      <c r="I454" s="11"/>
      <c r="K454" s="11"/>
      <c r="L454" s="11"/>
      <c r="M454" s="11"/>
      <c r="O454" s="11"/>
      <c r="P454" s="11"/>
      <c r="Q454" s="11"/>
    </row>
    <row r="455">
      <c r="A455" s="3"/>
      <c r="C455" s="11"/>
      <c r="D455" s="11"/>
      <c r="E455" s="11"/>
      <c r="I455" s="11"/>
      <c r="K455" s="11"/>
      <c r="L455" s="11"/>
      <c r="M455" s="11"/>
      <c r="O455" s="11"/>
      <c r="P455" s="11"/>
      <c r="Q455" s="11"/>
    </row>
    <row r="456">
      <c r="A456" s="3"/>
      <c r="C456" s="11"/>
      <c r="D456" s="11"/>
      <c r="E456" s="11"/>
      <c r="I456" s="11"/>
      <c r="K456" s="11"/>
      <c r="L456" s="11"/>
      <c r="M456" s="11"/>
      <c r="O456" s="11"/>
      <c r="P456" s="11"/>
      <c r="Q456" s="11"/>
    </row>
    <row r="457">
      <c r="A457" s="3"/>
      <c r="C457" s="11"/>
      <c r="D457" s="11"/>
      <c r="E457" s="11"/>
      <c r="I457" s="11"/>
      <c r="K457" s="11"/>
      <c r="L457" s="11"/>
      <c r="M457" s="11"/>
      <c r="O457" s="11"/>
      <c r="P457" s="11"/>
      <c r="Q457" s="11"/>
    </row>
    <row r="458">
      <c r="A458" s="3"/>
      <c r="C458" s="11"/>
      <c r="D458" s="11"/>
      <c r="E458" s="11"/>
      <c r="I458" s="11"/>
      <c r="K458" s="11"/>
      <c r="L458" s="11"/>
      <c r="M458" s="11"/>
      <c r="O458" s="11"/>
      <c r="P458" s="11"/>
      <c r="Q458" s="11"/>
    </row>
    <row r="459">
      <c r="A459" s="3"/>
      <c r="C459" s="11"/>
      <c r="D459" s="11"/>
      <c r="E459" s="11"/>
      <c r="I459" s="11"/>
      <c r="K459" s="11"/>
      <c r="L459" s="11"/>
      <c r="M459" s="11"/>
      <c r="O459" s="11"/>
      <c r="P459" s="11"/>
      <c r="Q459" s="11"/>
    </row>
    <row r="460">
      <c r="A460" s="3"/>
      <c r="C460" s="11"/>
      <c r="D460" s="11"/>
      <c r="E460" s="11"/>
      <c r="I460" s="11"/>
      <c r="K460" s="11"/>
      <c r="L460" s="11"/>
      <c r="M460" s="11"/>
      <c r="O460" s="11"/>
      <c r="P460" s="11"/>
      <c r="Q460" s="11"/>
    </row>
    <row r="461">
      <c r="A461" s="3"/>
      <c r="C461" s="11"/>
      <c r="D461" s="11"/>
      <c r="E461" s="11"/>
      <c r="I461" s="11"/>
      <c r="K461" s="11"/>
      <c r="L461" s="11"/>
      <c r="M461" s="11"/>
      <c r="O461" s="11"/>
      <c r="P461" s="11"/>
      <c r="Q461" s="11"/>
    </row>
    <row r="462">
      <c r="A462" s="3"/>
      <c r="C462" s="11"/>
      <c r="D462" s="11"/>
      <c r="E462" s="11"/>
      <c r="I462" s="11"/>
      <c r="K462" s="11"/>
      <c r="L462" s="11"/>
      <c r="M462" s="11"/>
      <c r="O462" s="11"/>
      <c r="P462" s="11"/>
      <c r="Q462" s="11"/>
    </row>
    <row r="463">
      <c r="A463" s="3"/>
      <c r="C463" s="11"/>
      <c r="D463" s="11"/>
      <c r="E463" s="11"/>
      <c r="I463" s="11"/>
      <c r="K463" s="11"/>
      <c r="L463" s="11"/>
      <c r="M463" s="11"/>
      <c r="O463" s="11"/>
      <c r="P463" s="11"/>
      <c r="Q463" s="11"/>
    </row>
    <row r="464">
      <c r="A464" s="3"/>
      <c r="C464" s="11"/>
      <c r="D464" s="11"/>
      <c r="E464" s="11"/>
      <c r="I464" s="11"/>
      <c r="K464" s="11"/>
      <c r="L464" s="11"/>
      <c r="M464" s="11"/>
      <c r="O464" s="11"/>
      <c r="P464" s="11"/>
      <c r="Q464" s="11"/>
    </row>
    <row r="465">
      <c r="A465" s="3"/>
      <c r="C465" s="11"/>
      <c r="D465" s="11"/>
      <c r="E465" s="11"/>
      <c r="I465" s="11"/>
      <c r="K465" s="11"/>
      <c r="L465" s="11"/>
      <c r="M465" s="11"/>
      <c r="O465" s="11"/>
      <c r="P465" s="11"/>
      <c r="Q465" s="11"/>
    </row>
    <row r="466">
      <c r="A466" s="3"/>
      <c r="C466" s="11"/>
      <c r="D466" s="11"/>
      <c r="E466" s="11"/>
      <c r="I466" s="11"/>
      <c r="K466" s="11"/>
      <c r="L466" s="11"/>
      <c r="M466" s="11"/>
      <c r="O466" s="11"/>
      <c r="P466" s="11"/>
      <c r="Q466" s="11"/>
    </row>
    <row r="467">
      <c r="A467" s="3"/>
      <c r="C467" s="11"/>
      <c r="D467" s="11"/>
      <c r="E467" s="11"/>
      <c r="I467" s="11"/>
      <c r="K467" s="11"/>
      <c r="L467" s="11"/>
      <c r="M467" s="11"/>
      <c r="O467" s="11"/>
      <c r="P467" s="11"/>
      <c r="Q467" s="11"/>
    </row>
    <row r="468">
      <c r="A468" s="3"/>
      <c r="C468" s="11"/>
      <c r="D468" s="11"/>
      <c r="E468" s="11"/>
      <c r="I468" s="11"/>
      <c r="K468" s="11"/>
      <c r="L468" s="11"/>
      <c r="M468" s="11"/>
      <c r="O468" s="11"/>
      <c r="P468" s="11"/>
      <c r="Q468" s="11"/>
    </row>
    <row r="469">
      <c r="A469" s="3"/>
      <c r="C469" s="11"/>
      <c r="D469" s="11"/>
      <c r="E469" s="11"/>
      <c r="I469" s="11"/>
      <c r="K469" s="11"/>
      <c r="L469" s="11"/>
      <c r="M469" s="11"/>
      <c r="O469" s="11"/>
      <c r="P469" s="11"/>
      <c r="Q469" s="11"/>
    </row>
    <row r="470">
      <c r="A470" s="3"/>
      <c r="C470" s="11"/>
      <c r="D470" s="11"/>
      <c r="E470" s="11"/>
      <c r="I470" s="11"/>
      <c r="K470" s="11"/>
      <c r="L470" s="11"/>
      <c r="M470" s="11"/>
      <c r="O470" s="11"/>
      <c r="P470" s="11"/>
      <c r="Q470" s="11"/>
    </row>
    <row r="471">
      <c r="A471" s="3"/>
      <c r="C471" s="11"/>
      <c r="D471" s="11"/>
      <c r="E471" s="11"/>
      <c r="I471" s="11"/>
      <c r="K471" s="11"/>
      <c r="L471" s="11"/>
      <c r="M471" s="11"/>
      <c r="O471" s="11"/>
      <c r="P471" s="11"/>
      <c r="Q471" s="11"/>
    </row>
    <row r="472">
      <c r="A472" s="3"/>
      <c r="C472" s="11"/>
      <c r="D472" s="11"/>
      <c r="E472" s="11"/>
      <c r="I472" s="11"/>
      <c r="K472" s="11"/>
      <c r="L472" s="11"/>
      <c r="M472" s="11"/>
      <c r="O472" s="11"/>
      <c r="P472" s="11"/>
      <c r="Q472" s="11"/>
    </row>
    <row r="473">
      <c r="A473" s="3"/>
      <c r="C473" s="11"/>
      <c r="D473" s="11"/>
      <c r="E473" s="11"/>
      <c r="I473" s="11"/>
      <c r="K473" s="11"/>
      <c r="L473" s="11"/>
      <c r="M473" s="11"/>
      <c r="O473" s="11"/>
      <c r="P473" s="11"/>
      <c r="Q473" s="11"/>
    </row>
    <row r="474">
      <c r="A474" s="3"/>
      <c r="C474" s="11"/>
      <c r="D474" s="11"/>
      <c r="E474" s="11"/>
      <c r="I474" s="11"/>
      <c r="K474" s="11"/>
      <c r="L474" s="11"/>
      <c r="M474" s="11"/>
      <c r="O474" s="11"/>
      <c r="P474" s="11"/>
      <c r="Q474" s="11"/>
    </row>
    <row r="475">
      <c r="A475" s="3"/>
      <c r="C475" s="11"/>
      <c r="D475" s="11"/>
      <c r="E475" s="11"/>
      <c r="I475" s="11"/>
      <c r="K475" s="11"/>
      <c r="L475" s="11"/>
      <c r="M475" s="11"/>
      <c r="O475" s="11"/>
      <c r="P475" s="11"/>
      <c r="Q475" s="11"/>
    </row>
    <row r="476">
      <c r="A476" s="3"/>
      <c r="C476" s="11"/>
      <c r="D476" s="11"/>
      <c r="E476" s="11"/>
      <c r="I476" s="11"/>
      <c r="K476" s="11"/>
      <c r="L476" s="11"/>
      <c r="M476" s="11"/>
      <c r="O476" s="11"/>
      <c r="P476" s="11"/>
      <c r="Q476" s="11"/>
    </row>
    <row r="477">
      <c r="A477" s="3"/>
      <c r="C477" s="11"/>
      <c r="D477" s="11"/>
      <c r="E477" s="11"/>
      <c r="I477" s="11"/>
      <c r="K477" s="11"/>
      <c r="L477" s="11"/>
      <c r="M477" s="11"/>
      <c r="O477" s="11"/>
      <c r="P477" s="11"/>
      <c r="Q477" s="11"/>
    </row>
    <row r="478">
      <c r="A478" s="3"/>
      <c r="C478" s="11"/>
      <c r="D478" s="11"/>
      <c r="E478" s="11"/>
      <c r="I478" s="11"/>
      <c r="K478" s="11"/>
      <c r="L478" s="11"/>
      <c r="M478" s="11"/>
      <c r="O478" s="11"/>
      <c r="P478" s="11"/>
      <c r="Q478" s="11"/>
    </row>
    <row r="479">
      <c r="A479" s="3"/>
      <c r="C479" s="11"/>
      <c r="D479" s="11"/>
      <c r="E479" s="11"/>
      <c r="I479" s="11"/>
      <c r="K479" s="11"/>
      <c r="L479" s="11"/>
      <c r="M479" s="11"/>
      <c r="O479" s="11"/>
      <c r="P479" s="11"/>
      <c r="Q479" s="11"/>
    </row>
    <row r="480">
      <c r="A480" s="3"/>
      <c r="C480" s="11"/>
      <c r="D480" s="11"/>
      <c r="E480" s="11"/>
      <c r="I480" s="11"/>
      <c r="K480" s="11"/>
      <c r="L480" s="11"/>
      <c r="M480" s="11"/>
      <c r="O480" s="11"/>
      <c r="P480" s="11"/>
      <c r="Q480" s="11"/>
    </row>
    <row r="481">
      <c r="A481" s="3"/>
      <c r="C481" s="11"/>
      <c r="D481" s="11"/>
      <c r="E481" s="11"/>
      <c r="I481" s="11"/>
      <c r="K481" s="11"/>
      <c r="L481" s="11"/>
      <c r="M481" s="11"/>
      <c r="O481" s="11"/>
      <c r="P481" s="11"/>
      <c r="Q481" s="11"/>
    </row>
    <row r="482">
      <c r="A482" s="3"/>
      <c r="C482" s="11"/>
      <c r="D482" s="11"/>
      <c r="E482" s="11"/>
      <c r="I482" s="11"/>
      <c r="K482" s="11"/>
      <c r="L482" s="11"/>
      <c r="M482" s="11"/>
      <c r="O482" s="11"/>
      <c r="P482" s="11"/>
      <c r="Q482" s="11"/>
    </row>
    <row r="483">
      <c r="A483" s="3"/>
      <c r="C483" s="11"/>
      <c r="D483" s="11"/>
      <c r="E483" s="11"/>
      <c r="I483" s="11"/>
      <c r="K483" s="11"/>
      <c r="L483" s="11"/>
      <c r="M483" s="11"/>
      <c r="O483" s="11"/>
      <c r="P483" s="11"/>
      <c r="Q483" s="11"/>
    </row>
    <row r="484">
      <c r="A484" s="3"/>
      <c r="C484" s="11"/>
      <c r="D484" s="11"/>
      <c r="E484" s="11"/>
      <c r="I484" s="11"/>
      <c r="K484" s="11"/>
      <c r="L484" s="11"/>
      <c r="M484" s="11"/>
      <c r="O484" s="11"/>
      <c r="P484" s="11"/>
      <c r="Q484" s="11"/>
    </row>
    <row r="485">
      <c r="A485" s="3"/>
      <c r="C485" s="11"/>
      <c r="D485" s="11"/>
      <c r="E485" s="11"/>
      <c r="I485" s="11"/>
      <c r="K485" s="11"/>
      <c r="L485" s="11"/>
      <c r="M485" s="11"/>
      <c r="O485" s="11"/>
      <c r="P485" s="11"/>
      <c r="Q485" s="11"/>
    </row>
    <row r="486">
      <c r="A486" s="3"/>
      <c r="C486" s="11"/>
      <c r="D486" s="11"/>
      <c r="E486" s="11"/>
      <c r="I486" s="11"/>
      <c r="K486" s="11"/>
      <c r="L486" s="11"/>
      <c r="M486" s="11"/>
      <c r="O486" s="11"/>
      <c r="P486" s="11"/>
      <c r="Q486" s="11"/>
    </row>
    <row r="487">
      <c r="A487" s="3"/>
      <c r="C487" s="11"/>
      <c r="D487" s="11"/>
      <c r="E487" s="11"/>
      <c r="I487" s="11"/>
      <c r="K487" s="11"/>
      <c r="L487" s="11"/>
      <c r="M487" s="11"/>
      <c r="O487" s="11"/>
      <c r="P487" s="11"/>
      <c r="Q487" s="11"/>
    </row>
    <row r="488">
      <c r="A488" s="3"/>
      <c r="C488" s="11"/>
      <c r="D488" s="11"/>
      <c r="E488" s="11"/>
      <c r="I488" s="11"/>
      <c r="K488" s="11"/>
      <c r="L488" s="11"/>
      <c r="M488" s="11"/>
      <c r="O488" s="11"/>
      <c r="P488" s="11"/>
      <c r="Q488" s="11"/>
    </row>
    <row r="489">
      <c r="A489" s="3"/>
      <c r="C489" s="11"/>
      <c r="D489" s="11"/>
      <c r="E489" s="11"/>
      <c r="I489" s="11"/>
      <c r="K489" s="11"/>
      <c r="L489" s="11"/>
      <c r="M489" s="11"/>
      <c r="O489" s="11"/>
      <c r="P489" s="11"/>
      <c r="Q489" s="11"/>
    </row>
    <row r="490">
      <c r="A490" s="3"/>
      <c r="C490" s="11"/>
      <c r="D490" s="11"/>
      <c r="E490" s="11"/>
      <c r="I490" s="11"/>
      <c r="K490" s="11"/>
      <c r="L490" s="11"/>
      <c r="M490" s="11"/>
      <c r="O490" s="11"/>
      <c r="P490" s="11"/>
      <c r="Q490" s="11"/>
    </row>
    <row r="491">
      <c r="A491" s="3"/>
      <c r="C491" s="11"/>
      <c r="D491" s="11"/>
      <c r="E491" s="11"/>
      <c r="I491" s="11"/>
      <c r="K491" s="11"/>
      <c r="L491" s="11"/>
      <c r="M491" s="11"/>
      <c r="O491" s="11"/>
      <c r="P491" s="11"/>
      <c r="Q491" s="11"/>
    </row>
    <row r="492">
      <c r="A492" s="3"/>
      <c r="C492" s="11"/>
      <c r="D492" s="11"/>
      <c r="E492" s="11"/>
      <c r="I492" s="11"/>
      <c r="K492" s="11"/>
      <c r="L492" s="11"/>
      <c r="M492" s="11"/>
      <c r="O492" s="11"/>
      <c r="P492" s="11"/>
      <c r="Q492" s="11"/>
    </row>
    <row r="493">
      <c r="A493" s="3"/>
      <c r="C493" s="11"/>
      <c r="D493" s="11"/>
      <c r="E493" s="11"/>
      <c r="I493" s="11"/>
      <c r="K493" s="11"/>
      <c r="L493" s="11"/>
      <c r="M493" s="11"/>
      <c r="O493" s="11"/>
      <c r="P493" s="11"/>
      <c r="Q493" s="11"/>
    </row>
    <row r="494">
      <c r="A494" s="3"/>
      <c r="C494" s="11"/>
      <c r="D494" s="11"/>
      <c r="E494" s="11"/>
      <c r="I494" s="11"/>
      <c r="K494" s="11"/>
      <c r="L494" s="11"/>
      <c r="M494" s="11"/>
      <c r="O494" s="11"/>
      <c r="P494" s="11"/>
      <c r="Q494" s="11"/>
    </row>
    <row r="495">
      <c r="A495" s="3"/>
      <c r="C495" s="11"/>
      <c r="D495" s="11"/>
      <c r="E495" s="11"/>
      <c r="I495" s="11"/>
      <c r="K495" s="11"/>
      <c r="L495" s="11"/>
      <c r="M495" s="11"/>
      <c r="O495" s="11"/>
      <c r="P495" s="11"/>
      <c r="Q495" s="11"/>
    </row>
    <row r="496">
      <c r="A496" s="3"/>
      <c r="C496" s="11"/>
      <c r="D496" s="11"/>
      <c r="E496" s="11"/>
      <c r="I496" s="11"/>
      <c r="K496" s="11"/>
      <c r="L496" s="11"/>
      <c r="M496" s="11"/>
      <c r="O496" s="11"/>
      <c r="P496" s="11"/>
      <c r="Q496" s="11"/>
    </row>
    <row r="497">
      <c r="A497" s="3"/>
      <c r="C497" s="11"/>
      <c r="D497" s="11"/>
      <c r="E497" s="11"/>
      <c r="I497" s="11"/>
      <c r="K497" s="11"/>
      <c r="L497" s="11"/>
      <c r="M497" s="11"/>
      <c r="O497" s="11"/>
      <c r="P497" s="11"/>
      <c r="Q497" s="11"/>
    </row>
    <row r="498">
      <c r="A498" s="3"/>
      <c r="C498" s="11"/>
      <c r="D498" s="11"/>
      <c r="E498" s="11"/>
      <c r="I498" s="11"/>
      <c r="K498" s="11"/>
      <c r="L498" s="11"/>
      <c r="M498" s="11"/>
      <c r="O498" s="11"/>
      <c r="P498" s="11"/>
      <c r="Q498" s="11"/>
    </row>
    <row r="499">
      <c r="A499" s="3"/>
      <c r="C499" s="11"/>
      <c r="D499" s="11"/>
      <c r="E499" s="11"/>
      <c r="I499" s="11"/>
      <c r="K499" s="11"/>
      <c r="L499" s="11"/>
      <c r="M499" s="11"/>
      <c r="O499" s="11"/>
      <c r="P499" s="11"/>
      <c r="Q499" s="11"/>
    </row>
    <row r="500">
      <c r="A500" s="3"/>
      <c r="C500" s="11"/>
      <c r="D500" s="11"/>
      <c r="E500" s="11"/>
      <c r="I500" s="11"/>
      <c r="K500" s="11"/>
      <c r="L500" s="11"/>
      <c r="M500" s="11"/>
      <c r="O500" s="11"/>
      <c r="P500" s="11"/>
      <c r="Q500" s="11"/>
    </row>
    <row r="501">
      <c r="A501" s="3"/>
      <c r="C501" s="11"/>
      <c r="D501" s="11"/>
      <c r="E501" s="11"/>
      <c r="I501" s="11"/>
      <c r="K501" s="11"/>
      <c r="L501" s="11"/>
      <c r="M501" s="11"/>
      <c r="O501" s="11"/>
      <c r="P501" s="11"/>
      <c r="Q501" s="11"/>
    </row>
    <row r="502">
      <c r="A502" s="3"/>
      <c r="C502" s="11"/>
      <c r="D502" s="11"/>
      <c r="E502" s="11"/>
      <c r="I502" s="11"/>
      <c r="K502" s="11"/>
      <c r="L502" s="11"/>
      <c r="M502" s="11"/>
      <c r="O502" s="11"/>
      <c r="P502" s="11"/>
      <c r="Q502" s="11"/>
    </row>
    <row r="503">
      <c r="A503" s="3"/>
      <c r="C503" s="11"/>
      <c r="D503" s="11"/>
      <c r="E503" s="11"/>
      <c r="I503" s="11"/>
      <c r="K503" s="11"/>
      <c r="L503" s="11"/>
      <c r="M503" s="11"/>
      <c r="O503" s="11"/>
      <c r="P503" s="11"/>
      <c r="Q503" s="11"/>
    </row>
    <row r="504">
      <c r="A504" s="3"/>
      <c r="C504" s="11"/>
      <c r="D504" s="11"/>
      <c r="E504" s="11"/>
      <c r="I504" s="11"/>
      <c r="K504" s="11"/>
      <c r="L504" s="11"/>
      <c r="M504" s="11"/>
      <c r="O504" s="11"/>
      <c r="P504" s="11"/>
      <c r="Q504" s="11"/>
    </row>
    <row r="505">
      <c r="A505" s="3"/>
      <c r="C505" s="11"/>
      <c r="D505" s="11"/>
      <c r="E505" s="11"/>
      <c r="I505" s="11"/>
      <c r="K505" s="11"/>
      <c r="L505" s="11"/>
      <c r="M505" s="11"/>
      <c r="O505" s="11"/>
      <c r="P505" s="11"/>
      <c r="Q505" s="11"/>
    </row>
    <row r="506">
      <c r="A506" s="3"/>
      <c r="C506" s="11"/>
      <c r="D506" s="11"/>
      <c r="E506" s="11"/>
      <c r="I506" s="11"/>
      <c r="K506" s="11"/>
      <c r="L506" s="11"/>
      <c r="M506" s="11"/>
      <c r="O506" s="11"/>
      <c r="P506" s="11"/>
      <c r="Q506" s="11"/>
    </row>
    <row r="507">
      <c r="A507" s="3"/>
      <c r="C507" s="11"/>
      <c r="D507" s="11"/>
      <c r="E507" s="11"/>
      <c r="I507" s="11"/>
      <c r="K507" s="11"/>
      <c r="L507" s="11"/>
      <c r="M507" s="11"/>
      <c r="O507" s="11"/>
      <c r="P507" s="11"/>
      <c r="Q507" s="11"/>
    </row>
    <row r="508">
      <c r="A508" s="3"/>
      <c r="C508" s="11"/>
      <c r="D508" s="11"/>
      <c r="E508" s="11"/>
      <c r="I508" s="11"/>
      <c r="K508" s="11"/>
      <c r="L508" s="11"/>
      <c r="M508" s="11"/>
      <c r="O508" s="11"/>
      <c r="P508" s="11"/>
      <c r="Q508" s="11"/>
    </row>
    <row r="509">
      <c r="C509" s="11"/>
      <c r="D509" s="11"/>
      <c r="E509" s="11"/>
      <c r="I509" s="11"/>
      <c r="K509" s="11"/>
      <c r="L509" s="11"/>
      <c r="M509" s="11"/>
      <c r="O509" s="11"/>
      <c r="P509" s="11"/>
      <c r="Q509" s="11"/>
    </row>
    <row r="510">
      <c r="C510" s="11"/>
      <c r="D510" s="11"/>
      <c r="E510" s="11"/>
      <c r="I510" s="11"/>
      <c r="K510" s="11"/>
      <c r="L510" s="11"/>
      <c r="M510" s="11"/>
      <c r="O510" s="11"/>
      <c r="P510" s="11"/>
      <c r="Q510" s="11"/>
    </row>
    <row r="511">
      <c r="C511" s="11"/>
      <c r="D511" s="11"/>
      <c r="E511" s="11"/>
      <c r="I511" s="11"/>
      <c r="K511" s="11"/>
      <c r="L511" s="11"/>
      <c r="M511" s="11"/>
      <c r="O511" s="11"/>
      <c r="P511" s="11"/>
      <c r="Q511" s="11"/>
    </row>
    <row r="512">
      <c r="C512" s="11"/>
      <c r="D512" s="11"/>
      <c r="E512" s="11"/>
      <c r="I512" s="11"/>
      <c r="K512" s="11"/>
      <c r="L512" s="11"/>
      <c r="M512" s="11"/>
      <c r="O512" s="11"/>
      <c r="P512" s="11"/>
      <c r="Q512" s="11"/>
    </row>
    <row r="513">
      <c r="C513" s="11"/>
      <c r="D513" s="11"/>
      <c r="E513" s="11"/>
      <c r="I513" s="11"/>
      <c r="K513" s="11"/>
      <c r="L513" s="11"/>
      <c r="M513" s="11"/>
      <c r="O513" s="11"/>
      <c r="P513" s="11"/>
      <c r="Q513" s="11"/>
    </row>
    <row r="514">
      <c r="C514" s="11"/>
      <c r="D514" s="11"/>
      <c r="E514" s="11"/>
      <c r="I514" s="11"/>
      <c r="K514" s="11"/>
      <c r="L514" s="11"/>
      <c r="M514" s="11"/>
      <c r="O514" s="11"/>
      <c r="P514" s="11"/>
      <c r="Q514" s="11"/>
    </row>
    <row r="515">
      <c r="C515" s="11"/>
      <c r="D515" s="11"/>
      <c r="E515" s="11"/>
      <c r="I515" s="11"/>
      <c r="K515" s="11"/>
      <c r="L515" s="11"/>
      <c r="M515" s="11"/>
      <c r="O515" s="11"/>
      <c r="P515" s="11"/>
      <c r="Q515" s="11"/>
    </row>
    <row r="516">
      <c r="C516" s="11"/>
      <c r="D516" s="11"/>
      <c r="E516" s="11"/>
      <c r="I516" s="11"/>
      <c r="K516" s="11"/>
      <c r="L516" s="11"/>
      <c r="M516" s="11"/>
      <c r="O516" s="11"/>
      <c r="P516" s="11"/>
      <c r="Q516" s="11"/>
    </row>
    <row r="517">
      <c r="C517" s="11"/>
      <c r="D517" s="11"/>
      <c r="E517" s="11"/>
      <c r="I517" s="11"/>
      <c r="K517" s="11"/>
      <c r="L517" s="11"/>
      <c r="M517" s="11"/>
      <c r="O517" s="11"/>
      <c r="P517" s="11"/>
      <c r="Q517" s="11"/>
    </row>
    <row r="518">
      <c r="C518" s="11"/>
      <c r="D518" s="11"/>
      <c r="E518" s="11"/>
      <c r="I518" s="11"/>
      <c r="K518" s="11"/>
      <c r="L518" s="11"/>
      <c r="M518" s="11"/>
      <c r="O518" s="11"/>
      <c r="P518" s="11"/>
      <c r="Q518" s="11"/>
    </row>
    <row r="519">
      <c r="C519" s="11"/>
      <c r="D519" s="11"/>
      <c r="E519" s="11"/>
      <c r="I519" s="11"/>
      <c r="K519" s="11"/>
      <c r="L519" s="11"/>
      <c r="M519" s="11"/>
      <c r="O519" s="11"/>
      <c r="P519" s="11"/>
      <c r="Q519" s="11"/>
    </row>
    <row r="520">
      <c r="C520" s="11"/>
      <c r="D520" s="11"/>
      <c r="E520" s="11"/>
      <c r="I520" s="11"/>
      <c r="K520" s="11"/>
      <c r="L520" s="11"/>
      <c r="M520" s="11"/>
      <c r="O520" s="11"/>
      <c r="P520" s="11"/>
      <c r="Q520" s="11"/>
    </row>
    <row r="521">
      <c r="C521" s="11"/>
      <c r="D521" s="11"/>
      <c r="E521" s="11"/>
      <c r="I521" s="11"/>
      <c r="K521" s="11"/>
      <c r="L521" s="11"/>
      <c r="M521" s="11"/>
      <c r="O521" s="11"/>
      <c r="P521" s="11"/>
      <c r="Q521" s="11"/>
    </row>
    <row r="522">
      <c r="C522" s="11"/>
      <c r="D522" s="11"/>
      <c r="E522" s="11"/>
      <c r="I522" s="11"/>
      <c r="K522" s="11"/>
      <c r="L522" s="11"/>
      <c r="M522" s="11"/>
      <c r="O522" s="11"/>
      <c r="P522" s="11"/>
      <c r="Q522" s="11"/>
    </row>
    <row r="523">
      <c r="C523" s="11"/>
      <c r="D523" s="11"/>
      <c r="E523" s="11"/>
      <c r="I523" s="11"/>
      <c r="K523" s="11"/>
      <c r="L523" s="11"/>
      <c r="M523" s="11"/>
      <c r="O523" s="11"/>
      <c r="P523" s="11"/>
      <c r="Q523" s="11"/>
    </row>
    <row r="524">
      <c r="C524" s="11"/>
      <c r="D524" s="11"/>
      <c r="E524" s="11"/>
      <c r="I524" s="11"/>
      <c r="K524" s="11"/>
      <c r="L524" s="11"/>
      <c r="M524" s="11"/>
      <c r="O524" s="11"/>
      <c r="P524" s="11"/>
      <c r="Q524" s="11"/>
    </row>
    <row r="525">
      <c r="C525" s="11"/>
      <c r="D525" s="11"/>
      <c r="E525" s="11"/>
      <c r="I525" s="11"/>
      <c r="K525" s="11"/>
      <c r="L525" s="11"/>
      <c r="M525" s="11"/>
      <c r="O525" s="11"/>
      <c r="P525" s="11"/>
      <c r="Q525" s="11"/>
    </row>
    <row r="526">
      <c r="C526" s="11"/>
      <c r="D526" s="11"/>
      <c r="E526" s="11"/>
      <c r="I526" s="11"/>
      <c r="K526" s="11"/>
      <c r="L526" s="11"/>
      <c r="M526" s="11"/>
      <c r="O526" s="11"/>
      <c r="P526" s="11"/>
      <c r="Q526" s="11"/>
    </row>
    <row r="527">
      <c r="C527" s="11"/>
      <c r="D527" s="11"/>
      <c r="E527" s="11"/>
      <c r="I527" s="11"/>
      <c r="K527" s="11"/>
      <c r="L527" s="11"/>
      <c r="M527" s="11"/>
      <c r="O527" s="11"/>
      <c r="P527" s="11"/>
      <c r="Q527" s="11"/>
    </row>
    <row r="528">
      <c r="C528" s="11"/>
      <c r="D528" s="11"/>
      <c r="E528" s="11"/>
      <c r="I528" s="11"/>
      <c r="K528" s="11"/>
      <c r="L528" s="11"/>
      <c r="M528" s="11"/>
      <c r="O528" s="11"/>
      <c r="P528" s="11"/>
      <c r="Q528" s="11"/>
    </row>
    <row r="529">
      <c r="C529" s="11"/>
      <c r="D529" s="11"/>
      <c r="E529" s="11"/>
      <c r="I529" s="11"/>
      <c r="K529" s="11"/>
      <c r="L529" s="11"/>
      <c r="M529" s="11"/>
      <c r="O529" s="11"/>
      <c r="P529" s="11"/>
      <c r="Q529" s="11"/>
    </row>
    <row r="530">
      <c r="C530" s="11"/>
      <c r="D530" s="11"/>
      <c r="E530" s="11"/>
      <c r="I530" s="11"/>
      <c r="K530" s="11"/>
      <c r="L530" s="11"/>
      <c r="M530" s="11"/>
      <c r="O530" s="11"/>
      <c r="P530" s="11"/>
      <c r="Q530" s="11"/>
    </row>
    <row r="531">
      <c r="C531" s="11"/>
      <c r="D531" s="11"/>
      <c r="E531" s="11"/>
      <c r="I531" s="11"/>
      <c r="K531" s="11"/>
      <c r="L531" s="11"/>
      <c r="M531" s="11"/>
      <c r="O531" s="11"/>
      <c r="P531" s="11"/>
      <c r="Q531" s="11"/>
    </row>
    <row r="532">
      <c r="C532" s="11"/>
      <c r="D532" s="11"/>
      <c r="E532" s="11"/>
      <c r="I532" s="11"/>
      <c r="K532" s="11"/>
      <c r="L532" s="11"/>
      <c r="M532" s="11"/>
      <c r="O532" s="11"/>
      <c r="P532" s="11"/>
      <c r="Q532" s="11"/>
    </row>
    <row r="533">
      <c r="C533" s="11"/>
      <c r="D533" s="11"/>
      <c r="E533" s="11"/>
      <c r="I533" s="11"/>
      <c r="K533" s="11"/>
      <c r="L533" s="11"/>
      <c r="M533" s="11"/>
      <c r="O533" s="11"/>
      <c r="P533" s="11"/>
      <c r="Q533" s="11"/>
    </row>
    <row r="534">
      <c r="C534" s="11"/>
      <c r="D534" s="11"/>
      <c r="E534" s="11"/>
      <c r="I534" s="11"/>
      <c r="K534" s="11"/>
      <c r="L534" s="11"/>
      <c r="M534" s="11"/>
      <c r="O534" s="11"/>
      <c r="P534" s="11"/>
      <c r="Q534" s="11"/>
    </row>
    <row r="535">
      <c r="C535" s="11"/>
      <c r="D535" s="11"/>
      <c r="E535" s="11"/>
      <c r="I535" s="11"/>
      <c r="K535" s="11"/>
      <c r="L535" s="11"/>
      <c r="M535" s="11"/>
      <c r="O535" s="11"/>
      <c r="P535" s="11"/>
      <c r="Q535" s="11"/>
    </row>
    <row r="536">
      <c r="C536" s="11"/>
      <c r="D536" s="11"/>
      <c r="E536" s="11"/>
      <c r="I536" s="11"/>
      <c r="K536" s="11"/>
      <c r="L536" s="11"/>
      <c r="M536" s="11"/>
      <c r="O536" s="11"/>
      <c r="P536" s="11"/>
      <c r="Q536" s="11"/>
    </row>
    <row r="537">
      <c r="C537" s="11"/>
      <c r="D537" s="11"/>
      <c r="E537" s="11"/>
      <c r="I537" s="11"/>
      <c r="K537" s="11"/>
      <c r="L537" s="11"/>
      <c r="M537" s="11"/>
      <c r="O537" s="11"/>
      <c r="P537" s="11"/>
      <c r="Q537" s="11"/>
    </row>
    <row r="538">
      <c r="C538" s="11"/>
      <c r="D538" s="11"/>
      <c r="E538" s="11"/>
      <c r="I538" s="11"/>
      <c r="K538" s="11"/>
      <c r="L538" s="11"/>
      <c r="M538" s="11"/>
      <c r="O538" s="11"/>
      <c r="P538" s="11"/>
      <c r="Q538" s="11"/>
    </row>
    <row r="539">
      <c r="C539" s="11"/>
      <c r="D539" s="11"/>
      <c r="E539" s="11"/>
      <c r="I539" s="11"/>
      <c r="K539" s="11"/>
      <c r="L539" s="11"/>
      <c r="M539" s="11"/>
      <c r="O539" s="11"/>
      <c r="P539" s="11"/>
      <c r="Q539" s="11"/>
    </row>
    <row r="540">
      <c r="C540" s="11"/>
      <c r="D540" s="11"/>
      <c r="E540" s="11"/>
      <c r="I540" s="11"/>
      <c r="K540" s="11"/>
      <c r="L540" s="11"/>
      <c r="M540" s="11"/>
      <c r="O540" s="11"/>
      <c r="P540" s="11"/>
      <c r="Q540" s="11"/>
    </row>
    <row r="541">
      <c r="C541" s="11"/>
      <c r="D541" s="11"/>
      <c r="E541" s="11"/>
      <c r="I541" s="11"/>
      <c r="K541" s="11"/>
      <c r="L541" s="11"/>
      <c r="M541" s="11"/>
      <c r="O541" s="11"/>
      <c r="P541" s="11"/>
      <c r="Q541" s="11"/>
    </row>
    <row r="542">
      <c r="C542" s="11"/>
      <c r="D542" s="11"/>
      <c r="E542" s="11"/>
      <c r="I542" s="11"/>
      <c r="K542" s="11"/>
      <c r="L542" s="11"/>
      <c r="M542" s="11"/>
      <c r="O542" s="11"/>
      <c r="P542" s="11"/>
      <c r="Q542" s="11"/>
    </row>
    <row r="543">
      <c r="C543" s="11"/>
      <c r="D543" s="11"/>
      <c r="E543" s="11"/>
      <c r="I543" s="11"/>
      <c r="K543" s="11"/>
      <c r="L543" s="11"/>
      <c r="M543" s="11"/>
      <c r="O543" s="11"/>
      <c r="P543" s="11"/>
      <c r="Q543" s="11"/>
    </row>
    <row r="544">
      <c r="C544" s="11"/>
      <c r="D544" s="11"/>
      <c r="E544" s="11"/>
      <c r="I544" s="11"/>
      <c r="K544" s="11"/>
      <c r="L544" s="11"/>
      <c r="M544" s="11"/>
      <c r="O544" s="11"/>
      <c r="P544" s="11"/>
      <c r="Q544" s="11"/>
    </row>
    <row r="545">
      <c r="C545" s="11"/>
      <c r="D545" s="11"/>
      <c r="E545" s="11"/>
      <c r="I545" s="11"/>
      <c r="K545" s="11"/>
      <c r="L545" s="11"/>
      <c r="M545" s="11"/>
      <c r="O545" s="11"/>
      <c r="P545" s="11"/>
      <c r="Q545" s="11"/>
    </row>
    <row r="546">
      <c r="C546" s="11"/>
      <c r="D546" s="11"/>
      <c r="E546" s="11"/>
      <c r="I546" s="11"/>
      <c r="K546" s="11"/>
      <c r="L546" s="11"/>
      <c r="M546" s="11"/>
      <c r="O546" s="11"/>
      <c r="P546" s="11"/>
      <c r="Q546" s="11"/>
    </row>
    <row r="547">
      <c r="C547" s="11"/>
      <c r="D547" s="11"/>
      <c r="E547" s="11"/>
      <c r="I547" s="11"/>
      <c r="K547" s="11"/>
      <c r="L547" s="11"/>
      <c r="M547" s="11"/>
      <c r="O547" s="11"/>
      <c r="P547" s="11"/>
      <c r="Q547" s="11"/>
    </row>
    <row r="548">
      <c r="C548" s="11"/>
      <c r="D548" s="11"/>
      <c r="E548" s="11"/>
      <c r="I548" s="11"/>
      <c r="K548" s="11"/>
      <c r="L548" s="11"/>
      <c r="M548" s="11"/>
      <c r="O548" s="11"/>
      <c r="P548" s="11"/>
      <c r="Q548" s="11"/>
    </row>
    <row r="549">
      <c r="C549" s="11"/>
      <c r="D549" s="11"/>
      <c r="E549" s="11"/>
      <c r="I549" s="11"/>
      <c r="K549" s="11"/>
      <c r="L549" s="11"/>
      <c r="M549" s="11"/>
      <c r="O549" s="11"/>
      <c r="P549" s="11"/>
      <c r="Q549" s="11"/>
    </row>
    <row r="550">
      <c r="C550" s="11"/>
      <c r="D550" s="11"/>
      <c r="E550" s="11"/>
      <c r="I550" s="11"/>
      <c r="K550" s="11"/>
      <c r="L550" s="11"/>
      <c r="M550" s="11"/>
      <c r="O550" s="11"/>
      <c r="P550" s="11"/>
      <c r="Q550" s="11"/>
    </row>
    <row r="551">
      <c r="C551" s="11"/>
      <c r="D551" s="11"/>
      <c r="E551" s="11"/>
      <c r="I551" s="11"/>
      <c r="K551" s="11"/>
      <c r="L551" s="11"/>
      <c r="M551" s="11"/>
      <c r="O551" s="11"/>
      <c r="P551" s="11"/>
      <c r="Q551" s="11"/>
    </row>
    <row r="552">
      <c r="C552" s="11"/>
      <c r="D552" s="11"/>
      <c r="E552" s="11"/>
      <c r="I552" s="11"/>
      <c r="K552" s="11"/>
      <c r="L552" s="11"/>
      <c r="M552" s="11"/>
      <c r="O552" s="11"/>
      <c r="P552" s="11"/>
      <c r="Q552" s="11"/>
    </row>
    <row r="553">
      <c r="C553" s="11"/>
      <c r="D553" s="11"/>
      <c r="E553" s="11"/>
      <c r="I553" s="11"/>
      <c r="K553" s="11"/>
      <c r="L553" s="11"/>
      <c r="M553" s="11"/>
      <c r="O553" s="11"/>
      <c r="P553" s="11"/>
      <c r="Q553" s="11"/>
    </row>
    <row r="554">
      <c r="C554" s="11"/>
      <c r="D554" s="11"/>
      <c r="E554" s="11"/>
      <c r="I554" s="11"/>
      <c r="K554" s="11"/>
      <c r="L554" s="11"/>
      <c r="M554" s="11"/>
      <c r="O554" s="11"/>
      <c r="P554" s="11"/>
      <c r="Q554" s="11"/>
    </row>
    <row r="555">
      <c r="C555" s="11"/>
      <c r="D555" s="11"/>
      <c r="E555" s="11"/>
      <c r="I555" s="11"/>
      <c r="K555" s="11"/>
      <c r="L555" s="11"/>
      <c r="M555" s="11"/>
      <c r="O555" s="11"/>
      <c r="P555" s="11"/>
      <c r="Q555" s="11"/>
    </row>
    <row r="556">
      <c r="C556" s="11"/>
      <c r="D556" s="11"/>
      <c r="E556" s="11"/>
      <c r="I556" s="11"/>
      <c r="K556" s="11"/>
      <c r="L556" s="11"/>
      <c r="M556" s="11"/>
      <c r="O556" s="11"/>
      <c r="P556" s="11"/>
      <c r="Q556" s="11"/>
    </row>
    <row r="557">
      <c r="C557" s="11"/>
      <c r="D557" s="11"/>
      <c r="E557" s="11"/>
      <c r="I557" s="11"/>
      <c r="K557" s="11"/>
      <c r="L557" s="11"/>
      <c r="M557" s="11"/>
      <c r="O557" s="11"/>
      <c r="P557" s="11"/>
      <c r="Q557" s="11"/>
    </row>
    <row r="558">
      <c r="C558" s="11"/>
      <c r="D558" s="11"/>
      <c r="E558" s="11"/>
      <c r="I558" s="11"/>
      <c r="K558" s="11"/>
      <c r="L558" s="11"/>
      <c r="M558" s="11"/>
      <c r="O558" s="11"/>
      <c r="P558" s="11"/>
      <c r="Q558" s="11"/>
    </row>
    <row r="559">
      <c r="C559" s="11"/>
      <c r="D559" s="11"/>
      <c r="E559" s="11"/>
      <c r="I559" s="11"/>
      <c r="K559" s="11"/>
      <c r="L559" s="11"/>
      <c r="M559" s="11"/>
      <c r="O559" s="11"/>
      <c r="P559" s="11"/>
      <c r="Q559" s="11"/>
    </row>
    <row r="560">
      <c r="C560" s="11"/>
      <c r="D560" s="11"/>
      <c r="E560" s="11"/>
      <c r="I560" s="11"/>
      <c r="K560" s="11"/>
      <c r="L560" s="11"/>
      <c r="M560" s="11"/>
      <c r="O560" s="11"/>
      <c r="P560" s="11"/>
      <c r="Q560" s="11"/>
    </row>
    <row r="561">
      <c r="C561" s="11"/>
      <c r="D561" s="11"/>
      <c r="E561" s="11"/>
      <c r="I561" s="11"/>
      <c r="K561" s="11"/>
      <c r="L561" s="11"/>
      <c r="M561" s="11"/>
      <c r="O561" s="11"/>
      <c r="P561" s="11"/>
      <c r="Q561" s="11"/>
    </row>
    <row r="562">
      <c r="C562" s="11"/>
      <c r="D562" s="11"/>
      <c r="E562" s="11"/>
      <c r="I562" s="11"/>
      <c r="K562" s="11"/>
      <c r="L562" s="11"/>
      <c r="M562" s="11"/>
      <c r="O562" s="11"/>
      <c r="P562" s="11"/>
      <c r="Q562" s="11"/>
    </row>
    <row r="563">
      <c r="C563" s="11"/>
      <c r="D563" s="11"/>
      <c r="E563" s="11"/>
      <c r="I563" s="11"/>
      <c r="K563" s="11"/>
      <c r="L563" s="11"/>
      <c r="M563" s="11"/>
      <c r="O563" s="11"/>
      <c r="P563" s="11"/>
      <c r="Q563" s="11"/>
    </row>
    <row r="564">
      <c r="C564" s="11"/>
      <c r="D564" s="11"/>
      <c r="E564" s="11"/>
      <c r="I564" s="11"/>
      <c r="K564" s="11"/>
      <c r="L564" s="11"/>
      <c r="M564" s="11"/>
      <c r="O564" s="11"/>
      <c r="P564" s="11"/>
      <c r="Q564" s="11"/>
    </row>
    <row r="565">
      <c r="C565" s="11"/>
      <c r="D565" s="11"/>
      <c r="E565" s="11"/>
      <c r="I565" s="11"/>
      <c r="K565" s="11"/>
      <c r="L565" s="11"/>
      <c r="M565" s="11"/>
      <c r="O565" s="11"/>
      <c r="P565" s="11"/>
      <c r="Q565" s="11"/>
    </row>
    <row r="566">
      <c r="C566" s="11"/>
      <c r="D566" s="11"/>
      <c r="E566" s="11"/>
      <c r="I566" s="11"/>
      <c r="K566" s="11"/>
      <c r="L566" s="11"/>
      <c r="M566" s="11"/>
      <c r="O566" s="11"/>
      <c r="P566" s="11"/>
      <c r="Q566" s="11"/>
    </row>
    <row r="567">
      <c r="C567" s="11"/>
      <c r="D567" s="11"/>
      <c r="E567" s="11"/>
      <c r="I567" s="11"/>
      <c r="K567" s="11"/>
      <c r="L567" s="11"/>
      <c r="M567" s="11"/>
      <c r="O567" s="11"/>
      <c r="P567" s="11"/>
      <c r="Q567" s="11"/>
    </row>
    <row r="568">
      <c r="C568" s="11"/>
      <c r="D568" s="11"/>
      <c r="E568" s="11"/>
      <c r="I568" s="11"/>
      <c r="K568" s="11"/>
      <c r="L568" s="11"/>
      <c r="M568" s="11"/>
      <c r="O568" s="11"/>
      <c r="P568" s="11"/>
      <c r="Q568" s="11"/>
    </row>
    <row r="569">
      <c r="C569" s="11"/>
      <c r="D569" s="11"/>
      <c r="E569" s="11"/>
      <c r="I569" s="11"/>
      <c r="K569" s="11"/>
      <c r="L569" s="11"/>
      <c r="M569" s="11"/>
      <c r="O569" s="11"/>
      <c r="P569" s="11"/>
      <c r="Q569" s="11"/>
    </row>
    <row r="570">
      <c r="C570" s="11"/>
      <c r="D570" s="11"/>
      <c r="E570" s="11"/>
      <c r="I570" s="11"/>
      <c r="K570" s="11"/>
      <c r="L570" s="11"/>
      <c r="M570" s="11"/>
      <c r="O570" s="11"/>
      <c r="P570" s="11"/>
      <c r="Q570" s="11"/>
    </row>
    <row r="571">
      <c r="C571" s="11"/>
      <c r="D571" s="11"/>
      <c r="E571" s="11"/>
      <c r="I571" s="11"/>
      <c r="K571" s="11"/>
      <c r="L571" s="11"/>
      <c r="M571" s="11"/>
      <c r="O571" s="11"/>
      <c r="P571" s="11"/>
      <c r="Q571" s="11"/>
    </row>
    <row r="572">
      <c r="C572" s="11"/>
      <c r="D572" s="11"/>
      <c r="E572" s="11"/>
      <c r="I572" s="11"/>
      <c r="K572" s="11"/>
      <c r="L572" s="11"/>
      <c r="M572" s="11"/>
      <c r="O572" s="11"/>
      <c r="P572" s="11"/>
      <c r="Q572" s="11"/>
    </row>
    <row r="573">
      <c r="C573" s="11"/>
      <c r="D573" s="11"/>
      <c r="E573" s="11"/>
      <c r="I573" s="11"/>
      <c r="K573" s="11"/>
      <c r="L573" s="11"/>
      <c r="M573" s="11"/>
      <c r="O573" s="11"/>
      <c r="P573" s="11"/>
      <c r="Q573" s="11"/>
    </row>
    <row r="574">
      <c r="C574" s="11"/>
      <c r="D574" s="11"/>
      <c r="E574" s="11"/>
      <c r="I574" s="11"/>
      <c r="K574" s="11"/>
      <c r="L574" s="11"/>
      <c r="M574" s="11"/>
      <c r="O574" s="11"/>
      <c r="P574" s="11"/>
      <c r="Q574" s="11"/>
    </row>
    <row r="575">
      <c r="C575" s="11"/>
      <c r="D575" s="11"/>
      <c r="E575" s="11"/>
      <c r="I575" s="11"/>
      <c r="K575" s="11"/>
      <c r="L575" s="11"/>
      <c r="M575" s="11"/>
      <c r="O575" s="11"/>
      <c r="P575" s="11"/>
      <c r="Q575" s="11"/>
    </row>
    <row r="576">
      <c r="C576" s="11"/>
      <c r="D576" s="11"/>
      <c r="E576" s="11"/>
      <c r="I576" s="11"/>
      <c r="K576" s="11"/>
      <c r="L576" s="11"/>
      <c r="M576" s="11"/>
      <c r="O576" s="11"/>
      <c r="P576" s="11"/>
      <c r="Q576" s="11"/>
    </row>
    <row r="577">
      <c r="C577" s="11"/>
      <c r="D577" s="11"/>
      <c r="E577" s="11"/>
      <c r="I577" s="11"/>
      <c r="K577" s="11"/>
      <c r="L577" s="11"/>
      <c r="M577" s="11"/>
      <c r="O577" s="11"/>
      <c r="P577" s="11"/>
      <c r="Q577" s="11"/>
    </row>
    <row r="578">
      <c r="C578" s="11"/>
      <c r="D578" s="11"/>
      <c r="E578" s="11"/>
      <c r="I578" s="11"/>
      <c r="K578" s="11"/>
      <c r="L578" s="11"/>
      <c r="M578" s="11"/>
      <c r="O578" s="11"/>
      <c r="P578" s="11"/>
      <c r="Q578" s="11"/>
    </row>
    <row r="579">
      <c r="C579" s="11"/>
      <c r="D579" s="11"/>
      <c r="E579" s="11"/>
      <c r="I579" s="11"/>
      <c r="K579" s="11"/>
      <c r="L579" s="11"/>
      <c r="M579" s="11"/>
      <c r="O579" s="11"/>
      <c r="P579" s="11"/>
      <c r="Q579" s="11"/>
    </row>
    <row r="580">
      <c r="C580" s="11"/>
      <c r="D580" s="11"/>
      <c r="E580" s="11"/>
      <c r="I580" s="11"/>
      <c r="K580" s="11"/>
      <c r="L580" s="11"/>
      <c r="M580" s="11"/>
      <c r="O580" s="11"/>
      <c r="P580" s="11"/>
      <c r="Q580" s="11"/>
    </row>
    <row r="581">
      <c r="C581" s="11"/>
      <c r="D581" s="11"/>
      <c r="E581" s="11"/>
      <c r="I581" s="11"/>
      <c r="K581" s="11"/>
      <c r="L581" s="11"/>
      <c r="M581" s="11"/>
      <c r="O581" s="11"/>
      <c r="P581" s="11"/>
      <c r="Q581" s="11"/>
    </row>
    <row r="582">
      <c r="C582" s="11"/>
      <c r="D582" s="11"/>
      <c r="E582" s="11"/>
      <c r="I582" s="11"/>
      <c r="K582" s="11"/>
      <c r="L582" s="11"/>
      <c r="M582" s="11"/>
      <c r="O582" s="11"/>
      <c r="P582" s="11"/>
      <c r="Q582" s="11"/>
    </row>
    <row r="583">
      <c r="C583" s="11"/>
      <c r="D583" s="11"/>
      <c r="E583" s="11"/>
      <c r="I583" s="11"/>
      <c r="K583" s="11"/>
      <c r="L583" s="11"/>
      <c r="M583" s="11"/>
      <c r="O583" s="11"/>
      <c r="P583" s="11"/>
      <c r="Q583" s="11"/>
    </row>
    <row r="584">
      <c r="C584" s="11"/>
      <c r="D584" s="11"/>
      <c r="E584" s="11"/>
      <c r="I584" s="11"/>
      <c r="K584" s="11"/>
      <c r="L584" s="11"/>
      <c r="M584" s="11"/>
      <c r="O584" s="11"/>
      <c r="P584" s="11"/>
      <c r="Q584" s="11"/>
    </row>
    <row r="585">
      <c r="C585" s="11"/>
      <c r="D585" s="11"/>
      <c r="E585" s="11"/>
      <c r="I585" s="11"/>
      <c r="K585" s="11"/>
      <c r="L585" s="11"/>
      <c r="M585" s="11"/>
      <c r="O585" s="11"/>
      <c r="P585" s="11"/>
      <c r="Q585" s="11"/>
    </row>
    <row r="586">
      <c r="C586" s="11"/>
      <c r="D586" s="11"/>
      <c r="E586" s="11"/>
      <c r="I586" s="11"/>
      <c r="K586" s="11"/>
      <c r="L586" s="11"/>
      <c r="M586" s="11"/>
      <c r="O586" s="11"/>
      <c r="P586" s="11"/>
      <c r="Q586" s="11"/>
    </row>
    <row r="587">
      <c r="C587" s="11"/>
      <c r="D587" s="11"/>
      <c r="E587" s="11"/>
      <c r="I587" s="11"/>
      <c r="K587" s="11"/>
      <c r="L587" s="11"/>
      <c r="M587" s="11"/>
      <c r="O587" s="11"/>
      <c r="P587" s="11"/>
      <c r="Q587" s="11"/>
    </row>
    <row r="588">
      <c r="C588" s="11"/>
      <c r="D588" s="11"/>
      <c r="E588" s="11"/>
      <c r="I588" s="11"/>
      <c r="K588" s="11"/>
      <c r="L588" s="11"/>
      <c r="M588" s="11"/>
      <c r="O588" s="11"/>
      <c r="P588" s="11"/>
      <c r="Q588" s="11"/>
    </row>
    <row r="589">
      <c r="C589" s="11"/>
      <c r="D589" s="11"/>
      <c r="E589" s="11"/>
      <c r="I589" s="11"/>
      <c r="K589" s="11"/>
      <c r="L589" s="11"/>
      <c r="M589" s="11"/>
      <c r="O589" s="11"/>
      <c r="P589" s="11"/>
      <c r="Q589" s="11"/>
    </row>
    <row r="590">
      <c r="C590" s="11"/>
      <c r="D590" s="11"/>
      <c r="E590" s="11"/>
      <c r="I590" s="11"/>
      <c r="K590" s="11"/>
      <c r="L590" s="11"/>
      <c r="M590" s="11"/>
      <c r="O590" s="11"/>
      <c r="P590" s="11"/>
      <c r="Q590" s="11"/>
    </row>
    <row r="591">
      <c r="C591" s="11"/>
      <c r="D591" s="11"/>
      <c r="E591" s="11"/>
      <c r="I591" s="11"/>
      <c r="K591" s="11"/>
      <c r="L591" s="11"/>
      <c r="M591" s="11"/>
      <c r="O591" s="11"/>
      <c r="P591" s="11"/>
      <c r="Q591" s="11"/>
    </row>
    <row r="592">
      <c r="C592" s="11"/>
      <c r="D592" s="11"/>
      <c r="E592" s="11"/>
      <c r="I592" s="11"/>
      <c r="K592" s="11"/>
      <c r="L592" s="11"/>
      <c r="M592" s="11"/>
      <c r="O592" s="11"/>
      <c r="P592" s="11"/>
      <c r="Q592" s="11"/>
    </row>
    <row r="593">
      <c r="C593" s="11"/>
      <c r="D593" s="11"/>
      <c r="E593" s="11"/>
      <c r="I593" s="11"/>
      <c r="K593" s="11"/>
      <c r="L593" s="11"/>
      <c r="M593" s="11"/>
      <c r="O593" s="11"/>
      <c r="P593" s="11"/>
      <c r="Q593" s="11"/>
    </row>
    <row r="594">
      <c r="C594" s="11"/>
      <c r="D594" s="11"/>
      <c r="E594" s="11"/>
      <c r="I594" s="11"/>
      <c r="K594" s="11"/>
      <c r="L594" s="11"/>
      <c r="M594" s="11"/>
      <c r="O594" s="11"/>
      <c r="P594" s="11"/>
      <c r="Q594" s="11"/>
    </row>
    <row r="595">
      <c r="C595" s="11"/>
      <c r="D595" s="11"/>
      <c r="E595" s="11"/>
      <c r="I595" s="11"/>
      <c r="K595" s="11"/>
      <c r="L595" s="11"/>
      <c r="M595" s="11"/>
      <c r="O595" s="11"/>
      <c r="P595" s="11"/>
      <c r="Q595" s="11"/>
    </row>
    <row r="596">
      <c r="C596" s="11"/>
      <c r="D596" s="11"/>
      <c r="E596" s="11"/>
      <c r="I596" s="11"/>
      <c r="K596" s="11"/>
      <c r="L596" s="11"/>
      <c r="M596" s="11"/>
      <c r="O596" s="11"/>
      <c r="P596" s="11"/>
      <c r="Q596" s="11"/>
    </row>
    <row r="597">
      <c r="C597" s="11"/>
      <c r="D597" s="11"/>
      <c r="E597" s="11"/>
      <c r="I597" s="11"/>
      <c r="K597" s="11"/>
      <c r="L597" s="11"/>
      <c r="M597" s="11"/>
      <c r="O597" s="11"/>
      <c r="P597" s="11"/>
      <c r="Q597" s="11"/>
    </row>
    <row r="598">
      <c r="C598" s="11"/>
      <c r="D598" s="11"/>
      <c r="E598" s="11"/>
      <c r="I598" s="11"/>
      <c r="K598" s="11"/>
      <c r="L598" s="11"/>
      <c r="M598" s="11"/>
      <c r="O598" s="11"/>
      <c r="P598" s="11"/>
      <c r="Q598" s="11"/>
    </row>
    <row r="599">
      <c r="C599" s="11"/>
      <c r="D599" s="11"/>
      <c r="E599" s="11"/>
      <c r="I599" s="11"/>
      <c r="K599" s="11"/>
      <c r="L599" s="11"/>
      <c r="M599" s="11"/>
      <c r="O599" s="11"/>
      <c r="P599" s="11"/>
      <c r="Q599" s="11"/>
    </row>
    <row r="600">
      <c r="C600" s="11"/>
      <c r="D600" s="11"/>
      <c r="E600" s="11"/>
      <c r="I600" s="11"/>
      <c r="K600" s="11"/>
      <c r="L600" s="11"/>
      <c r="M600" s="11"/>
      <c r="O600" s="11"/>
      <c r="P600" s="11"/>
      <c r="Q600" s="11"/>
    </row>
    <row r="601">
      <c r="C601" s="11"/>
      <c r="D601" s="11"/>
      <c r="E601" s="11"/>
      <c r="I601" s="11"/>
      <c r="K601" s="11"/>
      <c r="L601" s="11"/>
      <c r="M601" s="11"/>
      <c r="O601" s="11"/>
      <c r="P601" s="11"/>
      <c r="Q601" s="11"/>
    </row>
    <row r="602">
      <c r="C602" s="11"/>
      <c r="D602" s="11"/>
      <c r="E602" s="11"/>
      <c r="I602" s="11"/>
      <c r="K602" s="11"/>
      <c r="L602" s="11"/>
      <c r="M602" s="11"/>
      <c r="O602" s="11"/>
      <c r="P602" s="11"/>
      <c r="Q602" s="11"/>
    </row>
    <row r="603">
      <c r="C603" s="11"/>
      <c r="D603" s="11"/>
      <c r="E603" s="11"/>
      <c r="I603" s="11"/>
      <c r="K603" s="11"/>
      <c r="L603" s="11"/>
      <c r="M603" s="11"/>
      <c r="O603" s="11"/>
      <c r="P603" s="11"/>
      <c r="Q603" s="11"/>
    </row>
    <row r="604">
      <c r="C604" s="11"/>
      <c r="D604" s="11"/>
      <c r="E604" s="11"/>
      <c r="I604" s="11"/>
      <c r="K604" s="11"/>
      <c r="L604" s="11"/>
      <c r="M604" s="11"/>
      <c r="O604" s="11"/>
      <c r="P604" s="11"/>
      <c r="Q604" s="11"/>
    </row>
    <row r="605">
      <c r="C605" s="11"/>
      <c r="D605" s="11"/>
      <c r="E605" s="11"/>
      <c r="I605" s="11"/>
      <c r="K605" s="11"/>
      <c r="L605" s="11"/>
      <c r="M605" s="11"/>
      <c r="O605" s="11"/>
      <c r="P605" s="11"/>
      <c r="Q605" s="11"/>
    </row>
    <row r="606">
      <c r="C606" s="11"/>
      <c r="D606" s="11"/>
      <c r="E606" s="11"/>
      <c r="I606" s="11"/>
      <c r="K606" s="11"/>
      <c r="L606" s="11"/>
      <c r="M606" s="11"/>
      <c r="O606" s="11"/>
      <c r="P606" s="11"/>
      <c r="Q606" s="11"/>
    </row>
    <row r="607">
      <c r="C607" s="11"/>
      <c r="D607" s="11"/>
      <c r="E607" s="11"/>
      <c r="I607" s="11"/>
      <c r="K607" s="11"/>
      <c r="L607" s="11"/>
      <c r="M607" s="11"/>
      <c r="O607" s="11"/>
      <c r="P607" s="11"/>
      <c r="Q607" s="11"/>
    </row>
    <row r="608">
      <c r="C608" s="11"/>
      <c r="D608" s="11"/>
      <c r="E608" s="11"/>
      <c r="I608" s="11"/>
      <c r="K608" s="11"/>
      <c r="L608" s="11"/>
      <c r="M608" s="11"/>
      <c r="O608" s="11"/>
      <c r="P608" s="11"/>
      <c r="Q608" s="11"/>
    </row>
    <row r="609">
      <c r="C609" s="11"/>
      <c r="D609" s="11"/>
      <c r="E609" s="11"/>
      <c r="I609" s="11"/>
      <c r="K609" s="11"/>
      <c r="L609" s="11"/>
      <c r="M609" s="11"/>
      <c r="O609" s="11"/>
      <c r="P609" s="11"/>
      <c r="Q609" s="11"/>
    </row>
    <row r="610">
      <c r="C610" s="11"/>
      <c r="D610" s="11"/>
      <c r="E610" s="11"/>
      <c r="I610" s="11"/>
      <c r="K610" s="11"/>
      <c r="L610" s="11"/>
      <c r="M610" s="11"/>
      <c r="O610" s="11"/>
      <c r="P610" s="11"/>
      <c r="Q610" s="11"/>
    </row>
    <row r="611">
      <c r="C611" s="11"/>
      <c r="D611" s="11"/>
      <c r="E611" s="11"/>
      <c r="I611" s="11"/>
      <c r="K611" s="11"/>
      <c r="L611" s="11"/>
      <c r="M611" s="11"/>
      <c r="O611" s="11"/>
      <c r="P611" s="11"/>
      <c r="Q611" s="11"/>
    </row>
    <row r="612">
      <c r="C612" s="11"/>
      <c r="D612" s="11"/>
      <c r="E612" s="11"/>
      <c r="I612" s="11"/>
      <c r="K612" s="11"/>
      <c r="L612" s="11"/>
      <c r="M612" s="11"/>
      <c r="O612" s="11"/>
      <c r="P612" s="11"/>
      <c r="Q612" s="11"/>
    </row>
    <row r="613">
      <c r="C613" s="11"/>
      <c r="D613" s="11"/>
      <c r="E613" s="11"/>
      <c r="I613" s="11"/>
      <c r="K613" s="11"/>
      <c r="L613" s="11"/>
      <c r="M613" s="11"/>
      <c r="O613" s="11"/>
      <c r="P613" s="11"/>
      <c r="Q613" s="11"/>
    </row>
    <row r="614">
      <c r="C614" s="11"/>
      <c r="D614" s="11"/>
      <c r="E614" s="11"/>
      <c r="I614" s="11"/>
      <c r="K614" s="11"/>
      <c r="L614" s="11"/>
      <c r="M614" s="11"/>
      <c r="O614" s="11"/>
      <c r="P614" s="11"/>
      <c r="Q614" s="11"/>
    </row>
    <row r="615">
      <c r="C615" s="11"/>
      <c r="D615" s="11"/>
      <c r="E615" s="11"/>
      <c r="I615" s="11"/>
      <c r="K615" s="11"/>
      <c r="L615" s="11"/>
      <c r="M615" s="11"/>
      <c r="O615" s="11"/>
      <c r="P615" s="11"/>
      <c r="Q615" s="11"/>
    </row>
    <row r="616">
      <c r="C616" s="11"/>
      <c r="D616" s="11"/>
      <c r="E616" s="11"/>
      <c r="I616" s="11"/>
      <c r="K616" s="11"/>
      <c r="L616" s="11"/>
      <c r="M616" s="11"/>
      <c r="O616" s="11"/>
      <c r="P616" s="11"/>
      <c r="Q616" s="11"/>
    </row>
    <row r="617">
      <c r="C617" s="11"/>
      <c r="D617" s="11"/>
      <c r="E617" s="11"/>
      <c r="I617" s="11"/>
      <c r="K617" s="11"/>
      <c r="L617" s="11"/>
      <c r="M617" s="11"/>
      <c r="O617" s="11"/>
      <c r="P617" s="11"/>
      <c r="Q617" s="11"/>
    </row>
    <row r="618">
      <c r="C618" s="11"/>
      <c r="D618" s="11"/>
      <c r="E618" s="11"/>
      <c r="I618" s="11"/>
      <c r="K618" s="11"/>
      <c r="L618" s="11"/>
      <c r="M618" s="11"/>
      <c r="O618" s="11"/>
      <c r="P618" s="11"/>
      <c r="Q618" s="11"/>
    </row>
    <row r="619">
      <c r="C619" s="11"/>
      <c r="D619" s="11"/>
      <c r="E619" s="11"/>
      <c r="I619" s="11"/>
      <c r="K619" s="11"/>
      <c r="L619" s="11"/>
      <c r="M619" s="11"/>
      <c r="O619" s="11"/>
      <c r="P619" s="11"/>
      <c r="Q619" s="11"/>
    </row>
    <row r="620">
      <c r="C620" s="11"/>
      <c r="D620" s="11"/>
      <c r="E620" s="11"/>
      <c r="I620" s="11"/>
      <c r="K620" s="11"/>
      <c r="L620" s="11"/>
      <c r="M620" s="11"/>
      <c r="O620" s="11"/>
      <c r="P620" s="11"/>
      <c r="Q620" s="11"/>
    </row>
    <row r="621">
      <c r="C621" s="11"/>
      <c r="D621" s="11"/>
      <c r="E621" s="11"/>
      <c r="I621" s="11"/>
      <c r="K621" s="11"/>
      <c r="L621" s="11"/>
      <c r="M621" s="11"/>
      <c r="O621" s="11"/>
      <c r="P621" s="11"/>
      <c r="Q621" s="11"/>
    </row>
    <row r="622">
      <c r="C622" s="11"/>
      <c r="D622" s="11"/>
      <c r="E622" s="11"/>
      <c r="I622" s="11"/>
      <c r="K622" s="11"/>
      <c r="L622" s="11"/>
      <c r="M622" s="11"/>
      <c r="O622" s="11"/>
      <c r="P622" s="11"/>
      <c r="Q622" s="11"/>
    </row>
    <row r="623">
      <c r="C623" s="11"/>
      <c r="D623" s="11"/>
      <c r="E623" s="11"/>
      <c r="I623" s="11"/>
      <c r="K623" s="11"/>
      <c r="L623" s="11"/>
      <c r="M623" s="11"/>
      <c r="O623" s="11"/>
      <c r="P623" s="11"/>
      <c r="Q623" s="11"/>
    </row>
    <row r="624">
      <c r="C624" s="11"/>
      <c r="D624" s="11"/>
      <c r="E624" s="11"/>
      <c r="I624" s="11"/>
      <c r="K624" s="11"/>
      <c r="L624" s="11"/>
      <c r="M624" s="11"/>
      <c r="O624" s="11"/>
      <c r="P624" s="11"/>
      <c r="Q624" s="11"/>
    </row>
    <row r="625">
      <c r="C625" s="11"/>
      <c r="D625" s="11"/>
      <c r="E625" s="11"/>
      <c r="I625" s="11"/>
      <c r="K625" s="11"/>
      <c r="L625" s="11"/>
      <c r="M625" s="11"/>
      <c r="O625" s="11"/>
      <c r="P625" s="11"/>
      <c r="Q625" s="11"/>
    </row>
    <row r="626">
      <c r="C626" s="11"/>
      <c r="D626" s="11"/>
      <c r="E626" s="11"/>
      <c r="I626" s="11"/>
      <c r="K626" s="11"/>
      <c r="L626" s="11"/>
      <c r="M626" s="11"/>
      <c r="O626" s="11"/>
      <c r="P626" s="11"/>
      <c r="Q626" s="11"/>
    </row>
    <row r="627">
      <c r="C627" s="11"/>
      <c r="D627" s="11"/>
      <c r="E627" s="11"/>
      <c r="I627" s="11"/>
      <c r="K627" s="11"/>
      <c r="L627" s="11"/>
      <c r="M627" s="11"/>
      <c r="O627" s="11"/>
      <c r="P627" s="11"/>
      <c r="Q627" s="11"/>
    </row>
    <row r="628">
      <c r="C628" s="11"/>
      <c r="D628" s="11"/>
      <c r="E628" s="11"/>
      <c r="I628" s="11"/>
      <c r="K628" s="11"/>
      <c r="L628" s="11"/>
      <c r="M628" s="11"/>
      <c r="O628" s="11"/>
      <c r="P628" s="11"/>
      <c r="Q628" s="11"/>
    </row>
    <row r="629">
      <c r="C629" s="11"/>
      <c r="D629" s="11"/>
      <c r="E629" s="11"/>
      <c r="I629" s="11"/>
      <c r="K629" s="11"/>
      <c r="L629" s="11"/>
      <c r="M629" s="11"/>
      <c r="O629" s="11"/>
      <c r="P629" s="11"/>
      <c r="Q629" s="11"/>
    </row>
    <row r="630">
      <c r="C630" s="11"/>
      <c r="D630" s="11"/>
      <c r="E630" s="11"/>
      <c r="I630" s="11"/>
      <c r="K630" s="11"/>
      <c r="L630" s="11"/>
      <c r="M630" s="11"/>
      <c r="O630" s="11"/>
      <c r="P630" s="11"/>
      <c r="Q630" s="11"/>
    </row>
    <row r="631">
      <c r="C631" s="11"/>
      <c r="D631" s="11"/>
      <c r="E631" s="11"/>
      <c r="I631" s="11"/>
      <c r="K631" s="11"/>
      <c r="L631" s="11"/>
      <c r="M631" s="11"/>
      <c r="O631" s="11"/>
      <c r="P631" s="11"/>
      <c r="Q631" s="11"/>
    </row>
    <row r="632">
      <c r="C632" s="11"/>
      <c r="D632" s="11"/>
      <c r="E632" s="11"/>
      <c r="I632" s="11"/>
      <c r="K632" s="11"/>
      <c r="L632" s="11"/>
      <c r="M632" s="11"/>
      <c r="O632" s="11"/>
      <c r="P632" s="11"/>
      <c r="Q632" s="11"/>
    </row>
    <row r="633">
      <c r="C633" s="11"/>
      <c r="D633" s="11"/>
      <c r="E633" s="11"/>
      <c r="I633" s="11"/>
      <c r="K633" s="11"/>
      <c r="L633" s="11"/>
      <c r="M633" s="11"/>
      <c r="O633" s="11"/>
      <c r="P633" s="11"/>
      <c r="Q633" s="11"/>
    </row>
    <row r="634">
      <c r="C634" s="11"/>
      <c r="D634" s="11"/>
      <c r="E634" s="11"/>
      <c r="I634" s="11"/>
      <c r="K634" s="11"/>
      <c r="L634" s="11"/>
      <c r="M634" s="11"/>
      <c r="O634" s="11"/>
      <c r="P634" s="11"/>
      <c r="Q634" s="11"/>
    </row>
    <row r="635">
      <c r="C635" s="11"/>
      <c r="D635" s="11"/>
      <c r="E635" s="11"/>
      <c r="I635" s="11"/>
      <c r="K635" s="11"/>
      <c r="L635" s="11"/>
      <c r="M635" s="11"/>
      <c r="O635" s="11"/>
      <c r="P635" s="11"/>
      <c r="Q635" s="11"/>
    </row>
    <row r="636">
      <c r="C636" s="11"/>
      <c r="D636" s="11"/>
      <c r="E636" s="11"/>
      <c r="I636" s="11"/>
      <c r="K636" s="11"/>
      <c r="L636" s="11"/>
      <c r="M636" s="11"/>
      <c r="O636" s="11"/>
      <c r="P636" s="11"/>
      <c r="Q636" s="11"/>
    </row>
    <row r="637">
      <c r="C637" s="11"/>
      <c r="D637" s="11"/>
      <c r="E637" s="11"/>
      <c r="I637" s="11"/>
      <c r="K637" s="11"/>
      <c r="L637" s="11"/>
      <c r="M637" s="11"/>
      <c r="O637" s="11"/>
      <c r="P637" s="11"/>
      <c r="Q637" s="11"/>
    </row>
    <row r="638">
      <c r="C638" s="11"/>
      <c r="D638" s="11"/>
      <c r="E638" s="11"/>
      <c r="I638" s="11"/>
      <c r="K638" s="11"/>
      <c r="L638" s="11"/>
      <c r="M638" s="11"/>
      <c r="O638" s="11"/>
      <c r="P638" s="11"/>
      <c r="Q638" s="11"/>
    </row>
    <row r="639">
      <c r="C639" s="11"/>
      <c r="D639" s="11"/>
      <c r="E639" s="11"/>
      <c r="I639" s="11"/>
      <c r="K639" s="11"/>
      <c r="L639" s="11"/>
      <c r="M639" s="11"/>
      <c r="O639" s="11"/>
      <c r="P639" s="11"/>
      <c r="Q639" s="11"/>
    </row>
    <row r="640">
      <c r="C640" s="11"/>
      <c r="D640" s="11"/>
      <c r="E640" s="11"/>
      <c r="I640" s="11"/>
      <c r="K640" s="11"/>
      <c r="L640" s="11"/>
      <c r="M640" s="11"/>
      <c r="O640" s="11"/>
      <c r="P640" s="11"/>
      <c r="Q640" s="11"/>
    </row>
    <row r="641">
      <c r="C641" s="11"/>
      <c r="D641" s="11"/>
      <c r="E641" s="11"/>
      <c r="I641" s="11"/>
      <c r="K641" s="11"/>
      <c r="L641" s="11"/>
      <c r="M641" s="11"/>
      <c r="O641" s="11"/>
      <c r="P641" s="11"/>
      <c r="Q641" s="11"/>
    </row>
    <row r="642">
      <c r="C642" s="11"/>
      <c r="D642" s="11"/>
      <c r="E642" s="11"/>
      <c r="I642" s="11"/>
      <c r="K642" s="11"/>
      <c r="L642" s="11"/>
      <c r="M642" s="11"/>
      <c r="O642" s="11"/>
      <c r="P642" s="11"/>
      <c r="Q642" s="11"/>
    </row>
    <row r="643">
      <c r="C643" s="11"/>
      <c r="D643" s="11"/>
      <c r="E643" s="11"/>
      <c r="I643" s="11"/>
      <c r="K643" s="11"/>
      <c r="L643" s="11"/>
      <c r="M643" s="11"/>
      <c r="O643" s="11"/>
      <c r="P643" s="11"/>
      <c r="Q643" s="11"/>
    </row>
    <row r="644">
      <c r="C644" s="11"/>
      <c r="D644" s="11"/>
      <c r="E644" s="11"/>
      <c r="I644" s="11"/>
      <c r="K644" s="11"/>
      <c r="L644" s="11"/>
      <c r="M644" s="11"/>
      <c r="O644" s="11"/>
      <c r="P644" s="11"/>
      <c r="Q644" s="11"/>
    </row>
    <row r="645">
      <c r="C645" s="11"/>
      <c r="D645" s="11"/>
      <c r="E645" s="11"/>
      <c r="I645" s="11"/>
      <c r="K645" s="11"/>
      <c r="L645" s="11"/>
      <c r="M645" s="11"/>
      <c r="O645" s="11"/>
      <c r="P645" s="11"/>
      <c r="Q645" s="11"/>
    </row>
    <row r="646">
      <c r="C646" s="11"/>
      <c r="D646" s="11"/>
      <c r="E646" s="11"/>
      <c r="I646" s="11"/>
      <c r="K646" s="11"/>
      <c r="L646" s="11"/>
      <c r="M646" s="11"/>
      <c r="O646" s="11"/>
      <c r="P646" s="11"/>
      <c r="Q646" s="11"/>
    </row>
    <row r="647">
      <c r="C647" s="11"/>
      <c r="D647" s="11"/>
      <c r="E647" s="11"/>
      <c r="I647" s="11"/>
      <c r="K647" s="11"/>
      <c r="L647" s="11"/>
      <c r="M647" s="11"/>
      <c r="O647" s="11"/>
      <c r="P647" s="11"/>
      <c r="Q647" s="11"/>
    </row>
    <row r="648">
      <c r="C648" s="11"/>
      <c r="D648" s="11"/>
      <c r="E648" s="11"/>
      <c r="I648" s="11"/>
      <c r="K648" s="11"/>
      <c r="L648" s="11"/>
      <c r="M648" s="11"/>
      <c r="O648" s="11"/>
      <c r="P648" s="11"/>
      <c r="Q648" s="11"/>
    </row>
    <row r="649">
      <c r="C649" s="11"/>
      <c r="D649" s="11"/>
      <c r="E649" s="11"/>
      <c r="I649" s="11"/>
      <c r="K649" s="11"/>
      <c r="L649" s="11"/>
      <c r="M649" s="11"/>
      <c r="O649" s="11"/>
      <c r="P649" s="11"/>
      <c r="Q649" s="11"/>
    </row>
    <row r="650">
      <c r="C650" s="11"/>
      <c r="D650" s="11"/>
      <c r="E650" s="11"/>
      <c r="I650" s="11"/>
      <c r="K650" s="11"/>
      <c r="L650" s="11"/>
      <c r="M650" s="11"/>
      <c r="O650" s="11"/>
      <c r="P650" s="11"/>
      <c r="Q650" s="11"/>
    </row>
    <row r="651">
      <c r="C651" s="11"/>
      <c r="D651" s="11"/>
      <c r="E651" s="11"/>
      <c r="I651" s="11"/>
      <c r="K651" s="11"/>
      <c r="L651" s="11"/>
      <c r="M651" s="11"/>
      <c r="O651" s="11"/>
      <c r="P651" s="11"/>
      <c r="Q651" s="11"/>
    </row>
    <row r="652">
      <c r="C652" s="11"/>
      <c r="D652" s="11"/>
      <c r="E652" s="11"/>
      <c r="I652" s="11"/>
      <c r="K652" s="11"/>
      <c r="L652" s="11"/>
      <c r="M652" s="11"/>
      <c r="O652" s="11"/>
      <c r="P652" s="11"/>
      <c r="Q652" s="11"/>
    </row>
    <row r="653">
      <c r="C653" s="11"/>
      <c r="D653" s="11"/>
      <c r="E653" s="11"/>
      <c r="I653" s="11"/>
      <c r="K653" s="11"/>
      <c r="L653" s="11"/>
      <c r="M653" s="11"/>
      <c r="O653" s="11"/>
      <c r="P653" s="11"/>
      <c r="Q653" s="11"/>
    </row>
    <row r="654">
      <c r="C654" s="11"/>
      <c r="D654" s="11"/>
      <c r="E654" s="11"/>
      <c r="I654" s="11"/>
      <c r="K654" s="11"/>
      <c r="L654" s="11"/>
      <c r="M654" s="11"/>
      <c r="O654" s="11"/>
      <c r="P654" s="11"/>
      <c r="Q654" s="11"/>
    </row>
    <row r="655">
      <c r="C655" s="11"/>
      <c r="D655" s="11"/>
      <c r="E655" s="11"/>
      <c r="I655" s="11"/>
      <c r="K655" s="11"/>
      <c r="L655" s="11"/>
      <c r="M655" s="11"/>
      <c r="O655" s="11"/>
      <c r="P655" s="11"/>
      <c r="Q655" s="11"/>
    </row>
    <row r="656">
      <c r="C656" s="11"/>
      <c r="D656" s="11"/>
      <c r="E656" s="11"/>
      <c r="I656" s="11"/>
      <c r="K656" s="11"/>
      <c r="L656" s="11"/>
      <c r="M656" s="11"/>
      <c r="O656" s="11"/>
      <c r="P656" s="11"/>
      <c r="Q656" s="11"/>
    </row>
    <row r="657">
      <c r="C657" s="11"/>
      <c r="D657" s="11"/>
      <c r="E657" s="11"/>
      <c r="I657" s="11"/>
      <c r="K657" s="11"/>
      <c r="L657" s="11"/>
      <c r="M657" s="11"/>
      <c r="O657" s="11"/>
      <c r="P657" s="11"/>
      <c r="Q657" s="11"/>
    </row>
    <row r="658">
      <c r="C658" s="11"/>
      <c r="D658" s="11"/>
      <c r="E658" s="11"/>
      <c r="I658" s="11"/>
      <c r="K658" s="11"/>
      <c r="L658" s="11"/>
      <c r="M658" s="11"/>
      <c r="O658" s="11"/>
      <c r="P658" s="11"/>
      <c r="Q658" s="11"/>
    </row>
    <row r="659">
      <c r="C659" s="11"/>
      <c r="D659" s="11"/>
      <c r="E659" s="11"/>
      <c r="I659" s="11"/>
      <c r="K659" s="11"/>
      <c r="L659" s="11"/>
      <c r="M659" s="11"/>
      <c r="O659" s="11"/>
      <c r="P659" s="11"/>
      <c r="Q659" s="11"/>
    </row>
    <row r="660">
      <c r="C660" s="11"/>
      <c r="D660" s="11"/>
      <c r="E660" s="11"/>
      <c r="I660" s="11"/>
      <c r="K660" s="11"/>
      <c r="L660" s="11"/>
      <c r="M660" s="11"/>
      <c r="O660" s="11"/>
      <c r="P660" s="11"/>
      <c r="Q660" s="11"/>
    </row>
    <row r="661">
      <c r="C661" s="11"/>
      <c r="D661" s="11"/>
      <c r="E661" s="11"/>
      <c r="I661" s="11"/>
      <c r="K661" s="11"/>
      <c r="L661" s="11"/>
      <c r="M661" s="11"/>
      <c r="O661" s="11"/>
      <c r="P661" s="11"/>
      <c r="Q661" s="11"/>
    </row>
    <row r="662">
      <c r="C662" s="11"/>
      <c r="D662" s="11"/>
      <c r="E662" s="11"/>
      <c r="I662" s="11"/>
      <c r="K662" s="11"/>
      <c r="L662" s="11"/>
      <c r="M662" s="11"/>
      <c r="O662" s="11"/>
      <c r="P662" s="11"/>
      <c r="Q662" s="11"/>
    </row>
    <row r="663">
      <c r="C663" s="11"/>
      <c r="D663" s="11"/>
      <c r="E663" s="11"/>
      <c r="I663" s="11"/>
      <c r="K663" s="11"/>
      <c r="L663" s="11"/>
      <c r="M663" s="11"/>
      <c r="O663" s="11"/>
      <c r="P663" s="11"/>
      <c r="Q663" s="11"/>
    </row>
    <row r="664">
      <c r="C664" s="11"/>
      <c r="D664" s="11"/>
      <c r="E664" s="11"/>
      <c r="I664" s="11"/>
      <c r="K664" s="11"/>
      <c r="L664" s="11"/>
      <c r="M664" s="11"/>
      <c r="O664" s="11"/>
      <c r="P664" s="11"/>
      <c r="Q664" s="11"/>
    </row>
    <row r="665">
      <c r="C665" s="11"/>
      <c r="D665" s="11"/>
      <c r="E665" s="11"/>
      <c r="I665" s="11"/>
      <c r="K665" s="11"/>
      <c r="L665" s="11"/>
      <c r="M665" s="11"/>
      <c r="O665" s="11"/>
      <c r="P665" s="11"/>
      <c r="Q665" s="11"/>
    </row>
    <row r="666">
      <c r="C666" s="11"/>
      <c r="D666" s="11"/>
      <c r="E666" s="11"/>
      <c r="I666" s="11"/>
      <c r="K666" s="11"/>
      <c r="L666" s="11"/>
      <c r="M666" s="11"/>
      <c r="O666" s="11"/>
      <c r="P666" s="11"/>
      <c r="Q666" s="11"/>
    </row>
    <row r="667">
      <c r="C667" s="11"/>
      <c r="D667" s="11"/>
      <c r="E667" s="11"/>
      <c r="I667" s="11"/>
      <c r="K667" s="11"/>
      <c r="L667" s="11"/>
      <c r="M667" s="11"/>
      <c r="O667" s="11"/>
      <c r="P667" s="11"/>
      <c r="Q667" s="11"/>
    </row>
    <row r="668">
      <c r="C668" s="11"/>
      <c r="D668" s="11"/>
      <c r="E668" s="11"/>
      <c r="I668" s="11"/>
      <c r="K668" s="11"/>
      <c r="L668" s="11"/>
      <c r="M668" s="11"/>
      <c r="O668" s="11"/>
      <c r="P668" s="11"/>
      <c r="Q668" s="11"/>
    </row>
    <row r="669">
      <c r="C669" s="11"/>
      <c r="D669" s="11"/>
      <c r="E669" s="11"/>
      <c r="I669" s="11"/>
      <c r="K669" s="11"/>
      <c r="L669" s="11"/>
      <c r="M669" s="11"/>
      <c r="O669" s="11"/>
      <c r="P669" s="11"/>
      <c r="Q669" s="11"/>
    </row>
    <row r="670">
      <c r="C670" s="11"/>
      <c r="D670" s="11"/>
      <c r="E670" s="11"/>
      <c r="I670" s="11"/>
      <c r="K670" s="11"/>
      <c r="L670" s="11"/>
      <c r="M670" s="11"/>
      <c r="O670" s="11"/>
      <c r="P670" s="11"/>
      <c r="Q670" s="11"/>
    </row>
    <row r="671">
      <c r="C671" s="11"/>
      <c r="D671" s="11"/>
      <c r="E671" s="11"/>
      <c r="I671" s="11"/>
      <c r="K671" s="11"/>
      <c r="L671" s="11"/>
      <c r="M671" s="11"/>
      <c r="O671" s="11"/>
      <c r="P671" s="11"/>
      <c r="Q671" s="11"/>
    </row>
    <row r="672">
      <c r="C672" s="11"/>
      <c r="D672" s="11"/>
      <c r="E672" s="11"/>
      <c r="I672" s="11"/>
      <c r="K672" s="11"/>
      <c r="L672" s="11"/>
      <c r="M672" s="11"/>
      <c r="O672" s="11"/>
      <c r="P672" s="11"/>
      <c r="Q672" s="11"/>
    </row>
    <row r="673">
      <c r="C673" s="11"/>
      <c r="D673" s="11"/>
      <c r="E673" s="11"/>
      <c r="I673" s="11"/>
      <c r="K673" s="11"/>
      <c r="L673" s="11"/>
      <c r="M673" s="11"/>
      <c r="O673" s="11"/>
      <c r="P673" s="11"/>
      <c r="Q673" s="11"/>
    </row>
    <row r="674">
      <c r="C674" s="11"/>
      <c r="D674" s="11"/>
      <c r="E674" s="11"/>
      <c r="I674" s="11"/>
      <c r="K674" s="11"/>
      <c r="L674" s="11"/>
      <c r="M674" s="11"/>
      <c r="O674" s="11"/>
      <c r="P674" s="11"/>
      <c r="Q674" s="11"/>
    </row>
    <row r="675">
      <c r="C675" s="11"/>
      <c r="D675" s="11"/>
      <c r="E675" s="11"/>
      <c r="I675" s="11"/>
      <c r="K675" s="11"/>
      <c r="L675" s="11"/>
      <c r="M675" s="11"/>
      <c r="O675" s="11"/>
      <c r="P675" s="11"/>
      <c r="Q675" s="11"/>
    </row>
    <row r="676">
      <c r="C676" s="11"/>
      <c r="D676" s="11"/>
      <c r="E676" s="11"/>
      <c r="I676" s="11"/>
      <c r="K676" s="11"/>
      <c r="L676" s="11"/>
      <c r="M676" s="11"/>
      <c r="O676" s="11"/>
      <c r="P676" s="11"/>
      <c r="Q676" s="11"/>
    </row>
    <row r="677">
      <c r="C677" s="11"/>
      <c r="D677" s="11"/>
      <c r="E677" s="11"/>
      <c r="I677" s="11"/>
      <c r="K677" s="11"/>
      <c r="L677" s="11"/>
      <c r="M677" s="11"/>
      <c r="O677" s="11"/>
      <c r="P677" s="11"/>
      <c r="Q677" s="11"/>
    </row>
    <row r="678">
      <c r="C678" s="11"/>
      <c r="D678" s="11"/>
      <c r="E678" s="11"/>
      <c r="I678" s="11"/>
      <c r="K678" s="11"/>
      <c r="L678" s="11"/>
      <c r="M678" s="11"/>
      <c r="O678" s="11"/>
      <c r="P678" s="11"/>
      <c r="Q678" s="11"/>
    </row>
    <row r="679">
      <c r="C679" s="11"/>
      <c r="D679" s="11"/>
      <c r="E679" s="11"/>
      <c r="I679" s="11"/>
      <c r="K679" s="11"/>
      <c r="L679" s="11"/>
      <c r="M679" s="11"/>
      <c r="O679" s="11"/>
      <c r="P679" s="11"/>
      <c r="Q679" s="11"/>
    </row>
    <row r="680">
      <c r="C680" s="11"/>
      <c r="D680" s="11"/>
      <c r="E680" s="11"/>
      <c r="I680" s="11"/>
      <c r="K680" s="11"/>
      <c r="L680" s="11"/>
      <c r="M680" s="11"/>
      <c r="O680" s="11"/>
      <c r="P680" s="11"/>
      <c r="Q680" s="11"/>
    </row>
    <row r="681">
      <c r="C681" s="11"/>
      <c r="D681" s="11"/>
      <c r="E681" s="11"/>
      <c r="I681" s="11"/>
      <c r="K681" s="11"/>
      <c r="L681" s="11"/>
      <c r="M681" s="11"/>
      <c r="O681" s="11"/>
      <c r="P681" s="11"/>
      <c r="Q681" s="11"/>
    </row>
    <row r="682">
      <c r="C682" s="11"/>
      <c r="D682" s="11"/>
      <c r="E682" s="11"/>
      <c r="I682" s="11"/>
      <c r="K682" s="11"/>
      <c r="L682" s="11"/>
      <c r="M682" s="11"/>
      <c r="O682" s="11"/>
      <c r="P682" s="11"/>
      <c r="Q682" s="11"/>
    </row>
    <row r="683">
      <c r="C683" s="11"/>
      <c r="D683" s="11"/>
      <c r="E683" s="11"/>
      <c r="I683" s="11"/>
      <c r="K683" s="11"/>
      <c r="L683" s="11"/>
      <c r="M683" s="11"/>
      <c r="O683" s="11"/>
      <c r="P683" s="11"/>
      <c r="Q683" s="11"/>
    </row>
    <row r="684">
      <c r="C684" s="11"/>
      <c r="D684" s="11"/>
      <c r="E684" s="11"/>
      <c r="I684" s="11"/>
      <c r="K684" s="11"/>
      <c r="L684" s="11"/>
      <c r="M684" s="11"/>
      <c r="O684" s="11"/>
      <c r="P684" s="11"/>
      <c r="Q684" s="11"/>
    </row>
    <row r="685">
      <c r="C685" s="11"/>
      <c r="D685" s="11"/>
      <c r="E685" s="11"/>
      <c r="I685" s="11"/>
      <c r="K685" s="11"/>
      <c r="L685" s="11"/>
      <c r="M685" s="11"/>
      <c r="O685" s="11"/>
      <c r="P685" s="11"/>
      <c r="Q685" s="11"/>
    </row>
    <row r="686">
      <c r="C686" s="11"/>
      <c r="D686" s="11"/>
      <c r="E686" s="11"/>
      <c r="I686" s="11"/>
      <c r="K686" s="11"/>
      <c r="L686" s="11"/>
      <c r="M686" s="11"/>
      <c r="O686" s="11"/>
      <c r="P686" s="11"/>
      <c r="Q686" s="11"/>
    </row>
    <row r="687">
      <c r="C687" s="11"/>
      <c r="D687" s="11"/>
      <c r="E687" s="11"/>
      <c r="I687" s="11"/>
      <c r="K687" s="11"/>
      <c r="L687" s="11"/>
      <c r="M687" s="11"/>
      <c r="O687" s="11"/>
      <c r="P687" s="11"/>
      <c r="Q687" s="11"/>
    </row>
    <row r="688">
      <c r="C688" s="11"/>
      <c r="D688" s="11"/>
      <c r="E688" s="11"/>
      <c r="I688" s="11"/>
      <c r="K688" s="11"/>
      <c r="L688" s="11"/>
      <c r="M688" s="11"/>
      <c r="O688" s="11"/>
      <c r="P688" s="11"/>
      <c r="Q688" s="11"/>
    </row>
    <row r="689">
      <c r="C689" s="11"/>
      <c r="D689" s="11"/>
      <c r="E689" s="11"/>
      <c r="I689" s="11"/>
      <c r="K689" s="11"/>
      <c r="L689" s="11"/>
      <c r="M689" s="11"/>
      <c r="O689" s="11"/>
      <c r="P689" s="11"/>
      <c r="Q689" s="11"/>
    </row>
    <row r="690">
      <c r="C690" s="11"/>
      <c r="D690" s="11"/>
      <c r="E690" s="11"/>
      <c r="I690" s="11"/>
      <c r="K690" s="11"/>
      <c r="L690" s="11"/>
      <c r="M690" s="11"/>
      <c r="O690" s="11"/>
      <c r="P690" s="11"/>
      <c r="Q690" s="11"/>
    </row>
    <row r="691">
      <c r="C691" s="11"/>
      <c r="D691" s="11"/>
      <c r="E691" s="11"/>
      <c r="I691" s="11"/>
      <c r="K691" s="11"/>
      <c r="L691" s="11"/>
      <c r="M691" s="11"/>
      <c r="O691" s="11"/>
      <c r="P691" s="11"/>
      <c r="Q691" s="11"/>
    </row>
    <row r="692">
      <c r="C692" s="11"/>
      <c r="D692" s="11"/>
      <c r="E692" s="11"/>
      <c r="I692" s="11"/>
      <c r="K692" s="11"/>
      <c r="L692" s="11"/>
      <c r="M692" s="11"/>
      <c r="O692" s="11"/>
      <c r="P692" s="11"/>
      <c r="Q692" s="11"/>
    </row>
    <row r="693">
      <c r="C693" s="11"/>
      <c r="D693" s="11"/>
      <c r="E693" s="11"/>
      <c r="I693" s="11"/>
      <c r="K693" s="11"/>
      <c r="L693" s="11"/>
      <c r="M693" s="11"/>
      <c r="O693" s="11"/>
      <c r="P693" s="11"/>
      <c r="Q693" s="11"/>
    </row>
    <row r="694">
      <c r="C694" s="11"/>
      <c r="D694" s="11"/>
      <c r="E694" s="11"/>
      <c r="I694" s="11"/>
      <c r="K694" s="11"/>
      <c r="L694" s="11"/>
      <c r="M694" s="11"/>
      <c r="O694" s="11"/>
      <c r="P694" s="11"/>
      <c r="Q694" s="11"/>
    </row>
    <row r="695">
      <c r="C695" s="11"/>
      <c r="D695" s="11"/>
      <c r="E695" s="11"/>
      <c r="I695" s="11"/>
      <c r="K695" s="11"/>
      <c r="L695" s="11"/>
      <c r="M695" s="11"/>
      <c r="O695" s="11"/>
      <c r="P695" s="11"/>
      <c r="Q695" s="11"/>
    </row>
    <row r="696">
      <c r="C696" s="11"/>
      <c r="D696" s="11"/>
      <c r="E696" s="11"/>
      <c r="I696" s="11"/>
      <c r="K696" s="11"/>
      <c r="L696" s="11"/>
      <c r="M696" s="11"/>
      <c r="O696" s="11"/>
      <c r="P696" s="11"/>
      <c r="Q696" s="11"/>
    </row>
    <row r="697">
      <c r="C697" s="11"/>
      <c r="D697" s="11"/>
      <c r="E697" s="11"/>
      <c r="I697" s="11"/>
      <c r="K697" s="11"/>
      <c r="L697" s="11"/>
      <c r="M697" s="11"/>
      <c r="O697" s="11"/>
      <c r="P697" s="11"/>
      <c r="Q697" s="11"/>
    </row>
    <row r="698">
      <c r="C698" s="11"/>
      <c r="D698" s="11"/>
      <c r="E698" s="11"/>
      <c r="I698" s="11"/>
      <c r="K698" s="11"/>
      <c r="L698" s="11"/>
      <c r="M698" s="11"/>
      <c r="O698" s="11"/>
      <c r="P698" s="11"/>
      <c r="Q698" s="11"/>
    </row>
    <row r="699">
      <c r="C699" s="11"/>
      <c r="D699" s="11"/>
      <c r="E699" s="11"/>
      <c r="I699" s="11"/>
      <c r="K699" s="11"/>
      <c r="L699" s="11"/>
      <c r="M699" s="11"/>
      <c r="O699" s="11"/>
      <c r="P699" s="11"/>
      <c r="Q699" s="11"/>
    </row>
    <row r="700">
      <c r="C700" s="11"/>
      <c r="D700" s="11"/>
      <c r="E700" s="11"/>
      <c r="I700" s="11"/>
      <c r="K700" s="11"/>
      <c r="L700" s="11"/>
      <c r="M700" s="11"/>
      <c r="O700" s="11"/>
      <c r="P700" s="11"/>
      <c r="Q700" s="11"/>
    </row>
    <row r="701">
      <c r="C701" s="11"/>
      <c r="D701" s="11"/>
      <c r="E701" s="11"/>
      <c r="I701" s="11"/>
      <c r="K701" s="11"/>
      <c r="L701" s="11"/>
      <c r="M701" s="11"/>
      <c r="O701" s="11"/>
      <c r="P701" s="11"/>
      <c r="Q701" s="11"/>
    </row>
    <row r="702">
      <c r="C702" s="11"/>
      <c r="D702" s="11"/>
      <c r="E702" s="11"/>
      <c r="I702" s="11"/>
      <c r="K702" s="11"/>
      <c r="L702" s="11"/>
      <c r="M702" s="11"/>
      <c r="O702" s="11"/>
      <c r="P702" s="11"/>
      <c r="Q702" s="11"/>
    </row>
    <row r="703">
      <c r="C703" s="11"/>
      <c r="D703" s="11"/>
      <c r="E703" s="11"/>
      <c r="I703" s="11"/>
      <c r="K703" s="11"/>
      <c r="L703" s="11"/>
      <c r="M703" s="11"/>
      <c r="O703" s="11"/>
      <c r="P703" s="11"/>
      <c r="Q703" s="11"/>
    </row>
    <row r="704">
      <c r="C704" s="11"/>
      <c r="D704" s="11"/>
      <c r="E704" s="11"/>
      <c r="I704" s="11"/>
      <c r="K704" s="11"/>
      <c r="L704" s="11"/>
      <c r="M704" s="11"/>
      <c r="O704" s="11"/>
      <c r="P704" s="11"/>
      <c r="Q704" s="11"/>
    </row>
    <row r="705">
      <c r="C705" s="11"/>
      <c r="D705" s="11"/>
      <c r="E705" s="11"/>
      <c r="I705" s="11"/>
      <c r="K705" s="11"/>
      <c r="L705" s="11"/>
      <c r="M705" s="11"/>
      <c r="O705" s="11"/>
      <c r="P705" s="11"/>
      <c r="Q705" s="11"/>
    </row>
    <row r="706">
      <c r="C706" s="11"/>
      <c r="D706" s="11"/>
      <c r="E706" s="11"/>
      <c r="I706" s="11"/>
      <c r="K706" s="11"/>
      <c r="L706" s="11"/>
      <c r="M706" s="11"/>
      <c r="O706" s="11"/>
      <c r="P706" s="11"/>
      <c r="Q706" s="11"/>
    </row>
    <row r="707">
      <c r="C707" s="11"/>
      <c r="D707" s="11"/>
      <c r="E707" s="11"/>
      <c r="I707" s="11"/>
      <c r="K707" s="11"/>
      <c r="L707" s="11"/>
      <c r="M707" s="11"/>
      <c r="O707" s="11"/>
      <c r="P707" s="11"/>
      <c r="Q707" s="11"/>
    </row>
    <row r="708">
      <c r="C708" s="11"/>
      <c r="D708" s="11"/>
      <c r="E708" s="11"/>
      <c r="I708" s="11"/>
      <c r="K708" s="11"/>
      <c r="L708" s="11"/>
      <c r="M708" s="11"/>
      <c r="O708" s="11"/>
      <c r="P708" s="11"/>
      <c r="Q708" s="11"/>
    </row>
    <row r="709">
      <c r="C709" s="11"/>
      <c r="D709" s="11"/>
      <c r="E709" s="11"/>
      <c r="I709" s="11"/>
      <c r="K709" s="11"/>
      <c r="L709" s="11"/>
      <c r="M709" s="11"/>
      <c r="O709" s="11"/>
      <c r="P709" s="11"/>
      <c r="Q709" s="11"/>
    </row>
    <row r="710">
      <c r="C710" s="11"/>
      <c r="D710" s="11"/>
      <c r="E710" s="11"/>
      <c r="I710" s="11"/>
      <c r="K710" s="11"/>
      <c r="L710" s="11"/>
      <c r="M710" s="11"/>
      <c r="O710" s="11"/>
      <c r="P710" s="11"/>
      <c r="Q710" s="11"/>
    </row>
    <row r="711">
      <c r="C711" s="11"/>
      <c r="D711" s="11"/>
      <c r="E711" s="11"/>
      <c r="I711" s="11"/>
      <c r="K711" s="11"/>
      <c r="L711" s="11"/>
      <c r="M711" s="11"/>
      <c r="O711" s="11"/>
      <c r="P711" s="11"/>
      <c r="Q711" s="11"/>
    </row>
    <row r="712">
      <c r="C712" s="11"/>
      <c r="D712" s="11"/>
      <c r="E712" s="11"/>
      <c r="I712" s="11"/>
      <c r="K712" s="11"/>
      <c r="L712" s="11"/>
      <c r="M712" s="11"/>
      <c r="O712" s="11"/>
      <c r="P712" s="11"/>
      <c r="Q712" s="11"/>
    </row>
    <row r="713">
      <c r="C713" s="11"/>
      <c r="D713" s="11"/>
      <c r="E713" s="11"/>
      <c r="I713" s="11"/>
      <c r="K713" s="11"/>
      <c r="L713" s="11"/>
      <c r="M713" s="11"/>
      <c r="O713" s="11"/>
      <c r="P713" s="11"/>
      <c r="Q713" s="11"/>
    </row>
    <row r="714">
      <c r="C714" s="11"/>
      <c r="D714" s="11"/>
      <c r="E714" s="11"/>
      <c r="I714" s="11"/>
      <c r="K714" s="11"/>
      <c r="L714" s="11"/>
      <c r="M714" s="11"/>
      <c r="O714" s="11"/>
      <c r="P714" s="11"/>
      <c r="Q714" s="11"/>
    </row>
    <row r="715">
      <c r="C715" s="11"/>
      <c r="D715" s="11"/>
      <c r="E715" s="11"/>
      <c r="I715" s="11"/>
      <c r="K715" s="11"/>
      <c r="L715" s="11"/>
      <c r="M715" s="11"/>
      <c r="O715" s="11"/>
      <c r="P715" s="11"/>
      <c r="Q715" s="11"/>
    </row>
    <row r="716">
      <c r="C716" s="11"/>
      <c r="D716" s="11"/>
      <c r="E716" s="11"/>
      <c r="I716" s="11"/>
      <c r="K716" s="11"/>
      <c r="L716" s="11"/>
      <c r="M716" s="11"/>
      <c r="O716" s="11"/>
      <c r="P716" s="11"/>
      <c r="Q716" s="11"/>
    </row>
    <row r="717">
      <c r="C717" s="11"/>
      <c r="D717" s="11"/>
      <c r="E717" s="11"/>
      <c r="I717" s="11"/>
      <c r="K717" s="11"/>
      <c r="L717" s="11"/>
      <c r="M717" s="11"/>
      <c r="O717" s="11"/>
      <c r="P717" s="11"/>
      <c r="Q717" s="11"/>
    </row>
    <row r="718">
      <c r="C718" s="11"/>
      <c r="D718" s="11"/>
      <c r="E718" s="11"/>
      <c r="I718" s="11"/>
      <c r="K718" s="11"/>
      <c r="L718" s="11"/>
      <c r="M718" s="11"/>
      <c r="O718" s="11"/>
      <c r="P718" s="11"/>
      <c r="Q718" s="11"/>
    </row>
    <row r="719">
      <c r="C719" s="11"/>
      <c r="D719" s="11"/>
      <c r="E719" s="11"/>
      <c r="I719" s="11"/>
      <c r="K719" s="11"/>
      <c r="L719" s="11"/>
      <c r="M719" s="11"/>
      <c r="O719" s="11"/>
      <c r="P719" s="11"/>
      <c r="Q719" s="11"/>
    </row>
    <row r="720">
      <c r="C720" s="11"/>
      <c r="D720" s="11"/>
      <c r="E720" s="11"/>
      <c r="I720" s="11"/>
      <c r="K720" s="11"/>
      <c r="L720" s="11"/>
      <c r="M720" s="11"/>
      <c r="O720" s="11"/>
      <c r="P720" s="11"/>
      <c r="Q720" s="11"/>
    </row>
    <row r="721">
      <c r="C721" s="11"/>
      <c r="D721" s="11"/>
      <c r="E721" s="11"/>
      <c r="I721" s="11"/>
      <c r="K721" s="11"/>
      <c r="L721" s="11"/>
      <c r="M721" s="11"/>
      <c r="O721" s="11"/>
      <c r="P721" s="11"/>
      <c r="Q721" s="11"/>
    </row>
    <row r="722">
      <c r="C722" s="11"/>
      <c r="D722" s="11"/>
      <c r="E722" s="11"/>
      <c r="I722" s="11"/>
      <c r="K722" s="11"/>
      <c r="L722" s="11"/>
      <c r="M722" s="11"/>
      <c r="O722" s="11"/>
      <c r="P722" s="11"/>
      <c r="Q722" s="11"/>
    </row>
    <row r="723">
      <c r="C723" s="11"/>
      <c r="D723" s="11"/>
      <c r="E723" s="11"/>
      <c r="I723" s="11"/>
      <c r="K723" s="11"/>
      <c r="L723" s="11"/>
      <c r="M723" s="11"/>
      <c r="O723" s="11"/>
      <c r="P723" s="11"/>
      <c r="Q723" s="11"/>
    </row>
    <row r="724">
      <c r="C724" s="11"/>
      <c r="D724" s="11"/>
      <c r="E724" s="11"/>
      <c r="I724" s="11"/>
      <c r="K724" s="11"/>
      <c r="L724" s="11"/>
      <c r="M724" s="11"/>
      <c r="O724" s="11"/>
      <c r="P724" s="11"/>
      <c r="Q724" s="11"/>
    </row>
    <row r="725">
      <c r="C725" s="11"/>
      <c r="D725" s="11"/>
      <c r="E725" s="11"/>
      <c r="I725" s="11"/>
      <c r="K725" s="11"/>
      <c r="L725" s="11"/>
      <c r="M725" s="11"/>
      <c r="O725" s="11"/>
      <c r="P725" s="11"/>
      <c r="Q725" s="11"/>
    </row>
    <row r="726">
      <c r="C726" s="11"/>
      <c r="D726" s="11"/>
      <c r="E726" s="11"/>
      <c r="I726" s="11"/>
      <c r="K726" s="11"/>
      <c r="L726" s="11"/>
      <c r="M726" s="11"/>
      <c r="O726" s="11"/>
      <c r="P726" s="11"/>
      <c r="Q726" s="11"/>
    </row>
    <row r="727">
      <c r="C727" s="11"/>
      <c r="D727" s="11"/>
      <c r="E727" s="11"/>
      <c r="I727" s="11"/>
      <c r="K727" s="11"/>
      <c r="L727" s="11"/>
      <c r="M727" s="11"/>
      <c r="O727" s="11"/>
      <c r="P727" s="11"/>
      <c r="Q727" s="11"/>
    </row>
    <row r="728">
      <c r="C728" s="11"/>
      <c r="D728" s="11"/>
      <c r="E728" s="11"/>
      <c r="I728" s="11"/>
      <c r="K728" s="11"/>
      <c r="L728" s="11"/>
      <c r="M728" s="11"/>
      <c r="O728" s="11"/>
      <c r="P728" s="11"/>
      <c r="Q728" s="11"/>
    </row>
    <row r="729">
      <c r="C729" s="11"/>
      <c r="D729" s="11"/>
      <c r="E729" s="11"/>
      <c r="I729" s="11"/>
      <c r="K729" s="11"/>
      <c r="L729" s="11"/>
      <c r="M729" s="11"/>
      <c r="O729" s="11"/>
      <c r="P729" s="11"/>
      <c r="Q729" s="11"/>
    </row>
    <row r="730">
      <c r="C730" s="11"/>
      <c r="D730" s="11"/>
      <c r="E730" s="11"/>
      <c r="I730" s="11"/>
      <c r="K730" s="11"/>
      <c r="L730" s="11"/>
      <c r="M730" s="11"/>
      <c r="O730" s="11"/>
      <c r="P730" s="11"/>
      <c r="Q730" s="11"/>
    </row>
    <row r="731">
      <c r="C731" s="11"/>
      <c r="D731" s="11"/>
      <c r="E731" s="11"/>
      <c r="I731" s="11"/>
      <c r="K731" s="11"/>
      <c r="L731" s="11"/>
      <c r="M731" s="11"/>
      <c r="O731" s="11"/>
      <c r="P731" s="11"/>
      <c r="Q731" s="11"/>
    </row>
    <row r="732">
      <c r="C732" s="11"/>
      <c r="D732" s="11"/>
      <c r="E732" s="11"/>
      <c r="I732" s="11"/>
      <c r="K732" s="11"/>
      <c r="L732" s="11"/>
      <c r="M732" s="11"/>
      <c r="O732" s="11"/>
      <c r="P732" s="11"/>
      <c r="Q732" s="11"/>
    </row>
    <row r="733">
      <c r="C733" s="11"/>
      <c r="D733" s="11"/>
      <c r="E733" s="11"/>
      <c r="I733" s="11"/>
      <c r="K733" s="11"/>
      <c r="L733" s="11"/>
      <c r="M733" s="11"/>
      <c r="O733" s="11"/>
      <c r="P733" s="11"/>
      <c r="Q733" s="11"/>
    </row>
    <row r="734">
      <c r="C734" s="11"/>
      <c r="D734" s="11"/>
      <c r="E734" s="11"/>
      <c r="I734" s="11"/>
      <c r="K734" s="11"/>
      <c r="L734" s="11"/>
      <c r="M734" s="11"/>
      <c r="O734" s="11"/>
      <c r="P734" s="11"/>
      <c r="Q734" s="11"/>
    </row>
    <row r="735">
      <c r="C735" s="11"/>
      <c r="D735" s="11"/>
      <c r="E735" s="11"/>
      <c r="I735" s="11"/>
      <c r="K735" s="11"/>
      <c r="L735" s="11"/>
      <c r="M735" s="11"/>
      <c r="O735" s="11"/>
      <c r="P735" s="11"/>
      <c r="Q735" s="11"/>
    </row>
    <row r="736">
      <c r="C736" s="11"/>
      <c r="D736" s="11"/>
      <c r="E736" s="11"/>
      <c r="I736" s="11"/>
      <c r="K736" s="11"/>
      <c r="L736" s="11"/>
      <c r="M736" s="11"/>
      <c r="O736" s="11"/>
      <c r="P736" s="11"/>
      <c r="Q736" s="11"/>
    </row>
    <row r="737">
      <c r="C737" s="11"/>
      <c r="D737" s="11"/>
      <c r="E737" s="11"/>
      <c r="I737" s="11"/>
      <c r="K737" s="11"/>
      <c r="L737" s="11"/>
      <c r="M737" s="11"/>
      <c r="O737" s="11"/>
      <c r="P737" s="11"/>
      <c r="Q737" s="11"/>
    </row>
    <row r="738">
      <c r="C738" s="11"/>
      <c r="D738" s="11"/>
      <c r="E738" s="11"/>
      <c r="I738" s="11"/>
      <c r="K738" s="11"/>
      <c r="L738" s="11"/>
      <c r="M738" s="11"/>
      <c r="O738" s="11"/>
      <c r="P738" s="11"/>
      <c r="Q738" s="11"/>
    </row>
    <row r="739">
      <c r="C739" s="11"/>
      <c r="D739" s="11"/>
      <c r="E739" s="11"/>
      <c r="I739" s="11"/>
      <c r="K739" s="11"/>
      <c r="L739" s="11"/>
      <c r="M739" s="11"/>
      <c r="O739" s="11"/>
      <c r="P739" s="11"/>
      <c r="Q739" s="11"/>
    </row>
    <row r="740">
      <c r="C740" s="11"/>
      <c r="D740" s="11"/>
      <c r="E740" s="11"/>
      <c r="I740" s="11"/>
      <c r="K740" s="11"/>
      <c r="L740" s="11"/>
      <c r="M740" s="11"/>
      <c r="O740" s="11"/>
      <c r="P740" s="11"/>
      <c r="Q740" s="11"/>
    </row>
    <row r="741">
      <c r="C741" s="11"/>
      <c r="D741" s="11"/>
      <c r="E741" s="11"/>
      <c r="I741" s="11"/>
      <c r="K741" s="11"/>
      <c r="L741" s="11"/>
      <c r="M741" s="11"/>
      <c r="O741" s="11"/>
      <c r="P741" s="11"/>
      <c r="Q741" s="11"/>
    </row>
    <row r="742">
      <c r="C742" s="11"/>
      <c r="D742" s="11"/>
      <c r="E742" s="11"/>
      <c r="I742" s="11"/>
      <c r="K742" s="11"/>
      <c r="L742" s="11"/>
      <c r="M742" s="11"/>
      <c r="O742" s="11"/>
      <c r="P742" s="11"/>
      <c r="Q742" s="11"/>
    </row>
    <row r="743">
      <c r="C743" s="11"/>
      <c r="D743" s="11"/>
      <c r="E743" s="11"/>
      <c r="I743" s="11"/>
      <c r="K743" s="11"/>
      <c r="L743" s="11"/>
      <c r="M743" s="11"/>
      <c r="O743" s="11"/>
      <c r="P743" s="11"/>
      <c r="Q743" s="11"/>
    </row>
    <row r="744">
      <c r="C744" s="11"/>
      <c r="D744" s="11"/>
      <c r="E744" s="11"/>
      <c r="I744" s="11"/>
      <c r="K744" s="11"/>
      <c r="L744" s="11"/>
      <c r="M744" s="11"/>
      <c r="O744" s="11"/>
      <c r="P744" s="11"/>
      <c r="Q744" s="11"/>
    </row>
    <row r="745">
      <c r="C745" s="11"/>
      <c r="D745" s="11"/>
      <c r="E745" s="11"/>
      <c r="I745" s="11"/>
      <c r="K745" s="11"/>
      <c r="L745" s="11"/>
      <c r="M745" s="11"/>
      <c r="O745" s="11"/>
      <c r="P745" s="11"/>
      <c r="Q745" s="11"/>
    </row>
    <row r="746">
      <c r="C746" s="11"/>
      <c r="D746" s="11"/>
      <c r="E746" s="11"/>
      <c r="I746" s="11"/>
      <c r="K746" s="11"/>
      <c r="L746" s="11"/>
      <c r="M746" s="11"/>
      <c r="O746" s="11"/>
      <c r="P746" s="11"/>
      <c r="Q746" s="11"/>
    </row>
    <row r="747">
      <c r="C747" s="11"/>
      <c r="D747" s="11"/>
      <c r="E747" s="11"/>
      <c r="I747" s="11"/>
      <c r="K747" s="11"/>
      <c r="L747" s="11"/>
      <c r="M747" s="11"/>
      <c r="O747" s="11"/>
      <c r="P747" s="11"/>
      <c r="Q747" s="11"/>
    </row>
    <row r="748">
      <c r="C748" s="11"/>
      <c r="D748" s="11"/>
      <c r="E748" s="11"/>
      <c r="I748" s="11"/>
      <c r="K748" s="11"/>
      <c r="L748" s="11"/>
      <c r="M748" s="11"/>
      <c r="O748" s="11"/>
      <c r="P748" s="11"/>
      <c r="Q748" s="11"/>
    </row>
    <row r="749">
      <c r="C749" s="11"/>
      <c r="D749" s="11"/>
      <c r="E749" s="11"/>
      <c r="I749" s="11"/>
      <c r="K749" s="11"/>
      <c r="L749" s="11"/>
      <c r="M749" s="11"/>
      <c r="O749" s="11"/>
      <c r="P749" s="11"/>
      <c r="Q749" s="11"/>
    </row>
    <row r="750">
      <c r="C750" s="11"/>
      <c r="D750" s="11"/>
      <c r="E750" s="11"/>
      <c r="I750" s="11"/>
      <c r="K750" s="11"/>
      <c r="L750" s="11"/>
      <c r="M750" s="11"/>
      <c r="O750" s="11"/>
      <c r="P750" s="11"/>
      <c r="Q750" s="11"/>
    </row>
    <row r="751">
      <c r="C751" s="11"/>
      <c r="D751" s="11"/>
      <c r="E751" s="11"/>
      <c r="I751" s="11"/>
      <c r="K751" s="11"/>
      <c r="L751" s="11"/>
      <c r="M751" s="11"/>
      <c r="O751" s="11"/>
      <c r="P751" s="11"/>
      <c r="Q751" s="11"/>
    </row>
    <row r="752">
      <c r="C752" s="11"/>
      <c r="D752" s="11"/>
      <c r="E752" s="11"/>
      <c r="I752" s="11"/>
      <c r="K752" s="11"/>
      <c r="L752" s="11"/>
      <c r="M752" s="11"/>
      <c r="O752" s="11"/>
      <c r="P752" s="11"/>
      <c r="Q752" s="11"/>
    </row>
    <row r="753">
      <c r="C753" s="11"/>
      <c r="D753" s="11"/>
      <c r="E753" s="11"/>
      <c r="I753" s="11"/>
      <c r="K753" s="11"/>
      <c r="L753" s="11"/>
      <c r="M753" s="11"/>
      <c r="O753" s="11"/>
      <c r="P753" s="11"/>
      <c r="Q753" s="11"/>
    </row>
    <row r="754">
      <c r="C754" s="11"/>
      <c r="D754" s="11"/>
      <c r="E754" s="11"/>
      <c r="I754" s="11"/>
      <c r="K754" s="11"/>
      <c r="L754" s="11"/>
      <c r="M754" s="11"/>
      <c r="O754" s="11"/>
      <c r="P754" s="11"/>
      <c r="Q754" s="11"/>
    </row>
    <row r="755">
      <c r="C755" s="11"/>
      <c r="D755" s="11"/>
      <c r="E755" s="11"/>
      <c r="I755" s="11"/>
      <c r="K755" s="11"/>
      <c r="L755" s="11"/>
      <c r="M755" s="11"/>
      <c r="O755" s="11"/>
      <c r="P755" s="11"/>
      <c r="Q755" s="11"/>
    </row>
    <row r="756">
      <c r="C756" s="11"/>
      <c r="D756" s="11"/>
      <c r="E756" s="11"/>
      <c r="I756" s="11"/>
      <c r="K756" s="11"/>
      <c r="L756" s="11"/>
      <c r="M756" s="11"/>
      <c r="O756" s="11"/>
      <c r="P756" s="11"/>
      <c r="Q756" s="11"/>
    </row>
    <row r="757">
      <c r="C757" s="11"/>
      <c r="D757" s="11"/>
      <c r="E757" s="11"/>
      <c r="I757" s="11"/>
      <c r="K757" s="11"/>
      <c r="L757" s="11"/>
      <c r="M757" s="11"/>
      <c r="O757" s="11"/>
      <c r="P757" s="11"/>
      <c r="Q757" s="11"/>
    </row>
    <row r="758">
      <c r="C758" s="11"/>
      <c r="D758" s="11"/>
      <c r="E758" s="11"/>
      <c r="I758" s="11"/>
      <c r="K758" s="11"/>
      <c r="L758" s="11"/>
      <c r="M758" s="11"/>
      <c r="O758" s="11"/>
      <c r="P758" s="11"/>
      <c r="Q758" s="11"/>
    </row>
    <row r="759">
      <c r="C759" s="11"/>
      <c r="D759" s="11"/>
      <c r="E759" s="11"/>
      <c r="I759" s="11"/>
      <c r="K759" s="11"/>
      <c r="L759" s="11"/>
      <c r="M759" s="11"/>
      <c r="O759" s="11"/>
      <c r="P759" s="11"/>
      <c r="Q759" s="11"/>
    </row>
    <row r="760">
      <c r="C760" s="11"/>
      <c r="D760" s="11"/>
      <c r="E760" s="11"/>
      <c r="I760" s="11"/>
      <c r="K760" s="11"/>
      <c r="L760" s="11"/>
      <c r="M760" s="11"/>
      <c r="O760" s="11"/>
      <c r="P760" s="11"/>
      <c r="Q760" s="11"/>
    </row>
    <row r="761">
      <c r="C761" s="11"/>
      <c r="D761" s="11"/>
      <c r="E761" s="11"/>
      <c r="I761" s="11"/>
      <c r="K761" s="11"/>
      <c r="L761" s="11"/>
      <c r="M761" s="11"/>
      <c r="O761" s="11"/>
      <c r="P761" s="11"/>
      <c r="Q761" s="11"/>
    </row>
    <row r="762">
      <c r="C762" s="11"/>
      <c r="D762" s="11"/>
      <c r="E762" s="11"/>
      <c r="I762" s="11"/>
      <c r="K762" s="11"/>
      <c r="L762" s="11"/>
      <c r="M762" s="11"/>
      <c r="O762" s="11"/>
      <c r="P762" s="11"/>
      <c r="Q762" s="11"/>
    </row>
    <row r="763">
      <c r="C763" s="11"/>
      <c r="D763" s="11"/>
      <c r="E763" s="11"/>
      <c r="I763" s="11"/>
      <c r="K763" s="11"/>
      <c r="L763" s="11"/>
      <c r="M763" s="11"/>
      <c r="O763" s="11"/>
      <c r="P763" s="11"/>
      <c r="Q763" s="11"/>
    </row>
    <row r="764">
      <c r="C764" s="11"/>
      <c r="D764" s="11"/>
      <c r="E764" s="11"/>
      <c r="I764" s="11"/>
      <c r="K764" s="11"/>
      <c r="L764" s="11"/>
      <c r="M764" s="11"/>
      <c r="O764" s="11"/>
      <c r="P764" s="11"/>
      <c r="Q764" s="11"/>
    </row>
    <row r="765">
      <c r="C765" s="11"/>
      <c r="D765" s="11"/>
      <c r="E765" s="11"/>
      <c r="I765" s="11"/>
      <c r="K765" s="11"/>
      <c r="L765" s="11"/>
      <c r="M765" s="11"/>
      <c r="O765" s="11"/>
      <c r="P765" s="11"/>
      <c r="Q765" s="11"/>
    </row>
    <row r="766">
      <c r="C766" s="11"/>
      <c r="D766" s="11"/>
      <c r="E766" s="11"/>
      <c r="I766" s="11"/>
      <c r="K766" s="11"/>
      <c r="L766" s="11"/>
      <c r="M766" s="11"/>
      <c r="O766" s="11"/>
      <c r="P766" s="11"/>
      <c r="Q766" s="11"/>
    </row>
    <row r="767">
      <c r="C767" s="11"/>
      <c r="D767" s="11"/>
      <c r="E767" s="11"/>
      <c r="I767" s="11"/>
      <c r="K767" s="11"/>
      <c r="L767" s="11"/>
      <c r="M767" s="11"/>
      <c r="O767" s="11"/>
      <c r="P767" s="11"/>
      <c r="Q767" s="11"/>
    </row>
    <row r="768">
      <c r="C768" s="11"/>
      <c r="D768" s="11"/>
      <c r="E768" s="11"/>
      <c r="I768" s="11"/>
      <c r="K768" s="11"/>
      <c r="L768" s="11"/>
      <c r="M768" s="11"/>
      <c r="O768" s="11"/>
      <c r="P768" s="11"/>
      <c r="Q768" s="11"/>
    </row>
    <row r="769">
      <c r="C769" s="11"/>
      <c r="D769" s="11"/>
      <c r="E769" s="11"/>
      <c r="I769" s="11"/>
      <c r="K769" s="11"/>
      <c r="L769" s="11"/>
      <c r="M769" s="11"/>
      <c r="O769" s="11"/>
      <c r="P769" s="11"/>
      <c r="Q769" s="11"/>
    </row>
    <row r="770">
      <c r="C770" s="11"/>
      <c r="D770" s="11"/>
      <c r="E770" s="11"/>
      <c r="I770" s="11"/>
      <c r="K770" s="11"/>
      <c r="L770" s="11"/>
      <c r="M770" s="11"/>
      <c r="O770" s="11"/>
      <c r="P770" s="11"/>
      <c r="Q770" s="11"/>
    </row>
    <row r="771">
      <c r="C771" s="11"/>
      <c r="D771" s="11"/>
      <c r="E771" s="11"/>
      <c r="I771" s="11"/>
      <c r="K771" s="11"/>
      <c r="L771" s="11"/>
      <c r="M771" s="11"/>
      <c r="O771" s="11"/>
      <c r="P771" s="11"/>
      <c r="Q771" s="11"/>
    </row>
    <row r="772">
      <c r="C772" s="11"/>
      <c r="D772" s="11"/>
      <c r="E772" s="11"/>
      <c r="I772" s="11"/>
      <c r="K772" s="11"/>
      <c r="L772" s="11"/>
      <c r="M772" s="11"/>
      <c r="O772" s="11"/>
      <c r="P772" s="11"/>
      <c r="Q772" s="11"/>
    </row>
    <row r="773">
      <c r="C773" s="11"/>
      <c r="D773" s="11"/>
      <c r="E773" s="11"/>
      <c r="I773" s="11"/>
      <c r="K773" s="11"/>
      <c r="L773" s="11"/>
      <c r="M773" s="11"/>
      <c r="O773" s="11"/>
      <c r="P773" s="11"/>
      <c r="Q773" s="11"/>
    </row>
    <row r="774">
      <c r="C774" s="11"/>
      <c r="D774" s="11"/>
      <c r="E774" s="11"/>
      <c r="I774" s="11"/>
      <c r="K774" s="11"/>
      <c r="L774" s="11"/>
      <c r="M774" s="11"/>
      <c r="O774" s="11"/>
      <c r="P774" s="11"/>
      <c r="Q774" s="11"/>
    </row>
    <row r="775">
      <c r="C775" s="11"/>
      <c r="D775" s="11"/>
      <c r="E775" s="11"/>
      <c r="I775" s="11"/>
      <c r="K775" s="11"/>
      <c r="L775" s="11"/>
      <c r="M775" s="11"/>
      <c r="O775" s="11"/>
      <c r="P775" s="11"/>
      <c r="Q775" s="11"/>
    </row>
    <row r="776">
      <c r="C776" s="11"/>
      <c r="D776" s="11"/>
      <c r="E776" s="11"/>
      <c r="I776" s="11"/>
      <c r="K776" s="11"/>
      <c r="L776" s="11"/>
      <c r="M776" s="11"/>
      <c r="O776" s="11"/>
      <c r="P776" s="11"/>
      <c r="Q776" s="11"/>
    </row>
    <row r="777">
      <c r="C777" s="11"/>
      <c r="D777" s="11"/>
      <c r="E777" s="11"/>
      <c r="I777" s="11"/>
      <c r="K777" s="11"/>
      <c r="L777" s="11"/>
      <c r="M777" s="11"/>
      <c r="O777" s="11"/>
      <c r="P777" s="11"/>
      <c r="Q777" s="11"/>
    </row>
    <row r="778">
      <c r="C778" s="11"/>
      <c r="D778" s="11"/>
      <c r="E778" s="11"/>
      <c r="I778" s="11"/>
      <c r="K778" s="11"/>
      <c r="L778" s="11"/>
      <c r="M778" s="11"/>
      <c r="O778" s="11"/>
      <c r="P778" s="11"/>
      <c r="Q778" s="11"/>
    </row>
    <row r="779">
      <c r="C779" s="11"/>
      <c r="D779" s="11"/>
      <c r="E779" s="11"/>
      <c r="I779" s="11"/>
      <c r="K779" s="11"/>
      <c r="L779" s="11"/>
      <c r="M779" s="11"/>
      <c r="O779" s="11"/>
      <c r="P779" s="11"/>
      <c r="Q779" s="11"/>
    </row>
    <row r="780">
      <c r="C780" s="11"/>
      <c r="D780" s="11"/>
      <c r="E780" s="11"/>
      <c r="I780" s="11"/>
      <c r="K780" s="11"/>
      <c r="L780" s="11"/>
      <c r="M780" s="11"/>
      <c r="O780" s="11"/>
      <c r="P780" s="11"/>
      <c r="Q780" s="11"/>
    </row>
    <row r="781">
      <c r="C781" s="11"/>
      <c r="D781" s="11"/>
      <c r="E781" s="11"/>
      <c r="I781" s="11"/>
      <c r="K781" s="11"/>
      <c r="L781" s="11"/>
      <c r="M781" s="11"/>
      <c r="O781" s="11"/>
      <c r="P781" s="11"/>
      <c r="Q781" s="11"/>
    </row>
    <row r="782">
      <c r="C782" s="11"/>
      <c r="D782" s="11"/>
      <c r="E782" s="11"/>
      <c r="I782" s="11"/>
      <c r="K782" s="11"/>
      <c r="L782" s="11"/>
      <c r="M782" s="11"/>
      <c r="O782" s="11"/>
      <c r="P782" s="11"/>
      <c r="Q782" s="11"/>
    </row>
    <row r="783">
      <c r="C783" s="11"/>
      <c r="D783" s="11"/>
      <c r="E783" s="11"/>
      <c r="I783" s="11"/>
      <c r="K783" s="11"/>
      <c r="L783" s="11"/>
      <c r="M783" s="11"/>
      <c r="O783" s="11"/>
      <c r="P783" s="11"/>
      <c r="Q783" s="11"/>
    </row>
    <row r="784">
      <c r="C784" s="11"/>
      <c r="D784" s="11"/>
      <c r="E784" s="11"/>
      <c r="I784" s="11"/>
      <c r="K784" s="11"/>
      <c r="L784" s="11"/>
      <c r="M784" s="11"/>
      <c r="O784" s="11"/>
      <c r="P784" s="11"/>
      <c r="Q784" s="11"/>
    </row>
    <row r="785">
      <c r="C785" s="11"/>
      <c r="D785" s="11"/>
      <c r="E785" s="11"/>
      <c r="I785" s="11"/>
      <c r="K785" s="11"/>
      <c r="L785" s="11"/>
      <c r="M785" s="11"/>
      <c r="O785" s="11"/>
      <c r="P785" s="11"/>
      <c r="Q785" s="11"/>
    </row>
    <row r="786">
      <c r="C786" s="11"/>
      <c r="D786" s="11"/>
      <c r="E786" s="11"/>
      <c r="I786" s="11"/>
      <c r="K786" s="11"/>
      <c r="L786" s="11"/>
      <c r="M786" s="11"/>
      <c r="O786" s="11"/>
      <c r="P786" s="11"/>
      <c r="Q786" s="11"/>
    </row>
    <row r="787">
      <c r="C787" s="11"/>
      <c r="D787" s="11"/>
      <c r="E787" s="11"/>
      <c r="I787" s="11"/>
      <c r="K787" s="11"/>
      <c r="L787" s="11"/>
      <c r="M787" s="11"/>
      <c r="O787" s="11"/>
      <c r="P787" s="11"/>
      <c r="Q787" s="11"/>
    </row>
    <row r="788">
      <c r="C788" s="11"/>
      <c r="D788" s="11"/>
      <c r="E788" s="11"/>
      <c r="I788" s="11"/>
      <c r="K788" s="11"/>
      <c r="L788" s="11"/>
      <c r="M788" s="11"/>
      <c r="O788" s="11"/>
      <c r="P788" s="11"/>
      <c r="Q788" s="11"/>
    </row>
    <row r="789">
      <c r="C789" s="11"/>
      <c r="D789" s="11"/>
      <c r="E789" s="11"/>
      <c r="I789" s="11"/>
      <c r="K789" s="11"/>
      <c r="L789" s="11"/>
      <c r="M789" s="11"/>
      <c r="O789" s="11"/>
      <c r="P789" s="11"/>
      <c r="Q789" s="11"/>
    </row>
    <row r="790">
      <c r="C790" s="11"/>
      <c r="D790" s="11"/>
      <c r="E790" s="11"/>
      <c r="I790" s="11"/>
      <c r="K790" s="11"/>
      <c r="L790" s="11"/>
      <c r="M790" s="11"/>
      <c r="O790" s="11"/>
      <c r="P790" s="11"/>
      <c r="Q790" s="11"/>
    </row>
    <row r="791">
      <c r="C791" s="11"/>
      <c r="D791" s="11"/>
      <c r="E791" s="11"/>
      <c r="I791" s="11"/>
      <c r="K791" s="11"/>
      <c r="L791" s="11"/>
      <c r="M791" s="11"/>
      <c r="O791" s="11"/>
      <c r="P791" s="11"/>
      <c r="Q791" s="11"/>
    </row>
    <row r="792">
      <c r="C792" s="11"/>
      <c r="D792" s="11"/>
      <c r="E792" s="11"/>
      <c r="I792" s="11"/>
      <c r="K792" s="11"/>
      <c r="L792" s="11"/>
      <c r="M792" s="11"/>
      <c r="O792" s="11"/>
      <c r="P792" s="11"/>
      <c r="Q792" s="11"/>
    </row>
    <row r="793">
      <c r="C793" s="11"/>
      <c r="D793" s="11"/>
      <c r="E793" s="11"/>
      <c r="I793" s="11"/>
      <c r="K793" s="11"/>
      <c r="L793" s="11"/>
      <c r="M793" s="11"/>
      <c r="O793" s="11"/>
      <c r="P793" s="11"/>
      <c r="Q793" s="11"/>
    </row>
    <row r="794">
      <c r="C794" s="11"/>
      <c r="D794" s="11"/>
      <c r="E794" s="11"/>
      <c r="I794" s="11"/>
      <c r="K794" s="11"/>
      <c r="L794" s="11"/>
      <c r="M794" s="11"/>
      <c r="O794" s="11"/>
      <c r="P794" s="11"/>
      <c r="Q794" s="11"/>
    </row>
    <row r="795">
      <c r="C795" s="11"/>
      <c r="D795" s="11"/>
      <c r="E795" s="11"/>
      <c r="I795" s="11"/>
      <c r="K795" s="11"/>
      <c r="L795" s="11"/>
      <c r="M795" s="11"/>
      <c r="O795" s="11"/>
      <c r="P795" s="11"/>
      <c r="Q795" s="11"/>
    </row>
    <row r="796">
      <c r="C796" s="11"/>
      <c r="D796" s="11"/>
      <c r="E796" s="11"/>
      <c r="I796" s="11"/>
      <c r="K796" s="11"/>
      <c r="L796" s="11"/>
      <c r="M796" s="11"/>
      <c r="O796" s="11"/>
      <c r="P796" s="11"/>
      <c r="Q796" s="11"/>
    </row>
    <row r="797">
      <c r="C797" s="11"/>
      <c r="D797" s="11"/>
      <c r="E797" s="11"/>
      <c r="I797" s="11"/>
      <c r="K797" s="11"/>
      <c r="L797" s="11"/>
      <c r="M797" s="11"/>
      <c r="O797" s="11"/>
      <c r="P797" s="11"/>
      <c r="Q797" s="11"/>
    </row>
    <row r="798">
      <c r="C798" s="11"/>
      <c r="D798" s="11"/>
      <c r="E798" s="11"/>
      <c r="I798" s="11"/>
      <c r="K798" s="11"/>
      <c r="L798" s="11"/>
      <c r="M798" s="11"/>
      <c r="O798" s="11"/>
      <c r="P798" s="11"/>
      <c r="Q798" s="11"/>
    </row>
    <row r="799">
      <c r="C799" s="11"/>
      <c r="D799" s="11"/>
      <c r="E799" s="11"/>
      <c r="I799" s="11"/>
      <c r="K799" s="11"/>
      <c r="L799" s="11"/>
      <c r="M799" s="11"/>
      <c r="O799" s="11"/>
      <c r="P799" s="11"/>
      <c r="Q799" s="11"/>
    </row>
    <row r="800">
      <c r="C800" s="11"/>
      <c r="D800" s="11"/>
      <c r="E800" s="11"/>
      <c r="I800" s="11"/>
      <c r="K800" s="11"/>
      <c r="L800" s="11"/>
      <c r="M800" s="11"/>
      <c r="O800" s="11"/>
      <c r="P800" s="11"/>
      <c r="Q800" s="11"/>
    </row>
    <row r="801">
      <c r="C801" s="11"/>
      <c r="D801" s="11"/>
      <c r="E801" s="11"/>
      <c r="I801" s="11"/>
      <c r="K801" s="11"/>
      <c r="L801" s="11"/>
      <c r="M801" s="11"/>
      <c r="O801" s="11"/>
      <c r="P801" s="11"/>
      <c r="Q801" s="11"/>
    </row>
    <row r="802">
      <c r="C802" s="11"/>
      <c r="D802" s="11"/>
      <c r="E802" s="11"/>
      <c r="I802" s="11"/>
      <c r="K802" s="11"/>
      <c r="L802" s="11"/>
      <c r="M802" s="11"/>
      <c r="O802" s="11"/>
      <c r="P802" s="11"/>
      <c r="Q802" s="11"/>
    </row>
    <row r="803">
      <c r="C803" s="11"/>
      <c r="D803" s="11"/>
      <c r="E803" s="11"/>
      <c r="I803" s="11"/>
      <c r="K803" s="11"/>
      <c r="L803" s="11"/>
      <c r="M803" s="11"/>
      <c r="O803" s="11"/>
      <c r="P803" s="11"/>
      <c r="Q803" s="11"/>
    </row>
    <row r="804">
      <c r="C804" s="11"/>
      <c r="D804" s="11"/>
      <c r="E804" s="11"/>
      <c r="I804" s="11"/>
      <c r="K804" s="11"/>
      <c r="L804" s="11"/>
      <c r="M804" s="11"/>
      <c r="O804" s="11"/>
      <c r="P804" s="11"/>
      <c r="Q804" s="11"/>
    </row>
    <row r="805">
      <c r="C805" s="11"/>
      <c r="D805" s="11"/>
      <c r="E805" s="11"/>
      <c r="I805" s="11"/>
      <c r="K805" s="11"/>
      <c r="L805" s="11"/>
      <c r="M805" s="11"/>
      <c r="O805" s="11"/>
      <c r="P805" s="11"/>
      <c r="Q805" s="11"/>
    </row>
    <row r="806">
      <c r="C806" s="11"/>
      <c r="D806" s="11"/>
      <c r="E806" s="11"/>
      <c r="I806" s="11"/>
      <c r="K806" s="11"/>
      <c r="L806" s="11"/>
      <c r="M806" s="11"/>
      <c r="O806" s="11"/>
      <c r="P806" s="11"/>
      <c r="Q806" s="11"/>
    </row>
    <row r="807">
      <c r="C807" s="11"/>
      <c r="D807" s="11"/>
      <c r="E807" s="11"/>
      <c r="I807" s="11"/>
      <c r="K807" s="11"/>
      <c r="L807" s="11"/>
      <c r="M807" s="11"/>
      <c r="O807" s="11"/>
      <c r="P807" s="11"/>
      <c r="Q807" s="11"/>
    </row>
    <row r="808">
      <c r="C808" s="11"/>
      <c r="D808" s="11"/>
      <c r="E808" s="11"/>
      <c r="I808" s="11"/>
      <c r="K808" s="11"/>
      <c r="L808" s="11"/>
      <c r="M808" s="11"/>
      <c r="O808" s="11"/>
      <c r="P808" s="11"/>
      <c r="Q808" s="11"/>
    </row>
    <row r="809">
      <c r="C809" s="11"/>
      <c r="D809" s="11"/>
      <c r="E809" s="11"/>
      <c r="I809" s="11"/>
      <c r="K809" s="11"/>
      <c r="L809" s="11"/>
      <c r="M809" s="11"/>
      <c r="O809" s="11"/>
      <c r="P809" s="11"/>
      <c r="Q809" s="11"/>
    </row>
    <row r="810">
      <c r="C810" s="11"/>
      <c r="D810" s="11"/>
      <c r="E810" s="11"/>
      <c r="I810" s="11"/>
      <c r="K810" s="11"/>
      <c r="L810" s="11"/>
      <c r="M810" s="11"/>
      <c r="O810" s="11"/>
      <c r="P810" s="11"/>
      <c r="Q810" s="11"/>
    </row>
    <row r="811">
      <c r="C811" s="11"/>
      <c r="D811" s="11"/>
      <c r="E811" s="11"/>
      <c r="I811" s="11"/>
      <c r="K811" s="11"/>
      <c r="L811" s="11"/>
      <c r="M811" s="11"/>
      <c r="O811" s="11"/>
      <c r="P811" s="11"/>
      <c r="Q811" s="11"/>
    </row>
    <row r="812">
      <c r="C812" s="11"/>
      <c r="D812" s="11"/>
      <c r="E812" s="11"/>
      <c r="I812" s="11"/>
      <c r="K812" s="11"/>
      <c r="L812" s="11"/>
      <c r="M812" s="11"/>
      <c r="O812" s="11"/>
      <c r="P812" s="11"/>
      <c r="Q812" s="11"/>
    </row>
    <row r="813">
      <c r="C813" s="11"/>
      <c r="D813" s="11"/>
      <c r="E813" s="11"/>
      <c r="I813" s="11"/>
      <c r="K813" s="11"/>
      <c r="L813" s="11"/>
      <c r="M813" s="11"/>
      <c r="O813" s="11"/>
      <c r="P813" s="11"/>
      <c r="Q813" s="11"/>
    </row>
    <row r="814">
      <c r="C814" s="11"/>
      <c r="D814" s="11"/>
      <c r="E814" s="11"/>
      <c r="I814" s="11"/>
      <c r="K814" s="11"/>
      <c r="L814" s="11"/>
      <c r="M814" s="11"/>
      <c r="O814" s="11"/>
      <c r="P814" s="11"/>
      <c r="Q814" s="11"/>
    </row>
    <row r="815">
      <c r="C815" s="11"/>
      <c r="D815" s="11"/>
      <c r="E815" s="11"/>
      <c r="I815" s="11"/>
      <c r="K815" s="11"/>
      <c r="L815" s="11"/>
      <c r="M815" s="11"/>
      <c r="O815" s="11"/>
      <c r="P815" s="11"/>
      <c r="Q815" s="11"/>
    </row>
    <row r="816">
      <c r="C816" s="11"/>
      <c r="D816" s="11"/>
      <c r="E816" s="11"/>
      <c r="I816" s="11"/>
      <c r="K816" s="11"/>
      <c r="L816" s="11"/>
      <c r="M816" s="11"/>
      <c r="O816" s="11"/>
      <c r="P816" s="11"/>
      <c r="Q816" s="11"/>
    </row>
    <row r="817">
      <c r="C817" s="11"/>
      <c r="D817" s="11"/>
      <c r="E817" s="11"/>
      <c r="I817" s="11"/>
      <c r="K817" s="11"/>
      <c r="L817" s="11"/>
      <c r="M817" s="11"/>
      <c r="O817" s="11"/>
      <c r="P817" s="11"/>
      <c r="Q817" s="11"/>
    </row>
    <row r="818">
      <c r="C818" s="11"/>
      <c r="D818" s="11"/>
      <c r="E818" s="11"/>
      <c r="I818" s="11"/>
      <c r="K818" s="11"/>
      <c r="L818" s="11"/>
      <c r="M818" s="11"/>
      <c r="O818" s="11"/>
      <c r="P818" s="11"/>
      <c r="Q818" s="11"/>
    </row>
    <row r="819">
      <c r="C819" s="11"/>
      <c r="D819" s="11"/>
      <c r="E819" s="11"/>
      <c r="I819" s="11"/>
      <c r="K819" s="11"/>
      <c r="L819" s="11"/>
      <c r="M819" s="11"/>
      <c r="O819" s="11"/>
      <c r="P819" s="11"/>
      <c r="Q819" s="11"/>
    </row>
    <row r="820">
      <c r="C820" s="11"/>
      <c r="D820" s="11"/>
      <c r="E820" s="11"/>
      <c r="I820" s="11"/>
      <c r="K820" s="11"/>
      <c r="L820" s="11"/>
      <c r="M820" s="11"/>
      <c r="O820" s="11"/>
      <c r="P820" s="11"/>
      <c r="Q820" s="11"/>
    </row>
    <row r="821">
      <c r="C821" s="11"/>
      <c r="D821" s="11"/>
      <c r="E821" s="11"/>
      <c r="I821" s="11"/>
      <c r="K821" s="11"/>
      <c r="L821" s="11"/>
      <c r="M821" s="11"/>
      <c r="O821" s="11"/>
      <c r="P821" s="11"/>
      <c r="Q821" s="11"/>
    </row>
    <row r="822">
      <c r="C822" s="11"/>
      <c r="D822" s="11"/>
      <c r="E822" s="11"/>
      <c r="I822" s="11"/>
      <c r="K822" s="11"/>
      <c r="L822" s="11"/>
      <c r="M822" s="11"/>
      <c r="O822" s="11"/>
      <c r="P822" s="11"/>
      <c r="Q822" s="11"/>
    </row>
    <row r="823">
      <c r="C823" s="11"/>
      <c r="D823" s="11"/>
      <c r="E823" s="11"/>
      <c r="I823" s="11"/>
      <c r="K823" s="11"/>
      <c r="L823" s="11"/>
      <c r="M823" s="11"/>
      <c r="O823" s="11"/>
      <c r="P823" s="11"/>
      <c r="Q823" s="11"/>
    </row>
    <row r="824">
      <c r="C824" s="11"/>
      <c r="D824" s="11"/>
      <c r="E824" s="11"/>
      <c r="I824" s="11"/>
      <c r="K824" s="11"/>
      <c r="L824" s="11"/>
      <c r="M824" s="11"/>
      <c r="O824" s="11"/>
      <c r="P824" s="11"/>
      <c r="Q824" s="11"/>
    </row>
    <row r="825">
      <c r="C825" s="11"/>
      <c r="D825" s="11"/>
      <c r="E825" s="11"/>
      <c r="I825" s="11"/>
      <c r="K825" s="11"/>
      <c r="L825" s="11"/>
      <c r="M825" s="11"/>
      <c r="O825" s="11"/>
      <c r="P825" s="11"/>
      <c r="Q825" s="11"/>
    </row>
    <row r="826">
      <c r="C826" s="11"/>
      <c r="D826" s="11"/>
      <c r="E826" s="11"/>
      <c r="I826" s="11"/>
      <c r="K826" s="11"/>
      <c r="L826" s="11"/>
      <c r="M826" s="11"/>
      <c r="O826" s="11"/>
      <c r="P826" s="11"/>
      <c r="Q826" s="11"/>
    </row>
    <row r="827">
      <c r="C827" s="11"/>
      <c r="D827" s="11"/>
      <c r="E827" s="11"/>
      <c r="I827" s="11"/>
      <c r="K827" s="11"/>
      <c r="L827" s="11"/>
      <c r="M827" s="11"/>
      <c r="O827" s="11"/>
      <c r="P827" s="11"/>
      <c r="Q827" s="11"/>
    </row>
    <row r="828">
      <c r="C828" s="11"/>
      <c r="D828" s="11"/>
      <c r="E828" s="11"/>
      <c r="I828" s="11"/>
      <c r="K828" s="11"/>
      <c r="L828" s="11"/>
      <c r="M828" s="11"/>
      <c r="O828" s="11"/>
      <c r="P828" s="11"/>
      <c r="Q828" s="11"/>
    </row>
    <row r="829">
      <c r="C829" s="11"/>
      <c r="D829" s="11"/>
      <c r="E829" s="11"/>
      <c r="I829" s="11"/>
      <c r="K829" s="11"/>
      <c r="L829" s="11"/>
      <c r="M829" s="11"/>
      <c r="O829" s="11"/>
      <c r="P829" s="11"/>
      <c r="Q829" s="11"/>
    </row>
    <row r="830">
      <c r="C830" s="11"/>
      <c r="D830" s="11"/>
      <c r="E830" s="11"/>
      <c r="I830" s="11"/>
      <c r="K830" s="11"/>
      <c r="L830" s="11"/>
      <c r="M830" s="11"/>
      <c r="O830" s="11"/>
      <c r="P830" s="11"/>
      <c r="Q830" s="11"/>
    </row>
    <row r="831">
      <c r="C831" s="11"/>
      <c r="D831" s="11"/>
      <c r="E831" s="11"/>
      <c r="I831" s="11"/>
      <c r="K831" s="11"/>
      <c r="L831" s="11"/>
      <c r="M831" s="11"/>
      <c r="O831" s="11"/>
      <c r="P831" s="11"/>
      <c r="Q831" s="11"/>
    </row>
    <row r="832">
      <c r="C832" s="11"/>
      <c r="D832" s="11"/>
      <c r="E832" s="11"/>
      <c r="I832" s="11"/>
      <c r="K832" s="11"/>
      <c r="L832" s="11"/>
      <c r="M832" s="11"/>
      <c r="O832" s="11"/>
      <c r="P832" s="11"/>
      <c r="Q832" s="11"/>
    </row>
    <row r="833">
      <c r="C833" s="11"/>
      <c r="D833" s="11"/>
      <c r="E833" s="11"/>
      <c r="I833" s="11"/>
      <c r="K833" s="11"/>
      <c r="L833" s="11"/>
      <c r="M833" s="11"/>
      <c r="O833" s="11"/>
      <c r="P833" s="11"/>
      <c r="Q833" s="11"/>
    </row>
    <row r="834">
      <c r="C834" s="11"/>
      <c r="D834" s="11"/>
      <c r="E834" s="11"/>
      <c r="I834" s="11"/>
      <c r="K834" s="11"/>
      <c r="L834" s="11"/>
      <c r="M834" s="11"/>
      <c r="O834" s="11"/>
      <c r="P834" s="11"/>
      <c r="Q834" s="11"/>
    </row>
    <row r="835">
      <c r="C835" s="11"/>
      <c r="D835" s="11"/>
      <c r="E835" s="11"/>
      <c r="I835" s="11"/>
      <c r="K835" s="11"/>
      <c r="L835" s="11"/>
      <c r="M835" s="11"/>
      <c r="O835" s="11"/>
      <c r="P835" s="11"/>
      <c r="Q835" s="11"/>
    </row>
    <row r="836">
      <c r="C836" s="11"/>
      <c r="D836" s="11"/>
      <c r="E836" s="11"/>
      <c r="I836" s="11"/>
      <c r="K836" s="11"/>
      <c r="L836" s="11"/>
      <c r="M836" s="11"/>
      <c r="O836" s="11"/>
      <c r="P836" s="11"/>
      <c r="Q836" s="11"/>
    </row>
    <row r="837">
      <c r="C837" s="11"/>
      <c r="D837" s="11"/>
      <c r="E837" s="11"/>
      <c r="I837" s="11"/>
      <c r="K837" s="11"/>
      <c r="L837" s="11"/>
      <c r="M837" s="11"/>
      <c r="O837" s="11"/>
      <c r="P837" s="11"/>
      <c r="Q837" s="11"/>
    </row>
    <row r="838">
      <c r="C838" s="11"/>
      <c r="D838" s="11"/>
      <c r="E838" s="11"/>
      <c r="I838" s="11"/>
      <c r="K838" s="11"/>
      <c r="L838" s="11"/>
      <c r="M838" s="11"/>
      <c r="O838" s="11"/>
      <c r="P838" s="11"/>
      <c r="Q838" s="11"/>
    </row>
    <row r="839">
      <c r="C839" s="11"/>
      <c r="D839" s="11"/>
      <c r="E839" s="11"/>
      <c r="I839" s="11"/>
      <c r="K839" s="11"/>
      <c r="L839" s="11"/>
      <c r="M839" s="11"/>
      <c r="O839" s="11"/>
      <c r="P839" s="11"/>
      <c r="Q839" s="11"/>
    </row>
    <row r="840">
      <c r="C840" s="11"/>
      <c r="D840" s="11"/>
      <c r="E840" s="11"/>
      <c r="I840" s="11"/>
      <c r="K840" s="11"/>
      <c r="L840" s="11"/>
      <c r="M840" s="11"/>
      <c r="O840" s="11"/>
      <c r="P840" s="11"/>
      <c r="Q840" s="11"/>
    </row>
    <row r="841">
      <c r="C841" s="11"/>
      <c r="D841" s="11"/>
      <c r="E841" s="11"/>
      <c r="I841" s="11"/>
      <c r="K841" s="11"/>
      <c r="L841" s="11"/>
      <c r="M841" s="11"/>
      <c r="O841" s="11"/>
      <c r="P841" s="11"/>
      <c r="Q841" s="11"/>
    </row>
    <row r="842">
      <c r="C842" s="11"/>
      <c r="D842" s="11"/>
      <c r="E842" s="11"/>
      <c r="I842" s="11"/>
      <c r="K842" s="11"/>
      <c r="L842" s="11"/>
      <c r="M842" s="11"/>
      <c r="O842" s="11"/>
      <c r="P842" s="11"/>
      <c r="Q842" s="11"/>
    </row>
    <row r="843">
      <c r="C843" s="11"/>
      <c r="D843" s="11"/>
      <c r="E843" s="11"/>
      <c r="I843" s="11"/>
      <c r="K843" s="11"/>
      <c r="L843" s="11"/>
      <c r="M843" s="11"/>
      <c r="O843" s="11"/>
      <c r="P843" s="11"/>
      <c r="Q843" s="11"/>
    </row>
    <row r="844">
      <c r="C844" s="11"/>
      <c r="D844" s="11"/>
      <c r="E844" s="11"/>
      <c r="I844" s="11"/>
      <c r="K844" s="11"/>
      <c r="L844" s="11"/>
      <c r="M844" s="11"/>
      <c r="O844" s="11"/>
      <c r="P844" s="11"/>
      <c r="Q844" s="11"/>
    </row>
    <row r="845">
      <c r="C845" s="11"/>
      <c r="D845" s="11"/>
      <c r="E845" s="11"/>
      <c r="I845" s="11"/>
      <c r="K845" s="11"/>
      <c r="L845" s="11"/>
      <c r="M845" s="11"/>
      <c r="O845" s="11"/>
      <c r="P845" s="11"/>
      <c r="Q845" s="11"/>
    </row>
    <row r="846">
      <c r="C846" s="11"/>
      <c r="D846" s="11"/>
      <c r="E846" s="11"/>
      <c r="I846" s="11"/>
      <c r="K846" s="11"/>
      <c r="L846" s="11"/>
      <c r="M846" s="11"/>
      <c r="O846" s="11"/>
      <c r="P846" s="11"/>
      <c r="Q846" s="11"/>
    </row>
    <row r="847">
      <c r="C847" s="11"/>
      <c r="D847" s="11"/>
      <c r="E847" s="11"/>
      <c r="I847" s="11"/>
      <c r="K847" s="11"/>
      <c r="L847" s="11"/>
      <c r="M847" s="11"/>
      <c r="O847" s="11"/>
      <c r="P847" s="11"/>
      <c r="Q847" s="11"/>
    </row>
    <row r="848">
      <c r="C848" s="11"/>
      <c r="D848" s="11"/>
      <c r="E848" s="11"/>
      <c r="I848" s="11"/>
      <c r="K848" s="11"/>
      <c r="L848" s="11"/>
      <c r="M848" s="11"/>
      <c r="O848" s="11"/>
      <c r="P848" s="11"/>
      <c r="Q848" s="11"/>
    </row>
    <row r="849">
      <c r="C849" s="11"/>
      <c r="D849" s="11"/>
      <c r="E849" s="11"/>
      <c r="I849" s="11"/>
      <c r="K849" s="11"/>
      <c r="L849" s="11"/>
      <c r="M849" s="11"/>
      <c r="O849" s="11"/>
      <c r="P849" s="11"/>
      <c r="Q849" s="11"/>
    </row>
    <row r="850">
      <c r="C850" s="11"/>
      <c r="D850" s="11"/>
      <c r="E850" s="11"/>
      <c r="I850" s="11"/>
      <c r="K850" s="11"/>
      <c r="L850" s="11"/>
      <c r="M850" s="11"/>
      <c r="O850" s="11"/>
      <c r="P850" s="11"/>
      <c r="Q850" s="11"/>
    </row>
    <row r="851">
      <c r="C851" s="11"/>
      <c r="D851" s="11"/>
      <c r="E851" s="11"/>
      <c r="I851" s="11"/>
      <c r="K851" s="11"/>
      <c r="L851" s="11"/>
      <c r="M851" s="11"/>
      <c r="O851" s="11"/>
      <c r="P851" s="11"/>
      <c r="Q851" s="11"/>
    </row>
    <row r="852">
      <c r="C852" s="11"/>
      <c r="D852" s="11"/>
      <c r="E852" s="11"/>
      <c r="I852" s="11"/>
      <c r="K852" s="11"/>
      <c r="L852" s="11"/>
      <c r="M852" s="11"/>
      <c r="O852" s="11"/>
      <c r="P852" s="11"/>
      <c r="Q852" s="11"/>
    </row>
    <row r="853">
      <c r="C853" s="11"/>
      <c r="D853" s="11"/>
      <c r="E853" s="11"/>
      <c r="I853" s="11"/>
      <c r="K853" s="11"/>
      <c r="L853" s="11"/>
      <c r="M853" s="11"/>
      <c r="O853" s="11"/>
      <c r="P853" s="11"/>
      <c r="Q853" s="11"/>
    </row>
    <row r="854">
      <c r="C854" s="11"/>
      <c r="D854" s="11"/>
      <c r="E854" s="11"/>
      <c r="I854" s="11"/>
      <c r="K854" s="11"/>
      <c r="L854" s="11"/>
      <c r="M854" s="11"/>
      <c r="O854" s="11"/>
      <c r="P854" s="11"/>
      <c r="Q854" s="11"/>
    </row>
    <row r="855">
      <c r="C855" s="11"/>
      <c r="D855" s="11"/>
      <c r="E855" s="11"/>
      <c r="I855" s="11"/>
      <c r="K855" s="11"/>
      <c r="L855" s="11"/>
      <c r="M855" s="11"/>
      <c r="O855" s="11"/>
      <c r="P855" s="11"/>
      <c r="Q855" s="11"/>
    </row>
    <row r="856">
      <c r="C856" s="11"/>
      <c r="D856" s="11"/>
      <c r="E856" s="11"/>
      <c r="I856" s="11"/>
      <c r="K856" s="11"/>
      <c r="L856" s="11"/>
      <c r="M856" s="11"/>
      <c r="O856" s="11"/>
      <c r="P856" s="11"/>
      <c r="Q856" s="11"/>
    </row>
    <row r="857">
      <c r="C857" s="11"/>
      <c r="D857" s="11"/>
      <c r="E857" s="11"/>
      <c r="I857" s="11"/>
      <c r="K857" s="11"/>
      <c r="L857" s="11"/>
      <c r="M857" s="11"/>
      <c r="O857" s="11"/>
      <c r="P857" s="11"/>
      <c r="Q857" s="11"/>
    </row>
    <row r="858">
      <c r="C858" s="11"/>
      <c r="D858" s="11"/>
      <c r="E858" s="11"/>
      <c r="I858" s="11"/>
      <c r="K858" s="11"/>
      <c r="L858" s="11"/>
      <c r="M858" s="11"/>
      <c r="O858" s="11"/>
      <c r="P858" s="11"/>
      <c r="Q858" s="11"/>
    </row>
    <row r="859">
      <c r="C859" s="11"/>
      <c r="D859" s="11"/>
      <c r="E859" s="11"/>
      <c r="I859" s="11"/>
      <c r="K859" s="11"/>
      <c r="L859" s="11"/>
      <c r="M859" s="11"/>
      <c r="O859" s="11"/>
      <c r="P859" s="11"/>
      <c r="Q859" s="11"/>
    </row>
    <row r="860">
      <c r="C860" s="11"/>
      <c r="D860" s="11"/>
      <c r="E860" s="11"/>
      <c r="I860" s="11"/>
      <c r="K860" s="11"/>
      <c r="L860" s="11"/>
      <c r="M860" s="11"/>
      <c r="O860" s="11"/>
      <c r="P860" s="11"/>
      <c r="Q860" s="11"/>
    </row>
    <row r="861">
      <c r="C861" s="11"/>
      <c r="D861" s="11"/>
      <c r="E861" s="11"/>
      <c r="I861" s="11"/>
      <c r="K861" s="11"/>
      <c r="L861" s="11"/>
      <c r="M861" s="11"/>
      <c r="O861" s="11"/>
      <c r="P861" s="11"/>
      <c r="Q861" s="11"/>
    </row>
    <row r="862">
      <c r="C862" s="11"/>
      <c r="D862" s="11"/>
      <c r="E862" s="11"/>
      <c r="I862" s="11"/>
      <c r="K862" s="11"/>
      <c r="L862" s="11"/>
      <c r="M862" s="11"/>
      <c r="O862" s="11"/>
      <c r="P862" s="11"/>
      <c r="Q862" s="11"/>
    </row>
    <row r="863">
      <c r="C863" s="11"/>
      <c r="D863" s="11"/>
      <c r="E863" s="11"/>
      <c r="I863" s="11"/>
      <c r="K863" s="11"/>
      <c r="L863" s="11"/>
      <c r="M863" s="11"/>
      <c r="O863" s="11"/>
      <c r="P863" s="11"/>
      <c r="Q863" s="11"/>
    </row>
    <row r="864">
      <c r="C864" s="11"/>
      <c r="D864" s="11"/>
      <c r="E864" s="11"/>
      <c r="I864" s="11"/>
      <c r="K864" s="11"/>
      <c r="L864" s="11"/>
      <c r="M864" s="11"/>
      <c r="O864" s="11"/>
      <c r="P864" s="11"/>
      <c r="Q864" s="11"/>
    </row>
    <row r="865">
      <c r="C865" s="11"/>
      <c r="D865" s="11"/>
      <c r="E865" s="11"/>
      <c r="I865" s="11"/>
      <c r="K865" s="11"/>
      <c r="L865" s="11"/>
      <c r="M865" s="11"/>
      <c r="O865" s="11"/>
      <c r="P865" s="11"/>
      <c r="Q865" s="11"/>
    </row>
    <row r="866">
      <c r="C866" s="11"/>
      <c r="D866" s="11"/>
      <c r="E866" s="11"/>
      <c r="I866" s="11"/>
      <c r="K866" s="11"/>
      <c r="L866" s="11"/>
      <c r="M866" s="11"/>
      <c r="O866" s="11"/>
      <c r="P866" s="11"/>
      <c r="Q866" s="11"/>
    </row>
    <row r="867">
      <c r="C867" s="11"/>
      <c r="D867" s="11"/>
      <c r="E867" s="11"/>
      <c r="I867" s="11"/>
      <c r="K867" s="11"/>
      <c r="L867" s="11"/>
      <c r="M867" s="11"/>
      <c r="O867" s="11"/>
      <c r="P867" s="11"/>
      <c r="Q867" s="11"/>
    </row>
    <row r="868">
      <c r="C868" s="11"/>
      <c r="D868" s="11"/>
      <c r="E868" s="11"/>
      <c r="I868" s="11"/>
      <c r="K868" s="11"/>
      <c r="L868" s="11"/>
      <c r="M868" s="11"/>
      <c r="O868" s="11"/>
      <c r="P868" s="11"/>
      <c r="Q868" s="11"/>
    </row>
    <row r="869">
      <c r="C869" s="11"/>
      <c r="D869" s="11"/>
      <c r="E869" s="11"/>
      <c r="I869" s="11"/>
      <c r="K869" s="11"/>
      <c r="L869" s="11"/>
      <c r="M869" s="11"/>
      <c r="O869" s="11"/>
      <c r="P869" s="11"/>
      <c r="Q869" s="11"/>
    </row>
    <row r="870">
      <c r="C870" s="11"/>
      <c r="D870" s="11"/>
      <c r="E870" s="11"/>
      <c r="I870" s="11"/>
      <c r="K870" s="11"/>
      <c r="L870" s="11"/>
      <c r="M870" s="11"/>
      <c r="O870" s="11"/>
      <c r="P870" s="11"/>
      <c r="Q870" s="11"/>
    </row>
    <row r="871">
      <c r="C871" s="11"/>
      <c r="D871" s="11"/>
      <c r="E871" s="11"/>
      <c r="I871" s="11"/>
      <c r="K871" s="11"/>
      <c r="L871" s="11"/>
      <c r="M871" s="11"/>
      <c r="O871" s="11"/>
      <c r="P871" s="11"/>
      <c r="Q871" s="11"/>
    </row>
    <row r="872">
      <c r="C872" s="11"/>
      <c r="D872" s="11"/>
      <c r="E872" s="11"/>
      <c r="I872" s="11"/>
      <c r="K872" s="11"/>
      <c r="L872" s="11"/>
      <c r="M872" s="11"/>
      <c r="O872" s="11"/>
      <c r="P872" s="11"/>
      <c r="Q872" s="11"/>
    </row>
    <row r="873">
      <c r="C873" s="11"/>
      <c r="D873" s="11"/>
      <c r="E873" s="11"/>
      <c r="I873" s="11"/>
      <c r="K873" s="11"/>
      <c r="L873" s="11"/>
      <c r="M873" s="11"/>
      <c r="O873" s="11"/>
      <c r="P873" s="11"/>
      <c r="Q873" s="11"/>
    </row>
    <row r="874">
      <c r="C874" s="11"/>
      <c r="D874" s="11"/>
      <c r="E874" s="11"/>
      <c r="I874" s="11"/>
      <c r="K874" s="11"/>
      <c r="L874" s="11"/>
      <c r="M874" s="11"/>
      <c r="O874" s="11"/>
      <c r="P874" s="11"/>
      <c r="Q874" s="11"/>
    </row>
    <row r="875">
      <c r="C875" s="11"/>
      <c r="D875" s="11"/>
      <c r="E875" s="11"/>
      <c r="I875" s="11"/>
      <c r="K875" s="11"/>
      <c r="L875" s="11"/>
      <c r="M875" s="11"/>
      <c r="O875" s="11"/>
      <c r="P875" s="11"/>
      <c r="Q875" s="11"/>
    </row>
    <row r="876">
      <c r="C876" s="11"/>
      <c r="D876" s="11"/>
      <c r="E876" s="11"/>
      <c r="I876" s="11"/>
      <c r="K876" s="11"/>
      <c r="L876" s="11"/>
      <c r="M876" s="11"/>
      <c r="O876" s="11"/>
      <c r="P876" s="11"/>
      <c r="Q876" s="11"/>
    </row>
    <row r="877">
      <c r="C877" s="11"/>
      <c r="D877" s="11"/>
      <c r="E877" s="11"/>
      <c r="I877" s="11"/>
      <c r="K877" s="11"/>
      <c r="L877" s="11"/>
      <c r="M877" s="11"/>
      <c r="O877" s="11"/>
      <c r="P877" s="11"/>
      <c r="Q877" s="11"/>
    </row>
    <row r="878">
      <c r="C878" s="11"/>
      <c r="D878" s="11"/>
      <c r="E878" s="11"/>
      <c r="I878" s="11"/>
      <c r="K878" s="11"/>
      <c r="L878" s="11"/>
      <c r="M878" s="11"/>
      <c r="O878" s="11"/>
      <c r="P878" s="11"/>
      <c r="Q878" s="11"/>
    </row>
    <row r="879">
      <c r="C879" s="11"/>
      <c r="D879" s="11"/>
      <c r="E879" s="11"/>
      <c r="I879" s="11"/>
      <c r="K879" s="11"/>
      <c r="L879" s="11"/>
      <c r="M879" s="11"/>
      <c r="O879" s="11"/>
      <c r="P879" s="11"/>
      <c r="Q879" s="11"/>
    </row>
    <row r="880">
      <c r="C880" s="11"/>
      <c r="D880" s="11"/>
      <c r="E880" s="11"/>
      <c r="I880" s="11"/>
      <c r="K880" s="11"/>
      <c r="L880" s="11"/>
      <c r="M880" s="11"/>
      <c r="O880" s="11"/>
      <c r="P880" s="11"/>
      <c r="Q880" s="11"/>
    </row>
    <row r="881">
      <c r="C881" s="11"/>
      <c r="D881" s="11"/>
      <c r="E881" s="11"/>
      <c r="I881" s="11"/>
      <c r="K881" s="11"/>
      <c r="L881" s="11"/>
      <c r="M881" s="11"/>
      <c r="O881" s="11"/>
      <c r="P881" s="11"/>
      <c r="Q881" s="11"/>
    </row>
    <row r="882">
      <c r="C882" s="11"/>
      <c r="D882" s="11"/>
      <c r="E882" s="11"/>
      <c r="I882" s="11"/>
      <c r="K882" s="11"/>
      <c r="L882" s="11"/>
      <c r="M882" s="11"/>
      <c r="O882" s="11"/>
      <c r="P882" s="11"/>
      <c r="Q882" s="11"/>
    </row>
    <row r="883">
      <c r="C883" s="11"/>
      <c r="D883" s="11"/>
      <c r="E883" s="11"/>
      <c r="I883" s="11"/>
      <c r="K883" s="11"/>
      <c r="L883" s="11"/>
      <c r="M883" s="11"/>
      <c r="O883" s="11"/>
      <c r="P883" s="11"/>
      <c r="Q883" s="11"/>
    </row>
    <row r="884">
      <c r="C884" s="11"/>
      <c r="D884" s="11"/>
      <c r="E884" s="11"/>
      <c r="I884" s="11"/>
      <c r="K884" s="11"/>
      <c r="L884" s="11"/>
      <c r="M884" s="11"/>
      <c r="O884" s="11"/>
      <c r="P884" s="11"/>
      <c r="Q884" s="11"/>
    </row>
    <row r="885">
      <c r="C885" s="11"/>
      <c r="D885" s="11"/>
      <c r="E885" s="11"/>
      <c r="I885" s="11"/>
      <c r="K885" s="11"/>
      <c r="L885" s="11"/>
      <c r="M885" s="11"/>
      <c r="O885" s="11"/>
      <c r="P885" s="11"/>
      <c r="Q885" s="11"/>
    </row>
    <row r="886">
      <c r="C886" s="11"/>
      <c r="D886" s="11"/>
      <c r="E886" s="11"/>
      <c r="I886" s="11"/>
      <c r="K886" s="11"/>
      <c r="L886" s="11"/>
      <c r="M886" s="11"/>
      <c r="O886" s="11"/>
      <c r="P886" s="11"/>
      <c r="Q886" s="11"/>
    </row>
    <row r="887">
      <c r="C887" s="11"/>
      <c r="D887" s="11"/>
      <c r="E887" s="11"/>
      <c r="I887" s="11"/>
      <c r="K887" s="11"/>
      <c r="L887" s="11"/>
      <c r="M887" s="11"/>
      <c r="O887" s="11"/>
      <c r="P887" s="11"/>
      <c r="Q887" s="11"/>
    </row>
    <row r="888">
      <c r="C888" s="11"/>
      <c r="D888" s="11"/>
      <c r="E888" s="11"/>
      <c r="I888" s="11"/>
      <c r="K888" s="11"/>
      <c r="L888" s="11"/>
      <c r="M888" s="11"/>
      <c r="O888" s="11"/>
      <c r="P888" s="11"/>
      <c r="Q888" s="11"/>
    </row>
    <row r="889">
      <c r="C889" s="11"/>
      <c r="D889" s="11"/>
      <c r="E889" s="11"/>
      <c r="I889" s="11"/>
      <c r="K889" s="11"/>
      <c r="L889" s="11"/>
      <c r="M889" s="11"/>
      <c r="O889" s="11"/>
      <c r="P889" s="11"/>
      <c r="Q889" s="11"/>
    </row>
    <row r="890">
      <c r="C890" s="11"/>
      <c r="D890" s="11"/>
      <c r="E890" s="11"/>
      <c r="I890" s="11"/>
      <c r="K890" s="11"/>
      <c r="L890" s="11"/>
      <c r="M890" s="11"/>
      <c r="O890" s="11"/>
      <c r="P890" s="11"/>
      <c r="Q890" s="11"/>
    </row>
    <row r="891">
      <c r="C891" s="11"/>
      <c r="D891" s="11"/>
      <c r="E891" s="11"/>
      <c r="I891" s="11"/>
      <c r="K891" s="11"/>
      <c r="L891" s="11"/>
      <c r="M891" s="11"/>
      <c r="O891" s="11"/>
      <c r="P891" s="11"/>
      <c r="Q891" s="11"/>
    </row>
    <row r="892">
      <c r="C892" s="11"/>
      <c r="D892" s="11"/>
      <c r="E892" s="11"/>
      <c r="I892" s="11"/>
      <c r="K892" s="11"/>
      <c r="L892" s="11"/>
      <c r="M892" s="11"/>
      <c r="O892" s="11"/>
      <c r="P892" s="11"/>
      <c r="Q892" s="11"/>
    </row>
    <row r="893">
      <c r="C893" s="11"/>
      <c r="D893" s="11"/>
      <c r="E893" s="11"/>
      <c r="I893" s="11"/>
      <c r="K893" s="11"/>
      <c r="L893" s="11"/>
      <c r="M893" s="11"/>
      <c r="O893" s="11"/>
      <c r="P893" s="11"/>
      <c r="Q893" s="11"/>
    </row>
    <row r="894">
      <c r="C894" s="11"/>
      <c r="D894" s="11"/>
      <c r="E894" s="11"/>
      <c r="I894" s="11"/>
      <c r="K894" s="11"/>
      <c r="L894" s="11"/>
      <c r="M894" s="11"/>
      <c r="O894" s="11"/>
      <c r="P894" s="11"/>
      <c r="Q894" s="11"/>
    </row>
    <row r="895">
      <c r="C895" s="11"/>
      <c r="D895" s="11"/>
      <c r="E895" s="11"/>
      <c r="I895" s="11"/>
      <c r="K895" s="11"/>
      <c r="L895" s="11"/>
      <c r="M895" s="11"/>
      <c r="O895" s="11"/>
      <c r="P895" s="11"/>
      <c r="Q895" s="11"/>
    </row>
    <row r="896">
      <c r="C896" s="11"/>
      <c r="D896" s="11"/>
      <c r="E896" s="11"/>
      <c r="I896" s="11"/>
      <c r="K896" s="11"/>
      <c r="L896" s="11"/>
      <c r="M896" s="11"/>
      <c r="O896" s="11"/>
      <c r="P896" s="11"/>
      <c r="Q896" s="11"/>
    </row>
    <row r="897">
      <c r="C897" s="11"/>
      <c r="D897" s="11"/>
      <c r="E897" s="11"/>
      <c r="I897" s="11"/>
      <c r="K897" s="11"/>
      <c r="L897" s="11"/>
      <c r="M897" s="11"/>
      <c r="O897" s="11"/>
      <c r="P897" s="11"/>
      <c r="Q897" s="11"/>
    </row>
    <row r="898">
      <c r="C898" s="11"/>
      <c r="D898" s="11"/>
      <c r="E898" s="11"/>
      <c r="I898" s="11"/>
      <c r="K898" s="11"/>
      <c r="L898" s="11"/>
      <c r="M898" s="11"/>
      <c r="O898" s="11"/>
      <c r="P898" s="11"/>
      <c r="Q898" s="11"/>
    </row>
    <row r="899">
      <c r="C899" s="11"/>
      <c r="D899" s="11"/>
      <c r="E899" s="11"/>
      <c r="I899" s="11"/>
      <c r="K899" s="11"/>
      <c r="L899" s="11"/>
      <c r="M899" s="11"/>
      <c r="O899" s="11"/>
      <c r="P899" s="11"/>
      <c r="Q899" s="11"/>
    </row>
    <row r="900">
      <c r="C900" s="11"/>
      <c r="D900" s="11"/>
      <c r="E900" s="11"/>
      <c r="I900" s="11"/>
      <c r="K900" s="11"/>
      <c r="L900" s="11"/>
      <c r="M900" s="11"/>
      <c r="O900" s="11"/>
      <c r="P900" s="11"/>
      <c r="Q900" s="11"/>
    </row>
    <row r="901">
      <c r="C901" s="11"/>
      <c r="D901" s="11"/>
      <c r="E901" s="11"/>
      <c r="I901" s="11"/>
      <c r="K901" s="11"/>
      <c r="L901" s="11"/>
      <c r="M901" s="11"/>
      <c r="O901" s="11"/>
      <c r="P901" s="11"/>
      <c r="Q901" s="11"/>
    </row>
    <row r="902">
      <c r="C902" s="11"/>
      <c r="D902" s="11"/>
      <c r="E902" s="11"/>
      <c r="I902" s="11"/>
      <c r="K902" s="11"/>
      <c r="L902" s="11"/>
      <c r="M902" s="11"/>
      <c r="O902" s="11"/>
      <c r="P902" s="11"/>
      <c r="Q902" s="11"/>
    </row>
    <row r="903">
      <c r="C903" s="11"/>
      <c r="D903" s="11"/>
      <c r="E903" s="11"/>
      <c r="I903" s="11"/>
      <c r="K903" s="11"/>
      <c r="L903" s="11"/>
      <c r="M903" s="11"/>
      <c r="O903" s="11"/>
      <c r="P903" s="11"/>
      <c r="Q903" s="11"/>
    </row>
    <row r="904">
      <c r="C904" s="11"/>
      <c r="D904" s="11"/>
      <c r="E904" s="11"/>
      <c r="I904" s="11"/>
      <c r="K904" s="11"/>
      <c r="L904" s="11"/>
      <c r="M904" s="11"/>
      <c r="O904" s="11"/>
      <c r="P904" s="11"/>
      <c r="Q904" s="11"/>
    </row>
    <row r="905">
      <c r="C905" s="11"/>
      <c r="D905" s="11"/>
      <c r="E905" s="11"/>
      <c r="I905" s="11"/>
      <c r="K905" s="11"/>
      <c r="L905" s="11"/>
      <c r="M905" s="11"/>
      <c r="O905" s="11"/>
      <c r="P905" s="11"/>
      <c r="Q905" s="11"/>
    </row>
    <row r="906">
      <c r="C906" s="11"/>
      <c r="D906" s="11"/>
      <c r="E906" s="11"/>
      <c r="I906" s="11"/>
      <c r="K906" s="11"/>
      <c r="L906" s="11"/>
      <c r="M906" s="11"/>
      <c r="O906" s="11"/>
      <c r="P906" s="11"/>
      <c r="Q906" s="11"/>
    </row>
    <row r="907">
      <c r="C907" s="11"/>
      <c r="D907" s="11"/>
      <c r="E907" s="11"/>
      <c r="I907" s="11"/>
      <c r="K907" s="11"/>
      <c r="L907" s="11"/>
      <c r="M907" s="11"/>
      <c r="O907" s="11"/>
      <c r="P907" s="11"/>
      <c r="Q907" s="11"/>
    </row>
    <row r="908">
      <c r="C908" s="11"/>
      <c r="D908" s="11"/>
      <c r="E908" s="11"/>
      <c r="I908" s="11"/>
      <c r="K908" s="11"/>
      <c r="L908" s="11"/>
      <c r="M908" s="11"/>
      <c r="O908" s="11"/>
      <c r="P908" s="11"/>
      <c r="Q908" s="11"/>
    </row>
    <row r="909">
      <c r="C909" s="11"/>
      <c r="D909" s="11"/>
      <c r="E909" s="11"/>
      <c r="I909" s="11"/>
      <c r="K909" s="11"/>
      <c r="L909" s="11"/>
      <c r="M909" s="11"/>
      <c r="O909" s="11"/>
      <c r="P909" s="11"/>
      <c r="Q909" s="11"/>
    </row>
    <row r="910">
      <c r="C910" s="11"/>
      <c r="D910" s="11"/>
      <c r="E910" s="11"/>
      <c r="I910" s="11"/>
      <c r="K910" s="11"/>
      <c r="L910" s="11"/>
      <c r="M910" s="11"/>
      <c r="O910" s="11"/>
      <c r="P910" s="11"/>
      <c r="Q910" s="11"/>
    </row>
    <row r="911">
      <c r="C911" s="11"/>
      <c r="D911" s="11"/>
      <c r="E911" s="11"/>
      <c r="I911" s="11"/>
      <c r="K911" s="11"/>
      <c r="L911" s="11"/>
      <c r="M911" s="11"/>
      <c r="O911" s="11"/>
      <c r="P911" s="11"/>
      <c r="Q911" s="11"/>
    </row>
    <row r="912">
      <c r="C912" s="11"/>
      <c r="D912" s="11"/>
      <c r="E912" s="11"/>
      <c r="I912" s="11"/>
      <c r="K912" s="11"/>
      <c r="L912" s="11"/>
      <c r="M912" s="11"/>
      <c r="O912" s="11"/>
      <c r="P912" s="11"/>
      <c r="Q912" s="11"/>
    </row>
    <row r="913">
      <c r="C913" s="11"/>
      <c r="D913" s="11"/>
      <c r="E913" s="11"/>
      <c r="I913" s="11"/>
      <c r="K913" s="11"/>
      <c r="L913" s="11"/>
      <c r="M913" s="11"/>
      <c r="O913" s="11"/>
      <c r="P913" s="11"/>
      <c r="Q913" s="11"/>
    </row>
    <row r="914">
      <c r="C914" s="11"/>
      <c r="D914" s="11"/>
      <c r="E914" s="11"/>
      <c r="I914" s="11"/>
      <c r="K914" s="11"/>
      <c r="L914" s="11"/>
      <c r="M914" s="11"/>
      <c r="O914" s="11"/>
      <c r="P914" s="11"/>
      <c r="Q914" s="11"/>
    </row>
    <row r="915">
      <c r="C915" s="11"/>
      <c r="D915" s="11"/>
      <c r="E915" s="11"/>
      <c r="I915" s="11"/>
      <c r="K915" s="11"/>
      <c r="L915" s="11"/>
      <c r="M915" s="11"/>
      <c r="O915" s="11"/>
      <c r="P915" s="11"/>
      <c r="Q915" s="11"/>
    </row>
    <row r="916">
      <c r="C916" s="11"/>
      <c r="D916" s="11"/>
      <c r="E916" s="11"/>
      <c r="I916" s="11"/>
      <c r="K916" s="11"/>
      <c r="L916" s="11"/>
      <c r="M916" s="11"/>
      <c r="O916" s="11"/>
      <c r="P916" s="11"/>
      <c r="Q916" s="11"/>
    </row>
    <row r="917">
      <c r="C917" s="11"/>
      <c r="D917" s="11"/>
      <c r="E917" s="11"/>
      <c r="I917" s="11"/>
      <c r="K917" s="11"/>
      <c r="L917" s="11"/>
      <c r="M917" s="11"/>
      <c r="O917" s="11"/>
      <c r="P917" s="11"/>
      <c r="Q917" s="11"/>
    </row>
    <row r="918">
      <c r="C918" s="11"/>
      <c r="D918" s="11"/>
      <c r="E918" s="11"/>
      <c r="I918" s="11"/>
      <c r="K918" s="11"/>
      <c r="L918" s="11"/>
      <c r="M918" s="11"/>
      <c r="O918" s="11"/>
      <c r="P918" s="11"/>
      <c r="Q918" s="11"/>
    </row>
    <row r="919">
      <c r="C919" s="11"/>
      <c r="D919" s="11"/>
      <c r="E919" s="11"/>
      <c r="I919" s="11"/>
      <c r="K919" s="11"/>
      <c r="L919" s="11"/>
      <c r="M919" s="11"/>
      <c r="O919" s="11"/>
      <c r="P919" s="11"/>
      <c r="Q919" s="11"/>
    </row>
    <row r="920">
      <c r="C920" s="11"/>
      <c r="D920" s="11"/>
      <c r="E920" s="11"/>
      <c r="I920" s="11"/>
      <c r="K920" s="11"/>
      <c r="L920" s="11"/>
      <c r="M920" s="11"/>
      <c r="O920" s="11"/>
      <c r="P920" s="11"/>
      <c r="Q920" s="11"/>
    </row>
    <row r="921">
      <c r="C921" s="11"/>
      <c r="D921" s="11"/>
      <c r="E921" s="11"/>
      <c r="I921" s="11"/>
      <c r="K921" s="11"/>
      <c r="L921" s="11"/>
      <c r="M921" s="11"/>
      <c r="O921" s="11"/>
      <c r="P921" s="11"/>
      <c r="Q921" s="11"/>
    </row>
    <row r="922">
      <c r="C922" s="11"/>
      <c r="D922" s="11"/>
      <c r="E922" s="11"/>
      <c r="I922" s="11"/>
      <c r="K922" s="11"/>
      <c r="L922" s="11"/>
      <c r="M922" s="11"/>
      <c r="O922" s="11"/>
      <c r="P922" s="11"/>
      <c r="Q922" s="11"/>
    </row>
    <row r="923">
      <c r="C923" s="11"/>
      <c r="D923" s="11"/>
      <c r="E923" s="11"/>
      <c r="I923" s="11"/>
      <c r="K923" s="11"/>
      <c r="L923" s="11"/>
      <c r="M923" s="11"/>
      <c r="O923" s="11"/>
      <c r="P923" s="11"/>
      <c r="Q923" s="11"/>
    </row>
    <row r="924">
      <c r="C924" s="11"/>
      <c r="D924" s="11"/>
      <c r="E924" s="11"/>
      <c r="I924" s="11"/>
      <c r="K924" s="11"/>
      <c r="L924" s="11"/>
      <c r="M924" s="11"/>
      <c r="O924" s="11"/>
      <c r="P924" s="11"/>
      <c r="Q924" s="11"/>
    </row>
    <row r="925">
      <c r="C925" s="11"/>
      <c r="D925" s="11"/>
      <c r="E925" s="11"/>
      <c r="I925" s="11"/>
      <c r="K925" s="11"/>
      <c r="L925" s="11"/>
      <c r="M925" s="11"/>
      <c r="O925" s="11"/>
      <c r="P925" s="11"/>
      <c r="Q925" s="11"/>
    </row>
    <row r="926">
      <c r="C926" s="11"/>
      <c r="D926" s="11"/>
      <c r="E926" s="11"/>
      <c r="I926" s="11"/>
      <c r="K926" s="11"/>
      <c r="L926" s="11"/>
      <c r="M926" s="11"/>
      <c r="O926" s="11"/>
      <c r="P926" s="11"/>
      <c r="Q926" s="11"/>
    </row>
    <row r="927">
      <c r="C927" s="11"/>
      <c r="D927" s="11"/>
      <c r="E927" s="11"/>
      <c r="I927" s="11"/>
      <c r="K927" s="11"/>
      <c r="L927" s="11"/>
      <c r="M927" s="11"/>
      <c r="O927" s="11"/>
      <c r="P927" s="11"/>
      <c r="Q927" s="11"/>
    </row>
    <row r="928">
      <c r="C928" s="11"/>
      <c r="D928" s="11"/>
      <c r="E928" s="11"/>
      <c r="I928" s="11"/>
      <c r="K928" s="11"/>
      <c r="L928" s="11"/>
      <c r="M928" s="11"/>
      <c r="O928" s="11"/>
      <c r="P928" s="11"/>
      <c r="Q928" s="11"/>
    </row>
    <row r="929">
      <c r="C929" s="11"/>
      <c r="D929" s="11"/>
      <c r="E929" s="11"/>
      <c r="I929" s="11"/>
      <c r="K929" s="11"/>
      <c r="L929" s="11"/>
      <c r="M929" s="11"/>
      <c r="O929" s="11"/>
      <c r="P929" s="11"/>
      <c r="Q929" s="11"/>
    </row>
    <row r="930">
      <c r="C930" s="11"/>
      <c r="D930" s="11"/>
      <c r="E930" s="11"/>
      <c r="I930" s="11"/>
      <c r="K930" s="11"/>
      <c r="L930" s="11"/>
      <c r="M930" s="11"/>
      <c r="O930" s="11"/>
      <c r="P930" s="11"/>
      <c r="Q930" s="11"/>
    </row>
    <row r="931">
      <c r="C931" s="11"/>
      <c r="D931" s="11"/>
      <c r="E931" s="11"/>
      <c r="I931" s="11"/>
      <c r="K931" s="11"/>
      <c r="L931" s="11"/>
      <c r="M931" s="11"/>
      <c r="O931" s="11"/>
      <c r="P931" s="11"/>
      <c r="Q931" s="11"/>
    </row>
    <row r="932">
      <c r="C932" s="11"/>
      <c r="D932" s="11"/>
      <c r="E932" s="11"/>
      <c r="I932" s="11"/>
      <c r="K932" s="11"/>
      <c r="L932" s="11"/>
      <c r="M932" s="11"/>
      <c r="O932" s="11"/>
      <c r="P932" s="11"/>
      <c r="Q932" s="11"/>
    </row>
    <row r="933">
      <c r="C933" s="11"/>
      <c r="D933" s="11"/>
      <c r="E933" s="11"/>
      <c r="I933" s="11"/>
      <c r="K933" s="11"/>
      <c r="L933" s="11"/>
      <c r="M933" s="11"/>
      <c r="O933" s="11"/>
      <c r="P933" s="11"/>
      <c r="Q933" s="11"/>
    </row>
    <row r="934">
      <c r="C934" s="11"/>
      <c r="D934" s="11"/>
      <c r="E934" s="11"/>
      <c r="I934" s="11"/>
      <c r="K934" s="11"/>
      <c r="L934" s="11"/>
      <c r="M934" s="11"/>
      <c r="O934" s="11"/>
      <c r="P934" s="11"/>
      <c r="Q934" s="11"/>
    </row>
    <row r="935">
      <c r="C935" s="11"/>
      <c r="D935" s="11"/>
      <c r="E935" s="11"/>
      <c r="I935" s="11"/>
      <c r="K935" s="11"/>
      <c r="L935" s="11"/>
      <c r="M935" s="11"/>
      <c r="O935" s="11"/>
      <c r="P935" s="11"/>
      <c r="Q935" s="11"/>
    </row>
    <row r="936">
      <c r="C936" s="11"/>
      <c r="D936" s="11"/>
      <c r="E936" s="11"/>
      <c r="I936" s="11"/>
      <c r="K936" s="11"/>
      <c r="L936" s="11"/>
      <c r="M936" s="11"/>
      <c r="O936" s="11"/>
      <c r="P936" s="11"/>
      <c r="Q936" s="11"/>
    </row>
    <row r="937">
      <c r="C937" s="11"/>
      <c r="D937" s="11"/>
      <c r="E937" s="11"/>
      <c r="I937" s="11"/>
      <c r="K937" s="11"/>
      <c r="L937" s="11"/>
      <c r="M937" s="11"/>
      <c r="O937" s="11"/>
      <c r="P937" s="11"/>
      <c r="Q937" s="11"/>
    </row>
    <row r="938">
      <c r="C938" s="11"/>
      <c r="D938" s="11"/>
      <c r="E938" s="11"/>
      <c r="I938" s="11"/>
      <c r="K938" s="11"/>
      <c r="L938" s="11"/>
      <c r="M938" s="11"/>
      <c r="O938" s="11"/>
      <c r="P938" s="11"/>
      <c r="Q938" s="11"/>
    </row>
    <row r="939">
      <c r="C939" s="11"/>
      <c r="D939" s="11"/>
      <c r="E939" s="11"/>
      <c r="I939" s="11"/>
      <c r="K939" s="11"/>
      <c r="L939" s="11"/>
      <c r="M939" s="11"/>
      <c r="O939" s="11"/>
      <c r="P939" s="11"/>
      <c r="Q939" s="11"/>
    </row>
    <row r="940">
      <c r="C940" s="11"/>
      <c r="D940" s="11"/>
      <c r="E940" s="11"/>
      <c r="I940" s="11"/>
      <c r="K940" s="11"/>
      <c r="L940" s="11"/>
      <c r="M940" s="11"/>
      <c r="O940" s="11"/>
      <c r="P940" s="11"/>
      <c r="Q940" s="11"/>
    </row>
    <row r="941">
      <c r="C941" s="11"/>
      <c r="D941" s="11"/>
      <c r="E941" s="11"/>
      <c r="I941" s="11"/>
      <c r="K941" s="11"/>
      <c r="L941" s="11"/>
      <c r="M941" s="11"/>
      <c r="O941" s="11"/>
      <c r="P941" s="11"/>
      <c r="Q941" s="11"/>
    </row>
    <row r="942">
      <c r="C942" s="11"/>
      <c r="D942" s="11"/>
      <c r="E942" s="11"/>
      <c r="I942" s="11"/>
      <c r="K942" s="11"/>
      <c r="L942" s="11"/>
      <c r="M942" s="11"/>
      <c r="O942" s="11"/>
      <c r="P942" s="11"/>
      <c r="Q942" s="11"/>
    </row>
    <row r="943">
      <c r="C943" s="11"/>
      <c r="D943" s="11"/>
      <c r="E943" s="11"/>
      <c r="I943" s="11"/>
      <c r="K943" s="11"/>
      <c r="L943" s="11"/>
      <c r="M943" s="11"/>
      <c r="O943" s="11"/>
      <c r="P943" s="11"/>
      <c r="Q943" s="11"/>
    </row>
    <row r="944">
      <c r="C944" s="11"/>
      <c r="D944" s="11"/>
      <c r="E944" s="11"/>
      <c r="I944" s="11"/>
      <c r="K944" s="11"/>
      <c r="L944" s="11"/>
      <c r="M944" s="11"/>
      <c r="O944" s="11"/>
      <c r="P944" s="11"/>
      <c r="Q944" s="11"/>
    </row>
    <row r="945">
      <c r="C945" s="11"/>
      <c r="D945" s="11"/>
      <c r="E945" s="11"/>
      <c r="I945" s="11"/>
      <c r="K945" s="11"/>
      <c r="L945" s="11"/>
      <c r="M945" s="11"/>
      <c r="O945" s="11"/>
      <c r="P945" s="11"/>
      <c r="Q945" s="11"/>
    </row>
    <row r="946">
      <c r="C946" s="11"/>
      <c r="D946" s="11"/>
      <c r="E946" s="11"/>
      <c r="I946" s="11"/>
      <c r="K946" s="11"/>
      <c r="L946" s="11"/>
      <c r="M946" s="11"/>
      <c r="O946" s="11"/>
      <c r="P946" s="11"/>
      <c r="Q946" s="11"/>
    </row>
    <row r="947">
      <c r="C947" s="11"/>
      <c r="D947" s="11"/>
      <c r="E947" s="11"/>
      <c r="I947" s="11"/>
      <c r="K947" s="11"/>
      <c r="L947" s="11"/>
      <c r="M947" s="11"/>
      <c r="O947" s="11"/>
      <c r="P947" s="11"/>
      <c r="Q947" s="11"/>
    </row>
    <row r="948">
      <c r="C948" s="11"/>
      <c r="D948" s="11"/>
      <c r="E948" s="11"/>
      <c r="I948" s="11"/>
      <c r="K948" s="11"/>
      <c r="L948" s="11"/>
      <c r="M948" s="11"/>
      <c r="O948" s="11"/>
      <c r="P948" s="11"/>
      <c r="Q948" s="11"/>
    </row>
    <row r="949">
      <c r="C949" s="11"/>
      <c r="D949" s="11"/>
      <c r="E949" s="11"/>
      <c r="I949" s="11"/>
      <c r="K949" s="11"/>
      <c r="L949" s="11"/>
      <c r="M949" s="11"/>
      <c r="O949" s="11"/>
      <c r="P949" s="11"/>
      <c r="Q949" s="11"/>
    </row>
    <row r="950">
      <c r="C950" s="11"/>
      <c r="D950" s="11"/>
      <c r="E950" s="11"/>
      <c r="I950" s="11"/>
      <c r="K950" s="11"/>
      <c r="L950" s="11"/>
      <c r="M950" s="11"/>
      <c r="O950" s="11"/>
      <c r="P950" s="11"/>
      <c r="Q950" s="11"/>
    </row>
    <row r="951">
      <c r="C951" s="11"/>
      <c r="D951" s="11"/>
      <c r="E951" s="11"/>
      <c r="I951" s="11"/>
      <c r="K951" s="11"/>
      <c r="L951" s="11"/>
      <c r="M951" s="11"/>
      <c r="O951" s="11"/>
      <c r="P951" s="11"/>
      <c r="Q951" s="11"/>
    </row>
    <row r="952">
      <c r="C952" s="11"/>
      <c r="D952" s="11"/>
      <c r="E952" s="11"/>
      <c r="I952" s="11"/>
      <c r="K952" s="11"/>
      <c r="L952" s="11"/>
      <c r="M952" s="11"/>
      <c r="O952" s="11"/>
      <c r="P952" s="11"/>
      <c r="Q952" s="11"/>
    </row>
    <row r="953">
      <c r="C953" s="11"/>
      <c r="D953" s="11"/>
      <c r="E953" s="11"/>
      <c r="I953" s="11"/>
      <c r="K953" s="11"/>
      <c r="L953" s="11"/>
      <c r="M953" s="11"/>
      <c r="O953" s="11"/>
      <c r="P953" s="11"/>
      <c r="Q953" s="11"/>
    </row>
    <row r="954">
      <c r="C954" s="11"/>
      <c r="D954" s="11"/>
      <c r="E954" s="11"/>
      <c r="I954" s="11"/>
      <c r="K954" s="11"/>
      <c r="L954" s="11"/>
      <c r="M954" s="11"/>
      <c r="O954" s="11"/>
      <c r="P954" s="11"/>
      <c r="Q954" s="11"/>
    </row>
    <row r="955">
      <c r="C955" s="11"/>
      <c r="D955" s="11"/>
      <c r="E955" s="11"/>
      <c r="I955" s="11"/>
      <c r="K955" s="11"/>
      <c r="L955" s="11"/>
      <c r="M955" s="11"/>
      <c r="O955" s="11"/>
      <c r="P955" s="11"/>
      <c r="Q955" s="11"/>
    </row>
    <row r="956">
      <c r="C956" s="11"/>
      <c r="D956" s="11"/>
      <c r="E956" s="11"/>
      <c r="I956" s="11"/>
      <c r="K956" s="11"/>
      <c r="L956" s="11"/>
      <c r="M956" s="11"/>
      <c r="O956" s="11"/>
      <c r="P956" s="11"/>
      <c r="Q956" s="11"/>
    </row>
    <row r="957">
      <c r="C957" s="11"/>
      <c r="D957" s="11"/>
      <c r="E957" s="11"/>
      <c r="I957" s="11"/>
      <c r="K957" s="11"/>
      <c r="L957" s="11"/>
      <c r="M957" s="11"/>
      <c r="O957" s="11"/>
      <c r="P957" s="11"/>
      <c r="Q957" s="11"/>
    </row>
    <row r="958">
      <c r="C958" s="11"/>
      <c r="D958" s="11"/>
      <c r="E958" s="11"/>
      <c r="I958" s="11"/>
      <c r="K958" s="11"/>
      <c r="L958" s="11"/>
      <c r="M958" s="11"/>
      <c r="O958" s="11"/>
      <c r="P958" s="11"/>
      <c r="Q958" s="11"/>
    </row>
    <row r="959">
      <c r="C959" s="11"/>
      <c r="D959" s="11"/>
      <c r="E959" s="11"/>
      <c r="I959" s="11"/>
      <c r="K959" s="11"/>
      <c r="L959" s="11"/>
      <c r="M959" s="11"/>
      <c r="O959" s="11"/>
      <c r="P959" s="11"/>
      <c r="Q959" s="11"/>
    </row>
    <row r="960">
      <c r="C960" s="11"/>
      <c r="D960" s="11"/>
      <c r="E960" s="11"/>
      <c r="I960" s="11"/>
      <c r="K960" s="11"/>
      <c r="L960" s="11"/>
      <c r="M960" s="11"/>
      <c r="O960" s="11"/>
      <c r="P960" s="11"/>
      <c r="Q960" s="11"/>
    </row>
    <row r="961">
      <c r="C961" s="11"/>
      <c r="D961" s="11"/>
      <c r="E961" s="11"/>
      <c r="I961" s="11"/>
      <c r="K961" s="11"/>
      <c r="L961" s="11"/>
      <c r="M961" s="11"/>
      <c r="O961" s="11"/>
      <c r="P961" s="11"/>
      <c r="Q961" s="11"/>
    </row>
    <row r="962">
      <c r="C962" s="11"/>
      <c r="D962" s="11"/>
      <c r="E962" s="11"/>
      <c r="I962" s="11"/>
      <c r="K962" s="11"/>
      <c r="L962" s="11"/>
      <c r="M962" s="11"/>
      <c r="O962" s="11"/>
      <c r="P962" s="11"/>
      <c r="Q962" s="11"/>
    </row>
    <row r="963">
      <c r="C963" s="11"/>
      <c r="D963" s="11"/>
      <c r="E963" s="11"/>
      <c r="I963" s="11"/>
      <c r="K963" s="11"/>
      <c r="L963" s="11"/>
      <c r="M963" s="11"/>
      <c r="O963" s="11"/>
      <c r="P963" s="11"/>
      <c r="Q963" s="11"/>
    </row>
    <row r="964">
      <c r="C964" s="11"/>
      <c r="D964" s="11"/>
      <c r="E964" s="11"/>
      <c r="I964" s="11"/>
      <c r="K964" s="11"/>
      <c r="L964" s="11"/>
      <c r="M964" s="11"/>
      <c r="O964" s="11"/>
      <c r="P964" s="11"/>
      <c r="Q964" s="11"/>
    </row>
    <row r="965">
      <c r="C965" s="11"/>
      <c r="D965" s="11"/>
      <c r="E965" s="11"/>
      <c r="I965" s="11"/>
      <c r="K965" s="11"/>
      <c r="L965" s="11"/>
      <c r="M965" s="11"/>
      <c r="O965" s="11"/>
      <c r="P965" s="11"/>
      <c r="Q965" s="11"/>
    </row>
    <row r="966">
      <c r="C966" s="11"/>
      <c r="D966" s="11"/>
      <c r="E966" s="11"/>
      <c r="I966" s="11"/>
      <c r="K966" s="11"/>
      <c r="L966" s="11"/>
      <c r="M966" s="11"/>
      <c r="O966" s="11"/>
      <c r="P966" s="11"/>
      <c r="Q966" s="11"/>
    </row>
    <row r="967">
      <c r="C967" s="11"/>
      <c r="D967" s="11"/>
      <c r="E967" s="11"/>
      <c r="I967" s="11"/>
      <c r="K967" s="11"/>
      <c r="L967" s="11"/>
      <c r="M967" s="11"/>
      <c r="O967" s="11"/>
      <c r="P967" s="11"/>
      <c r="Q967" s="11"/>
    </row>
    <row r="968">
      <c r="C968" s="11"/>
      <c r="D968" s="11"/>
      <c r="E968" s="11"/>
      <c r="I968" s="11"/>
      <c r="K968" s="11"/>
      <c r="L968" s="11"/>
      <c r="M968" s="11"/>
      <c r="O968" s="11"/>
      <c r="P968" s="11"/>
      <c r="Q968" s="11"/>
    </row>
    <row r="969">
      <c r="C969" s="11"/>
      <c r="D969" s="11"/>
      <c r="E969" s="11"/>
      <c r="I969" s="11"/>
      <c r="K969" s="11"/>
      <c r="L969" s="11"/>
      <c r="M969" s="11"/>
      <c r="O969" s="11"/>
      <c r="P969" s="11"/>
      <c r="Q969" s="11"/>
    </row>
    <row r="970">
      <c r="C970" s="11"/>
      <c r="D970" s="11"/>
      <c r="E970" s="11"/>
      <c r="I970" s="11"/>
      <c r="K970" s="11"/>
      <c r="L970" s="11"/>
      <c r="M970" s="11"/>
      <c r="O970" s="11"/>
      <c r="P970" s="11"/>
      <c r="Q970" s="11"/>
    </row>
    <row r="971">
      <c r="C971" s="11"/>
      <c r="D971" s="11"/>
      <c r="E971" s="11"/>
      <c r="I971" s="11"/>
      <c r="K971" s="11"/>
      <c r="L971" s="11"/>
      <c r="M971" s="11"/>
      <c r="O971" s="11"/>
      <c r="P971" s="11"/>
      <c r="Q971" s="11"/>
    </row>
    <row r="972">
      <c r="C972" s="11"/>
      <c r="D972" s="11"/>
      <c r="E972" s="11"/>
      <c r="I972" s="11"/>
      <c r="K972" s="11"/>
      <c r="L972" s="11"/>
      <c r="M972" s="11"/>
      <c r="O972" s="11"/>
      <c r="P972" s="11"/>
      <c r="Q972" s="11"/>
    </row>
    <row r="973">
      <c r="C973" s="11"/>
      <c r="D973" s="11"/>
      <c r="E973" s="11"/>
      <c r="I973" s="11"/>
      <c r="K973" s="11"/>
      <c r="L973" s="11"/>
      <c r="M973" s="11"/>
      <c r="O973" s="11"/>
      <c r="P973" s="11"/>
      <c r="Q973" s="11"/>
    </row>
    <row r="974">
      <c r="C974" s="11"/>
      <c r="D974" s="11"/>
      <c r="E974" s="11"/>
      <c r="I974" s="11"/>
      <c r="K974" s="11"/>
      <c r="L974" s="11"/>
      <c r="M974" s="11"/>
      <c r="O974" s="11"/>
      <c r="P974" s="11"/>
      <c r="Q974" s="11"/>
    </row>
    <row r="975">
      <c r="C975" s="11"/>
      <c r="D975" s="11"/>
      <c r="E975" s="11"/>
      <c r="I975" s="11"/>
      <c r="K975" s="11"/>
      <c r="L975" s="11"/>
      <c r="M975" s="11"/>
      <c r="O975" s="11"/>
      <c r="P975" s="11"/>
      <c r="Q975" s="11"/>
    </row>
    <row r="976">
      <c r="C976" s="11"/>
      <c r="D976" s="11"/>
      <c r="E976" s="11"/>
      <c r="I976" s="11"/>
      <c r="K976" s="11"/>
      <c r="L976" s="11"/>
      <c r="M976" s="11"/>
      <c r="O976" s="11"/>
      <c r="P976" s="11"/>
      <c r="Q976" s="11"/>
    </row>
    <row r="977">
      <c r="C977" s="11"/>
      <c r="D977" s="11"/>
      <c r="E977" s="11"/>
      <c r="I977" s="11"/>
      <c r="K977" s="11"/>
      <c r="L977" s="11"/>
      <c r="M977" s="11"/>
      <c r="O977" s="11"/>
      <c r="P977" s="11"/>
      <c r="Q977" s="11"/>
    </row>
    <row r="978">
      <c r="C978" s="11"/>
      <c r="D978" s="11"/>
      <c r="E978" s="11"/>
      <c r="I978" s="11"/>
      <c r="K978" s="11"/>
      <c r="L978" s="11"/>
      <c r="M978" s="11"/>
      <c r="O978" s="11"/>
      <c r="P978" s="11"/>
      <c r="Q978" s="11"/>
    </row>
    <row r="979">
      <c r="C979" s="11"/>
      <c r="D979" s="11"/>
      <c r="E979" s="11"/>
      <c r="I979" s="11"/>
      <c r="K979" s="11"/>
      <c r="L979" s="11"/>
      <c r="M979" s="11"/>
      <c r="O979" s="11"/>
      <c r="P979" s="11"/>
      <c r="Q979" s="11"/>
    </row>
    <row r="980">
      <c r="C980" s="11"/>
      <c r="D980" s="11"/>
      <c r="E980" s="11"/>
      <c r="I980" s="11"/>
      <c r="K980" s="11"/>
      <c r="L980" s="11"/>
      <c r="M980" s="11"/>
      <c r="O980" s="11"/>
      <c r="P980" s="11"/>
      <c r="Q980" s="11"/>
    </row>
    <row r="981">
      <c r="C981" s="11"/>
      <c r="D981" s="11"/>
      <c r="E981" s="11"/>
      <c r="I981" s="11"/>
      <c r="K981" s="11"/>
      <c r="L981" s="11"/>
      <c r="M981" s="11"/>
      <c r="O981" s="11"/>
      <c r="P981" s="11"/>
      <c r="Q981" s="11"/>
    </row>
    <row r="982">
      <c r="C982" s="11"/>
      <c r="D982" s="11"/>
      <c r="E982" s="11"/>
      <c r="I982" s="11"/>
      <c r="K982" s="11"/>
      <c r="L982" s="11"/>
      <c r="M982" s="11"/>
      <c r="O982" s="11"/>
      <c r="P982" s="11"/>
      <c r="Q982" s="11"/>
    </row>
    <row r="983">
      <c r="C983" s="11"/>
      <c r="D983" s="11"/>
      <c r="E983" s="11"/>
      <c r="I983" s="11"/>
      <c r="K983" s="11"/>
      <c r="L983" s="11"/>
      <c r="M983" s="11"/>
      <c r="O983" s="11"/>
      <c r="P983" s="11"/>
      <c r="Q983" s="11"/>
    </row>
    <row r="984">
      <c r="C984" s="11"/>
      <c r="D984" s="11"/>
      <c r="E984" s="11"/>
      <c r="I984" s="11"/>
      <c r="K984" s="11"/>
      <c r="L984" s="11"/>
      <c r="M984" s="11"/>
      <c r="O984" s="11"/>
      <c r="P984" s="11"/>
      <c r="Q984" s="11"/>
    </row>
    <row r="985">
      <c r="C985" s="11"/>
      <c r="D985" s="11"/>
      <c r="E985" s="11"/>
      <c r="I985" s="11"/>
      <c r="K985" s="11"/>
      <c r="L985" s="11"/>
      <c r="M985" s="11"/>
      <c r="O985" s="11"/>
      <c r="P985" s="11"/>
      <c r="Q985" s="11"/>
    </row>
    <row r="986">
      <c r="C986" s="11"/>
      <c r="D986" s="11"/>
      <c r="E986" s="11"/>
      <c r="I986" s="11"/>
      <c r="K986" s="11"/>
      <c r="L986" s="11"/>
      <c r="M986" s="11"/>
      <c r="O986" s="11"/>
      <c r="P986" s="11"/>
      <c r="Q986" s="11"/>
    </row>
    <row r="987">
      <c r="C987" s="11"/>
      <c r="D987" s="11"/>
      <c r="E987" s="11"/>
      <c r="I987" s="11"/>
      <c r="K987" s="11"/>
      <c r="L987" s="11"/>
      <c r="M987" s="11"/>
      <c r="O987" s="11"/>
      <c r="P987" s="11"/>
      <c r="Q987" s="11"/>
    </row>
    <row r="988">
      <c r="C988" s="11"/>
      <c r="D988" s="11"/>
      <c r="E988" s="11"/>
      <c r="I988" s="11"/>
      <c r="K988" s="11"/>
      <c r="L988" s="11"/>
      <c r="M988" s="11"/>
      <c r="O988" s="11"/>
      <c r="P988" s="11"/>
      <c r="Q988" s="11"/>
    </row>
    <row r="989">
      <c r="C989" s="11"/>
      <c r="D989" s="11"/>
      <c r="E989" s="11"/>
      <c r="I989" s="11"/>
      <c r="K989" s="11"/>
      <c r="L989" s="11"/>
      <c r="M989" s="11"/>
      <c r="O989" s="11"/>
      <c r="P989" s="11"/>
      <c r="Q989" s="11"/>
    </row>
    <row r="990">
      <c r="C990" s="11"/>
      <c r="D990" s="11"/>
      <c r="E990" s="11"/>
      <c r="I990" s="11"/>
      <c r="K990" s="11"/>
      <c r="L990" s="11"/>
      <c r="M990" s="11"/>
      <c r="O990" s="11"/>
      <c r="P990" s="11"/>
      <c r="Q990" s="11"/>
    </row>
    <row r="991">
      <c r="C991" s="11"/>
      <c r="D991" s="11"/>
      <c r="E991" s="11"/>
      <c r="I991" s="11"/>
      <c r="K991" s="11"/>
      <c r="L991" s="11"/>
      <c r="M991" s="11"/>
      <c r="O991" s="11"/>
      <c r="P991" s="11"/>
      <c r="Q991" s="11"/>
    </row>
    <row r="992">
      <c r="C992" s="11"/>
      <c r="D992" s="11"/>
      <c r="E992" s="11"/>
      <c r="I992" s="11"/>
      <c r="K992" s="11"/>
      <c r="L992" s="11"/>
      <c r="M992" s="11"/>
      <c r="O992" s="11"/>
      <c r="P992" s="11"/>
      <c r="Q992" s="11"/>
    </row>
    <row r="993">
      <c r="C993" s="11"/>
      <c r="D993" s="11"/>
      <c r="E993" s="11"/>
      <c r="I993" s="11"/>
      <c r="K993" s="11"/>
      <c r="L993" s="11"/>
      <c r="M993" s="11"/>
      <c r="O993" s="11"/>
      <c r="P993" s="11"/>
      <c r="Q993" s="11"/>
    </row>
    <row r="994">
      <c r="C994" s="11"/>
      <c r="D994" s="11"/>
      <c r="E994" s="11"/>
      <c r="I994" s="11"/>
      <c r="K994" s="11"/>
      <c r="L994" s="11"/>
      <c r="M994" s="11"/>
      <c r="O994" s="11"/>
      <c r="P994" s="11"/>
      <c r="Q994" s="11"/>
    </row>
    <row r="995">
      <c r="C995" s="11"/>
      <c r="D995" s="11"/>
      <c r="E995" s="11"/>
      <c r="I995" s="11"/>
      <c r="K995" s="11"/>
      <c r="L995" s="11"/>
      <c r="M995" s="11"/>
      <c r="O995" s="11"/>
      <c r="P995" s="11"/>
      <c r="Q995" s="11"/>
    </row>
    <row r="996">
      <c r="C996" s="11"/>
      <c r="D996" s="11"/>
      <c r="E996" s="11"/>
      <c r="I996" s="11"/>
      <c r="K996" s="11"/>
      <c r="L996" s="11"/>
      <c r="M996" s="11"/>
      <c r="O996" s="11"/>
      <c r="P996" s="11"/>
      <c r="Q996" s="11"/>
    </row>
    <row r="997">
      <c r="C997" s="11"/>
      <c r="D997" s="11"/>
      <c r="E997" s="11"/>
      <c r="I997" s="11"/>
      <c r="K997" s="11"/>
      <c r="L997" s="11"/>
      <c r="M997" s="11"/>
      <c r="O997" s="11"/>
      <c r="P997" s="11"/>
      <c r="Q997" s="11"/>
    </row>
    <row r="998">
      <c r="C998" s="11"/>
      <c r="D998" s="11"/>
      <c r="E998" s="11"/>
      <c r="I998" s="11"/>
      <c r="K998" s="11"/>
      <c r="L998" s="11"/>
      <c r="M998" s="11"/>
      <c r="O998" s="11"/>
      <c r="P998" s="11"/>
      <c r="Q998" s="11"/>
    </row>
    <row r="999">
      <c r="C999" s="11"/>
      <c r="D999" s="11"/>
      <c r="E999" s="11"/>
      <c r="I999" s="11"/>
      <c r="K999" s="11"/>
      <c r="L999" s="11"/>
      <c r="M999" s="11"/>
      <c r="O999" s="11"/>
      <c r="P999" s="11"/>
      <c r="Q999" s="11"/>
    </row>
    <row r="1000">
      <c r="C1000" s="11"/>
      <c r="D1000" s="11"/>
      <c r="E1000" s="11"/>
      <c r="I1000" s="11"/>
      <c r="K1000" s="11"/>
      <c r="L1000" s="11"/>
      <c r="M1000" s="11"/>
      <c r="O1000" s="11"/>
      <c r="P1000" s="11"/>
      <c r="Q1000" s="11"/>
    </row>
    <row r="1001">
      <c r="C1001" s="11"/>
      <c r="D1001" s="11"/>
      <c r="E1001" s="11"/>
      <c r="I1001" s="11"/>
      <c r="K1001" s="11"/>
      <c r="L1001" s="11"/>
      <c r="M1001" s="11"/>
      <c r="O1001" s="11"/>
      <c r="P1001" s="11"/>
      <c r="Q1001" s="11"/>
    </row>
    <row r="1002">
      <c r="C1002" s="11"/>
      <c r="D1002" s="11"/>
      <c r="E1002" s="11"/>
      <c r="I1002" s="11"/>
      <c r="K1002" s="11"/>
      <c r="L1002" s="11"/>
      <c r="M1002" s="11"/>
      <c r="O1002" s="11"/>
      <c r="P1002" s="11"/>
      <c r="Q1002" s="11"/>
    </row>
    <row r="1003">
      <c r="C1003" s="11"/>
      <c r="D1003" s="11"/>
      <c r="E1003" s="11"/>
      <c r="I1003" s="11"/>
      <c r="K1003" s="11"/>
      <c r="L1003" s="11"/>
      <c r="M1003" s="11"/>
      <c r="O1003" s="11"/>
      <c r="P1003" s="11"/>
      <c r="Q1003" s="11"/>
    </row>
    <row r="1004">
      <c r="C1004" s="11"/>
      <c r="D1004" s="11"/>
      <c r="E1004" s="11"/>
      <c r="I1004" s="11"/>
      <c r="K1004" s="11"/>
      <c r="L1004" s="11"/>
      <c r="M1004" s="11"/>
      <c r="O1004" s="11"/>
      <c r="P1004" s="11"/>
      <c r="Q1004" s="11"/>
    </row>
    <row r="1005">
      <c r="C1005" s="11"/>
      <c r="D1005" s="11"/>
      <c r="E1005" s="11"/>
      <c r="I1005" s="11"/>
      <c r="K1005" s="11"/>
      <c r="L1005" s="11"/>
      <c r="M1005" s="11"/>
      <c r="O1005" s="11"/>
      <c r="P1005" s="11"/>
      <c r="Q1005" s="11"/>
    </row>
    <row r="1006">
      <c r="C1006" s="11"/>
      <c r="D1006" s="11"/>
      <c r="E1006" s="11"/>
      <c r="I1006" s="11"/>
      <c r="K1006" s="11"/>
      <c r="L1006" s="11"/>
      <c r="M1006" s="11"/>
      <c r="O1006" s="11"/>
      <c r="P1006" s="11"/>
      <c r="Q1006" s="11"/>
    </row>
    <row r="1007">
      <c r="C1007" s="11"/>
      <c r="D1007" s="11"/>
      <c r="E1007" s="11"/>
      <c r="I1007" s="11"/>
      <c r="K1007" s="11"/>
      <c r="L1007" s="11"/>
      <c r="M1007" s="11"/>
      <c r="O1007" s="11"/>
      <c r="P1007" s="11"/>
      <c r="Q1007" s="11"/>
    </row>
    <row r="1008">
      <c r="C1008" s="11"/>
      <c r="D1008" s="11"/>
      <c r="E1008" s="11"/>
      <c r="I1008" s="11"/>
      <c r="K1008" s="11"/>
      <c r="L1008" s="11"/>
      <c r="M1008" s="11"/>
      <c r="O1008" s="11"/>
      <c r="P1008" s="11"/>
      <c r="Q1008" s="11"/>
    </row>
    <row r="1009">
      <c r="C1009" s="11"/>
      <c r="D1009" s="11"/>
      <c r="E1009" s="11"/>
      <c r="I1009" s="11"/>
      <c r="K1009" s="11"/>
      <c r="L1009" s="11"/>
      <c r="M1009" s="11"/>
      <c r="O1009" s="11"/>
      <c r="P1009" s="11"/>
      <c r="Q1009" s="11"/>
    </row>
    <row r="1010">
      <c r="C1010" s="11"/>
      <c r="D1010" s="11"/>
      <c r="E1010" s="11"/>
      <c r="I1010" s="11"/>
      <c r="K1010" s="11"/>
      <c r="L1010" s="11"/>
      <c r="M1010" s="11"/>
      <c r="O1010" s="11"/>
      <c r="P1010" s="11"/>
      <c r="Q1010" s="11"/>
    </row>
    <row r="1011">
      <c r="C1011" s="11"/>
      <c r="D1011" s="11"/>
      <c r="E1011" s="11"/>
      <c r="I1011" s="11"/>
      <c r="K1011" s="11"/>
      <c r="L1011" s="11"/>
      <c r="M1011" s="11"/>
      <c r="O1011" s="11"/>
      <c r="P1011" s="11"/>
      <c r="Q1011" s="11"/>
    </row>
    <row r="1012">
      <c r="C1012" s="11"/>
      <c r="D1012" s="11"/>
      <c r="E1012" s="11"/>
      <c r="I1012" s="11"/>
      <c r="K1012" s="11"/>
      <c r="L1012" s="11"/>
      <c r="M1012" s="11"/>
      <c r="O1012" s="11"/>
      <c r="P1012" s="11"/>
      <c r="Q1012" s="11"/>
    </row>
    <row r="1013">
      <c r="C1013" s="11"/>
      <c r="D1013" s="11"/>
      <c r="E1013" s="11"/>
      <c r="I1013" s="11"/>
      <c r="K1013" s="11"/>
      <c r="L1013" s="11"/>
      <c r="M1013" s="11"/>
      <c r="O1013" s="11"/>
      <c r="P1013" s="11"/>
      <c r="Q1013" s="11"/>
    </row>
    <row r="1014">
      <c r="C1014" s="11"/>
      <c r="D1014" s="11"/>
      <c r="E1014" s="11"/>
      <c r="I1014" s="11"/>
      <c r="K1014" s="11"/>
      <c r="L1014" s="11"/>
      <c r="M1014" s="11"/>
      <c r="O1014" s="11"/>
      <c r="P1014" s="11"/>
      <c r="Q1014" s="11"/>
    </row>
    <row r="1015">
      <c r="C1015" s="11"/>
      <c r="D1015" s="11"/>
      <c r="E1015" s="11"/>
      <c r="I1015" s="11"/>
      <c r="K1015" s="11"/>
      <c r="L1015" s="11"/>
      <c r="M1015" s="11"/>
      <c r="O1015" s="11"/>
      <c r="P1015" s="11"/>
      <c r="Q1015" s="11"/>
    </row>
    <row r="1016">
      <c r="C1016" s="11"/>
      <c r="D1016" s="11"/>
      <c r="E1016" s="11"/>
      <c r="I1016" s="11"/>
      <c r="K1016" s="11"/>
      <c r="L1016" s="11"/>
      <c r="M1016" s="11"/>
      <c r="O1016" s="11"/>
      <c r="P1016" s="11"/>
      <c r="Q1016" s="11"/>
    </row>
    <row r="1017">
      <c r="C1017" s="11"/>
      <c r="D1017" s="11"/>
      <c r="E1017" s="11"/>
      <c r="I1017" s="11"/>
      <c r="K1017" s="11"/>
      <c r="L1017" s="11"/>
      <c r="M1017" s="11"/>
      <c r="O1017" s="11"/>
      <c r="P1017" s="11"/>
      <c r="Q1017" s="11"/>
    </row>
    <row r="1018">
      <c r="C1018" s="11"/>
      <c r="D1018" s="11"/>
      <c r="E1018" s="11"/>
      <c r="I1018" s="11"/>
      <c r="K1018" s="11"/>
      <c r="L1018" s="11"/>
      <c r="M1018" s="11"/>
      <c r="O1018" s="11"/>
      <c r="P1018" s="11"/>
      <c r="Q1018" s="11"/>
    </row>
    <row r="1019">
      <c r="C1019" s="11"/>
      <c r="D1019" s="11"/>
      <c r="E1019" s="11"/>
      <c r="I1019" s="11"/>
      <c r="K1019" s="11"/>
      <c r="L1019" s="11"/>
      <c r="M1019" s="11"/>
      <c r="O1019" s="11"/>
      <c r="P1019" s="11"/>
      <c r="Q1019" s="11"/>
    </row>
    <row r="1020">
      <c r="C1020" s="11"/>
      <c r="D1020" s="11"/>
      <c r="E1020" s="11"/>
      <c r="I1020" s="11"/>
      <c r="K1020" s="11"/>
      <c r="L1020" s="11"/>
      <c r="M1020" s="11"/>
      <c r="O1020" s="11"/>
      <c r="P1020" s="11"/>
      <c r="Q1020" s="11"/>
    </row>
    <row r="1021">
      <c r="C1021" s="11"/>
      <c r="D1021" s="11"/>
      <c r="E1021" s="11"/>
      <c r="I1021" s="11"/>
      <c r="K1021" s="11"/>
      <c r="L1021" s="11"/>
      <c r="M1021" s="11"/>
      <c r="O1021" s="11"/>
      <c r="P1021" s="11"/>
      <c r="Q1021" s="11"/>
    </row>
    <row r="1022">
      <c r="C1022" s="11"/>
      <c r="D1022" s="11"/>
      <c r="E1022" s="11"/>
      <c r="I1022" s="11"/>
      <c r="K1022" s="11"/>
      <c r="L1022" s="11"/>
      <c r="M1022" s="11"/>
      <c r="O1022" s="11"/>
      <c r="P1022" s="11"/>
      <c r="Q1022" s="11"/>
    </row>
    <row r="1023">
      <c r="C1023" s="11"/>
      <c r="D1023" s="11"/>
      <c r="E1023" s="11"/>
      <c r="I1023" s="11"/>
      <c r="K1023" s="11"/>
      <c r="L1023" s="11"/>
      <c r="M1023" s="11"/>
      <c r="O1023" s="11"/>
      <c r="P1023" s="11"/>
      <c r="Q1023" s="11"/>
    </row>
    <row r="1024">
      <c r="C1024" s="11"/>
      <c r="D1024" s="11"/>
      <c r="E1024" s="11"/>
      <c r="I1024" s="11"/>
      <c r="K1024" s="11"/>
      <c r="L1024" s="11"/>
      <c r="M1024" s="11"/>
      <c r="O1024" s="11"/>
      <c r="P1024" s="11"/>
      <c r="Q1024" s="11"/>
    </row>
    <row r="1025">
      <c r="C1025" s="11"/>
      <c r="D1025" s="11"/>
      <c r="E1025" s="11"/>
      <c r="I1025" s="11"/>
      <c r="K1025" s="11"/>
      <c r="L1025" s="11"/>
      <c r="M1025" s="11"/>
      <c r="O1025" s="11"/>
      <c r="P1025" s="11"/>
      <c r="Q1025" s="11"/>
    </row>
    <row r="1026">
      <c r="C1026" s="11"/>
      <c r="D1026" s="11"/>
      <c r="E1026" s="11"/>
      <c r="I1026" s="11"/>
      <c r="K1026" s="11"/>
      <c r="L1026" s="11"/>
      <c r="M1026" s="11"/>
      <c r="O1026" s="11"/>
      <c r="P1026" s="11"/>
      <c r="Q1026" s="11"/>
    </row>
    <row r="1027">
      <c r="C1027" s="11"/>
      <c r="D1027" s="11"/>
      <c r="E1027" s="11"/>
      <c r="I1027" s="11"/>
      <c r="K1027" s="11"/>
      <c r="L1027" s="11"/>
      <c r="M1027" s="11"/>
      <c r="O1027" s="11"/>
      <c r="P1027" s="11"/>
      <c r="Q1027" s="11"/>
    </row>
    <row r="1028">
      <c r="C1028" s="11"/>
      <c r="D1028" s="11"/>
      <c r="E1028" s="11"/>
      <c r="I1028" s="11"/>
      <c r="K1028" s="11"/>
      <c r="L1028" s="11"/>
      <c r="M1028" s="11"/>
      <c r="O1028" s="11"/>
      <c r="P1028" s="11"/>
      <c r="Q1028" s="11"/>
    </row>
    <row r="1029">
      <c r="C1029" s="11"/>
      <c r="D1029" s="11"/>
      <c r="E1029" s="11"/>
      <c r="I1029" s="11"/>
      <c r="K1029" s="11"/>
      <c r="L1029" s="11"/>
      <c r="M1029" s="11"/>
      <c r="O1029" s="11"/>
      <c r="P1029" s="11"/>
      <c r="Q1029" s="11"/>
    </row>
    <row r="1030">
      <c r="C1030" s="11"/>
      <c r="D1030" s="11"/>
      <c r="E1030" s="11"/>
      <c r="I1030" s="11"/>
      <c r="K1030" s="11"/>
      <c r="L1030" s="11"/>
      <c r="M1030" s="11"/>
      <c r="O1030" s="11"/>
      <c r="P1030" s="11"/>
      <c r="Q1030" s="11"/>
    </row>
    <row r="1031">
      <c r="C1031" s="11"/>
      <c r="D1031" s="11"/>
      <c r="E1031" s="11"/>
      <c r="I1031" s="11"/>
      <c r="K1031" s="11"/>
      <c r="L1031" s="11"/>
      <c r="M1031" s="11"/>
      <c r="O1031" s="11"/>
      <c r="P1031" s="11"/>
      <c r="Q1031" s="11"/>
    </row>
    <row r="1032">
      <c r="C1032" s="11"/>
      <c r="D1032" s="11"/>
      <c r="E1032" s="11"/>
      <c r="I1032" s="11"/>
      <c r="K1032" s="11"/>
      <c r="L1032" s="11"/>
      <c r="M1032" s="11"/>
      <c r="O1032" s="11"/>
      <c r="P1032" s="11"/>
      <c r="Q1032" s="11"/>
    </row>
    <row r="1033">
      <c r="C1033" s="11"/>
      <c r="D1033" s="11"/>
      <c r="E1033" s="11"/>
      <c r="I1033" s="11"/>
      <c r="K1033" s="11"/>
      <c r="L1033" s="11"/>
      <c r="M1033" s="11"/>
      <c r="O1033" s="11"/>
      <c r="P1033" s="11"/>
      <c r="Q1033" s="11"/>
    </row>
    <row r="1034">
      <c r="C1034" s="11"/>
      <c r="D1034" s="11"/>
      <c r="E1034" s="11"/>
      <c r="I1034" s="11"/>
      <c r="K1034" s="11"/>
      <c r="L1034" s="11"/>
      <c r="M1034" s="11"/>
      <c r="O1034" s="11"/>
      <c r="P1034" s="11"/>
      <c r="Q1034" s="11"/>
    </row>
    <row r="1035">
      <c r="C1035" s="11"/>
      <c r="D1035" s="11"/>
      <c r="E1035" s="11"/>
      <c r="I1035" s="11"/>
      <c r="K1035" s="11"/>
      <c r="L1035" s="11"/>
      <c r="M1035" s="11"/>
      <c r="O1035" s="11"/>
      <c r="P1035" s="11"/>
      <c r="Q1035" s="11"/>
    </row>
    <row r="1036">
      <c r="C1036" s="11"/>
      <c r="D1036" s="11"/>
      <c r="E1036" s="11"/>
      <c r="I1036" s="11"/>
      <c r="K1036" s="11"/>
      <c r="L1036" s="11"/>
      <c r="M1036" s="11"/>
      <c r="O1036" s="11"/>
      <c r="P1036" s="11"/>
      <c r="Q1036" s="11"/>
    </row>
    <row r="1037">
      <c r="C1037" s="11"/>
      <c r="D1037" s="11"/>
      <c r="E1037" s="11"/>
      <c r="I1037" s="11"/>
      <c r="K1037" s="11"/>
      <c r="L1037" s="11"/>
      <c r="M1037" s="11"/>
      <c r="O1037" s="11"/>
      <c r="P1037" s="11"/>
      <c r="Q1037" s="11"/>
    </row>
    <row r="1038">
      <c r="C1038" s="11"/>
      <c r="D1038" s="11"/>
      <c r="E1038" s="11"/>
      <c r="I1038" s="11"/>
      <c r="K1038" s="11"/>
      <c r="L1038" s="11"/>
      <c r="M1038" s="11"/>
      <c r="O1038" s="11"/>
      <c r="P1038" s="11"/>
      <c r="Q1038" s="11"/>
    </row>
    <row r="1039">
      <c r="C1039" s="11"/>
      <c r="D1039" s="11"/>
      <c r="E1039" s="11"/>
      <c r="I1039" s="11"/>
      <c r="K1039" s="11"/>
      <c r="L1039" s="11"/>
      <c r="M1039" s="11"/>
      <c r="O1039" s="11"/>
      <c r="P1039" s="11"/>
      <c r="Q1039" s="11"/>
    </row>
    <row r="1040">
      <c r="C1040" s="11"/>
      <c r="D1040" s="11"/>
      <c r="E1040" s="11"/>
      <c r="I1040" s="11"/>
      <c r="K1040" s="11"/>
      <c r="L1040" s="11"/>
      <c r="M1040" s="11"/>
      <c r="O1040" s="11"/>
      <c r="P1040" s="11"/>
      <c r="Q1040" s="11"/>
    </row>
    <row r="1041">
      <c r="C1041" s="11"/>
      <c r="D1041" s="11"/>
      <c r="E1041" s="11"/>
      <c r="I1041" s="11"/>
      <c r="K1041" s="11"/>
      <c r="L1041" s="11"/>
      <c r="M1041" s="11"/>
      <c r="O1041" s="11"/>
      <c r="P1041" s="11"/>
      <c r="Q1041" s="11"/>
    </row>
    <row r="1042">
      <c r="C1042" s="11"/>
      <c r="D1042" s="11"/>
      <c r="E1042" s="11"/>
      <c r="I1042" s="11"/>
      <c r="K1042" s="11"/>
      <c r="L1042" s="11"/>
      <c r="M1042" s="11"/>
      <c r="O1042" s="11"/>
      <c r="P1042" s="11"/>
      <c r="Q1042" s="11"/>
    </row>
    <row r="1043">
      <c r="C1043" s="11"/>
      <c r="D1043" s="11"/>
      <c r="E1043" s="11"/>
      <c r="I1043" s="11"/>
      <c r="K1043" s="11"/>
      <c r="L1043" s="11"/>
      <c r="M1043" s="11"/>
      <c r="O1043" s="11"/>
      <c r="P1043" s="11"/>
      <c r="Q1043" s="11"/>
    </row>
    <row r="1044">
      <c r="C1044" s="11"/>
      <c r="D1044" s="11"/>
      <c r="E1044" s="11"/>
      <c r="I1044" s="11"/>
      <c r="K1044" s="11"/>
      <c r="L1044" s="11"/>
      <c r="M1044" s="11"/>
      <c r="O1044" s="11"/>
      <c r="P1044" s="11"/>
      <c r="Q1044" s="11"/>
    </row>
    <row r="1045">
      <c r="C1045" s="11"/>
      <c r="D1045" s="11"/>
      <c r="E1045" s="11"/>
      <c r="I1045" s="11"/>
      <c r="K1045" s="11"/>
      <c r="L1045" s="11"/>
      <c r="M1045" s="11"/>
      <c r="O1045" s="11"/>
      <c r="P1045" s="11"/>
      <c r="Q1045" s="11"/>
    </row>
    <row r="1046">
      <c r="C1046" s="11"/>
      <c r="D1046" s="11"/>
      <c r="E1046" s="11"/>
      <c r="I1046" s="11"/>
      <c r="K1046" s="11"/>
      <c r="L1046" s="11"/>
      <c r="M1046" s="11"/>
      <c r="O1046" s="11"/>
      <c r="P1046" s="11"/>
      <c r="Q1046" s="11"/>
    </row>
    <row r="1047">
      <c r="C1047" s="11"/>
      <c r="D1047" s="11"/>
      <c r="E1047" s="11"/>
      <c r="I1047" s="11"/>
      <c r="K1047" s="11"/>
      <c r="L1047" s="11"/>
      <c r="M1047" s="11"/>
      <c r="O1047" s="11"/>
      <c r="P1047" s="11"/>
      <c r="Q1047" s="11"/>
    </row>
  </sheetData>
  <autoFilter ref="$A$309:$D$429"/>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17.13"/>
    <col customWidth="1" min="4" max="4" width="24.38"/>
    <col customWidth="1" min="5" max="5" width="23.88"/>
    <col customWidth="1" min="6" max="6" width="27.13"/>
    <col customWidth="1" min="7" max="7" width="21.13"/>
    <col customWidth="1" min="8" max="8" width="26.63"/>
    <col customWidth="1" min="9" max="9" width="21.75"/>
    <col customWidth="1" min="10" max="10" width="26.38"/>
    <col customWidth="1" min="11" max="11" width="23.13"/>
    <col customWidth="1" min="12" max="12" width="26.25"/>
    <col customWidth="1" min="13" max="13" width="25.13"/>
    <col customWidth="1" min="14" max="14" width="30.5"/>
  </cols>
  <sheetData>
    <row r="1">
      <c r="A1" s="2"/>
      <c r="B1" s="3" t="s">
        <v>13</v>
      </c>
      <c r="C1" s="3" t="s">
        <v>14</v>
      </c>
      <c r="D1" s="1" t="s">
        <v>15</v>
      </c>
      <c r="E1" s="3" t="s">
        <v>16</v>
      </c>
      <c r="F1" s="1" t="s">
        <v>17</v>
      </c>
      <c r="G1" s="3" t="s">
        <v>18</v>
      </c>
      <c r="H1" s="1" t="s">
        <v>19</v>
      </c>
      <c r="I1" s="3" t="s">
        <v>20</v>
      </c>
      <c r="J1" s="1" t="s">
        <v>21</v>
      </c>
      <c r="K1" s="3" t="s">
        <v>22</v>
      </c>
      <c r="L1" s="1" t="s">
        <v>23</v>
      </c>
      <c r="M1" s="3" t="s">
        <v>24</v>
      </c>
      <c r="N1" s="1" t="s">
        <v>25</v>
      </c>
    </row>
    <row r="2">
      <c r="A2" s="3" t="s">
        <v>26</v>
      </c>
      <c r="B2" s="3" t="s">
        <v>27</v>
      </c>
      <c r="C2" s="3" t="s">
        <v>28</v>
      </c>
      <c r="D2" s="1" t="str">
        <f>IFERROR(__xludf.DUMMYFUNCTION("GOOGLETRANSLATE(C2,""en"",""de"")"),"Ich hätte essen können")</f>
        <v>Ich hätte essen können</v>
      </c>
      <c r="E2" s="3" t="s">
        <v>1</v>
      </c>
      <c r="F2" s="1" t="str">
        <f>IFERROR(__xludf.DUMMYFUNCTION("GOOGLETRANSLATE(E2,""en"",""de"")"),"Du hättest essen können.")</f>
        <v>Du hättest essen können.</v>
      </c>
      <c r="G2" s="3" t="s">
        <v>2</v>
      </c>
      <c r="H2" s="1" t="str">
        <f>IFERROR(__xludf.DUMMYFUNCTION("GOOGLETRANSLATE(G2,""en"",""de"")"),"Er hätte essen können.")</f>
        <v>Er hätte essen können.</v>
      </c>
      <c r="I2" s="3"/>
      <c r="J2" s="1" t="str">
        <f>IFERROR(__xludf.DUMMYFUNCTION("GOOGLETRANSLATE(I2,""en"",""de"")"),"#VALUE!")</f>
        <v>#VALUE!</v>
      </c>
      <c r="K2" s="3"/>
      <c r="L2" s="1" t="str">
        <f>IFERROR(__xludf.DUMMYFUNCTION("GOOGLETRANSLATE(K2,""en"",""de"")"),"#VALUE!")</f>
        <v>#VALUE!</v>
      </c>
      <c r="M2" s="3"/>
      <c r="N2" s="1" t="str">
        <f>IFERROR(__xludf.DUMMYFUNCTION("GOOGLETRANSLATE(M2,""en"",""de"")"),"#VALUE!")</f>
        <v>#VALUE!</v>
      </c>
    </row>
    <row r="3">
      <c r="A3" s="3" t="s">
        <v>29</v>
      </c>
      <c r="B3" s="3" t="s">
        <v>30</v>
      </c>
      <c r="C3" s="3" t="s">
        <v>3</v>
      </c>
      <c r="D3" s="1" t="str">
        <f>IFERROR(__xludf.DUMMYFUNCTION("GOOGLETRANSLATE(C3,""en"",""de"")"),"Ich hätte trinken können.")</f>
        <v>Ich hätte trinken können.</v>
      </c>
      <c r="E3" s="4" t="s">
        <v>31</v>
      </c>
      <c r="F3" s="1" t="str">
        <f>IFERROR(__xludf.DUMMYFUNCTION("GOOGLETRANSLATE(E3,""en"",""de"")"),"Du hättest trinken können.")</f>
        <v>Du hättest trinken können.</v>
      </c>
      <c r="G3" s="4" t="s">
        <v>32</v>
      </c>
      <c r="H3" s="1" t="str">
        <f>IFERROR(__xludf.DUMMYFUNCTION("GOOGLETRANSLATE(G3,""en"",""de"")"),"Er hätte trinken können.")</f>
        <v>Er hätte trinken können.</v>
      </c>
      <c r="I3" s="4" t="s">
        <v>33</v>
      </c>
      <c r="J3" s="1" t="str">
        <f>IFERROR(__xludf.DUMMYFUNCTION("GOOGLETRANSLATE(I3,""en"",""de"")"),"Wir hätten trinken können.")</f>
        <v>Wir hätten trinken können.</v>
      </c>
      <c r="K3" s="4" t="s">
        <v>34</v>
      </c>
      <c r="L3" s="1" t="str">
        <f>IFERROR(__xludf.DUMMYFUNCTION("GOOGLETRANSLATE(K3,""en"",""de"")"),"Ihr hättet alle trinken können.")</f>
        <v>Ihr hättet alle trinken können.</v>
      </c>
      <c r="M3" s="4" t="s">
        <v>35</v>
      </c>
      <c r="N3" s="1" t="str">
        <f>IFERROR(__xludf.DUMMYFUNCTION("GOOGLETRANSLATE(M3,""en"",""de"")"),"Sie hätten trinken können.")</f>
        <v>Sie hätten trinken können.</v>
      </c>
    </row>
    <row r="4">
      <c r="A4" s="3" t="s">
        <v>36</v>
      </c>
      <c r="B4" s="3" t="s">
        <v>37</v>
      </c>
      <c r="C4" s="3" t="s">
        <v>7</v>
      </c>
      <c r="D4" s="1" t="str">
        <f>IFERROR(__xludf.DUMMYFUNCTION("GOOGLETRANSLATE(C4,""en"",""de"")"),"Ich hätte arbeiten können.")</f>
        <v>Ich hätte arbeiten können.</v>
      </c>
      <c r="E4" s="4" t="s">
        <v>8</v>
      </c>
      <c r="F4" s="1" t="str">
        <f>IFERROR(__xludf.DUMMYFUNCTION("GOOGLETRANSLATE(E4,""en"",""de"")"),"Du hättest arbeiten können.")</f>
        <v>Du hättest arbeiten können.</v>
      </c>
      <c r="G4" s="4" t="s">
        <v>38</v>
      </c>
      <c r="H4" s="1" t="str">
        <f>IFERROR(__xludf.DUMMYFUNCTION("GOOGLETRANSLATE(G4,""en"",""de"")"),"Er hätte arbeiten können.")</f>
        <v>Er hätte arbeiten können.</v>
      </c>
      <c r="I4" s="4" t="s">
        <v>39</v>
      </c>
      <c r="J4" s="1" t="str">
        <f>IFERROR(__xludf.DUMMYFUNCTION("GOOGLETRANSLATE(I4,""en"",""de"")"),"Wir hätten arbeiten können.")</f>
        <v>Wir hätten arbeiten können.</v>
      </c>
      <c r="K4" s="4" t="s">
        <v>40</v>
      </c>
      <c r="L4" s="1" t="str">
        <f>IFERROR(__xludf.DUMMYFUNCTION("GOOGLETRANSLATE(K4,""en"",""de"")"),"Ihr hättet alle arbeiten können.")</f>
        <v>Ihr hättet alle arbeiten können.</v>
      </c>
      <c r="M4" s="4" t="s">
        <v>41</v>
      </c>
      <c r="N4" s="1" t="str">
        <f>IFERROR(__xludf.DUMMYFUNCTION("GOOGLETRANSLATE(M4,""en"",""de"")"),"Sie hätten arbeiten können.")</f>
        <v>Sie hätten arbeiten können.</v>
      </c>
    </row>
    <row r="5">
      <c r="A5" s="3" t="s">
        <v>42</v>
      </c>
      <c r="B5" s="3" t="s">
        <v>43</v>
      </c>
      <c r="C5" s="4" t="s">
        <v>44</v>
      </c>
      <c r="D5" s="1" t="str">
        <f>IFERROR(__xludf.DUMMYFUNCTION("GOOGLETRANSLATE(C5,""en"",""de"")"),"Ich hätte lesen können.")</f>
        <v>Ich hätte lesen können.</v>
      </c>
      <c r="E5" s="4" t="s">
        <v>45</v>
      </c>
      <c r="F5" s="1" t="str">
        <f>IFERROR(__xludf.DUMMYFUNCTION("GOOGLETRANSLATE(E5,""en"",""de"")"),"Du hättest lesen können.")</f>
        <v>Du hättest lesen können.</v>
      </c>
      <c r="G5" s="4" t="s">
        <v>46</v>
      </c>
      <c r="H5" s="1" t="str">
        <f>IFERROR(__xludf.DUMMYFUNCTION("GOOGLETRANSLATE(G5,""en"",""de"")"),"Er hätte lesen können.")</f>
        <v>Er hätte lesen können.</v>
      </c>
      <c r="I5" s="4" t="s">
        <v>47</v>
      </c>
      <c r="J5" s="1" t="str">
        <f>IFERROR(__xludf.DUMMYFUNCTION("GOOGLETRANSLATE(I5,""en"",""de"")"),"Wir hätten lesen können.")</f>
        <v>Wir hätten lesen können.</v>
      </c>
      <c r="K5" s="3" t="s">
        <v>48</v>
      </c>
      <c r="L5" s="1" t="str">
        <f>IFERROR(__xludf.DUMMYFUNCTION("GOOGLETRANSLATE(K5,""en"",""de"")"),"Ihr hättet es alle lesen können.")</f>
        <v>Ihr hättet es alle lesen können.</v>
      </c>
      <c r="M5" s="3" t="s">
        <v>49</v>
      </c>
      <c r="N5" s="1" t="str">
        <f>IFERROR(__xludf.DUMMYFUNCTION("GOOGLETRANSLATE(M5,""en"",""de"")"),"Sie hätten lesen können.")</f>
        <v>Sie hätten lesen können.</v>
      </c>
    </row>
    <row r="6">
      <c r="A6" s="3" t="s">
        <v>50</v>
      </c>
      <c r="B6" s="3" t="s">
        <v>51</v>
      </c>
      <c r="C6" s="3" t="s">
        <v>52</v>
      </c>
      <c r="D6" s="1" t="str">
        <f>IFERROR(__xludf.DUMMYFUNCTION("GOOGLETRANSLATE(C6,""en"",""de"")"),"Ich hätte es bearbeiten können.")</f>
        <v>Ich hätte es bearbeiten können.</v>
      </c>
      <c r="E6" s="3" t="s">
        <v>53</v>
      </c>
      <c r="F6" s="1" t="str">
        <f>IFERROR(__xludf.DUMMYFUNCTION("GOOGLETRANSLATE(E6,""en"",""de"")"),"Du hättest bearbeiten können.")</f>
        <v>Du hättest bearbeiten können.</v>
      </c>
      <c r="G6" s="3" t="s">
        <v>54</v>
      </c>
      <c r="H6" s="1" t="str">
        <f>IFERROR(__xludf.DUMMYFUNCTION("GOOGLETRANSLATE(G6,""en"",""de"")"),"Er hätte bearbeiten können.")</f>
        <v>Er hätte bearbeiten können.</v>
      </c>
      <c r="I6" s="3" t="s">
        <v>55</v>
      </c>
      <c r="J6" s="1" t="str">
        <f>IFERROR(__xludf.DUMMYFUNCTION("GOOGLETRANSLATE(I6,""en"",""de"")"),"Wir hätten es bearbeiten können.")</f>
        <v>Wir hätten es bearbeiten können.</v>
      </c>
      <c r="K6" s="3" t="s">
        <v>56</v>
      </c>
      <c r="L6" s="1" t="str">
        <f>IFERROR(__xludf.DUMMYFUNCTION("GOOGLETRANSLATE(K6,""en"",""de"")"),"Ihr hättet es alle bearbeiten können.")</f>
        <v>Ihr hättet es alle bearbeiten können.</v>
      </c>
      <c r="M6" s="4" t="s">
        <v>57</v>
      </c>
      <c r="N6" s="1" t="str">
        <f>IFERROR(__xludf.DUMMYFUNCTION("GOOGLETRANSLATE(M6,""en"",""de"")"),"Sie hätten bearbeiten können.")</f>
        <v>Sie hätten bearbeiten können.</v>
      </c>
    </row>
    <row r="7">
      <c r="A7" s="3" t="s">
        <v>58</v>
      </c>
      <c r="B7" s="3" t="s">
        <v>59</v>
      </c>
      <c r="C7" s="3" t="s">
        <v>60</v>
      </c>
      <c r="D7" s="1" t="str">
        <f>IFERROR(__xludf.DUMMYFUNCTION("GOOGLETRANSLATE(C7,""en"",""de"")"),"Ich hätte kochen können.")</f>
        <v>Ich hätte kochen können.</v>
      </c>
      <c r="E7" s="3" t="s">
        <v>61</v>
      </c>
      <c r="F7" s="1" t="str">
        <f>IFERROR(__xludf.DUMMYFUNCTION("GOOGLETRANSLATE(E7,""en"",""de"")"),"Du hättest kochen können.")</f>
        <v>Du hättest kochen können.</v>
      </c>
      <c r="G7" s="3" t="s">
        <v>62</v>
      </c>
      <c r="H7" s="1" t="str">
        <f>IFERROR(__xludf.DUMMYFUNCTION("GOOGLETRANSLATE(G7,""en"",""de"")"),"Er hätte kochen können.")</f>
        <v>Er hätte kochen können.</v>
      </c>
      <c r="I7" s="3" t="s">
        <v>63</v>
      </c>
      <c r="J7" s="1" t="str">
        <f>IFERROR(__xludf.DUMMYFUNCTION("GOOGLETRANSLATE(I7,""en"",""de"")"),"Wir hätten kochen können.")</f>
        <v>Wir hätten kochen können.</v>
      </c>
      <c r="K7" s="3" t="s">
        <v>64</v>
      </c>
      <c r="L7" s="1" t="str">
        <f>IFERROR(__xludf.DUMMYFUNCTION("GOOGLETRANSLATE(K7,""en"",""de"")"),"Ihr hättet alle kochen können.")</f>
        <v>Ihr hättet alle kochen können.</v>
      </c>
      <c r="M7" s="3" t="s">
        <v>65</v>
      </c>
      <c r="N7" s="1" t="str">
        <f>IFERROR(__xludf.DUMMYFUNCTION("GOOGLETRANSLATE(M7,""en"",""de"")"),"Sie hätten kochen können.")</f>
        <v>Sie hätten kochen können.</v>
      </c>
    </row>
    <row r="8">
      <c r="A8" s="2"/>
      <c r="B8" s="2"/>
      <c r="C8" s="2"/>
      <c r="D8" s="1" t="str">
        <f>IFERROR(__xludf.DUMMYFUNCTION("GOOGLETRANSLATE(C8,""en"",""de"")"),"#VALUE!")</f>
        <v>#VALUE!</v>
      </c>
      <c r="E8" s="2"/>
      <c r="F8" s="1" t="str">
        <f>IFERROR(__xludf.DUMMYFUNCTION("GOOGLETRANSLATE(E8,""en"",""de"")"),"#VALUE!")</f>
        <v>#VALUE!</v>
      </c>
      <c r="G8" s="2"/>
      <c r="H8" s="1" t="str">
        <f>IFERROR(__xludf.DUMMYFUNCTION("GOOGLETRANSLATE(G8,""en"",""de"")"),"#VALUE!")</f>
        <v>#VALUE!</v>
      </c>
      <c r="I8" s="2"/>
      <c r="J8" s="1" t="str">
        <f>IFERROR(__xludf.DUMMYFUNCTION("GOOGLETRANSLATE(I8,""en"",""de"")"),"#VALUE!")</f>
        <v>#VALUE!</v>
      </c>
      <c r="K8" s="2"/>
      <c r="L8" s="1" t="str">
        <f>IFERROR(__xludf.DUMMYFUNCTION("GOOGLETRANSLATE(K8,""en"",""de"")"),"#VALUE!")</f>
        <v>#VALUE!</v>
      </c>
      <c r="M8" s="2"/>
      <c r="N8" s="1" t="str">
        <f>IFERROR(__xludf.DUMMYFUNCTION("GOOGLETRANSLATE(M8,""en"",""de"")"),"#VALUE!")</f>
        <v>#VALUE!</v>
      </c>
    </row>
    <row r="9">
      <c r="A9" s="2"/>
      <c r="B9" s="2"/>
      <c r="C9" s="2"/>
      <c r="D9" s="1" t="str">
        <f>IFERROR(__xludf.DUMMYFUNCTION("GOOGLETRANSLATE(C9,""en"",""de"")"),"#VALUE!")</f>
        <v>#VALUE!</v>
      </c>
      <c r="E9" s="2"/>
      <c r="F9" s="1" t="str">
        <f>IFERROR(__xludf.DUMMYFUNCTION("GOOGLETRANSLATE(E9,""en"",""de"")"),"#VALUE!")</f>
        <v>#VALUE!</v>
      </c>
      <c r="G9" s="2"/>
      <c r="H9" s="1" t="str">
        <f>IFERROR(__xludf.DUMMYFUNCTION("GOOGLETRANSLATE(G9,""en"",""de"")"),"#VALUE!")</f>
        <v>#VALUE!</v>
      </c>
      <c r="I9" s="2"/>
      <c r="J9" s="1" t="str">
        <f>IFERROR(__xludf.DUMMYFUNCTION("GOOGLETRANSLATE(I9,""en"",""de"")"),"#VALUE!")</f>
        <v>#VALUE!</v>
      </c>
      <c r="K9" s="2"/>
      <c r="L9" s="1" t="str">
        <f>IFERROR(__xludf.DUMMYFUNCTION("GOOGLETRANSLATE(K9,""en"",""de"")"),"#VALUE!")</f>
        <v>#VALUE!</v>
      </c>
      <c r="M9" s="2"/>
      <c r="N9" s="1" t="str">
        <f>IFERROR(__xludf.DUMMYFUNCTION("GOOGLETRANSLATE(M9,""en"",""de"")"),"#VALUE!")</f>
        <v>#VALUE!</v>
      </c>
    </row>
    <row r="10">
      <c r="A10" s="3" t="s">
        <v>66</v>
      </c>
      <c r="B10" s="2"/>
      <c r="C10" s="2"/>
      <c r="D10" s="1" t="str">
        <f>IFERROR(__xludf.DUMMYFUNCTION("GOOGLETRANSLATE(C10,""en"",""de"")"),"#VALUE!")</f>
        <v>#VALUE!</v>
      </c>
      <c r="E10" s="2"/>
      <c r="F10" s="1" t="str">
        <f>IFERROR(__xludf.DUMMYFUNCTION("GOOGLETRANSLATE(E10,""en"",""de"")"),"#VALUE!")</f>
        <v>#VALUE!</v>
      </c>
      <c r="G10" s="2"/>
      <c r="H10" s="1" t="str">
        <f>IFERROR(__xludf.DUMMYFUNCTION("GOOGLETRANSLATE(G10,""en"",""de"")"),"#VALUE!")</f>
        <v>#VALUE!</v>
      </c>
      <c r="I10" s="2"/>
      <c r="J10" s="1" t="str">
        <f>IFERROR(__xludf.DUMMYFUNCTION("GOOGLETRANSLATE(I10,""en"",""de"")"),"#VALUE!")</f>
        <v>#VALUE!</v>
      </c>
      <c r="K10" s="2"/>
      <c r="L10" s="1" t="str">
        <f>IFERROR(__xludf.DUMMYFUNCTION("GOOGLETRANSLATE(K10,""en"",""de"")"),"#VALUE!")</f>
        <v>#VALUE!</v>
      </c>
      <c r="M10" s="2"/>
      <c r="N10" s="1" t="str">
        <f>IFERROR(__xludf.DUMMYFUNCTION("GOOGLETRANSLATE(M10,""en"",""de"")"),"#VALUE!")</f>
        <v>#VALUE!</v>
      </c>
    </row>
    <row r="11">
      <c r="A11" s="3" t="s">
        <v>67</v>
      </c>
      <c r="B11" s="3" t="s">
        <v>68</v>
      </c>
      <c r="C11" s="3" t="s">
        <v>69</v>
      </c>
      <c r="D11" s="1" t="str">
        <f>IFERROR(__xludf.DUMMYFUNCTION("GOOGLETRANSLATE(C11,""en"",""de"")"),"Ich hätte reisen können.")</f>
        <v>Ich hätte reisen können.</v>
      </c>
      <c r="E11" s="3" t="s">
        <v>70</v>
      </c>
      <c r="F11" s="1" t="str">
        <f>IFERROR(__xludf.DUMMYFUNCTION("GOOGLETRANSLATE(E11,""en"",""de"")"),"Du hättest reisen können")</f>
        <v>Du hättest reisen können</v>
      </c>
      <c r="G11" s="3" t="s">
        <v>71</v>
      </c>
      <c r="H11" s="1" t="str">
        <f>IFERROR(__xludf.DUMMYFUNCTION("GOOGLETRANSLATE(G11,""en"",""de"")"),"Er hätte reisen können")</f>
        <v>Er hätte reisen können</v>
      </c>
      <c r="I11" s="3" t="s">
        <v>72</v>
      </c>
      <c r="J11" s="1" t="str">
        <f>IFERROR(__xludf.DUMMYFUNCTION("GOOGLETRANSLATE(I11,""en"",""de"")"),"Wir hätten reisen können")</f>
        <v>Wir hätten reisen können</v>
      </c>
      <c r="K11" s="3" t="s">
        <v>73</v>
      </c>
      <c r="L11" s="1" t="str">
        <f>IFERROR(__xludf.DUMMYFUNCTION("GOOGLETRANSLATE(K11,""en"",""de"")"),"Ihr hättet alle reisen können")</f>
        <v>Ihr hättet alle reisen können</v>
      </c>
      <c r="M11" s="3" t="s">
        <v>74</v>
      </c>
      <c r="N11" s="1" t="str">
        <f>IFERROR(__xludf.DUMMYFUNCTION("GOOGLETRANSLATE(M11,""en"",""de"")"),"Sie hätten reisen können")</f>
        <v>Sie hätten reisen können</v>
      </c>
    </row>
    <row r="12">
      <c r="A12" s="3" t="s">
        <v>75</v>
      </c>
      <c r="B12" s="3" t="s">
        <v>76</v>
      </c>
      <c r="C12" s="3" t="s">
        <v>77</v>
      </c>
      <c r="D12" s="1" t="str">
        <f>IFERROR(__xludf.DUMMYFUNCTION("GOOGLETRANSLATE(C12,""en"",""de"")"),"Ich hätte laufen können")</f>
        <v>Ich hätte laufen können</v>
      </c>
      <c r="E12" s="3" t="s">
        <v>78</v>
      </c>
      <c r="F12" s="1" t="str">
        <f>IFERROR(__xludf.DUMMYFUNCTION("GOOGLETRANSLATE(E12,""en"",""de"")"),"Du hättest laufen können")</f>
        <v>Du hättest laufen können</v>
      </c>
      <c r="G12" s="3" t="s">
        <v>79</v>
      </c>
      <c r="H12" s="1" t="str">
        <f>IFERROR(__xludf.DUMMYFUNCTION("GOOGLETRANSLATE(G12,""en"",""de"")"),"Er hätte laufen können")</f>
        <v>Er hätte laufen können</v>
      </c>
      <c r="I12" s="4" t="s">
        <v>80</v>
      </c>
      <c r="J12" s="1" t="str">
        <f>IFERROR(__xludf.DUMMYFUNCTION("GOOGLETRANSLATE(I12,""en"",""de"")"),"Wir hätten laufen können")</f>
        <v>Wir hätten laufen können</v>
      </c>
      <c r="K12" s="3" t="s">
        <v>81</v>
      </c>
      <c r="L12" s="1" t="str">
        <f>IFERROR(__xludf.DUMMYFUNCTION("GOOGLETRANSLATE(K12,""en"",""de"")"),"Ihr hättet alle laufen können")</f>
        <v>Ihr hättet alle laufen können</v>
      </c>
      <c r="M12" s="3" t="s">
        <v>82</v>
      </c>
      <c r="N12" s="1" t="str">
        <f>IFERROR(__xludf.DUMMYFUNCTION("GOOGLETRANSLATE(M12,""en"",""de"")"),"Sir, Sie hätten laufen können")</f>
        <v>Sir, Sie hätten laufen können</v>
      </c>
    </row>
    <row r="13">
      <c r="A13" s="3" t="s">
        <v>83</v>
      </c>
      <c r="B13" s="3" t="s">
        <v>84</v>
      </c>
      <c r="C13" s="3" t="s">
        <v>85</v>
      </c>
      <c r="D13" s="1" t="str">
        <f>IFERROR(__xludf.DUMMYFUNCTION("GOOGLETRANSLATE(C13,""en"",""de"")"),"Ich hätte rennen können")</f>
        <v>Ich hätte rennen können</v>
      </c>
      <c r="E13" s="3" t="s">
        <v>86</v>
      </c>
      <c r="F13" s="1" t="str">
        <f>IFERROR(__xludf.DUMMYFUNCTION("GOOGLETRANSLATE(E13,""en"",""de"")"),"Du hättest rennen können")</f>
        <v>Du hättest rennen können</v>
      </c>
      <c r="G13" s="3" t="s">
        <v>87</v>
      </c>
      <c r="H13" s="1" t="str">
        <f>IFERROR(__xludf.DUMMYFUNCTION("GOOGLETRANSLATE(G13,""en"",""de"")"),"Er hätte rennen können")</f>
        <v>Er hätte rennen können</v>
      </c>
      <c r="I13" s="3" t="s">
        <v>88</v>
      </c>
      <c r="J13" s="1" t="str">
        <f>IFERROR(__xludf.DUMMYFUNCTION("GOOGLETRANSLATE(I13,""en"",""de"")"),"Wir hätten rennen können")</f>
        <v>Wir hätten rennen können</v>
      </c>
      <c r="K13" s="3" t="s">
        <v>89</v>
      </c>
      <c r="L13" s="1" t="str">
        <f>IFERROR(__xludf.DUMMYFUNCTION("GOOGLETRANSLATE(K13,""en"",""de"")"),"Ihr hättet alle fliehen können")</f>
        <v>Ihr hättet alle fliehen können</v>
      </c>
      <c r="M13" s="4" t="s">
        <v>90</v>
      </c>
      <c r="N13" s="1" t="str">
        <f>IFERROR(__xludf.DUMMYFUNCTION("GOOGLETRANSLATE(M13,""en"",""de"")"),"Sir, Sie hätten laufen (joggen) können.")</f>
        <v>Sir, Sie hätten laufen (joggen) können.</v>
      </c>
    </row>
    <row r="14">
      <c r="A14" s="3" t="s">
        <v>91</v>
      </c>
      <c r="B14" s="3" t="s">
        <v>92</v>
      </c>
      <c r="C14" s="3" t="s">
        <v>93</v>
      </c>
      <c r="D14" s="1" t="str">
        <f>IFERROR(__xludf.DUMMYFUNCTION("GOOGLETRANSLATE(C14,""en"",""de"")"),"Ich hätte schlafen können.")</f>
        <v>Ich hätte schlafen können.</v>
      </c>
      <c r="E14" s="3" t="s">
        <v>94</v>
      </c>
      <c r="F14" s="1" t="str">
        <f>IFERROR(__xludf.DUMMYFUNCTION("GOOGLETRANSLATE(E14,""en"",""de"")"),"Du hättest schlafen können.")</f>
        <v>Du hättest schlafen können.</v>
      </c>
      <c r="G14" s="3" t="s">
        <v>95</v>
      </c>
      <c r="H14" s="1" t="str">
        <f>IFERROR(__xludf.DUMMYFUNCTION("GOOGLETRANSLATE(G14,""en"",""de"")"),"Er hätte schlafen können.")</f>
        <v>Er hätte schlafen können.</v>
      </c>
      <c r="I14" s="3" t="s">
        <v>96</v>
      </c>
      <c r="J14" s="1" t="str">
        <f>IFERROR(__xludf.DUMMYFUNCTION("GOOGLETRANSLATE(I14,""en"",""de"")"),"Wir hätten schlafen können.")</f>
        <v>Wir hätten schlafen können.</v>
      </c>
      <c r="K14" s="3" t="s">
        <v>97</v>
      </c>
      <c r="L14" s="1" t="str">
        <f>IFERROR(__xludf.DUMMYFUNCTION("GOOGLETRANSLATE(K14,""en"",""de"")"),"Ihr hättet alle schlafen können.")</f>
        <v>Ihr hättet alle schlafen können.</v>
      </c>
      <c r="M14" s="3" t="s">
        <v>98</v>
      </c>
      <c r="N14" s="1" t="str">
        <f>IFERROR(__xludf.DUMMYFUNCTION("GOOGLETRANSLATE(M14,""en"",""de"")"),"Sir, Sie hätten schlafen können.")</f>
        <v>Sir, Sie hätten schlafen können.</v>
      </c>
    </row>
    <row r="15">
      <c r="A15" s="3" t="s">
        <v>99</v>
      </c>
      <c r="B15" s="3" t="s">
        <v>100</v>
      </c>
      <c r="C15" s="3" t="s">
        <v>101</v>
      </c>
      <c r="D15" s="1" t="str">
        <f>IFERROR(__xludf.DUMMYFUNCTION("GOOGLETRANSLATE(C15,""en"",""de"")"),"Ich hätte kommen können.")</f>
        <v>Ich hätte kommen können.</v>
      </c>
      <c r="E15" s="3" t="s">
        <v>102</v>
      </c>
      <c r="F15" s="1" t="str">
        <f>IFERROR(__xludf.DUMMYFUNCTION("GOOGLETRANSLATE(E15,""en"",""de"")"),"Du hättest kommen können.")</f>
        <v>Du hättest kommen können.</v>
      </c>
      <c r="G15" s="3" t="s">
        <v>103</v>
      </c>
      <c r="H15" s="1" t="str">
        <f>IFERROR(__xludf.DUMMYFUNCTION("GOOGLETRANSLATE(G15,""en"",""de"")"),"Er hätte kommen können.")</f>
        <v>Er hätte kommen können.</v>
      </c>
      <c r="I15" s="3" t="s">
        <v>104</v>
      </c>
      <c r="J15" s="1" t="str">
        <f>IFERROR(__xludf.DUMMYFUNCTION("GOOGLETRANSLATE(I15,""en"",""de"")"),"Wir hätten kommen können.")</f>
        <v>Wir hätten kommen können.</v>
      </c>
      <c r="K15" s="3" t="s">
        <v>105</v>
      </c>
      <c r="L15" s="1" t="str">
        <f>IFERROR(__xludf.DUMMYFUNCTION("GOOGLETRANSLATE(K15,""en"",""de"")"),"Ihr hättet alle kommen können.")</f>
        <v>Ihr hättet alle kommen können.</v>
      </c>
      <c r="M15" s="3" t="s">
        <v>106</v>
      </c>
      <c r="N15" s="1" t="str">
        <f>IFERROR(__xludf.DUMMYFUNCTION("GOOGLETRANSLATE(M15,""en"",""de"")"),"Sir, Sie hätten kommen können.")</f>
        <v>Sir, Sie hätten kommen können.</v>
      </c>
    </row>
    <row r="16">
      <c r="A16" s="3" t="s">
        <v>107</v>
      </c>
      <c r="B16" s="3" t="s">
        <v>108</v>
      </c>
      <c r="C16" s="3" t="s">
        <v>109</v>
      </c>
      <c r="D16" s="1" t="str">
        <f>IFERROR(__xludf.DUMMYFUNCTION("GOOGLETRANSLATE(C16,""en"",""de"")"),"Ich hätte vorbeikommen können.")</f>
        <v>Ich hätte vorbeikommen können.</v>
      </c>
      <c r="E16" s="3" t="s">
        <v>110</v>
      </c>
      <c r="F16" s="1" t="str">
        <f>IFERROR(__xludf.DUMMYFUNCTION("GOOGLETRANSLATE(E16,""en"",""de"")"),"Du hättest vorbeikommen können")</f>
        <v>Du hättest vorbeikommen können</v>
      </c>
      <c r="G16" s="3" t="s">
        <v>111</v>
      </c>
      <c r="H16" s="1" t="str">
        <f>IFERROR(__xludf.DUMMYFUNCTION("GOOGLETRANSLATE(G16,""en"",""de"")"),"Er hätte vorbeikommen können")</f>
        <v>Er hätte vorbeikommen können</v>
      </c>
      <c r="I16" s="3" t="s">
        <v>112</v>
      </c>
      <c r="J16" s="1" t="str">
        <f>IFERROR(__xludf.DUMMYFUNCTION("GOOGLETRANSLATE(I16,""en"",""de"")"),"Wir hätten vorbeikommen können")</f>
        <v>Wir hätten vorbeikommen können</v>
      </c>
      <c r="K16" s="3" t="s">
        <v>113</v>
      </c>
      <c r="L16" s="1" t="str">
        <f>IFERROR(__xludf.DUMMYFUNCTION("GOOGLETRANSLATE(K16,""en"",""de"")"),"Ihr hättet alle vorbeikommen können")</f>
        <v>Ihr hättet alle vorbeikommen können</v>
      </c>
      <c r="M16" s="3" t="s">
        <v>114</v>
      </c>
      <c r="N16" s="1" t="str">
        <f>IFERROR(__xludf.DUMMYFUNCTION("GOOGLETRANSLATE(M16,""en"",""de"")"),"Sir, Sie hätten vorbeikommen können")</f>
        <v>Sir, Sie hätten vorbeikommen können</v>
      </c>
    </row>
    <row r="17">
      <c r="A17" s="2"/>
      <c r="B17" s="2"/>
      <c r="C17" s="2"/>
      <c r="D17" s="1" t="str">
        <f>IFERROR(__xludf.DUMMYFUNCTION("GOOGLETRANSLATE(C17,""en"",""de"")"),"#VALUE!")</f>
        <v>#VALUE!</v>
      </c>
      <c r="E17" s="2"/>
      <c r="F17" s="1" t="str">
        <f>IFERROR(__xludf.DUMMYFUNCTION("GOOGLETRANSLATE(E17,""en"",""de"")"),"#VALUE!")</f>
        <v>#VALUE!</v>
      </c>
      <c r="G17" s="2"/>
      <c r="H17" s="1" t="str">
        <f>IFERROR(__xludf.DUMMYFUNCTION("GOOGLETRANSLATE(G17,""en"",""de"")"),"#VALUE!")</f>
        <v>#VALUE!</v>
      </c>
      <c r="I17" s="2"/>
      <c r="J17" s="1" t="str">
        <f>IFERROR(__xludf.DUMMYFUNCTION("GOOGLETRANSLATE(I17,""en"",""de"")"),"#VALUE!")</f>
        <v>#VALUE!</v>
      </c>
      <c r="K17" s="2"/>
      <c r="L17" s="1" t="str">
        <f>IFERROR(__xludf.DUMMYFUNCTION("GOOGLETRANSLATE(K17,""en"",""de"")"),"#VALUE!")</f>
        <v>#VALUE!</v>
      </c>
      <c r="M17" s="2"/>
      <c r="N17" s="1" t="str">
        <f>IFERROR(__xludf.DUMMYFUNCTION("GOOGLETRANSLATE(M17,""en"",""de"")"),"#VALUE!")</f>
        <v>#VALUE!</v>
      </c>
    </row>
    <row r="18">
      <c r="A18" s="2"/>
      <c r="B18" s="2"/>
      <c r="C18" s="2"/>
      <c r="D18" s="1" t="str">
        <f>IFERROR(__xludf.DUMMYFUNCTION("GOOGLETRANSLATE(C18,""en"",""de"")"),"#VALUE!")</f>
        <v>#VALUE!</v>
      </c>
      <c r="E18" s="2"/>
      <c r="F18" s="1" t="str">
        <f>IFERROR(__xludf.DUMMYFUNCTION("GOOGLETRANSLATE(E18,""en"",""de"")"),"#VALUE!")</f>
        <v>#VALUE!</v>
      </c>
      <c r="G18" s="2"/>
      <c r="H18" s="1" t="str">
        <f>IFERROR(__xludf.DUMMYFUNCTION("GOOGLETRANSLATE(G18,""en"",""de"")"),"#VALUE!")</f>
        <v>#VALUE!</v>
      </c>
      <c r="I18" s="2"/>
      <c r="J18" s="1" t="str">
        <f>IFERROR(__xludf.DUMMYFUNCTION("GOOGLETRANSLATE(I18,""en"",""de"")"),"#VALUE!")</f>
        <v>#VALUE!</v>
      </c>
      <c r="K18" s="2"/>
      <c r="L18" s="1" t="str">
        <f>IFERROR(__xludf.DUMMYFUNCTION("GOOGLETRANSLATE(K18,""en"",""de"")"),"#VALUE!")</f>
        <v>#VALUE!</v>
      </c>
      <c r="M18" s="2"/>
      <c r="N18" s="1" t="str">
        <f>IFERROR(__xludf.DUMMYFUNCTION("GOOGLETRANSLATE(M18,""en"",""de"")"),"#VALUE!")</f>
        <v>#VALUE!</v>
      </c>
    </row>
    <row r="19">
      <c r="A19" s="2"/>
      <c r="B19" s="2"/>
      <c r="C19" s="2"/>
      <c r="D19" s="1" t="str">
        <f>IFERROR(__xludf.DUMMYFUNCTION("GOOGLETRANSLATE(C19,""en"",""de"")"),"#VALUE!")</f>
        <v>#VALUE!</v>
      </c>
      <c r="E19" s="2"/>
      <c r="F19" s="1" t="str">
        <f>IFERROR(__xludf.DUMMYFUNCTION("GOOGLETRANSLATE(E19,""en"",""de"")"),"#VALUE!")</f>
        <v>#VALUE!</v>
      </c>
      <c r="G19" s="2"/>
      <c r="H19" s="1" t="str">
        <f>IFERROR(__xludf.DUMMYFUNCTION("GOOGLETRANSLATE(G19,""en"",""de"")"),"#VALUE!")</f>
        <v>#VALUE!</v>
      </c>
      <c r="I19" s="2"/>
      <c r="J19" s="1" t="str">
        <f>IFERROR(__xludf.DUMMYFUNCTION("GOOGLETRANSLATE(I19,""en"",""de"")"),"#VALUE!")</f>
        <v>#VALUE!</v>
      </c>
      <c r="K19" s="2"/>
      <c r="L19" s="1" t="str">
        <f>IFERROR(__xludf.DUMMYFUNCTION("GOOGLETRANSLATE(K19,""en"",""de"")"),"#VALUE!")</f>
        <v>#VALUE!</v>
      </c>
      <c r="M19" s="2"/>
      <c r="N19" s="1" t="str">
        <f>IFERROR(__xludf.DUMMYFUNCTION("GOOGLETRANSLATE(M19,""en"",""de"")"),"#VALUE!")</f>
        <v>#VALUE!</v>
      </c>
    </row>
    <row r="20">
      <c r="A20" s="2"/>
      <c r="B20" s="2"/>
      <c r="C20" s="2"/>
      <c r="D20" s="1" t="str">
        <f>IFERROR(__xludf.DUMMYFUNCTION("GOOGLETRANSLATE(C20,""en"",""de"")"),"#VALUE!")</f>
        <v>#VALUE!</v>
      </c>
      <c r="E20" s="2"/>
      <c r="F20" s="1" t="str">
        <f>IFERROR(__xludf.DUMMYFUNCTION("GOOGLETRANSLATE(E20,""en"",""de"")"),"#VALUE!")</f>
        <v>#VALUE!</v>
      </c>
      <c r="G20" s="2"/>
      <c r="H20" s="1" t="str">
        <f>IFERROR(__xludf.DUMMYFUNCTION("GOOGLETRANSLATE(G20,""en"",""de"")"),"#VALUE!")</f>
        <v>#VALUE!</v>
      </c>
      <c r="I20" s="2"/>
      <c r="J20" s="1" t="str">
        <f>IFERROR(__xludf.DUMMYFUNCTION("GOOGLETRANSLATE(I20,""en"",""de"")"),"#VALUE!")</f>
        <v>#VALUE!</v>
      </c>
      <c r="K20" s="2"/>
      <c r="L20" s="1" t="str">
        <f>IFERROR(__xludf.DUMMYFUNCTION("GOOGLETRANSLATE(K20,""en"",""de"")"),"#VALUE!")</f>
        <v>#VALUE!</v>
      </c>
      <c r="M20" s="2"/>
      <c r="N20" s="1" t="str">
        <f>IFERROR(__xludf.DUMMYFUNCTION("GOOGLETRANSLATE(M20,""en"",""de"")"),"#VALUE!")</f>
        <v>#VALUE!</v>
      </c>
    </row>
    <row r="21">
      <c r="A21" s="2"/>
      <c r="B21" s="2"/>
      <c r="C21" s="2"/>
      <c r="D21" s="1" t="str">
        <f>IFERROR(__xludf.DUMMYFUNCTION("GOOGLETRANSLATE(C21,""en"",""de"")"),"#VALUE!")</f>
        <v>#VALUE!</v>
      </c>
      <c r="E21" s="2"/>
      <c r="F21" s="1" t="str">
        <f>IFERROR(__xludf.DUMMYFUNCTION("GOOGLETRANSLATE(E21,""en"",""de"")"),"#VALUE!")</f>
        <v>#VALUE!</v>
      </c>
      <c r="G21" s="2"/>
      <c r="H21" s="1" t="str">
        <f>IFERROR(__xludf.DUMMYFUNCTION("GOOGLETRANSLATE(G21,""en"",""de"")"),"#VALUE!")</f>
        <v>#VALUE!</v>
      </c>
      <c r="I21" s="2"/>
      <c r="J21" s="1" t="str">
        <f>IFERROR(__xludf.DUMMYFUNCTION("GOOGLETRANSLATE(I21,""en"",""de"")"),"#VALUE!")</f>
        <v>#VALUE!</v>
      </c>
      <c r="K21" s="2"/>
      <c r="L21" s="1" t="str">
        <f>IFERROR(__xludf.DUMMYFUNCTION("GOOGLETRANSLATE(K21,""en"",""de"")"),"#VALUE!")</f>
        <v>#VALUE!</v>
      </c>
      <c r="M21" s="2"/>
      <c r="N21" s="1" t="str">
        <f>IFERROR(__xludf.DUMMYFUNCTION("GOOGLETRANSLATE(M21,""en"",""de"")"),"#VALUE!")</f>
        <v>#VALUE!</v>
      </c>
    </row>
    <row r="22">
      <c r="A22" s="2"/>
      <c r="B22" s="2"/>
      <c r="C22" s="2"/>
      <c r="D22" s="1" t="str">
        <f>IFERROR(__xludf.DUMMYFUNCTION("GOOGLETRANSLATE(C22,""en"",""de"")"),"#VALUE!")</f>
        <v>#VALUE!</v>
      </c>
      <c r="E22" s="2"/>
      <c r="F22" s="1" t="str">
        <f>IFERROR(__xludf.DUMMYFUNCTION("GOOGLETRANSLATE(E22,""en"",""de"")"),"#VALUE!")</f>
        <v>#VALUE!</v>
      </c>
      <c r="G22" s="2"/>
      <c r="H22" s="1" t="str">
        <f>IFERROR(__xludf.DUMMYFUNCTION("GOOGLETRANSLATE(G22,""en"",""de"")"),"#VALUE!")</f>
        <v>#VALUE!</v>
      </c>
      <c r="I22" s="2"/>
      <c r="J22" s="1" t="str">
        <f>IFERROR(__xludf.DUMMYFUNCTION("GOOGLETRANSLATE(I22,""en"",""de"")"),"#VALUE!")</f>
        <v>#VALUE!</v>
      </c>
      <c r="K22" s="2"/>
      <c r="L22" s="1" t="str">
        <f>IFERROR(__xludf.DUMMYFUNCTION("GOOGLETRANSLATE(K22,""en"",""de"")"),"#VALUE!")</f>
        <v>#VALUE!</v>
      </c>
      <c r="M22" s="2"/>
      <c r="N22" s="1" t="str">
        <f>IFERROR(__xludf.DUMMYFUNCTION("GOOGLETRANSLATE(M22,""en"",""de"")"),"#VALUE!")</f>
        <v>#VALUE!</v>
      </c>
    </row>
    <row r="23">
      <c r="A23" s="2"/>
      <c r="B23" s="2"/>
      <c r="C23" s="2"/>
      <c r="D23" s="1" t="str">
        <f>IFERROR(__xludf.DUMMYFUNCTION("GOOGLETRANSLATE(C23,""en"",""de"")"),"#VALUE!")</f>
        <v>#VALUE!</v>
      </c>
      <c r="E23" s="2"/>
      <c r="F23" s="1" t="str">
        <f>IFERROR(__xludf.DUMMYFUNCTION("GOOGLETRANSLATE(E23,""en"",""de"")"),"#VALUE!")</f>
        <v>#VALUE!</v>
      </c>
      <c r="G23" s="2"/>
      <c r="H23" s="1" t="str">
        <f>IFERROR(__xludf.DUMMYFUNCTION("GOOGLETRANSLATE(G23,""en"",""de"")"),"#VALUE!")</f>
        <v>#VALUE!</v>
      </c>
      <c r="I23" s="2"/>
      <c r="J23" s="1" t="str">
        <f>IFERROR(__xludf.DUMMYFUNCTION("GOOGLETRANSLATE(I23,""en"",""de"")"),"#VALUE!")</f>
        <v>#VALUE!</v>
      </c>
      <c r="K23" s="2"/>
      <c r="L23" s="1" t="str">
        <f>IFERROR(__xludf.DUMMYFUNCTION("GOOGLETRANSLATE(K23,""en"",""de"")"),"#VALUE!")</f>
        <v>#VALUE!</v>
      </c>
      <c r="M23" s="2"/>
      <c r="N23" s="1" t="str">
        <f>IFERROR(__xludf.DUMMYFUNCTION("GOOGLETRANSLATE(M23,""en"",""de"")"),"#VALUE!")</f>
        <v>#VALUE!</v>
      </c>
    </row>
    <row r="24">
      <c r="A24" s="2"/>
      <c r="B24" s="2"/>
      <c r="C24" s="2"/>
      <c r="D24" s="1" t="str">
        <f>IFERROR(__xludf.DUMMYFUNCTION("GOOGLETRANSLATE(C24,""en"",""de"")"),"#VALUE!")</f>
        <v>#VALUE!</v>
      </c>
      <c r="E24" s="2"/>
      <c r="F24" s="1" t="str">
        <f>IFERROR(__xludf.DUMMYFUNCTION("GOOGLETRANSLATE(E24,""en"",""de"")"),"#VALUE!")</f>
        <v>#VALUE!</v>
      </c>
      <c r="G24" s="2"/>
      <c r="H24" s="1" t="str">
        <f>IFERROR(__xludf.DUMMYFUNCTION("GOOGLETRANSLATE(G24,""en"",""de"")"),"#VALUE!")</f>
        <v>#VALUE!</v>
      </c>
      <c r="I24" s="2"/>
      <c r="J24" s="1" t="str">
        <f>IFERROR(__xludf.DUMMYFUNCTION("GOOGLETRANSLATE(I24,""en"",""de"")"),"#VALUE!")</f>
        <v>#VALUE!</v>
      </c>
      <c r="K24" s="2"/>
      <c r="L24" s="1" t="str">
        <f>IFERROR(__xludf.DUMMYFUNCTION("GOOGLETRANSLATE(K24,""en"",""de"")"),"#VALUE!")</f>
        <v>#VALUE!</v>
      </c>
      <c r="M24" s="2"/>
      <c r="N24" s="1" t="str">
        <f>IFERROR(__xludf.DUMMYFUNCTION("GOOGLETRANSLATE(M24,""en"",""de"")"),"#VALUE!")</f>
        <v>#VALUE!</v>
      </c>
    </row>
    <row r="25">
      <c r="A25" s="2"/>
      <c r="B25" s="2"/>
      <c r="C25" s="2"/>
      <c r="E25" s="2"/>
      <c r="G25" s="2"/>
      <c r="I25" s="2"/>
      <c r="K25" s="2"/>
      <c r="M25" s="2"/>
    </row>
    <row r="26">
      <c r="A26" s="2"/>
      <c r="B26" s="2"/>
      <c r="C26" s="2"/>
      <c r="E26" s="2"/>
      <c r="G26" s="2"/>
      <c r="I26" s="2"/>
      <c r="K26" s="2"/>
      <c r="M26" s="2"/>
    </row>
    <row r="27">
      <c r="A27" s="2"/>
      <c r="B27" s="2"/>
      <c r="C27" s="2"/>
      <c r="E27" s="2"/>
      <c r="G27" s="2"/>
      <c r="I27" s="2"/>
      <c r="K27" s="2"/>
      <c r="M27" s="2"/>
    </row>
    <row r="28">
      <c r="A28" s="2"/>
      <c r="B28" s="2"/>
      <c r="C28" s="2"/>
      <c r="E28" s="2"/>
      <c r="G28" s="2"/>
      <c r="I28" s="2"/>
      <c r="K28" s="2"/>
      <c r="M28" s="2"/>
    </row>
    <row r="29">
      <c r="A29" s="2"/>
      <c r="B29" s="2"/>
      <c r="C29" s="2"/>
      <c r="E29" s="2"/>
      <c r="G29" s="2"/>
      <c r="I29" s="2"/>
      <c r="K29" s="2"/>
      <c r="M29" s="2"/>
    </row>
    <row r="30">
      <c r="A30" s="2"/>
      <c r="B30" s="2"/>
      <c r="C30" s="2"/>
      <c r="E30" s="2"/>
      <c r="G30" s="2"/>
      <c r="I30" s="2"/>
      <c r="K30" s="2"/>
      <c r="M30" s="2"/>
    </row>
    <row r="31">
      <c r="A31" s="2"/>
      <c r="B31" s="2"/>
      <c r="C31" s="2"/>
      <c r="E31" s="2"/>
      <c r="G31" s="2"/>
      <c r="I31" s="2"/>
      <c r="K31" s="2"/>
      <c r="M31" s="2"/>
    </row>
    <row r="32">
      <c r="A32" s="2"/>
      <c r="B32" s="2"/>
      <c r="C32" s="2"/>
      <c r="E32" s="2"/>
      <c r="G32" s="2"/>
      <c r="I32" s="2"/>
      <c r="K32" s="2"/>
      <c r="M32" s="2"/>
    </row>
    <row r="33">
      <c r="A33" s="2"/>
      <c r="B33" s="2"/>
      <c r="C33" s="2"/>
      <c r="E33" s="2"/>
      <c r="G33" s="2"/>
      <c r="I33" s="2"/>
      <c r="K33" s="2"/>
      <c r="M33" s="2"/>
    </row>
    <row r="34">
      <c r="A34" s="2"/>
      <c r="B34" s="2"/>
      <c r="C34" s="2"/>
      <c r="E34" s="2"/>
      <c r="G34" s="2"/>
      <c r="I34" s="2"/>
      <c r="K34" s="2"/>
      <c r="M34" s="2"/>
    </row>
    <row r="35">
      <c r="A35" s="2"/>
      <c r="B35" s="2"/>
      <c r="C35" s="2"/>
      <c r="E35" s="2"/>
      <c r="G35" s="2"/>
      <c r="I35" s="2"/>
      <c r="K35" s="2"/>
      <c r="M35" s="2"/>
    </row>
    <row r="36">
      <c r="A36" s="2"/>
      <c r="B36" s="2"/>
      <c r="C36" s="2"/>
      <c r="E36" s="2"/>
      <c r="G36" s="2"/>
      <c r="I36" s="2"/>
      <c r="K36" s="2"/>
      <c r="M36" s="2"/>
    </row>
    <row r="37">
      <c r="A37" s="2"/>
      <c r="B37" s="2"/>
      <c r="C37" s="2"/>
      <c r="E37" s="2"/>
      <c r="G37" s="2"/>
      <c r="I37" s="2"/>
      <c r="K37" s="2"/>
      <c r="M37" s="2"/>
    </row>
    <row r="38">
      <c r="A38" s="2"/>
      <c r="B38" s="2"/>
      <c r="C38" s="2"/>
      <c r="E38" s="2"/>
      <c r="G38" s="2"/>
      <c r="I38" s="2"/>
      <c r="K38" s="2"/>
      <c r="M38" s="2"/>
    </row>
    <row r="39">
      <c r="A39" s="2"/>
      <c r="B39" s="2"/>
      <c r="C39" s="2"/>
      <c r="E39" s="2"/>
      <c r="G39" s="2"/>
      <c r="I39" s="2"/>
      <c r="K39" s="2"/>
      <c r="M39" s="2"/>
    </row>
    <row r="40">
      <c r="A40" s="2"/>
      <c r="B40" s="2"/>
      <c r="C40" s="2"/>
      <c r="E40" s="2"/>
      <c r="G40" s="2"/>
      <c r="I40" s="2"/>
      <c r="K40" s="2"/>
      <c r="M40" s="2"/>
    </row>
    <row r="41">
      <c r="A41" s="2"/>
      <c r="B41" s="2"/>
      <c r="C41" s="2"/>
      <c r="E41" s="2"/>
      <c r="G41" s="2"/>
      <c r="I41" s="2"/>
      <c r="K41" s="2"/>
      <c r="M41" s="2"/>
    </row>
    <row r="42">
      <c r="A42" s="2"/>
      <c r="B42" s="2"/>
      <c r="C42" s="2"/>
      <c r="E42" s="2"/>
      <c r="G42" s="2"/>
      <c r="I42" s="2"/>
      <c r="K42" s="2"/>
      <c r="M42" s="2"/>
    </row>
    <row r="43">
      <c r="A43" s="2"/>
      <c r="B43" s="2"/>
      <c r="C43" s="2"/>
      <c r="E43" s="2"/>
      <c r="G43" s="2"/>
      <c r="I43" s="2"/>
      <c r="K43" s="2"/>
      <c r="M43" s="2"/>
    </row>
    <row r="44">
      <c r="A44" s="2"/>
      <c r="B44" s="2"/>
      <c r="C44" s="2"/>
      <c r="E44" s="2"/>
      <c r="G44" s="2"/>
      <c r="I44" s="2"/>
      <c r="K44" s="2"/>
      <c r="M44" s="2"/>
    </row>
    <row r="45">
      <c r="A45" s="2"/>
      <c r="B45" s="2"/>
      <c r="C45" s="2"/>
      <c r="E45" s="2"/>
      <c r="G45" s="2"/>
      <c r="I45" s="2"/>
      <c r="K45" s="2"/>
      <c r="M45" s="2"/>
    </row>
    <row r="46">
      <c r="A46" s="2"/>
      <c r="B46" s="2"/>
      <c r="C46" s="2"/>
      <c r="E46" s="2"/>
      <c r="G46" s="2"/>
      <c r="I46" s="2"/>
      <c r="K46" s="2"/>
      <c r="M46" s="2"/>
    </row>
    <row r="47">
      <c r="A47" s="2"/>
      <c r="B47" s="2"/>
      <c r="C47" s="2"/>
      <c r="E47" s="2"/>
      <c r="G47" s="2"/>
      <c r="I47" s="2"/>
      <c r="K47" s="2"/>
      <c r="M47" s="2"/>
    </row>
    <row r="48">
      <c r="A48" s="2"/>
      <c r="B48" s="2"/>
      <c r="C48" s="2"/>
      <c r="E48" s="2"/>
      <c r="G48" s="2"/>
      <c r="I48" s="2"/>
      <c r="K48" s="2"/>
      <c r="M48" s="2"/>
    </row>
    <row r="49">
      <c r="A49" s="2"/>
      <c r="B49" s="2"/>
      <c r="C49" s="2"/>
      <c r="E49" s="2"/>
      <c r="G49" s="2"/>
      <c r="I49" s="2"/>
      <c r="K49" s="2"/>
      <c r="M49" s="2"/>
    </row>
    <row r="50">
      <c r="A50" s="2"/>
      <c r="B50" s="2"/>
      <c r="C50" s="2"/>
      <c r="E50" s="2"/>
      <c r="G50" s="2"/>
      <c r="I50" s="2"/>
      <c r="K50" s="2"/>
      <c r="M50" s="2"/>
    </row>
    <row r="51">
      <c r="A51" s="2"/>
      <c r="B51" s="2"/>
      <c r="C51" s="2"/>
      <c r="E51" s="2"/>
      <c r="G51" s="2"/>
      <c r="I51" s="2"/>
      <c r="K51" s="2"/>
      <c r="M51" s="2"/>
    </row>
    <row r="52">
      <c r="A52" s="2"/>
      <c r="B52" s="2"/>
      <c r="C52" s="2"/>
      <c r="E52" s="2"/>
      <c r="G52" s="2"/>
      <c r="I52" s="2"/>
      <c r="K52" s="2"/>
      <c r="M52" s="2"/>
    </row>
    <row r="53">
      <c r="A53" s="2"/>
      <c r="B53" s="2"/>
      <c r="C53" s="2"/>
      <c r="E53" s="2"/>
      <c r="G53" s="2"/>
      <c r="I53" s="2"/>
      <c r="K53" s="2"/>
      <c r="M53" s="2"/>
    </row>
    <row r="54">
      <c r="A54" s="2"/>
      <c r="B54" s="2"/>
      <c r="C54" s="2"/>
      <c r="E54" s="2"/>
      <c r="G54" s="2"/>
      <c r="I54" s="2"/>
      <c r="K54" s="2"/>
      <c r="M54" s="2"/>
    </row>
    <row r="55">
      <c r="A55" s="2"/>
      <c r="B55" s="2"/>
      <c r="C55" s="2"/>
      <c r="E55" s="2"/>
      <c r="G55" s="2"/>
      <c r="I55" s="2"/>
      <c r="K55" s="2"/>
      <c r="M55" s="2"/>
    </row>
    <row r="56">
      <c r="A56" s="2"/>
      <c r="B56" s="2"/>
      <c r="C56" s="2"/>
      <c r="E56" s="2"/>
      <c r="G56" s="2"/>
      <c r="I56" s="2"/>
      <c r="K56" s="2"/>
      <c r="M56" s="2"/>
    </row>
    <row r="57">
      <c r="A57" s="2"/>
      <c r="B57" s="2"/>
      <c r="C57" s="2"/>
      <c r="E57" s="2"/>
      <c r="G57" s="2"/>
      <c r="I57" s="2"/>
      <c r="K57" s="2"/>
      <c r="M57" s="2"/>
    </row>
    <row r="58">
      <c r="A58" s="2"/>
      <c r="B58" s="2"/>
      <c r="C58" s="2"/>
      <c r="E58" s="2"/>
      <c r="G58" s="2"/>
      <c r="I58" s="2"/>
      <c r="K58" s="2"/>
      <c r="M58" s="2"/>
    </row>
    <row r="59">
      <c r="A59" s="2"/>
      <c r="B59" s="2"/>
      <c r="C59" s="2"/>
      <c r="E59" s="2"/>
      <c r="G59" s="2"/>
      <c r="I59" s="2"/>
      <c r="K59" s="2"/>
      <c r="M59" s="2"/>
    </row>
    <row r="60">
      <c r="A60" s="2"/>
      <c r="B60" s="2"/>
      <c r="C60" s="2"/>
      <c r="E60" s="2"/>
      <c r="G60" s="2"/>
      <c r="I60" s="2"/>
      <c r="K60" s="2"/>
      <c r="M60" s="2"/>
    </row>
    <row r="61">
      <c r="A61" s="2"/>
      <c r="B61" s="2"/>
      <c r="C61" s="2"/>
      <c r="E61" s="2"/>
      <c r="G61" s="2"/>
      <c r="I61" s="2"/>
      <c r="K61" s="2"/>
      <c r="M61" s="2"/>
    </row>
    <row r="62">
      <c r="A62" s="2"/>
      <c r="B62" s="2"/>
      <c r="C62" s="2"/>
      <c r="E62" s="2"/>
      <c r="G62" s="2"/>
      <c r="I62" s="2"/>
      <c r="K62" s="2"/>
      <c r="M62" s="2"/>
    </row>
    <row r="63">
      <c r="A63" s="2"/>
      <c r="B63" s="2"/>
      <c r="C63" s="2"/>
      <c r="E63" s="2"/>
      <c r="G63" s="2"/>
      <c r="I63" s="2"/>
      <c r="K63" s="2"/>
      <c r="M63" s="2"/>
    </row>
    <row r="64">
      <c r="A64" s="2"/>
      <c r="B64" s="2"/>
      <c r="C64" s="2"/>
      <c r="E64" s="2"/>
      <c r="G64" s="2"/>
      <c r="I64" s="2"/>
      <c r="K64" s="2"/>
      <c r="M64" s="2"/>
    </row>
    <row r="65">
      <c r="A65" s="2"/>
      <c r="B65" s="2"/>
      <c r="C65" s="2"/>
      <c r="E65" s="2"/>
      <c r="G65" s="2"/>
      <c r="I65" s="2"/>
      <c r="K65" s="2"/>
      <c r="M65" s="2"/>
    </row>
    <row r="66">
      <c r="A66" s="2"/>
      <c r="B66" s="2"/>
      <c r="C66" s="2"/>
      <c r="E66" s="2"/>
      <c r="G66" s="2"/>
      <c r="I66" s="2"/>
      <c r="K66" s="2"/>
      <c r="M66" s="2"/>
    </row>
    <row r="67">
      <c r="A67" s="2"/>
      <c r="B67" s="2"/>
      <c r="C67" s="2"/>
      <c r="E67" s="2"/>
      <c r="G67" s="2"/>
      <c r="I67" s="2"/>
      <c r="K67" s="2"/>
      <c r="M67" s="2"/>
    </row>
    <row r="68">
      <c r="A68" s="2"/>
      <c r="B68" s="2"/>
      <c r="C68" s="2"/>
      <c r="E68" s="2"/>
      <c r="G68" s="2"/>
      <c r="I68" s="2"/>
      <c r="K68" s="2"/>
      <c r="M68" s="2"/>
    </row>
    <row r="69">
      <c r="A69" s="2"/>
      <c r="B69" s="2"/>
      <c r="C69" s="2"/>
      <c r="E69" s="2"/>
      <c r="G69" s="2"/>
      <c r="I69" s="2"/>
      <c r="K69" s="2"/>
      <c r="M69" s="2"/>
    </row>
    <row r="70">
      <c r="A70" s="2"/>
      <c r="B70" s="2"/>
      <c r="C70" s="2"/>
      <c r="E70" s="2"/>
      <c r="G70" s="2"/>
      <c r="I70" s="2"/>
      <c r="K70" s="2"/>
      <c r="M70" s="2"/>
    </row>
    <row r="71">
      <c r="A71" s="2"/>
      <c r="B71" s="2"/>
      <c r="C71" s="2"/>
      <c r="E71" s="2"/>
      <c r="G71" s="2"/>
      <c r="I71" s="2"/>
      <c r="K71" s="2"/>
      <c r="M71" s="2"/>
    </row>
    <row r="72">
      <c r="A72" s="2"/>
      <c r="B72" s="2"/>
      <c r="C72" s="2"/>
      <c r="E72" s="2"/>
      <c r="G72" s="2"/>
      <c r="I72" s="2"/>
      <c r="K72" s="2"/>
      <c r="M72" s="2"/>
    </row>
    <row r="73">
      <c r="A73" s="2"/>
      <c r="B73" s="2"/>
      <c r="C73" s="2"/>
      <c r="E73" s="2"/>
      <c r="G73" s="2"/>
      <c r="I73" s="2"/>
      <c r="K73" s="2"/>
      <c r="M73" s="2"/>
    </row>
    <row r="74">
      <c r="A74" s="2"/>
      <c r="B74" s="2"/>
      <c r="C74" s="2"/>
      <c r="E74" s="2"/>
      <c r="G74" s="2"/>
      <c r="I74" s="2"/>
      <c r="K74" s="2"/>
      <c r="M74" s="2"/>
    </row>
    <row r="75">
      <c r="A75" s="2"/>
      <c r="B75" s="2"/>
      <c r="C75" s="2"/>
      <c r="E75" s="2"/>
      <c r="G75" s="2"/>
      <c r="I75" s="2"/>
      <c r="K75" s="2"/>
      <c r="M75" s="2"/>
    </row>
    <row r="76">
      <c r="A76" s="2"/>
      <c r="B76" s="2"/>
      <c r="C76" s="2"/>
      <c r="E76" s="2"/>
      <c r="G76" s="2"/>
      <c r="I76" s="2"/>
      <c r="K76" s="2"/>
      <c r="M76" s="2"/>
    </row>
    <row r="77">
      <c r="A77" s="2"/>
      <c r="B77" s="2"/>
      <c r="C77" s="2"/>
      <c r="E77" s="2"/>
      <c r="G77" s="2"/>
      <c r="I77" s="2"/>
      <c r="K77" s="2"/>
      <c r="M77" s="2"/>
    </row>
    <row r="78">
      <c r="A78" s="2"/>
      <c r="B78" s="2"/>
      <c r="C78" s="2"/>
      <c r="E78" s="2"/>
      <c r="G78" s="2"/>
      <c r="I78" s="2"/>
      <c r="K78" s="2"/>
      <c r="M78" s="2"/>
    </row>
    <row r="79">
      <c r="A79" s="2"/>
      <c r="B79" s="2"/>
      <c r="C79" s="2"/>
      <c r="E79" s="2"/>
      <c r="G79" s="2"/>
      <c r="I79" s="2"/>
      <c r="K79" s="2"/>
      <c r="M79" s="2"/>
    </row>
    <row r="80">
      <c r="A80" s="2"/>
      <c r="B80" s="2"/>
      <c r="C80" s="2"/>
      <c r="E80" s="2"/>
      <c r="G80" s="2"/>
      <c r="I80" s="2"/>
      <c r="K80" s="2"/>
      <c r="M80" s="2"/>
    </row>
    <row r="81">
      <c r="A81" s="2"/>
      <c r="B81" s="2"/>
      <c r="C81" s="2"/>
      <c r="E81" s="2"/>
      <c r="G81" s="2"/>
      <c r="I81" s="2"/>
      <c r="K81" s="2"/>
      <c r="M81" s="2"/>
    </row>
    <row r="82">
      <c r="A82" s="2"/>
      <c r="B82" s="2"/>
      <c r="C82" s="2"/>
      <c r="E82" s="2"/>
      <c r="G82" s="2"/>
      <c r="I82" s="2"/>
      <c r="K82" s="2"/>
      <c r="M82" s="2"/>
    </row>
    <row r="83">
      <c r="A83" s="2"/>
      <c r="B83" s="2"/>
      <c r="C83" s="2"/>
      <c r="E83" s="2"/>
      <c r="G83" s="2"/>
      <c r="I83" s="2"/>
      <c r="K83" s="2"/>
      <c r="M83" s="2"/>
    </row>
    <row r="84">
      <c r="A84" s="2"/>
      <c r="B84" s="2"/>
      <c r="C84" s="2"/>
      <c r="E84" s="2"/>
      <c r="G84" s="2"/>
      <c r="I84" s="2"/>
      <c r="K84" s="2"/>
      <c r="M84" s="2"/>
    </row>
    <row r="85">
      <c r="A85" s="2"/>
      <c r="B85" s="2"/>
      <c r="C85" s="2"/>
      <c r="E85" s="2"/>
      <c r="G85" s="2"/>
      <c r="I85" s="2"/>
      <c r="K85" s="2"/>
      <c r="M85" s="2"/>
    </row>
    <row r="86">
      <c r="A86" s="2"/>
      <c r="B86" s="2"/>
      <c r="C86" s="2"/>
      <c r="E86" s="2"/>
      <c r="G86" s="2"/>
      <c r="I86" s="2"/>
      <c r="K86" s="2"/>
      <c r="M86" s="2"/>
    </row>
    <row r="87">
      <c r="A87" s="2"/>
      <c r="B87" s="2"/>
      <c r="C87" s="2"/>
      <c r="E87" s="2"/>
      <c r="G87" s="2"/>
      <c r="I87" s="2"/>
      <c r="K87" s="2"/>
      <c r="M87" s="2"/>
    </row>
    <row r="88">
      <c r="A88" s="2"/>
      <c r="B88" s="2"/>
      <c r="C88" s="2"/>
      <c r="E88" s="2"/>
      <c r="G88" s="2"/>
      <c r="I88" s="2"/>
      <c r="K88" s="2"/>
      <c r="M88" s="2"/>
    </row>
    <row r="89">
      <c r="A89" s="2"/>
      <c r="B89" s="2"/>
      <c r="C89" s="2"/>
      <c r="E89" s="2"/>
      <c r="G89" s="2"/>
      <c r="I89" s="2"/>
      <c r="K89" s="2"/>
      <c r="M89" s="2"/>
    </row>
    <row r="90">
      <c r="A90" s="2"/>
      <c r="B90" s="2"/>
      <c r="C90" s="2"/>
      <c r="E90" s="2"/>
      <c r="G90" s="2"/>
      <c r="I90" s="2"/>
      <c r="K90" s="2"/>
      <c r="M90" s="2"/>
    </row>
    <row r="91">
      <c r="A91" s="2"/>
      <c r="B91" s="2"/>
      <c r="C91" s="2"/>
      <c r="E91" s="2"/>
      <c r="G91" s="2"/>
      <c r="I91" s="2"/>
      <c r="K91" s="2"/>
      <c r="M91" s="2"/>
    </row>
    <row r="92">
      <c r="A92" s="2"/>
      <c r="B92" s="2"/>
      <c r="C92" s="2"/>
      <c r="E92" s="2"/>
      <c r="G92" s="2"/>
      <c r="I92" s="2"/>
      <c r="K92" s="2"/>
      <c r="M92" s="2"/>
    </row>
    <row r="93">
      <c r="A93" s="2"/>
      <c r="B93" s="2"/>
      <c r="C93" s="2"/>
      <c r="E93" s="2"/>
      <c r="G93" s="2"/>
      <c r="I93" s="2"/>
      <c r="K93" s="2"/>
      <c r="M93" s="2"/>
    </row>
    <row r="94">
      <c r="A94" s="2"/>
      <c r="B94" s="2"/>
      <c r="C94" s="2"/>
      <c r="E94" s="2"/>
      <c r="G94" s="2"/>
      <c r="I94" s="2"/>
      <c r="K94" s="2"/>
      <c r="M94" s="2"/>
    </row>
    <row r="95">
      <c r="A95" s="2"/>
      <c r="B95" s="2"/>
      <c r="C95" s="2"/>
      <c r="E95" s="2"/>
      <c r="G95" s="2"/>
      <c r="I95" s="2"/>
      <c r="K95" s="2"/>
      <c r="M95" s="2"/>
    </row>
    <row r="96">
      <c r="A96" s="2"/>
      <c r="B96" s="2"/>
      <c r="C96" s="2"/>
      <c r="E96" s="2"/>
      <c r="G96" s="2"/>
      <c r="I96" s="2"/>
      <c r="K96" s="2"/>
      <c r="M96" s="2"/>
    </row>
    <row r="97">
      <c r="A97" s="2"/>
      <c r="B97" s="2"/>
      <c r="C97" s="2"/>
      <c r="E97" s="2"/>
      <c r="G97" s="2"/>
      <c r="I97" s="2"/>
      <c r="K97" s="2"/>
      <c r="M97" s="2"/>
    </row>
    <row r="98">
      <c r="A98" s="2"/>
      <c r="B98" s="2"/>
      <c r="C98" s="2"/>
      <c r="E98" s="2"/>
      <c r="G98" s="2"/>
      <c r="I98" s="2"/>
      <c r="K98" s="2"/>
      <c r="M98" s="2"/>
    </row>
    <row r="99">
      <c r="A99" s="2"/>
      <c r="B99" s="2"/>
      <c r="C99" s="2"/>
      <c r="E99" s="2"/>
      <c r="G99" s="2"/>
      <c r="I99" s="2"/>
      <c r="K99" s="2"/>
      <c r="M99" s="2"/>
    </row>
    <row r="100">
      <c r="A100" s="2"/>
      <c r="B100" s="2"/>
      <c r="C100" s="2"/>
      <c r="E100" s="2"/>
      <c r="G100" s="2"/>
      <c r="I100" s="2"/>
      <c r="K100" s="2"/>
      <c r="M100" s="2"/>
    </row>
    <row r="101">
      <c r="A101" s="2"/>
      <c r="B101" s="2"/>
      <c r="C101" s="2"/>
      <c r="E101" s="2"/>
      <c r="G101" s="2"/>
      <c r="I101" s="2"/>
      <c r="K101" s="2"/>
      <c r="M101" s="2"/>
    </row>
    <row r="102">
      <c r="A102" s="2"/>
      <c r="B102" s="2"/>
      <c r="C102" s="2"/>
      <c r="E102" s="2"/>
      <c r="G102" s="2"/>
      <c r="I102" s="2"/>
      <c r="K102" s="2"/>
      <c r="M102" s="2"/>
    </row>
    <row r="103">
      <c r="A103" s="2"/>
      <c r="B103" s="2"/>
      <c r="C103" s="2"/>
      <c r="E103" s="2"/>
      <c r="G103" s="2"/>
      <c r="I103" s="2"/>
      <c r="K103" s="2"/>
      <c r="M103" s="2"/>
    </row>
    <row r="104">
      <c r="A104" s="2"/>
      <c r="B104" s="2"/>
      <c r="C104" s="2"/>
      <c r="E104" s="2"/>
      <c r="G104" s="2"/>
      <c r="I104" s="2"/>
      <c r="K104" s="2"/>
      <c r="M104" s="2"/>
    </row>
    <row r="105">
      <c r="A105" s="2"/>
      <c r="B105" s="2"/>
      <c r="C105" s="2"/>
      <c r="E105" s="2"/>
      <c r="G105" s="2"/>
      <c r="I105" s="2"/>
      <c r="K105" s="2"/>
      <c r="M105" s="2"/>
    </row>
    <row r="106">
      <c r="A106" s="2"/>
      <c r="B106" s="2"/>
      <c r="C106" s="2"/>
      <c r="E106" s="2"/>
      <c r="G106" s="2"/>
      <c r="I106" s="2"/>
      <c r="K106" s="2"/>
      <c r="M106" s="2"/>
    </row>
    <row r="107">
      <c r="A107" s="2"/>
      <c r="B107" s="2"/>
      <c r="C107" s="2"/>
      <c r="E107" s="2"/>
      <c r="G107" s="2"/>
      <c r="I107" s="2"/>
      <c r="K107" s="2"/>
      <c r="M107" s="2"/>
    </row>
    <row r="108">
      <c r="A108" s="2"/>
      <c r="B108" s="2"/>
      <c r="C108" s="2"/>
      <c r="E108" s="2"/>
      <c r="G108" s="2"/>
      <c r="I108" s="2"/>
      <c r="K108" s="2"/>
      <c r="M108" s="2"/>
    </row>
    <row r="109">
      <c r="A109" s="2"/>
      <c r="B109" s="2"/>
      <c r="C109" s="2"/>
      <c r="E109" s="2"/>
      <c r="G109" s="2"/>
      <c r="I109" s="2"/>
      <c r="K109" s="2"/>
      <c r="M109" s="2"/>
    </row>
    <row r="110">
      <c r="A110" s="2"/>
      <c r="B110" s="2"/>
      <c r="C110" s="2"/>
      <c r="E110" s="2"/>
      <c r="G110" s="2"/>
      <c r="I110" s="2"/>
      <c r="K110" s="2"/>
      <c r="M110" s="2"/>
    </row>
    <row r="111">
      <c r="A111" s="2"/>
      <c r="B111" s="2"/>
      <c r="C111" s="2"/>
      <c r="E111" s="2"/>
      <c r="G111" s="2"/>
      <c r="I111" s="2"/>
      <c r="K111" s="2"/>
      <c r="M111" s="2"/>
    </row>
    <row r="112">
      <c r="A112" s="2"/>
      <c r="B112" s="2"/>
      <c r="C112" s="2"/>
      <c r="E112" s="2"/>
      <c r="G112" s="2"/>
      <c r="I112" s="2"/>
      <c r="K112" s="2"/>
      <c r="M112" s="2"/>
    </row>
    <row r="113">
      <c r="A113" s="2"/>
      <c r="B113" s="2"/>
      <c r="C113" s="2"/>
      <c r="E113" s="2"/>
      <c r="G113" s="2"/>
      <c r="I113" s="2"/>
      <c r="K113" s="2"/>
      <c r="M113" s="2"/>
    </row>
    <row r="114">
      <c r="A114" s="2"/>
      <c r="B114" s="2"/>
      <c r="C114" s="2"/>
      <c r="E114" s="2"/>
      <c r="G114" s="2"/>
      <c r="I114" s="2"/>
      <c r="K114" s="2"/>
      <c r="M114" s="2"/>
    </row>
    <row r="115">
      <c r="A115" s="2"/>
      <c r="B115" s="2"/>
      <c r="C115" s="2"/>
      <c r="E115" s="2"/>
      <c r="G115" s="2"/>
      <c r="I115" s="2"/>
      <c r="K115" s="2"/>
      <c r="M115" s="2"/>
    </row>
    <row r="116">
      <c r="A116" s="2"/>
      <c r="B116" s="2"/>
      <c r="C116" s="2"/>
      <c r="E116" s="2"/>
      <c r="G116" s="2"/>
      <c r="I116" s="2"/>
      <c r="K116" s="2"/>
      <c r="M116" s="2"/>
    </row>
    <row r="117">
      <c r="A117" s="2"/>
      <c r="B117" s="2"/>
      <c r="C117" s="2"/>
      <c r="E117" s="2"/>
      <c r="G117" s="2"/>
      <c r="I117" s="2"/>
      <c r="K117" s="2"/>
      <c r="M117" s="2"/>
    </row>
    <row r="118">
      <c r="A118" s="2"/>
      <c r="B118" s="2"/>
      <c r="C118" s="2"/>
      <c r="E118" s="2"/>
      <c r="G118" s="2"/>
      <c r="I118" s="2"/>
      <c r="K118" s="2"/>
      <c r="M118" s="2"/>
    </row>
    <row r="119">
      <c r="A119" s="2"/>
      <c r="B119" s="2"/>
      <c r="C119" s="2"/>
      <c r="E119" s="2"/>
      <c r="G119" s="2"/>
      <c r="I119" s="2"/>
      <c r="K119" s="2"/>
      <c r="M119" s="2"/>
    </row>
    <row r="120">
      <c r="A120" s="2"/>
      <c r="B120" s="2"/>
      <c r="C120" s="2"/>
      <c r="E120" s="2"/>
      <c r="G120" s="2"/>
      <c r="I120" s="2"/>
      <c r="K120" s="2"/>
      <c r="M120" s="2"/>
    </row>
    <row r="121">
      <c r="A121" s="2"/>
      <c r="B121" s="2"/>
      <c r="C121" s="2"/>
      <c r="E121" s="2"/>
      <c r="G121" s="2"/>
      <c r="I121" s="2"/>
      <c r="K121" s="2"/>
      <c r="M121" s="2"/>
    </row>
    <row r="122">
      <c r="A122" s="2"/>
      <c r="B122" s="2"/>
      <c r="C122" s="2"/>
      <c r="E122" s="2"/>
      <c r="G122" s="2"/>
      <c r="I122" s="2"/>
      <c r="K122" s="2"/>
      <c r="M122" s="2"/>
    </row>
    <row r="123">
      <c r="A123" s="2"/>
      <c r="B123" s="2"/>
      <c r="C123" s="2"/>
      <c r="E123" s="2"/>
      <c r="G123" s="2"/>
      <c r="I123" s="2"/>
      <c r="K123" s="2"/>
      <c r="M123" s="2"/>
    </row>
    <row r="124">
      <c r="A124" s="2"/>
      <c r="B124" s="2"/>
      <c r="C124" s="2"/>
      <c r="E124" s="2"/>
      <c r="G124" s="2"/>
      <c r="I124" s="2"/>
      <c r="K124" s="2"/>
      <c r="M124" s="2"/>
    </row>
    <row r="125">
      <c r="A125" s="2"/>
      <c r="B125" s="2"/>
      <c r="C125" s="2"/>
      <c r="E125" s="2"/>
      <c r="G125" s="2"/>
      <c r="I125" s="2"/>
      <c r="K125" s="2"/>
      <c r="M125" s="2"/>
    </row>
    <row r="126">
      <c r="A126" s="2"/>
      <c r="B126" s="2"/>
      <c r="C126" s="2"/>
      <c r="E126" s="2"/>
      <c r="G126" s="2"/>
      <c r="I126" s="2"/>
      <c r="K126" s="2"/>
      <c r="M126" s="2"/>
    </row>
    <row r="127">
      <c r="A127" s="2"/>
      <c r="B127" s="2"/>
      <c r="C127" s="2"/>
      <c r="E127" s="2"/>
      <c r="G127" s="2"/>
      <c r="I127" s="2"/>
      <c r="K127" s="2"/>
      <c r="M127" s="2"/>
    </row>
    <row r="128">
      <c r="A128" s="2"/>
      <c r="B128" s="2"/>
      <c r="C128" s="2"/>
      <c r="E128" s="2"/>
      <c r="G128" s="2"/>
      <c r="I128" s="2"/>
      <c r="K128" s="2"/>
      <c r="M128" s="2"/>
    </row>
    <row r="129">
      <c r="A129" s="2"/>
      <c r="B129" s="2"/>
      <c r="C129" s="2"/>
      <c r="E129" s="2"/>
      <c r="G129" s="2"/>
      <c r="I129" s="2"/>
      <c r="K129" s="2"/>
      <c r="M129" s="2"/>
    </row>
    <row r="130">
      <c r="A130" s="2"/>
      <c r="B130" s="2"/>
      <c r="C130" s="2"/>
      <c r="E130" s="2"/>
      <c r="G130" s="2"/>
      <c r="I130" s="2"/>
      <c r="K130" s="2"/>
      <c r="M130" s="2"/>
    </row>
    <row r="131">
      <c r="A131" s="2"/>
      <c r="B131" s="2"/>
      <c r="C131" s="2"/>
      <c r="E131" s="2"/>
      <c r="G131" s="2"/>
      <c r="I131" s="2"/>
      <c r="K131" s="2"/>
      <c r="M131" s="2"/>
    </row>
    <row r="132">
      <c r="A132" s="2"/>
      <c r="B132" s="2"/>
      <c r="C132" s="2"/>
      <c r="E132" s="2"/>
      <c r="G132" s="2"/>
      <c r="I132" s="2"/>
      <c r="K132" s="2"/>
      <c r="M132" s="2"/>
    </row>
    <row r="133">
      <c r="A133" s="2"/>
      <c r="B133" s="2"/>
      <c r="C133" s="2"/>
      <c r="E133" s="2"/>
      <c r="G133" s="2"/>
      <c r="I133" s="2"/>
      <c r="K133" s="2"/>
      <c r="M133" s="2"/>
    </row>
    <row r="134">
      <c r="A134" s="2"/>
      <c r="B134" s="2"/>
      <c r="C134" s="2"/>
      <c r="E134" s="2"/>
      <c r="G134" s="2"/>
      <c r="I134" s="2"/>
      <c r="K134" s="2"/>
      <c r="M134" s="2"/>
    </row>
    <row r="135">
      <c r="A135" s="2"/>
      <c r="B135" s="2"/>
      <c r="C135" s="2"/>
      <c r="E135" s="2"/>
      <c r="G135" s="2"/>
      <c r="I135" s="2"/>
      <c r="K135" s="2"/>
      <c r="M135" s="2"/>
    </row>
    <row r="136">
      <c r="A136" s="2"/>
      <c r="B136" s="2"/>
      <c r="C136" s="2"/>
      <c r="E136" s="2"/>
      <c r="G136" s="2"/>
      <c r="I136" s="2"/>
      <c r="K136" s="2"/>
      <c r="M136" s="2"/>
    </row>
    <row r="137">
      <c r="A137" s="2"/>
      <c r="B137" s="2"/>
      <c r="C137" s="2"/>
      <c r="E137" s="2"/>
      <c r="G137" s="2"/>
      <c r="I137" s="2"/>
      <c r="K137" s="2"/>
      <c r="M137" s="2"/>
    </row>
    <row r="138">
      <c r="A138" s="2"/>
      <c r="B138" s="2"/>
      <c r="C138" s="2"/>
      <c r="E138" s="2"/>
      <c r="G138" s="2"/>
      <c r="I138" s="2"/>
      <c r="K138" s="2"/>
      <c r="M138" s="2"/>
    </row>
    <row r="139">
      <c r="A139" s="2"/>
      <c r="B139" s="2"/>
      <c r="C139" s="2"/>
      <c r="E139" s="2"/>
      <c r="G139" s="2"/>
      <c r="I139" s="2"/>
      <c r="K139" s="2"/>
      <c r="M139" s="2"/>
    </row>
    <row r="140">
      <c r="A140" s="2"/>
      <c r="B140" s="2"/>
      <c r="C140" s="2"/>
      <c r="E140" s="2"/>
      <c r="G140" s="2"/>
      <c r="I140" s="2"/>
      <c r="K140" s="2"/>
      <c r="M140" s="2"/>
    </row>
    <row r="141">
      <c r="A141" s="2"/>
      <c r="B141" s="2"/>
      <c r="C141" s="2"/>
      <c r="E141" s="2"/>
      <c r="G141" s="2"/>
      <c r="I141" s="2"/>
      <c r="K141" s="2"/>
      <c r="M141" s="2"/>
    </row>
    <row r="142">
      <c r="A142" s="2"/>
      <c r="B142" s="2"/>
      <c r="C142" s="2"/>
      <c r="E142" s="2"/>
      <c r="G142" s="2"/>
      <c r="I142" s="2"/>
      <c r="K142" s="2"/>
      <c r="M142" s="2"/>
    </row>
    <row r="143">
      <c r="A143" s="2"/>
      <c r="B143" s="2"/>
      <c r="C143" s="2"/>
      <c r="E143" s="2"/>
      <c r="G143" s="2"/>
      <c r="I143" s="2"/>
      <c r="K143" s="2"/>
      <c r="M143" s="2"/>
    </row>
    <row r="144">
      <c r="A144" s="2"/>
      <c r="B144" s="2"/>
      <c r="C144" s="2"/>
      <c r="E144" s="2"/>
      <c r="G144" s="2"/>
      <c r="I144" s="2"/>
      <c r="K144" s="2"/>
      <c r="M144" s="2"/>
    </row>
    <row r="145">
      <c r="A145" s="2"/>
      <c r="B145" s="2"/>
      <c r="C145" s="2"/>
      <c r="E145" s="2"/>
      <c r="G145" s="2"/>
      <c r="I145" s="2"/>
      <c r="K145" s="2"/>
      <c r="M145" s="2"/>
    </row>
    <row r="146">
      <c r="A146" s="2"/>
      <c r="B146" s="2"/>
      <c r="C146" s="2"/>
      <c r="E146" s="2"/>
      <c r="G146" s="2"/>
      <c r="I146" s="2"/>
      <c r="K146" s="2"/>
      <c r="M146" s="2"/>
    </row>
    <row r="147">
      <c r="A147" s="2"/>
      <c r="B147" s="2"/>
      <c r="C147" s="2"/>
      <c r="E147" s="2"/>
      <c r="G147" s="2"/>
      <c r="I147" s="2"/>
      <c r="K147" s="2"/>
      <c r="M147" s="2"/>
    </row>
    <row r="148">
      <c r="A148" s="2"/>
      <c r="B148" s="2"/>
      <c r="C148" s="2"/>
      <c r="E148" s="2"/>
      <c r="G148" s="2"/>
      <c r="I148" s="2"/>
      <c r="K148" s="2"/>
      <c r="M148" s="2"/>
    </row>
    <row r="149">
      <c r="A149" s="2"/>
      <c r="B149" s="2"/>
      <c r="C149" s="2"/>
      <c r="E149" s="2"/>
      <c r="G149" s="2"/>
      <c r="I149" s="2"/>
      <c r="K149" s="2"/>
      <c r="M149" s="2"/>
    </row>
    <row r="150">
      <c r="A150" s="2"/>
      <c r="B150" s="2"/>
      <c r="C150" s="2"/>
      <c r="E150" s="2"/>
      <c r="G150" s="2"/>
      <c r="I150" s="2"/>
      <c r="K150" s="2"/>
      <c r="M150" s="2"/>
    </row>
    <row r="151">
      <c r="A151" s="2"/>
      <c r="B151" s="2"/>
      <c r="C151" s="2"/>
      <c r="E151" s="2"/>
      <c r="G151" s="2"/>
      <c r="I151" s="2"/>
      <c r="K151" s="2"/>
      <c r="M151" s="2"/>
    </row>
    <row r="152">
      <c r="A152" s="2"/>
      <c r="B152" s="2"/>
      <c r="C152" s="2"/>
      <c r="E152" s="2"/>
      <c r="G152" s="2"/>
      <c r="I152" s="2"/>
      <c r="K152" s="2"/>
      <c r="M152" s="2"/>
    </row>
    <row r="153">
      <c r="A153" s="2"/>
      <c r="B153" s="2"/>
      <c r="C153" s="2"/>
      <c r="E153" s="2"/>
      <c r="G153" s="2"/>
      <c r="I153" s="2"/>
      <c r="K153" s="2"/>
      <c r="M153" s="2"/>
    </row>
    <row r="154">
      <c r="A154" s="2"/>
      <c r="B154" s="2"/>
      <c r="C154" s="2"/>
      <c r="E154" s="2"/>
      <c r="G154" s="2"/>
      <c r="I154" s="2"/>
      <c r="K154" s="2"/>
      <c r="M154" s="2"/>
    </row>
    <row r="155">
      <c r="A155" s="2"/>
      <c r="B155" s="2"/>
      <c r="C155" s="2"/>
      <c r="E155" s="2"/>
      <c r="G155" s="2"/>
      <c r="I155" s="2"/>
      <c r="K155" s="2"/>
      <c r="M155" s="2"/>
    </row>
    <row r="156">
      <c r="A156" s="2"/>
      <c r="B156" s="2"/>
      <c r="C156" s="2"/>
      <c r="E156" s="2"/>
      <c r="G156" s="2"/>
      <c r="I156" s="2"/>
      <c r="K156" s="2"/>
      <c r="M156" s="2"/>
    </row>
    <row r="157">
      <c r="A157" s="2"/>
      <c r="B157" s="2"/>
      <c r="C157" s="2"/>
      <c r="E157" s="2"/>
      <c r="G157" s="2"/>
      <c r="I157" s="2"/>
      <c r="K157" s="2"/>
      <c r="M157" s="2"/>
    </row>
    <row r="158">
      <c r="A158" s="2"/>
      <c r="B158" s="2"/>
      <c r="C158" s="2"/>
      <c r="E158" s="2"/>
      <c r="G158" s="2"/>
      <c r="I158" s="2"/>
      <c r="K158" s="2"/>
      <c r="M158" s="2"/>
    </row>
    <row r="159">
      <c r="A159" s="2"/>
      <c r="B159" s="2"/>
      <c r="C159" s="2"/>
      <c r="E159" s="2"/>
      <c r="G159" s="2"/>
      <c r="I159" s="2"/>
      <c r="K159" s="2"/>
      <c r="M159" s="2"/>
    </row>
    <row r="160">
      <c r="A160" s="2"/>
      <c r="B160" s="2"/>
      <c r="C160" s="2"/>
      <c r="E160" s="2"/>
      <c r="G160" s="2"/>
      <c r="I160" s="2"/>
      <c r="K160" s="2"/>
      <c r="M160" s="2"/>
    </row>
    <row r="161">
      <c r="A161" s="2"/>
      <c r="B161" s="2"/>
      <c r="C161" s="2"/>
      <c r="E161" s="2"/>
      <c r="G161" s="2"/>
      <c r="I161" s="2"/>
      <c r="K161" s="2"/>
      <c r="M161" s="2"/>
    </row>
    <row r="162">
      <c r="A162" s="2"/>
      <c r="B162" s="2"/>
      <c r="C162" s="2"/>
      <c r="E162" s="2"/>
      <c r="G162" s="2"/>
      <c r="I162" s="2"/>
      <c r="K162" s="2"/>
      <c r="M162" s="2"/>
    </row>
    <row r="163">
      <c r="A163" s="2"/>
      <c r="B163" s="2"/>
      <c r="C163" s="2"/>
      <c r="E163" s="2"/>
      <c r="G163" s="2"/>
      <c r="I163" s="2"/>
      <c r="K163" s="2"/>
      <c r="M163" s="2"/>
    </row>
    <row r="164">
      <c r="A164" s="2"/>
      <c r="B164" s="2"/>
      <c r="C164" s="2"/>
      <c r="E164" s="2"/>
      <c r="G164" s="2"/>
      <c r="I164" s="2"/>
      <c r="K164" s="2"/>
      <c r="M164" s="2"/>
    </row>
    <row r="165">
      <c r="A165" s="2"/>
      <c r="B165" s="2"/>
      <c r="C165" s="2"/>
      <c r="E165" s="2"/>
      <c r="G165" s="2"/>
      <c r="I165" s="2"/>
      <c r="K165" s="2"/>
      <c r="M165" s="2"/>
    </row>
    <row r="166">
      <c r="A166" s="2"/>
      <c r="B166" s="2"/>
      <c r="C166" s="2"/>
      <c r="E166" s="2"/>
      <c r="G166" s="2"/>
      <c r="I166" s="2"/>
      <c r="K166" s="2"/>
      <c r="M166" s="2"/>
    </row>
    <row r="167">
      <c r="A167" s="2"/>
      <c r="B167" s="2"/>
      <c r="C167" s="2"/>
      <c r="E167" s="2"/>
      <c r="G167" s="2"/>
      <c r="I167" s="2"/>
      <c r="K167" s="2"/>
      <c r="M167" s="2"/>
    </row>
    <row r="168">
      <c r="A168" s="2"/>
      <c r="B168" s="2"/>
      <c r="C168" s="2"/>
      <c r="E168" s="2"/>
      <c r="G168" s="2"/>
      <c r="I168" s="2"/>
      <c r="K168" s="2"/>
      <c r="M168" s="2"/>
    </row>
    <row r="169">
      <c r="A169" s="2"/>
      <c r="B169" s="2"/>
      <c r="C169" s="2"/>
      <c r="E169" s="2"/>
      <c r="G169" s="2"/>
      <c r="I169" s="2"/>
      <c r="K169" s="2"/>
      <c r="M169" s="2"/>
    </row>
    <row r="170">
      <c r="A170" s="2"/>
      <c r="B170" s="2"/>
      <c r="C170" s="2"/>
      <c r="E170" s="2"/>
      <c r="G170" s="2"/>
      <c r="I170" s="2"/>
      <c r="K170" s="2"/>
      <c r="M170" s="2"/>
    </row>
    <row r="171">
      <c r="A171" s="2"/>
      <c r="B171" s="2"/>
      <c r="C171" s="2"/>
      <c r="E171" s="2"/>
      <c r="G171" s="2"/>
      <c r="I171" s="2"/>
      <c r="K171" s="2"/>
      <c r="M171" s="2"/>
    </row>
    <row r="172">
      <c r="A172" s="2"/>
      <c r="B172" s="2"/>
      <c r="C172" s="2"/>
      <c r="E172" s="2"/>
      <c r="G172" s="2"/>
      <c r="I172" s="2"/>
      <c r="K172" s="2"/>
      <c r="M172" s="2"/>
    </row>
    <row r="173">
      <c r="A173" s="2"/>
      <c r="B173" s="2"/>
      <c r="C173" s="2"/>
      <c r="E173" s="2"/>
      <c r="G173" s="2"/>
      <c r="I173" s="2"/>
      <c r="K173" s="2"/>
      <c r="M173" s="2"/>
    </row>
    <row r="174">
      <c r="A174" s="2"/>
      <c r="B174" s="2"/>
      <c r="C174" s="2"/>
      <c r="E174" s="2"/>
      <c r="G174" s="2"/>
      <c r="I174" s="2"/>
      <c r="K174" s="2"/>
      <c r="M174" s="2"/>
    </row>
    <row r="175">
      <c r="A175" s="2"/>
      <c r="B175" s="2"/>
      <c r="C175" s="2"/>
      <c r="E175" s="2"/>
      <c r="G175" s="2"/>
      <c r="I175" s="2"/>
      <c r="K175" s="2"/>
      <c r="M175" s="2"/>
    </row>
    <row r="176">
      <c r="A176" s="2"/>
      <c r="B176" s="2"/>
      <c r="C176" s="2"/>
      <c r="E176" s="2"/>
      <c r="G176" s="2"/>
      <c r="I176" s="2"/>
      <c r="K176" s="2"/>
      <c r="M176" s="2"/>
    </row>
    <row r="177">
      <c r="A177" s="2"/>
      <c r="B177" s="2"/>
      <c r="C177" s="2"/>
      <c r="E177" s="2"/>
      <c r="G177" s="2"/>
      <c r="I177" s="2"/>
      <c r="K177" s="2"/>
      <c r="M177" s="2"/>
    </row>
    <row r="178">
      <c r="A178" s="2"/>
      <c r="B178" s="2"/>
      <c r="C178" s="2"/>
      <c r="E178" s="2"/>
      <c r="G178" s="2"/>
      <c r="I178" s="2"/>
      <c r="K178" s="2"/>
      <c r="M178" s="2"/>
    </row>
    <row r="179">
      <c r="A179" s="2"/>
      <c r="B179" s="2"/>
      <c r="C179" s="2"/>
      <c r="E179" s="2"/>
      <c r="G179" s="2"/>
      <c r="I179" s="2"/>
      <c r="K179" s="2"/>
      <c r="M179" s="2"/>
    </row>
    <row r="180">
      <c r="A180" s="2"/>
      <c r="B180" s="2"/>
      <c r="C180" s="2"/>
      <c r="E180" s="2"/>
      <c r="G180" s="2"/>
      <c r="I180" s="2"/>
      <c r="K180" s="2"/>
      <c r="M180" s="2"/>
    </row>
    <row r="181">
      <c r="A181" s="2"/>
      <c r="B181" s="2"/>
      <c r="C181" s="2"/>
      <c r="E181" s="2"/>
      <c r="G181" s="2"/>
      <c r="I181" s="2"/>
      <c r="K181" s="2"/>
      <c r="M181" s="2"/>
    </row>
    <row r="182">
      <c r="A182" s="2"/>
      <c r="B182" s="2"/>
      <c r="C182" s="2"/>
      <c r="E182" s="2"/>
      <c r="G182" s="2"/>
      <c r="I182" s="2"/>
      <c r="K182" s="2"/>
      <c r="M182" s="2"/>
    </row>
    <row r="183">
      <c r="A183" s="2"/>
      <c r="B183" s="2"/>
      <c r="C183" s="2"/>
      <c r="E183" s="2"/>
      <c r="G183" s="2"/>
      <c r="I183" s="2"/>
      <c r="K183" s="2"/>
      <c r="M183" s="2"/>
    </row>
    <row r="184">
      <c r="A184" s="2"/>
      <c r="B184" s="2"/>
      <c r="C184" s="2"/>
      <c r="E184" s="2"/>
      <c r="G184" s="2"/>
      <c r="I184" s="2"/>
      <c r="K184" s="2"/>
      <c r="M184" s="2"/>
    </row>
    <row r="185">
      <c r="A185" s="2"/>
      <c r="B185" s="2"/>
      <c r="C185" s="2"/>
      <c r="E185" s="2"/>
      <c r="G185" s="2"/>
      <c r="I185" s="2"/>
      <c r="K185" s="2"/>
      <c r="M185" s="2"/>
    </row>
    <row r="186">
      <c r="A186" s="2"/>
      <c r="B186" s="2"/>
      <c r="C186" s="2"/>
      <c r="E186" s="2"/>
      <c r="G186" s="2"/>
      <c r="I186" s="2"/>
      <c r="K186" s="2"/>
      <c r="M186" s="2"/>
    </row>
    <row r="187">
      <c r="A187" s="2"/>
      <c r="B187" s="2"/>
      <c r="C187" s="2"/>
      <c r="E187" s="2"/>
      <c r="G187" s="2"/>
      <c r="I187" s="2"/>
      <c r="K187" s="2"/>
      <c r="M187" s="2"/>
    </row>
    <row r="188">
      <c r="A188" s="2"/>
      <c r="B188" s="2"/>
      <c r="C188" s="2"/>
      <c r="E188" s="2"/>
      <c r="G188" s="2"/>
      <c r="I188" s="2"/>
      <c r="K188" s="2"/>
      <c r="M188" s="2"/>
    </row>
    <row r="189">
      <c r="A189" s="2"/>
      <c r="B189" s="2"/>
      <c r="C189" s="2"/>
      <c r="E189" s="2"/>
      <c r="G189" s="2"/>
      <c r="I189" s="2"/>
      <c r="K189" s="2"/>
      <c r="M189" s="2"/>
    </row>
    <row r="190">
      <c r="A190" s="2"/>
      <c r="B190" s="2"/>
      <c r="C190" s="2"/>
      <c r="E190" s="2"/>
      <c r="G190" s="2"/>
      <c r="I190" s="2"/>
      <c r="K190" s="2"/>
      <c r="M190" s="2"/>
    </row>
    <row r="191">
      <c r="A191" s="2"/>
      <c r="B191" s="2"/>
      <c r="C191" s="2"/>
      <c r="E191" s="2"/>
      <c r="G191" s="2"/>
      <c r="I191" s="2"/>
      <c r="K191" s="2"/>
      <c r="M191" s="2"/>
    </row>
    <row r="192">
      <c r="A192" s="2"/>
      <c r="B192" s="2"/>
      <c r="C192" s="2"/>
      <c r="E192" s="2"/>
      <c r="G192" s="2"/>
      <c r="I192" s="2"/>
      <c r="K192" s="2"/>
      <c r="M192" s="2"/>
    </row>
    <row r="193">
      <c r="A193" s="2"/>
      <c r="B193" s="2"/>
      <c r="C193" s="2"/>
      <c r="E193" s="2"/>
      <c r="G193" s="2"/>
      <c r="I193" s="2"/>
      <c r="K193" s="2"/>
      <c r="M193" s="2"/>
    </row>
    <row r="194">
      <c r="A194" s="2"/>
      <c r="B194" s="2"/>
      <c r="C194" s="2"/>
      <c r="E194" s="2"/>
      <c r="G194" s="2"/>
      <c r="I194" s="2"/>
      <c r="K194" s="2"/>
      <c r="M194" s="2"/>
    </row>
    <row r="195">
      <c r="A195" s="2"/>
      <c r="B195" s="2"/>
      <c r="C195" s="2"/>
      <c r="E195" s="2"/>
      <c r="G195" s="2"/>
      <c r="I195" s="2"/>
      <c r="K195" s="2"/>
      <c r="M195" s="2"/>
    </row>
    <row r="196">
      <c r="A196" s="2"/>
      <c r="B196" s="2"/>
      <c r="C196" s="2"/>
      <c r="E196" s="2"/>
      <c r="G196" s="2"/>
      <c r="I196" s="2"/>
      <c r="K196" s="2"/>
      <c r="M196" s="2"/>
    </row>
    <row r="197">
      <c r="A197" s="2"/>
      <c r="B197" s="2"/>
      <c r="C197" s="2"/>
      <c r="E197" s="2"/>
      <c r="G197" s="2"/>
      <c r="I197" s="2"/>
      <c r="K197" s="2"/>
      <c r="M197" s="2"/>
    </row>
    <row r="198">
      <c r="A198" s="2"/>
      <c r="B198" s="2"/>
      <c r="C198" s="2"/>
      <c r="E198" s="2"/>
      <c r="G198" s="2"/>
      <c r="I198" s="2"/>
      <c r="K198" s="2"/>
      <c r="M198" s="2"/>
    </row>
    <row r="199">
      <c r="A199" s="2"/>
      <c r="B199" s="2"/>
      <c r="C199" s="2"/>
      <c r="E199" s="2"/>
      <c r="G199" s="2"/>
      <c r="I199" s="2"/>
      <c r="K199" s="2"/>
      <c r="M199" s="2"/>
    </row>
    <row r="200">
      <c r="A200" s="2"/>
      <c r="B200" s="2"/>
      <c r="C200" s="2"/>
      <c r="E200" s="2"/>
      <c r="G200" s="2"/>
      <c r="I200" s="2"/>
      <c r="K200" s="2"/>
      <c r="M200" s="2"/>
    </row>
    <row r="201">
      <c r="A201" s="2"/>
      <c r="B201" s="2"/>
      <c r="C201" s="2"/>
      <c r="E201" s="2"/>
      <c r="G201" s="2"/>
      <c r="I201" s="2"/>
      <c r="K201" s="2"/>
      <c r="M201" s="2"/>
    </row>
    <row r="202">
      <c r="A202" s="2"/>
      <c r="B202" s="2"/>
      <c r="C202" s="2"/>
      <c r="E202" s="2"/>
      <c r="G202" s="2"/>
      <c r="I202" s="2"/>
      <c r="K202" s="2"/>
      <c r="M202" s="2"/>
    </row>
    <row r="203">
      <c r="A203" s="2"/>
      <c r="B203" s="2"/>
      <c r="C203" s="2"/>
      <c r="E203" s="2"/>
      <c r="G203" s="2"/>
      <c r="I203" s="2"/>
      <c r="K203" s="2"/>
      <c r="M203" s="2"/>
    </row>
    <row r="204">
      <c r="A204" s="2"/>
      <c r="B204" s="2"/>
      <c r="C204" s="2"/>
      <c r="E204" s="2"/>
      <c r="G204" s="2"/>
      <c r="I204" s="2"/>
      <c r="K204" s="2"/>
      <c r="M204" s="2"/>
    </row>
    <row r="205">
      <c r="A205" s="2"/>
      <c r="B205" s="2"/>
      <c r="C205" s="2"/>
      <c r="E205" s="2"/>
      <c r="G205" s="2"/>
      <c r="I205" s="2"/>
      <c r="K205" s="2"/>
      <c r="M205" s="2"/>
    </row>
    <row r="206">
      <c r="A206" s="2"/>
      <c r="B206" s="2"/>
      <c r="C206" s="2"/>
      <c r="E206" s="2"/>
      <c r="G206" s="2"/>
      <c r="I206" s="2"/>
      <c r="K206" s="2"/>
      <c r="M206" s="2"/>
    </row>
    <row r="207">
      <c r="A207" s="2"/>
      <c r="B207" s="2"/>
      <c r="C207" s="2"/>
      <c r="E207" s="2"/>
      <c r="G207" s="2"/>
      <c r="I207" s="2"/>
      <c r="K207" s="2"/>
      <c r="M207" s="2"/>
    </row>
    <row r="208">
      <c r="A208" s="2"/>
      <c r="B208" s="2"/>
      <c r="C208" s="2"/>
      <c r="E208" s="2"/>
      <c r="G208" s="2"/>
      <c r="I208" s="2"/>
      <c r="K208" s="2"/>
      <c r="M208" s="2"/>
    </row>
    <row r="209">
      <c r="A209" s="2"/>
      <c r="B209" s="2"/>
      <c r="C209" s="2"/>
      <c r="E209" s="2"/>
      <c r="G209" s="2"/>
      <c r="I209" s="2"/>
      <c r="K209" s="2"/>
      <c r="M209" s="2"/>
    </row>
    <row r="210">
      <c r="A210" s="2"/>
      <c r="B210" s="2"/>
      <c r="C210" s="2"/>
      <c r="E210" s="2"/>
      <c r="G210" s="2"/>
      <c r="I210" s="2"/>
      <c r="K210" s="2"/>
      <c r="M210" s="2"/>
    </row>
    <row r="211">
      <c r="A211" s="2"/>
      <c r="B211" s="2"/>
      <c r="C211" s="2"/>
      <c r="E211" s="2"/>
      <c r="G211" s="2"/>
      <c r="I211" s="2"/>
      <c r="K211" s="2"/>
      <c r="M211" s="2"/>
    </row>
    <row r="212">
      <c r="A212" s="2"/>
      <c r="B212" s="2"/>
      <c r="C212" s="2"/>
      <c r="E212" s="2"/>
      <c r="G212" s="2"/>
      <c r="I212" s="2"/>
      <c r="K212" s="2"/>
      <c r="M212" s="2"/>
    </row>
    <row r="213">
      <c r="A213" s="2"/>
      <c r="B213" s="2"/>
      <c r="C213" s="2"/>
      <c r="E213" s="2"/>
      <c r="G213" s="2"/>
      <c r="I213" s="2"/>
      <c r="K213" s="2"/>
      <c r="M213" s="2"/>
    </row>
    <row r="214">
      <c r="A214" s="2"/>
      <c r="B214" s="2"/>
      <c r="C214" s="2"/>
      <c r="E214" s="2"/>
      <c r="G214" s="2"/>
      <c r="I214" s="2"/>
      <c r="K214" s="2"/>
      <c r="M214" s="2"/>
    </row>
    <row r="215">
      <c r="A215" s="2"/>
      <c r="B215" s="2"/>
      <c r="C215" s="2"/>
      <c r="E215" s="2"/>
      <c r="G215" s="2"/>
      <c r="I215" s="2"/>
      <c r="K215" s="2"/>
      <c r="M215" s="2"/>
    </row>
    <row r="216">
      <c r="A216" s="2"/>
      <c r="B216" s="2"/>
      <c r="C216" s="2"/>
      <c r="E216" s="2"/>
      <c r="G216" s="2"/>
      <c r="I216" s="2"/>
      <c r="K216" s="2"/>
      <c r="M216" s="2"/>
    </row>
    <row r="217">
      <c r="A217" s="2"/>
      <c r="B217" s="2"/>
      <c r="C217" s="2"/>
      <c r="E217" s="2"/>
      <c r="G217" s="2"/>
      <c r="I217" s="2"/>
      <c r="K217" s="2"/>
      <c r="M217" s="2"/>
    </row>
    <row r="218">
      <c r="A218" s="2"/>
      <c r="B218" s="2"/>
      <c r="C218" s="2"/>
      <c r="E218" s="2"/>
      <c r="G218" s="2"/>
      <c r="I218" s="2"/>
      <c r="K218" s="2"/>
      <c r="M218" s="2"/>
    </row>
    <row r="219">
      <c r="A219" s="2"/>
      <c r="B219" s="2"/>
      <c r="C219" s="2"/>
      <c r="E219" s="2"/>
      <c r="G219" s="2"/>
      <c r="I219" s="2"/>
      <c r="K219" s="2"/>
      <c r="M219" s="2"/>
    </row>
    <row r="220">
      <c r="A220" s="2"/>
      <c r="B220" s="2"/>
      <c r="C220" s="2"/>
      <c r="E220" s="2"/>
      <c r="G220" s="2"/>
      <c r="I220" s="2"/>
      <c r="K220" s="2"/>
      <c r="M220" s="2"/>
    </row>
    <row r="221">
      <c r="A221" s="2"/>
      <c r="B221" s="2"/>
      <c r="C221" s="2"/>
      <c r="E221" s="2"/>
      <c r="G221" s="2"/>
      <c r="I221" s="2"/>
      <c r="K221" s="2"/>
      <c r="M221" s="2"/>
    </row>
    <row r="222">
      <c r="A222" s="2"/>
      <c r="B222" s="2"/>
      <c r="C222" s="2"/>
      <c r="E222" s="2"/>
      <c r="G222" s="2"/>
      <c r="I222" s="2"/>
      <c r="K222" s="2"/>
      <c r="M222" s="2"/>
    </row>
    <row r="223">
      <c r="A223" s="2"/>
      <c r="B223" s="2"/>
      <c r="C223" s="2"/>
      <c r="E223" s="2"/>
      <c r="G223" s="2"/>
      <c r="I223" s="2"/>
      <c r="K223" s="2"/>
      <c r="M223" s="2"/>
    </row>
    <row r="224">
      <c r="A224" s="2"/>
      <c r="B224" s="2"/>
      <c r="C224" s="2"/>
      <c r="E224" s="2"/>
      <c r="G224" s="2"/>
      <c r="I224" s="2"/>
      <c r="K224" s="2"/>
      <c r="M224" s="2"/>
    </row>
    <row r="225">
      <c r="A225" s="2"/>
      <c r="B225" s="2"/>
      <c r="C225" s="2"/>
      <c r="E225" s="2"/>
      <c r="G225" s="2"/>
      <c r="I225" s="2"/>
      <c r="K225" s="2"/>
      <c r="M225" s="2"/>
    </row>
    <row r="226">
      <c r="A226" s="2"/>
      <c r="B226" s="2"/>
      <c r="C226" s="2"/>
      <c r="E226" s="2"/>
      <c r="G226" s="2"/>
      <c r="I226" s="2"/>
      <c r="K226" s="2"/>
      <c r="M226" s="2"/>
    </row>
    <row r="227">
      <c r="A227" s="2"/>
      <c r="B227" s="2"/>
      <c r="C227" s="2"/>
      <c r="E227" s="2"/>
      <c r="G227" s="2"/>
      <c r="I227" s="2"/>
      <c r="K227" s="2"/>
      <c r="M227" s="2"/>
    </row>
    <row r="228">
      <c r="A228" s="2"/>
      <c r="B228" s="2"/>
      <c r="C228" s="2"/>
      <c r="E228" s="2"/>
      <c r="G228" s="2"/>
      <c r="I228" s="2"/>
      <c r="K228" s="2"/>
      <c r="M228" s="2"/>
    </row>
    <row r="229">
      <c r="A229" s="2"/>
      <c r="B229" s="2"/>
      <c r="C229" s="2"/>
      <c r="E229" s="2"/>
      <c r="G229" s="2"/>
      <c r="I229" s="2"/>
      <c r="K229" s="2"/>
      <c r="M229" s="2"/>
    </row>
    <row r="230">
      <c r="A230" s="2"/>
      <c r="B230" s="2"/>
      <c r="C230" s="2"/>
      <c r="E230" s="2"/>
      <c r="G230" s="2"/>
      <c r="I230" s="2"/>
      <c r="K230" s="2"/>
      <c r="M230" s="2"/>
    </row>
    <row r="231">
      <c r="A231" s="2"/>
      <c r="B231" s="2"/>
      <c r="C231" s="2"/>
      <c r="E231" s="2"/>
      <c r="G231" s="2"/>
      <c r="I231" s="2"/>
      <c r="K231" s="2"/>
      <c r="M231" s="2"/>
    </row>
    <row r="232">
      <c r="A232" s="2"/>
      <c r="B232" s="2"/>
      <c r="C232" s="2"/>
      <c r="E232" s="2"/>
      <c r="G232" s="2"/>
      <c r="I232" s="2"/>
      <c r="K232" s="2"/>
      <c r="M232" s="2"/>
    </row>
    <row r="233">
      <c r="A233" s="2"/>
      <c r="B233" s="2"/>
      <c r="C233" s="2"/>
      <c r="E233" s="2"/>
      <c r="G233" s="2"/>
      <c r="I233" s="2"/>
      <c r="K233" s="2"/>
      <c r="M233" s="2"/>
    </row>
    <row r="234">
      <c r="A234" s="2"/>
      <c r="B234" s="2"/>
      <c r="C234" s="2"/>
      <c r="E234" s="2"/>
      <c r="G234" s="2"/>
      <c r="I234" s="2"/>
      <c r="K234" s="2"/>
      <c r="M234" s="2"/>
    </row>
    <row r="235">
      <c r="A235" s="2"/>
      <c r="B235" s="2"/>
      <c r="C235" s="2"/>
      <c r="E235" s="2"/>
      <c r="G235" s="2"/>
      <c r="I235" s="2"/>
      <c r="K235" s="2"/>
      <c r="M235" s="2"/>
    </row>
    <row r="236">
      <c r="A236" s="2"/>
      <c r="B236" s="2"/>
      <c r="C236" s="2"/>
      <c r="E236" s="2"/>
      <c r="G236" s="2"/>
      <c r="I236" s="2"/>
      <c r="K236" s="2"/>
      <c r="M236" s="2"/>
    </row>
    <row r="237">
      <c r="A237" s="2"/>
      <c r="B237" s="2"/>
      <c r="C237" s="2"/>
      <c r="E237" s="2"/>
      <c r="G237" s="2"/>
      <c r="I237" s="2"/>
      <c r="K237" s="2"/>
      <c r="M237" s="2"/>
    </row>
    <row r="238">
      <c r="A238" s="2"/>
      <c r="B238" s="2"/>
      <c r="C238" s="2"/>
      <c r="E238" s="2"/>
      <c r="G238" s="2"/>
      <c r="I238" s="2"/>
      <c r="K238" s="2"/>
      <c r="M238" s="2"/>
    </row>
    <row r="239">
      <c r="A239" s="2"/>
      <c r="B239" s="2"/>
      <c r="C239" s="2"/>
      <c r="E239" s="2"/>
      <c r="G239" s="2"/>
      <c r="I239" s="2"/>
      <c r="K239" s="2"/>
      <c r="M239" s="2"/>
    </row>
    <row r="240">
      <c r="A240" s="2"/>
      <c r="B240" s="2"/>
      <c r="C240" s="2"/>
      <c r="E240" s="2"/>
      <c r="G240" s="2"/>
      <c r="I240" s="2"/>
      <c r="K240" s="2"/>
      <c r="M240" s="2"/>
    </row>
    <row r="241">
      <c r="A241" s="2"/>
      <c r="B241" s="2"/>
      <c r="C241" s="2"/>
      <c r="E241" s="2"/>
      <c r="G241" s="2"/>
      <c r="I241" s="2"/>
      <c r="K241" s="2"/>
      <c r="M241" s="2"/>
    </row>
    <row r="242">
      <c r="A242" s="2"/>
      <c r="B242" s="2"/>
      <c r="C242" s="2"/>
      <c r="E242" s="2"/>
      <c r="G242" s="2"/>
      <c r="I242" s="2"/>
      <c r="K242" s="2"/>
      <c r="M242" s="2"/>
    </row>
    <row r="243">
      <c r="A243" s="2"/>
      <c r="B243" s="2"/>
      <c r="C243" s="2"/>
      <c r="E243" s="2"/>
      <c r="G243" s="2"/>
      <c r="I243" s="2"/>
      <c r="K243" s="2"/>
      <c r="M243" s="2"/>
    </row>
    <row r="244">
      <c r="A244" s="2"/>
      <c r="B244" s="2"/>
      <c r="C244" s="2"/>
      <c r="E244" s="2"/>
      <c r="G244" s="2"/>
      <c r="I244" s="2"/>
      <c r="K244" s="2"/>
      <c r="M244" s="2"/>
    </row>
    <row r="245">
      <c r="A245" s="2"/>
      <c r="B245" s="2"/>
      <c r="C245" s="2"/>
      <c r="E245" s="2"/>
      <c r="G245" s="2"/>
      <c r="I245" s="2"/>
      <c r="K245" s="2"/>
      <c r="M245" s="2"/>
    </row>
    <row r="246">
      <c r="A246" s="2"/>
      <c r="B246" s="2"/>
      <c r="C246" s="2"/>
      <c r="E246" s="2"/>
      <c r="G246" s="2"/>
      <c r="I246" s="2"/>
      <c r="K246" s="2"/>
      <c r="M246" s="2"/>
    </row>
    <row r="247">
      <c r="A247" s="2"/>
      <c r="B247" s="2"/>
      <c r="C247" s="2"/>
      <c r="E247" s="2"/>
      <c r="G247" s="2"/>
      <c r="I247" s="2"/>
      <c r="K247" s="2"/>
      <c r="M247" s="2"/>
    </row>
    <row r="248">
      <c r="A248" s="2"/>
      <c r="B248" s="2"/>
      <c r="C248" s="2"/>
      <c r="E248" s="2"/>
      <c r="G248" s="2"/>
      <c r="I248" s="2"/>
      <c r="K248" s="2"/>
      <c r="M248" s="2"/>
    </row>
    <row r="249">
      <c r="A249" s="2"/>
      <c r="B249" s="2"/>
      <c r="C249" s="2"/>
      <c r="E249" s="2"/>
      <c r="G249" s="2"/>
      <c r="I249" s="2"/>
      <c r="K249" s="2"/>
      <c r="M249" s="2"/>
    </row>
    <row r="250">
      <c r="A250" s="2"/>
      <c r="B250" s="2"/>
      <c r="C250" s="2"/>
      <c r="E250" s="2"/>
      <c r="G250" s="2"/>
      <c r="I250" s="2"/>
      <c r="K250" s="2"/>
      <c r="M250" s="2"/>
    </row>
    <row r="251">
      <c r="A251" s="2"/>
      <c r="B251" s="2"/>
      <c r="C251" s="2"/>
      <c r="E251" s="2"/>
      <c r="G251" s="2"/>
      <c r="I251" s="2"/>
      <c r="K251" s="2"/>
      <c r="M251" s="2"/>
    </row>
    <row r="252">
      <c r="A252" s="2"/>
      <c r="B252" s="2"/>
      <c r="C252" s="2"/>
      <c r="E252" s="2"/>
      <c r="G252" s="2"/>
      <c r="I252" s="2"/>
      <c r="K252" s="2"/>
      <c r="M252" s="2"/>
    </row>
    <row r="253">
      <c r="A253" s="2"/>
      <c r="B253" s="2"/>
      <c r="C253" s="2"/>
      <c r="E253" s="2"/>
      <c r="G253" s="2"/>
      <c r="I253" s="2"/>
      <c r="K253" s="2"/>
      <c r="M253" s="2"/>
    </row>
    <row r="254">
      <c r="A254" s="2"/>
      <c r="B254" s="2"/>
      <c r="C254" s="2"/>
      <c r="E254" s="2"/>
      <c r="G254" s="2"/>
      <c r="I254" s="2"/>
      <c r="K254" s="2"/>
      <c r="M254" s="2"/>
    </row>
    <row r="255">
      <c r="A255" s="2"/>
      <c r="B255" s="2"/>
      <c r="C255" s="2"/>
      <c r="E255" s="2"/>
      <c r="G255" s="2"/>
      <c r="I255" s="2"/>
      <c r="K255" s="2"/>
      <c r="M255" s="2"/>
    </row>
    <row r="256">
      <c r="A256" s="2"/>
      <c r="B256" s="2"/>
      <c r="C256" s="2"/>
      <c r="E256" s="2"/>
      <c r="G256" s="2"/>
      <c r="I256" s="2"/>
      <c r="K256" s="2"/>
      <c r="M256" s="2"/>
    </row>
    <row r="257">
      <c r="A257" s="2"/>
      <c r="B257" s="2"/>
      <c r="C257" s="2"/>
      <c r="E257" s="2"/>
      <c r="G257" s="2"/>
      <c r="I257" s="2"/>
      <c r="K257" s="2"/>
      <c r="M257" s="2"/>
    </row>
    <row r="258">
      <c r="A258" s="2"/>
      <c r="B258" s="2"/>
      <c r="C258" s="2"/>
      <c r="E258" s="2"/>
      <c r="G258" s="2"/>
      <c r="I258" s="2"/>
      <c r="K258" s="2"/>
      <c r="M258" s="2"/>
    </row>
    <row r="259">
      <c r="A259" s="2"/>
      <c r="B259" s="2"/>
      <c r="C259" s="2"/>
      <c r="E259" s="2"/>
      <c r="G259" s="2"/>
      <c r="I259" s="2"/>
      <c r="K259" s="2"/>
      <c r="M259" s="2"/>
    </row>
    <row r="260">
      <c r="A260" s="2"/>
      <c r="B260" s="2"/>
      <c r="C260" s="2"/>
      <c r="E260" s="2"/>
      <c r="G260" s="2"/>
      <c r="I260" s="2"/>
      <c r="K260" s="2"/>
      <c r="M260" s="2"/>
    </row>
    <row r="261">
      <c r="A261" s="2"/>
      <c r="B261" s="2"/>
      <c r="C261" s="2"/>
      <c r="E261" s="2"/>
      <c r="G261" s="2"/>
      <c r="I261" s="2"/>
      <c r="K261" s="2"/>
      <c r="M261" s="2"/>
    </row>
    <row r="262">
      <c r="A262" s="2"/>
      <c r="B262" s="2"/>
      <c r="C262" s="2"/>
      <c r="E262" s="2"/>
      <c r="G262" s="2"/>
      <c r="I262" s="2"/>
      <c r="K262" s="2"/>
      <c r="M262" s="2"/>
    </row>
    <row r="263">
      <c r="A263" s="2"/>
      <c r="B263" s="2"/>
      <c r="C263" s="2"/>
      <c r="E263" s="2"/>
      <c r="G263" s="2"/>
      <c r="I263" s="2"/>
      <c r="K263" s="2"/>
      <c r="M263" s="2"/>
    </row>
    <row r="264">
      <c r="A264" s="2"/>
      <c r="B264" s="2"/>
      <c r="C264" s="2"/>
      <c r="E264" s="2"/>
      <c r="G264" s="2"/>
      <c r="I264" s="2"/>
      <c r="K264" s="2"/>
      <c r="M264" s="2"/>
    </row>
    <row r="265">
      <c r="A265" s="2"/>
      <c r="B265" s="2"/>
      <c r="C265" s="2"/>
      <c r="E265" s="2"/>
      <c r="G265" s="2"/>
      <c r="I265" s="2"/>
      <c r="K265" s="2"/>
      <c r="M265" s="2"/>
    </row>
    <row r="266">
      <c r="A266" s="2"/>
      <c r="B266" s="2"/>
      <c r="C266" s="2"/>
      <c r="E266" s="2"/>
      <c r="G266" s="2"/>
      <c r="I266" s="2"/>
      <c r="K266" s="2"/>
      <c r="M266" s="2"/>
    </row>
    <row r="267">
      <c r="A267" s="2"/>
      <c r="B267" s="2"/>
      <c r="C267" s="2"/>
      <c r="E267" s="2"/>
      <c r="G267" s="2"/>
      <c r="I267" s="2"/>
      <c r="K267" s="2"/>
      <c r="M267" s="2"/>
    </row>
    <row r="268">
      <c r="A268" s="2"/>
      <c r="B268" s="2"/>
      <c r="C268" s="2"/>
      <c r="E268" s="2"/>
      <c r="G268" s="2"/>
      <c r="I268" s="2"/>
      <c r="K268" s="2"/>
      <c r="M268" s="2"/>
    </row>
    <row r="269">
      <c r="A269" s="2"/>
      <c r="B269" s="2"/>
      <c r="C269" s="2"/>
      <c r="E269" s="2"/>
      <c r="G269" s="2"/>
      <c r="I269" s="2"/>
      <c r="K269" s="2"/>
      <c r="M269" s="2"/>
    </row>
    <row r="270">
      <c r="A270" s="2"/>
      <c r="B270" s="2"/>
      <c r="C270" s="2"/>
      <c r="E270" s="2"/>
      <c r="G270" s="2"/>
      <c r="I270" s="2"/>
      <c r="K270" s="2"/>
      <c r="M270" s="2"/>
    </row>
    <row r="271">
      <c r="A271" s="2"/>
      <c r="B271" s="2"/>
      <c r="C271" s="2"/>
      <c r="E271" s="2"/>
      <c r="G271" s="2"/>
      <c r="I271" s="2"/>
      <c r="K271" s="2"/>
      <c r="M271" s="2"/>
    </row>
    <row r="272">
      <c r="A272" s="2"/>
      <c r="B272" s="2"/>
      <c r="C272" s="2"/>
      <c r="E272" s="2"/>
      <c r="G272" s="2"/>
      <c r="I272" s="2"/>
      <c r="K272" s="2"/>
      <c r="M272" s="2"/>
    </row>
    <row r="273">
      <c r="A273" s="2"/>
      <c r="B273" s="2"/>
      <c r="C273" s="2"/>
      <c r="E273" s="2"/>
      <c r="G273" s="2"/>
      <c r="I273" s="2"/>
      <c r="K273" s="2"/>
      <c r="M273" s="2"/>
    </row>
    <row r="274">
      <c r="A274" s="2"/>
      <c r="B274" s="2"/>
      <c r="C274" s="2"/>
      <c r="E274" s="2"/>
      <c r="G274" s="2"/>
      <c r="I274" s="2"/>
      <c r="K274" s="2"/>
      <c r="M274" s="2"/>
    </row>
    <row r="275">
      <c r="A275" s="2"/>
      <c r="B275" s="2"/>
      <c r="C275" s="2"/>
      <c r="E275" s="2"/>
      <c r="G275" s="2"/>
      <c r="I275" s="2"/>
      <c r="K275" s="2"/>
      <c r="M275" s="2"/>
    </row>
    <row r="276">
      <c r="A276" s="2"/>
      <c r="B276" s="2"/>
      <c r="C276" s="2"/>
      <c r="E276" s="2"/>
      <c r="G276" s="2"/>
      <c r="I276" s="2"/>
      <c r="K276" s="2"/>
      <c r="M276" s="2"/>
    </row>
    <row r="277">
      <c r="A277" s="2"/>
      <c r="B277" s="2"/>
      <c r="C277" s="2"/>
      <c r="E277" s="2"/>
      <c r="G277" s="2"/>
      <c r="I277" s="2"/>
      <c r="K277" s="2"/>
      <c r="M277" s="2"/>
    </row>
    <row r="278">
      <c r="A278" s="2"/>
      <c r="B278" s="2"/>
      <c r="C278" s="2"/>
      <c r="E278" s="2"/>
      <c r="G278" s="2"/>
      <c r="I278" s="2"/>
      <c r="K278" s="2"/>
      <c r="M278" s="2"/>
    </row>
    <row r="279">
      <c r="A279" s="2"/>
      <c r="B279" s="2"/>
      <c r="C279" s="2"/>
      <c r="E279" s="2"/>
      <c r="G279" s="2"/>
      <c r="I279" s="2"/>
      <c r="K279" s="2"/>
      <c r="M279" s="2"/>
    </row>
    <row r="280">
      <c r="A280" s="2"/>
      <c r="B280" s="2"/>
      <c r="C280" s="2"/>
      <c r="E280" s="2"/>
      <c r="G280" s="2"/>
      <c r="I280" s="2"/>
      <c r="K280" s="2"/>
      <c r="M280" s="2"/>
    </row>
    <row r="281">
      <c r="A281" s="2"/>
      <c r="B281" s="2"/>
      <c r="C281" s="2"/>
      <c r="E281" s="2"/>
      <c r="G281" s="2"/>
      <c r="I281" s="2"/>
      <c r="K281" s="2"/>
      <c r="M281" s="2"/>
    </row>
    <row r="282">
      <c r="A282" s="2"/>
      <c r="B282" s="2"/>
      <c r="C282" s="2"/>
      <c r="E282" s="2"/>
      <c r="G282" s="2"/>
      <c r="I282" s="2"/>
      <c r="K282" s="2"/>
      <c r="M282" s="2"/>
    </row>
    <row r="283">
      <c r="A283" s="2"/>
      <c r="B283" s="2"/>
      <c r="C283" s="2"/>
      <c r="E283" s="2"/>
      <c r="G283" s="2"/>
      <c r="I283" s="2"/>
      <c r="K283" s="2"/>
      <c r="M283" s="2"/>
    </row>
    <row r="284">
      <c r="A284" s="2"/>
      <c r="B284" s="2"/>
      <c r="C284" s="2"/>
      <c r="E284" s="2"/>
      <c r="G284" s="2"/>
      <c r="I284" s="2"/>
      <c r="K284" s="2"/>
      <c r="M284" s="2"/>
    </row>
    <row r="285">
      <c r="A285" s="2"/>
      <c r="B285" s="2"/>
      <c r="C285" s="2"/>
      <c r="E285" s="2"/>
      <c r="G285" s="2"/>
      <c r="I285" s="2"/>
      <c r="K285" s="2"/>
      <c r="M285" s="2"/>
    </row>
    <row r="286">
      <c r="A286" s="2"/>
      <c r="B286" s="2"/>
      <c r="C286" s="2"/>
      <c r="E286" s="2"/>
      <c r="G286" s="2"/>
      <c r="I286" s="2"/>
      <c r="K286" s="2"/>
      <c r="M286" s="2"/>
    </row>
    <row r="287">
      <c r="A287" s="2"/>
      <c r="B287" s="2"/>
      <c r="C287" s="2"/>
      <c r="E287" s="2"/>
      <c r="G287" s="2"/>
      <c r="I287" s="2"/>
      <c r="K287" s="2"/>
      <c r="M287" s="2"/>
    </row>
    <row r="288">
      <c r="A288" s="2"/>
      <c r="B288" s="2"/>
      <c r="C288" s="2"/>
      <c r="E288" s="2"/>
      <c r="G288" s="2"/>
      <c r="I288" s="2"/>
      <c r="K288" s="2"/>
      <c r="M288" s="2"/>
    </row>
    <row r="289">
      <c r="A289" s="2"/>
      <c r="B289" s="2"/>
      <c r="C289" s="2"/>
      <c r="E289" s="2"/>
      <c r="G289" s="2"/>
      <c r="I289" s="2"/>
      <c r="K289" s="2"/>
      <c r="M289" s="2"/>
    </row>
    <row r="290">
      <c r="A290" s="2"/>
      <c r="B290" s="2"/>
      <c r="C290" s="2"/>
      <c r="E290" s="2"/>
      <c r="G290" s="2"/>
      <c r="I290" s="2"/>
      <c r="K290" s="2"/>
      <c r="M290" s="2"/>
    </row>
    <row r="291">
      <c r="A291" s="2"/>
      <c r="B291" s="2"/>
      <c r="C291" s="2"/>
      <c r="E291" s="2"/>
      <c r="G291" s="2"/>
      <c r="I291" s="2"/>
      <c r="K291" s="2"/>
      <c r="M291" s="2"/>
    </row>
    <row r="292">
      <c r="A292" s="2"/>
      <c r="B292" s="2"/>
      <c r="C292" s="2"/>
      <c r="E292" s="2"/>
      <c r="G292" s="2"/>
      <c r="I292" s="2"/>
      <c r="K292" s="2"/>
      <c r="M292" s="2"/>
    </row>
    <row r="293">
      <c r="A293" s="2"/>
      <c r="B293" s="2"/>
      <c r="C293" s="2"/>
      <c r="E293" s="2"/>
      <c r="G293" s="2"/>
      <c r="I293" s="2"/>
      <c r="K293" s="2"/>
      <c r="M293" s="2"/>
    </row>
    <row r="294">
      <c r="A294" s="2"/>
      <c r="B294" s="2"/>
      <c r="C294" s="2"/>
      <c r="E294" s="2"/>
      <c r="G294" s="2"/>
      <c r="I294" s="2"/>
      <c r="K294" s="2"/>
      <c r="M294" s="2"/>
    </row>
    <row r="295">
      <c r="A295" s="2"/>
      <c r="B295" s="2"/>
      <c r="C295" s="2"/>
      <c r="E295" s="2"/>
      <c r="G295" s="2"/>
      <c r="I295" s="2"/>
      <c r="K295" s="2"/>
      <c r="M295" s="2"/>
    </row>
    <row r="296">
      <c r="A296" s="2"/>
      <c r="B296" s="2"/>
      <c r="C296" s="2"/>
      <c r="E296" s="2"/>
      <c r="G296" s="2"/>
      <c r="I296" s="2"/>
      <c r="K296" s="2"/>
      <c r="M296" s="2"/>
    </row>
    <row r="297">
      <c r="A297" s="2"/>
      <c r="B297" s="2"/>
      <c r="C297" s="2"/>
      <c r="E297" s="2"/>
      <c r="G297" s="2"/>
      <c r="I297" s="2"/>
      <c r="K297" s="2"/>
      <c r="M297" s="2"/>
    </row>
    <row r="298">
      <c r="A298" s="2"/>
      <c r="B298" s="2"/>
      <c r="C298" s="2"/>
      <c r="E298" s="2"/>
      <c r="G298" s="2"/>
      <c r="I298" s="2"/>
      <c r="K298" s="2"/>
      <c r="M298" s="2"/>
    </row>
    <row r="299">
      <c r="A299" s="2"/>
      <c r="B299" s="2"/>
      <c r="C299" s="2"/>
      <c r="E299" s="2"/>
      <c r="G299" s="2"/>
      <c r="I299" s="2"/>
      <c r="K299" s="2"/>
      <c r="M299" s="2"/>
    </row>
    <row r="300">
      <c r="A300" s="2"/>
      <c r="B300" s="2"/>
      <c r="C300" s="2"/>
      <c r="E300" s="2"/>
      <c r="G300" s="2"/>
      <c r="I300" s="2"/>
      <c r="K300" s="2"/>
      <c r="M300" s="2"/>
    </row>
    <row r="301">
      <c r="A301" s="2"/>
      <c r="B301" s="2"/>
      <c r="C301" s="2"/>
      <c r="E301" s="2"/>
      <c r="G301" s="2"/>
      <c r="I301" s="2"/>
      <c r="K301" s="2"/>
      <c r="M301" s="2"/>
    </row>
    <row r="302">
      <c r="A302" s="2"/>
      <c r="B302" s="2"/>
      <c r="C302" s="2"/>
      <c r="E302" s="2"/>
      <c r="G302" s="2"/>
      <c r="I302" s="2"/>
      <c r="K302" s="2"/>
      <c r="M302" s="2"/>
    </row>
    <row r="303">
      <c r="A303" s="2"/>
      <c r="B303" s="2"/>
      <c r="C303" s="2"/>
      <c r="E303" s="2"/>
      <c r="G303" s="2"/>
      <c r="I303" s="2"/>
      <c r="K303" s="2"/>
      <c r="M303" s="2"/>
    </row>
    <row r="304">
      <c r="A304" s="2"/>
      <c r="B304" s="2"/>
      <c r="C304" s="2"/>
      <c r="E304" s="2"/>
      <c r="G304" s="2"/>
      <c r="I304" s="2"/>
      <c r="K304" s="2"/>
      <c r="M304" s="2"/>
    </row>
    <row r="305">
      <c r="A305" s="2"/>
      <c r="B305" s="2"/>
      <c r="C305" s="2"/>
      <c r="E305" s="2"/>
      <c r="G305" s="2"/>
      <c r="I305" s="2"/>
      <c r="K305" s="2"/>
      <c r="M305" s="2"/>
    </row>
    <row r="306">
      <c r="A306" s="2"/>
      <c r="B306" s="2"/>
      <c r="C306" s="2"/>
      <c r="E306" s="2"/>
      <c r="G306" s="2"/>
      <c r="I306" s="2"/>
      <c r="K306" s="2"/>
      <c r="M306" s="2"/>
    </row>
    <row r="307">
      <c r="A307" s="2"/>
      <c r="B307" s="2"/>
      <c r="C307" s="2"/>
      <c r="E307" s="2"/>
      <c r="G307" s="2"/>
      <c r="I307" s="2"/>
      <c r="K307" s="2"/>
      <c r="M307" s="2"/>
    </row>
    <row r="308">
      <c r="A308" s="2"/>
      <c r="B308" s="2"/>
      <c r="C308" s="2"/>
      <c r="E308" s="2"/>
      <c r="G308" s="2"/>
      <c r="I308" s="2"/>
      <c r="K308" s="2"/>
      <c r="M308" s="2"/>
    </row>
    <row r="309">
      <c r="A309" s="2"/>
      <c r="B309" s="2"/>
      <c r="C309" s="2"/>
      <c r="E309" s="2"/>
      <c r="G309" s="2"/>
      <c r="I309" s="2"/>
      <c r="K309" s="2"/>
      <c r="M309" s="2"/>
    </row>
    <row r="310">
      <c r="A310" s="2"/>
      <c r="B310" s="2"/>
      <c r="C310" s="2"/>
      <c r="E310" s="2"/>
      <c r="G310" s="2"/>
      <c r="I310" s="2"/>
      <c r="K310" s="2"/>
      <c r="M310" s="2"/>
    </row>
    <row r="311">
      <c r="A311" s="2"/>
      <c r="B311" s="2"/>
      <c r="C311" s="2"/>
      <c r="E311" s="2"/>
      <c r="G311" s="2"/>
      <c r="I311" s="2"/>
      <c r="K311" s="2"/>
      <c r="M311" s="2"/>
    </row>
    <row r="312">
      <c r="A312" s="2"/>
      <c r="B312" s="2"/>
      <c r="C312" s="2"/>
      <c r="E312" s="2"/>
      <c r="G312" s="2"/>
      <c r="I312" s="2"/>
      <c r="K312" s="2"/>
      <c r="M312" s="2"/>
    </row>
    <row r="313">
      <c r="A313" s="2"/>
      <c r="B313" s="2"/>
      <c r="C313" s="2"/>
      <c r="E313" s="2"/>
      <c r="G313" s="2"/>
      <c r="I313" s="2"/>
      <c r="K313" s="2"/>
      <c r="M313" s="2"/>
    </row>
    <row r="314">
      <c r="A314" s="2"/>
      <c r="B314" s="2"/>
      <c r="C314" s="2"/>
      <c r="E314" s="2"/>
      <c r="G314" s="2"/>
      <c r="I314" s="2"/>
      <c r="K314" s="2"/>
      <c r="M314" s="2"/>
    </row>
    <row r="315">
      <c r="A315" s="2"/>
      <c r="B315" s="2"/>
      <c r="C315" s="2"/>
      <c r="E315" s="2"/>
      <c r="G315" s="2"/>
      <c r="I315" s="2"/>
      <c r="K315" s="2"/>
      <c r="M315" s="2"/>
    </row>
    <row r="316">
      <c r="A316" s="2"/>
      <c r="B316" s="2"/>
      <c r="C316" s="2"/>
      <c r="E316" s="2"/>
      <c r="G316" s="2"/>
      <c r="I316" s="2"/>
      <c r="K316" s="2"/>
      <c r="M316" s="2"/>
    </row>
    <row r="317">
      <c r="A317" s="2"/>
      <c r="B317" s="2"/>
      <c r="C317" s="2"/>
      <c r="E317" s="2"/>
      <c r="G317" s="2"/>
      <c r="I317" s="2"/>
      <c r="K317" s="2"/>
      <c r="M317" s="2"/>
    </row>
    <row r="318">
      <c r="A318" s="2"/>
      <c r="B318" s="2"/>
      <c r="C318" s="2"/>
      <c r="E318" s="2"/>
      <c r="G318" s="2"/>
      <c r="I318" s="2"/>
      <c r="K318" s="2"/>
      <c r="M318" s="2"/>
    </row>
    <row r="319">
      <c r="A319" s="2"/>
      <c r="B319" s="2"/>
      <c r="C319" s="2"/>
      <c r="E319" s="2"/>
      <c r="G319" s="2"/>
      <c r="I319" s="2"/>
      <c r="K319" s="2"/>
      <c r="M319" s="2"/>
    </row>
    <row r="320">
      <c r="A320" s="2"/>
      <c r="B320" s="2"/>
      <c r="C320" s="2"/>
      <c r="E320" s="2"/>
      <c r="G320" s="2"/>
      <c r="I320" s="2"/>
      <c r="K320" s="2"/>
      <c r="M320" s="2"/>
    </row>
    <row r="321">
      <c r="A321" s="2"/>
      <c r="B321" s="2"/>
      <c r="C321" s="2"/>
      <c r="E321" s="2"/>
      <c r="G321" s="2"/>
      <c r="I321" s="2"/>
      <c r="K321" s="2"/>
      <c r="M321" s="2"/>
    </row>
    <row r="322">
      <c r="A322" s="2"/>
      <c r="B322" s="2"/>
      <c r="C322" s="2"/>
      <c r="E322" s="2"/>
      <c r="G322" s="2"/>
      <c r="I322" s="2"/>
      <c r="K322" s="2"/>
      <c r="M322" s="2"/>
    </row>
    <row r="323">
      <c r="A323" s="2"/>
      <c r="B323" s="2"/>
      <c r="C323" s="2"/>
      <c r="E323" s="2"/>
      <c r="G323" s="2"/>
      <c r="I323" s="2"/>
      <c r="K323" s="2"/>
      <c r="M323" s="2"/>
    </row>
    <row r="324">
      <c r="A324" s="2"/>
      <c r="B324" s="2"/>
      <c r="C324" s="2"/>
      <c r="E324" s="2"/>
      <c r="G324" s="2"/>
      <c r="I324" s="2"/>
      <c r="K324" s="2"/>
      <c r="M324" s="2"/>
    </row>
    <row r="325">
      <c r="A325" s="2"/>
      <c r="B325" s="2"/>
      <c r="C325" s="2"/>
      <c r="E325" s="2"/>
      <c r="G325" s="2"/>
      <c r="I325" s="2"/>
      <c r="K325" s="2"/>
      <c r="M325" s="2"/>
    </row>
    <row r="326">
      <c r="A326" s="2"/>
      <c r="B326" s="2"/>
      <c r="C326" s="2"/>
      <c r="E326" s="2"/>
      <c r="G326" s="2"/>
      <c r="I326" s="2"/>
      <c r="K326" s="2"/>
      <c r="M326" s="2"/>
    </row>
    <row r="327">
      <c r="A327" s="2"/>
      <c r="B327" s="2"/>
      <c r="C327" s="2"/>
      <c r="E327" s="2"/>
      <c r="G327" s="2"/>
      <c r="I327" s="2"/>
      <c r="K327" s="2"/>
      <c r="M327" s="2"/>
    </row>
    <row r="328">
      <c r="A328" s="2"/>
      <c r="B328" s="2"/>
      <c r="C328" s="2"/>
      <c r="E328" s="2"/>
      <c r="G328" s="2"/>
      <c r="I328" s="2"/>
      <c r="K328" s="2"/>
      <c r="M328" s="2"/>
    </row>
    <row r="329">
      <c r="A329" s="2"/>
      <c r="B329" s="2"/>
      <c r="C329" s="2"/>
      <c r="E329" s="2"/>
      <c r="G329" s="2"/>
      <c r="I329" s="2"/>
      <c r="K329" s="2"/>
      <c r="M329" s="2"/>
    </row>
    <row r="330">
      <c r="A330" s="2"/>
      <c r="B330" s="2"/>
      <c r="C330" s="2"/>
      <c r="E330" s="2"/>
      <c r="G330" s="2"/>
      <c r="I330" s="2"/>
      <c r="K330" s="2"/>
      <c r="M330" s="2"/>
    </row>
    <row r="331">
      <c r="A331" s="2"/>
      <c r="B331" s="2"/>
      <c r="C331" s="2"/>
      <c r="E331" s="2"/>
      <c r="G331" s="2"/>
      <c r="I331" s="2"/>
      <c r="K331" s="2"/>
      <c r="M331" s="2"/>
    </row>
    <row r="332">
      <c r="A332" s="2"/>
      <c r="B332" s="2"/>
      <c r="C332" s="2"/>
      <c r="E332" s="2"/>
      <c r="G332" s="2"/>
      <c r="I332" s="2"/>
      <c r="K332" s="2"/>
      <c r="M332" s="2"/>
    </row>
    <row r="333">
      <c r="A333" s="2"/>
      <c r="B333" s="2"/>
      <c r="C333" s="2"/>
      <c r="E333" s="2"/>
      <c r="G333" s="2"/>
      <c r="I333" s="2"/>
      <c r="K333" s="2"/>
      <c r="M333" s="2"/>
    </row>
    <row r="334">
      <c r="A334" s="2"/>
      <c r="B334" s="2"/>
      <c r="C334" s="2"/>
      <c r="E334" s="2"/>
      <c r="G334" s="2"/>
      <c r="I334" s="2"/>
      <c r="K334" s="2"/>
      <c r="M334" s="2"/>
    </row>
    <row r="335">
      <c r="A335" s="2"/>
      <c r="B335" s="2"/>
      <c r="C335" s="2"/>
      <c r="E335" s="2"/>
      <c r="G335" s="2"/>
      <c r="I335" s="2"/>
      <c r="K335" s="2"/>
      <c r="M335" s="2"/>
    </row>
    <row r="336">
      <c r="A336" s="2"/>
      <c r="B336" s="2"/>
      <c r="C336" s="2"/>
      <c r="E336" s="2"/>
      <c r="G336" s="2"/>
      <c r="I336" s="2"/>
      <c r="K336" s="2"/>
      <c r="M336" s="2"/>
    </row>
    <row r="337">
      <c r="A337" s="2"/>
      <c r="B337" s="2"/>
      <c r="C337" s="2"/>
      <c r="E337" s="2"/>
      <c r="G337" s="2"/>
      <c r="I337" s="2"/>
      <c r="K337" s="2"/>
      <c r="M337" s="2"/>
    </row>
    <row r="338">
      <c r="A338" s="2"/>
      <c r="B338" s="2"/>
      <c r="C338" s="2"/>
      <c r="E338" s="2"/>
      <c r="G338" s="2"/>
      <c r="I338" s="2"/>
      <c r="K338" s="2"/>
      <c r="M338" s="2"/>
    </row>
    <row r="339">
      <c r="A339" s="2"/>
      <c r="B339" s="2"/>
      <c r="C339" s="2"/>
      <c r="E339" s="2"/>
      <c r="G339" s="2"/>
      <c r="I339" s="2"/>
      <c r="K339" s="2"/>
      <c r="M339" s="2"/>
    </row>
    <row r="340">
      <c r="A340" s="2"/>
      <c r="B340" s="2"/>
      <c r="C340" s="2"/>
      <c r="E340" s="2"/>
      <c r="G340" s="2"/>
      <c r="I340" s="2"/>
      <c r="K340" s="2"/>
      <c r="M340" s="2"/>
    </row>
    <row r="341">
      <c r="A341" s="2"/>
      <c r="B341" s="2"/>
      <c r="C341" s="2"/>
      <c r="E341" s="2"/>
      <c r="G341" s="2"/>
      <c r="I341" s="2"/>
      <c r="K341" s="2"/>
      <c r="M341" s="2"/>
    </row>
    <row r="342">
      <c r="A342" s="2"/>
      <c r="B342" s="2"/>
      <c r="C342" s="2"/>
      <c r="E342" s="2"/>
      <c r="G342" s="2"/>
      <c r="I342" s="2"/>
      <c r="K342" s="2"/>
      <c r="M342" s="2"/>
    </row>
    <row r="343">
      <c r="A343" s="2"/>
      <c r="B343" s="2"/>
      <c r="C343" s="2"/>
      <c r="E343" s="2"/>
      <c r="G343" s="2"/>
      <c r="I343" s="2"/>
      <c r="K343" s="2"/>
      <c r="M343" s="2"/>
    </row>
    <row r="344">
      <c r="A344" s="2"/>
      <c r="B344" s="2"/>
      <c r="C344" s="2"/>
      <c r="E344" s="2"/>
      <c r="G344" s="2"/>
      <c r="I344" s="2"/>
      <c r="K344" s="2"/>
      <c r="M344" s="2"/>
    </row>
    <row r="345">
      <c r="A345" s="2"/>
      <c r="B345" s="2"/>
      <c r="C345" s="2"/>
      <c r="E345" s="2"/>
      <c r="G345" s="2"/>
      <c r="I345" s="2"/>
      <c r="K345" s="2"/>
      <c r="M345" s="2"/>
    </row>
    <row r="346">
      <c r="A346" s="2"/>
      <c r="B346" s="2"/>
      <c r="C346" s="2"/>
      <c r="E346" s="2"/>
      <c r="G346" s="2"/>
      <c r="I346" s="2"/>
      <c r="K346" s="2"/>
      <c r="M346" s="2"/>
    </row>
    <row r="347">
      <c r="A347" s="2"/>
      <c r="B347" s="2"/>
      <c r="C347" s="2"/>
      <c r="E347" s="2"/>
      <c r="G347" s="2"/>
      <c r="I347" s="2"/>
      <c r="K347" s="2"/>
      <c r="M347" s="2"/>
    </row>
    <row r="348">
      <c r="A348" s="2"/>
      <c r="B348" s="2"/>
      <c r="C348" s="2"/>
      <c r="E348" s="2"/>
      <c r="G348" s="2"/>
      <c r="I348" s="2"/>
      <c r="K348" s="2"/>
      <c r="M348" s="2"/>
    </row>
    <row r="349">
      <c r="A349" s="2"/>
      <c r="B349" s="2"/>
      <c r="C349" s="2"/>
      <c r="E349" s="2"/>
      <c r="G349" s="2"/>
      <c r="I349" s="2"/>
      <c r="K349" s="2"/>
      <c r="M349" s="2"/>
    </row>
    <row r="350">
      <c r="A350" s="2"/>
      <c r="B350" s="2"/>
      <c r="C350" s="2"/>
      <c r="E350" s="2"/>
      <c r="G350" s="2"/>
      <c r="I350" s="2"/>
      <c r="K350" s="2"/>
      <c r="M350" s="2"/>
    </row>
    <row r="351">
      <c r="A351" s="2"/>
      <c r="B351" s="2"/>
      <c r="C351" s="2"/>
      <c r="E351" s="2"/>
      <c r="G351" s="2"/>
      <c r="I351" s="2"/>
      <c r="K351" s="2"/>
      <c r="M351" s="2"/>
    </row>
    <row r="352">
      <c r="A352" s="2"/>
      <c r="B352" s="2"/>
      <c r="C352" s="2"/>
      <c r="E352" s="2"/>
      <c r="G352" s="2"/>
      <c r="I352" s="2"/>
      <c r="K352" s="2"/>
      <c r="M352" s="2"/>
    </row>
    <row r="353">
      <c r="A353" s="2"/>
      <c r="B353" s="2"/>
      <c r="C353" s="2"/>
      <c r="E353" s="2"/>
      <c r="G353" s="2"/>
      <c r="I353" s="2"/>
      <c r="K353" s="2"/>
      <c r="M353" s="2"/>
    </row>
    <row r="354">
      <c r="A354" s="2"/>
      <c r="B354" s="2"/>
      <c r="C354" s="2"/>
      <c r="E354" s="2"/>
      <c r="G354" s="2"/>
      <c r="I354" s="2"/>
      <c r="K354" s="2"/>
      <c r="M354" s="2"/>
    </row>
    <row r="355">
      <c r="A355" s="2"/>
      <c r="B355" s="2"/>
      <c r="C355" s="2"/>
      <c r="E355" s="2"/>
      <c r="G355" s="2"/>
      <c r="I355" s="2"/>
      <c r="K355" s="2"/>
      <c r="M355" s="2"/>
    </row>
    <row r="356">
      <c r="A356" s="2"/>
      <c r="B356" s="2"/>
      <c r="C356" s="2"/>
      <c r="E356" s="2"/>
      <c r="G356" s="2"/>
      <c r="I356" s="2"/>
      <c r="K356" s="2"/>
      <c r="M356" s="2"/>
    </row>
    <row r="357">
      <c r="A357" s="2"/>
      <c r="B357" s="2"/>
      <c r="C357" s="2"/>
      <c r="E357" s="2"/>
      <c r="G357" s="2"/>
      <c r="I357" s="2"/>
      <c r="K357" s="2"/>
      <c r="M357" s="2"/>
    </row>
    <row r="358">
      <c r="A358" s="2"/>
      <c r="B358" s="2"/>
      <c r="C358" s="2"/>
      <c r="E358" s="2"/>
      <c r="G358" s="2"/>
      <c r="I358" s="2"/>
      <c r="K358" s="2"/>
      <c r="M358" s="2"/>
    </row>
    <row r="359">
      <c r="A359" s="2"/>
      <c r="B359" s="2"/>
      <c r="C359" s="2"/>
      <c r="E359" s="2"/>
      <c r="G359" s="2"/>
      <c r="I359" s="2"/>
      <c r="K359" s="2"/>
      <c r="M359" s="2"/>
    </row>
    <row r="360">
      <c r="A360" s="2"/>
      <c r="B360" s="2"/>
      <c r="C360" s="2"/>
      <c r="E360" s="2"/>
      <c r="G360" s="2"/>
      <c r="I360" s="2"/>
      <c r="K360" s="2"/>
      <c r="M360" s="2"/>
    </row>
    <row r="361">
      <c r="A361" s="2"/>
      <c r="B361" s="2"/>
      <c r="C361" s="2"/>
      <c r="E361" s="2"/>
      <c r="G361" s="2"/>
      <c r="I361" s="2"/>
      <c r="K361" s="2"/>
      <c r="M361" s="2"/>
    </row>
    <row r="362">
      <c r="A362" s="2"/>
      <c r="B362" s="2"/>
      <c r="C362" s="2"/>
      <c r="E362" s="2"/>
      <c r="G362" s="2"/>
      <c r="I362" s="2"/>
      <c r="K362" s="2"/>
      <c r="M362" s="2"/>
    </row>
    <row r="363">
      <c r="A363" s="2"/>
      <c r="B363" s="2"/>
      <c r="C363" s="2"/>
      <c r="E363" s="2"/>
      <c r="G363" s="2"/>
      <c r="I363" s="2"/>
      <c r="K363" s="2"/>
      <c r="M363" s="2"/>
    </row>
    <row r="364">
      <c r="A364" s="2"/>
      <c r="B364" s="2"/>
      <c r="C364" s="2"/>
      <c r="E364" s="2"/>
      <c r="G364" s="2"/>
      <c r="I364" s="2"/>
      <c r="K364" s="2"/>
      <c r="M364" s="2"/>
    </row>
    <row r="365">
      <c r="A365" s="2"/>
      <c r="B365" s="2"/>
      <c r="C365" s="2"/>
      <c r="E365" s="2"/>
      <c r="G365" s="2"/>
      <c r="I365" s="2"/>
      <c r="K365" s="2"/>
      <c r="M365" s="2"/>
    </row>
    <row r="366">
      <c r="A366" s="2"/>
      <c r="B366" s="2"/>
      <c r="C366" s="2"/>
      <c r="E366" s="2"/>
      <c r="G366" s="2"/>
      <c r="I366" s="2"/>
      <c r="K366" s="2"/>
      <c r="M366" s="2"/>
    </row>
    <row r="367">
      <c r="A367" s="2"/>
      <c r="B367" s="2"/>
      <c r="C367" s="2"/>
      <c r="E367" s="2"/>
      <c r="G367" s="2"/>
      <c r="I367" s="2"/>
      <c r="K367" s="2"/>
      <c r="M367" s="2"/>
    </row>
    <row r="368">
      <c r="A368" s="2"/>
      <c r="B368" s="2"/>
      <c r="C368" s="2"/>
      <c r="E368" s="2"/>
      <c r="G368" s="2"/>
      <c r="I368" s="2"/>
      <c r="K368" s="2"/>
      <c r="M368" s="2"/>
    </row>
    <row r="369">
      <c r="A369" s="2"/>
      <c r="B369" s="2"/>
      <c r="C369" s="2"/>
      <c r="E369" s="2"/>
      <c r="G369" s="2"/>
      <c r="I369" s="2"/>
      <c r="K369" s="2"/>
      <c r="M369" s="2"/>
    </row>
    <row r="370">
      <c r="A370" s="2"/>
      <c r="B370" s="2"/>
      <c r="C370" s="2"/>
      <c r="E370" s="2"/>
      <c r="G370" s="2"/>
      <c r="I370" s="2"/>
      <c r="K370" s="2"/>
      <c r="M370" s="2"/>
    </row>
    <row r="371">
      <c r="A371" s="2"/>
      <c r="B371" s="2"/>
      <c r="C371" s="2"/>
      <c r="E371" s="2"/>
      <c r="G371" s="2"/>
      <c r="I371" s="2"/>
      <c r="K371" s="2"/>
      <c r="M371" s="2"/>
    </row>
    <row r="372">
      <c r="A372" s="2"/>
      <c r="B372" s="2"/>
      <c r="C372" s="2"/>
      <c r="E372" s="2"/>
      <c r="G372" s="2"/>
      <c r="I372" s="2"/>
      <c r="K372" s="2"/>
      <c r="M372" s="2"/>
    </row>
    <row r="373">
      <c r="A373" s="2"/>
      <c r="B373" s="2"/>
      <c r="C373" s="2"/>
      <c r="E373" s="2"/>
      <c r="G373" s="2"/>
      <c r="I373" s="2"/>
      <c r="K373" s="2"/>
      <c r="M373" s="2"/>
    </row>
    <row r="374">
      <c r="A374" s="2"/>
      <c r="B374" s="2"/>
      <c r="C374" s="2"/>
      <c r="E374" s="2"/>
      <c r="G374" s="2"/>
      <c r="I374" s="2"/>
      <c r="K374" s="2"/>
      <c r="M374" s="2"/>
    </row>
    <row r="375">
      <c r="A375" s="2"/>
      <c r="B375" s="2"/>
      <c r="C375" s="2"/>
      <c r="E375" s="2"/>
      <c r="G375" s="2"/>
      <c r="I375" s="2"/>
      <c r="K375" s="2"/>
      <c r="M375" s="2"/>
    </row>
    <row r="376">
      <c r="A376" s="2"/>
      <c r="B376" s="2"/>
      <c r="C376" s="2"/>
      <c r="E376" s="2"/>
      <c r="G376" s="2"/>
      <c r="I376" s="2"/>
      <c r="K376" s="2"/>
      <c r="M376" s="2"/>
    </row>
    <row r="377">
      <c r="A377" s="2"/>
      <c r="B377" s="2"/>
      <c r="C377" s="2"/>
      <c r="E377" s="2"/>
      <c r="G377" s="2"/>
      <c r="I377" s="2"/>
      <c r="K377" s="2"/>
      <c r="M377" s="2"/>
    </row>
    <row r="378">
      <c r="A378" s="2"/>
      <c r="B378" s="2"/>
      <c r="C378" s="2"/>
      <c r="E378" s="2"/>
      <c r="G378" s="2"/>
      <c r="I378" s="2"/>
      <c r="K378" s="2"/>
      <c r="M378" s="2"/>
    </row>
    <row r="379">
      <c r="A379" s="2"/>
      <c r="B379" s="2"/>
      <c r="C379" s="2"/>
      <c r="E379" s="2"/>
      <c r="G379" s="2"/>
      <c r="I379" s="2"/>
      <c r="K379" s="2"/>
      <c r="M379" s="2"/>
    </row>
    <row r="380">
      <c r="A380" s="2"/>
      <c r="B380" s="2"/>
      <c r="C380" s="2"/>
      <c r="E380" s="2"/>
      <c r="G380" s="2"/>
      <c r="I380" s="2"/>
      <c r="K380" s="2"/>
      <c r="M380" s="2"/>
    </row>
    <row r="381">
      <c r="A381" s="2"/>
      <c r="B381" s="2"/>
      <c r="C381" s="2"/>
      <c r="E381" s="2"/>
      <c r="G381" s="2"/>
      <c r="I381" s="2"/>
      <c r="K381" s="2"/>
      <c r="M381" s="2"/>
    </row>
    <row r="382">
      <c r="A382" s="2"/>
      <c r="B382" s="2"/>
      <c r="C382" s="2"/>
      <c r="E382" s="2"/>
      <c r="G382" s="2"/>
      <c r="I382" s="2"/>
      <c r="K382" s="2"/>
      <c r="M382" s="2"/>
    </row>
    <row r="383">
      <c r="A383" s="2"/>
      <c r="B383" s="2"/>
      <c r="C383" s="2"/>
      <c r="E383" s="2"/>
      <c r="G383" s="2"/>
      <c r="I383" s="2"/>
      <c r="K383" s="2"/>
      <c r="M383" s="2"/>
    </row>
    <row r="384">
      <c r="A384" s="2"/>
      <c r="B384" s="2"/>
      <c r="C384" s="2"/>
      <c r="E384" s="2"/>
      <c r="G384" s="2"/>
      <c r="I384" s="2"/>
      <c r="K384" s="2"/>
      <c r="M384" s="2"/>
    </row>
    <row r="385">
      <c r="A385" s="2"/>
      <c r="B385" s="2"/>
      <c r="C385" s="2"/>
      <c r="E385" s="2"/>
      <c r="G385" s="2"/>
      <c r="I385" s="2"/>
      <c r="K385" s="2"/>
      <c r="M385" s="2"/>
    </row>
    <row r="386">
      <c r="A386" s="2"/>
      <c r="B386" s="2"/>
      <c r="C386" s="2"/>
      <c r="E386" s="2"/>
      <c r="G386" s="2"/>
      <c r="I386" s="2"/>
      <c r="K386" s="2"/>
      <c r="M386" s="2"/>
    </row>
    <row r="387">
      <c r="A387" s="2"/>
      <c r="B387" s="2"/>
      <c r="C387" s="2"/>
      <c r="E387" s="2"/>
      <c r="G387" s="2"/>
      <c r="I387" s="2"/>
      <c r="K387" s="2"/>
      <c r="M387" s="2"/>
    </row>
    <row r="388">
      <c r="A388" s="2"/>
      <c r="B388" s="2"/>
      <c r="C388" s="2"/>
      <c r="E388" s="2"/>
      <c r="G388" s="2"/>
      <c r="I388" s="2"/>
      <c r="K388" s="2"/>
      <c r="M388" s="2"/>
    </row>
    <row r="389">
      <c r="A389" s="2"/>
      <c r="B389" s="2"/>
      <c r="C389" s="2"/>
      <c r="E389" s="2"/>
      <c r="G389" s="2"/>
      <c r="I389" s="2"/>
      <c r="K389" s="2"/>
      <c r="M389" s="2"/>
    </row>
    <row r="390">
      <c r="A390" s="2"/>
      <c r="B390" s="2"/>
      <c r="C390" s="2"/>
      <c r="E390" s="2"/>
      <c r="G390" s="2"/>
      <c r="I390" s="2"/>
      <c r="K390" s="2"/>
      <c r="M390" s="2"/>
    </row>
    <row r="391">
      <c r="A391" s="2"/>
      <c r="B391" s="2"/>
      <c r="C391" s="2"/>
      <c r="E391" s="2"/>
      <c r="G391" s="2"/>
      <c r="I391" s="2"/>
      <c r="K391" s="2"/>
      <c r="M391" s="2"/>
    </row>
    <row r="392">
      <c r="A392" s="2"/>
      <c r="B392" s="2"/>
      <c r="C392" s="2"/>
      <c r="E392" s="2"/>
      <c r="G392" s="2"/>
      <c r="I392" s="2"/>
      <c r="K392" s="2"/>
      <c r="M392" s="2"/>
    </row>
    <row r="393">
      <c r="A393" s="2"/>
      <c r="B393" s="2"/>
      <c r="C393" s="2"/>
      <c r="E393" s="2"/>
      <c r="G393" s="2"/>
      <c r="I393" s="2"/>
      <c r="K393" s="2"/>
      <c r="M393" s="2"/>
    </row>
    <row r="394">
      <c r="A394" s="2"/>
      <c r="B394" s="2"/>
      <c r="C394" s="2"/>
      <c r="E394" s="2"/>
      <c r="G394" s="2"/>
      <c r="I394" s="2"/>
      <c r="K394" s="2"/>
      <c r="M394" s="2"/>
    </row>
    <row r="395">
      <c r="A395" s="2"/>
      <c r="B395" s="2"/>
      <c r="C395" s="2"/>
      <c r="E395" s="2"/>
      <c r="G395" s="2"/>
      <c r="I395" s="2"/>
      <c r="K395" s="2"/>
      <c r="M395" s="2"/>
    </row>
    <row r="396">
      <c r="A396" s="2"/>
      <c r="B396" s="2"/>
      <c r="C396" s="2"/>
      <c r="E396" s="2"/>
      <c r="G396" s="2"/>
      <c r="I396" s="2"/>
      <c r="K396" s="2"/>
      <c r="M396" s="2"/>
    </row>
    <row r="397">
      <c r="A397" s="2"/>
      <c r="B397" s="2"/>
      <c r="C397" s="2"/>
      <c r="E397" s="2"/>
      <c r="G397" s="2"/>
      <c r="I397" s="2"/>
      <c r="K397" s="2"/>
      <c r="M397" s="2"/>
    </row>
    <row r="398">
      <c r="A398" s="2"/>
      <c r="B398" s="2"/>
      <c r="C398" s="2"/>
      <c r="E398" s="2"/>
      <c r="G398" s="2"/>
      <c r="I398" s="2"/>
      <c r="K398" s="2"/>
      <c r="M398" s="2"/>
    </row>
    <row r="399">
      <c r="A399" s="2"/>
      <c r="B399" s="2"/>
      <c r="C399" s="2"/>
      <c r="E399" s="2"/>
      <c r="G399" s="2"/>
      <c r="I399" s="2"/>
      <c r="K399" s="2"/>
      <c r="M399" s="2"/>
    </row>
    <row r="400">
      <c r="A400" s="2"/>
      <c r="B400" s="2"/>
      <c r="C400" s="2"/>
      <c r="E400" s="2"/>
      <c r="G400" s="2"/>
      <c r="I400" s="2"/>
      <c r="K400" s="2"/>
      <c r="M400" s="2"/>
    </row>
    <row r="401">
      <c r="A401" s="2"/>
      <c r="B401" s="2"/>
      <c r="C401" s="2"/>
      <c r="E401" s="2"/>
      <c r="G401" s="2"/>
      <c r="I401" s="2"/>
      <c r="K401" s="2"/>
      <c r="M401" s="2"/>
    </row>
    <row r="402">
      <c r="A402" s="2"/>
      <c r="B402" s="2"/>
      <c r="C402" s="2"/>
      <c r="E402" s="2"/>
      <c r="G402" s="2"/>
      <c r="I402" s="2"/>
      <c r="K402" s="2"/>
      <c r="M402" s="2"/>
    </row>
    <row r="403">
      <c r="A403" s="2"/>
      <c r="B403" s="2"/>
      <c r="C403" s="2"/>
      <c r="E403" s="2"/>
      <c r="G403" s="2"/>
      <c r="I403" s="2"/>
      <c r="K403" s="2"/>
      <c r="M403" s="2"/>
    </row>
    <row r="404">
      <c r="A404" s="2"/>
      <c r="B404" s="2"/>
      <c r="C404" s="2"/>
      <c r="E404" s="2"/>
      <c r="G404" s="2"/>
      <c r="I404" s="2"/>
      <c r="K404" s="2"/>
      <c r="M404" s="2"/>
    </row>
    <row r="405">
      <c r="A405" s="2"/>
      <c r="B405" s="2"/>
      <c r="C405" s="2"/>
      <c r="E405" s="2"/>
      <c r="G405" s="2"/>
      <c r="I405" s="2"/>
      <c r="K405" s="2"/>
      <c r="M405" s="2"/>
    </row>
    <row r="406">
      <c r="A406" s="2"/>
      <c r="B406" s="2"/>
      <c r="C406" s="2"/>
      <c r="E406" s="2"/>
      <c r="G406" s="2"/>
      <c r="I406" s="2"/>
      <c r="K406" s="2"/>
      <c r="M406" s="2"/>
    </row>
    <row r="407">
      <c r="A407" s="2"/>
      <c r="B407" s="2"/>
      <c r="C407" s="2"/>
      <c r="E407" s="2"/>
      <c r="G407" s="2"/>
      <c r="I407" s="2"/>
      <c r="K407" s="2"/>
      <c r="M407" s="2"/>
    </row>
    <row r="408">
      <c r="A408" s="2"/>
      <c r="B408" s="2"/>
      <c r="C408" s="2"/>
      <c r="E408" s="2"/>
      <c r="G408" s="2"/>
      <c r="I408" s="2"/>
      <c r="K408" s="2"/>
      <c r="M408" s="2"/>
    </row>
    <row r="409">
      <c r="A409" s="2"/>
      <c r="B409" s="2"/>
      <c r="C409" s="2"/>
      <c r="E409" s="2"/>
      <c r="G409" s="2"/>
      <c r="I409" s="2"/>
      <c r="K409" s="2"/>
      <c r="M409" s="2"/>
    </row>
    <row r="410">
      <c r="A410" s="2"/>
      <c r="B410" s="2"/>
      <c r="C410" s="2"/>
      <c r="E410" s="2"/>
      <c r="G410" s="2"/>
      <c r="I410" s="2"/>
      <c r="K410" s="2"/>
      <c r="M410" s="2"/>
    </row>
    <row r="411">
      <c r="A411" s="2"/>
      <c r="B411" s="2"/>
      <c r="C411" s="2"/>
      <c r="E411" s="2"/>
      <c r="G411" s="2"/>
      <c r="I411" s="2"/>
      <c r="K411" s="2"/>
      <c r="M411" s="2"/>
    </row>
    <row r="412">
      <c r="A412" s="2"/>
      <c r="B412" s="2"/>
      <c r="C412" s="2"/>
      <c r="E412" s="2"/>
      <c r="G412" s="2"/>
      <c r="I412" s="2"/>
      <c r="K412" s="2"/>
      <c r="M412" s="2"/>
    </row>
    <row r="413">
      <c r="A413" s="2"/>
      <c r="B413" s="2"/>
      <c r="C413" s="2"/>
      <c r="E413" s="2"/>
      <c r="G413" s="2"/>
      <c r="I413" s="2"/>
      <c r="K413" s="2"/>
      <c r="M413" s="2"/>
    </row>
    <row r="414">
      <c r="A414" s="2"/>
      <c r="B414" s="2"/>
      <c r="C414" s="2"/>
      <c r="E414" s="2"/>
      <c r="G414" s="2"/>
      <c r="I414" s="2"/>
      <c r="K414" s="2"/>
      <c r="M414" s="2"/>
    </row>
    <row r="415">
      <c r="A415" s="2"/>
      <c r="B415" s="2"/>
      <c r="C415" s="2"/>
      <c r="E415" s="2"/>
      <c r="G415" s="2"/>
      <c r="I415" s="2"/>
      <c r="K415" s="2"/>
      <c r="M415" s="2"/>
    </row>
    <row r="416">
      <c r="A416" s="2"/>
      <c r="B416" s="2"/>
      <c r="C416" s="2"/>
      <c r="E416" s="2"/>
      <c r="G416" s="2"/>
      <c r="I416" s="2"/>
      <c r="K416" s="2"/>
      <c r="M416" s="2"/>
    </row>
    <row r="417">
      <c r="A417" s="2"/>
      <c r="B417" s="2"/>
      <c r="C417" s="2"/>
      <c r="E417" s="2"/>
      <c r="G417" s="2"/>
      <c r="I417" s="2"/>
      <c r="K417" s="2"/>
      <c r="M417" s="2"/>
    </row>
    <row r="418">
      <c r="A418" s="2"/>
      <c r="B418" s="2"/>
      <c r="C418" s="2"/>
      <c r="E418" s="2"/>
      <c r="G418" s="2"/>
      <c r="I418" s="2"/>
      <c r="K418" s="2"/>
      <c r="M418" s="2"/>
    </row>
    <row r="419">
      <c r="A419" s="2"/>
      <c r="B419" s="2"/>
      <c r="C419" s="2"/>
      <c r="E419" s="2"/>
      <c r="G419" s="2"/>
      <c r="I419" s="2"/>
      <c r="K419" s="2"/>
      <c r="M419" s="2"/>
    </row>
    <row r="420">
      <c r="A420" s="2"/>
      <c r="B420" s="2"/>
      <c r="C420" s="2"/>
      <c r="E420" s="2"/>
      <c r="G420" s="2"/>
      <c r="I420" s="2"/>
      <c r="K420" s="2"/>
      <c r="M420" s="2"/>
    </row>
    <row r="421">
      <c r="A421" s="2"/>
      <c r="B421" s="2"/>
      <c r="C421" s="2"/>
      <c r="E421" s="2"/>
      <c r="G421" s="2"/>
      <c r="I421" s="2"/>
      <c r="K421" s="2"/>
      <c r="M421" s="2"/>
    </row>
    <row r="422">
      <c r="A422" s="2"/>
      <c r="B422" s="2"/>
      <c r="C422" s="2"/>
      <c r="E422" s="2"/>
      <c r="G422" s="2"/>
      <c r="I422" s="2"/>
      <c r="K422" s="2"/>
      <c r="M422" s="2"/>
    </row>
    <row r="423">
      <c r="A423" s="2"/>
      <c r="B423" s="2"/>
      <c r="C423" s="2"/>
      <c r="E423" s="2"/>
      <c r="G423" s="2"/>
      <c r="I423" s="2"/>
      <c r="K423" s="2"/>
      <c r="M423" s="2"/>
    </row>
    <row r="424">
      <c r="A424" s="2"/>
      <c r="B424" s="2"/>
      <c r="C424" s="2"/>
      <c r="E424" s="2"/>
      <c r="G424" s="2"/>
      <c r="I424" s="2"/>
      <c r="K424" s="2"/>
      <c r="M424" s="2"/>
    </row>
    <row r="425">
      <c r="A425" s="2"/>
      <c r="B425" s="2"/>
      <c r="C425" s="2"/>
      <c r="E425" s="2"/>
      <c r="G425" s="2"/>
      <c r="I425" s="2"/>
      <c r="K425" s="2"/>
      <c r="M425" s="2"/>
    </row>
    <row r="426">
      <c r="A426" s="2"/>
      <c r="B426" s="2"/>
      <c r="C426" s="2"/>
      <c r="E426" s="2"/>
      <c r="G426" s="2"/>
      <c r="I426" s="2"/>
      <c r="K426" s="2"/>
      <c r="M426" s="2"/>
    </row>
    <row r="427">
      <c r="A427" s="2"/>
      <c r="B427" s="2"/>
      <c r="C427" s="2"/>
      <c r="E427" s="2"/>
      <c r="G427" s="2"/>
      <c r="I427" s="2"/>
      <c r="K427" s="2"/>
      <c r="M427" s="2"/>
    </row>
    <row r="428">
      <c r="A428" s="2"/>
      <c r="B428" s="2"/>
      <c r="C428" s="2"/>
      <c r="E428" s="2"/>
      <c r="G428" s="2"/>
      <c r="I428" s="2"/>
      <c r="K428" s="2"/>
      <c r="M428" s="2"/>
    </row>
    <row r="429">
      <c r="A429" s="2"/>
      <c r="B429" s="2"/>
      <c r="C429" s="2"/>
      <c r="E429" s="2"/>
      <c r="G429" s="2"/>
      <c r="I429" s="2"/>
      <c r="K429" s="2"/>
      <c r="M429" s="2"/>
    </row>
    <row r="430">
      <c r="A430" s="2"/>
      <c r="B430" s="2"/>
      <c r="C430" s="2"/>
      <c r="E430" s="2"/>
      <c r="G430" s="2"/>
      <c r="I430" s="2"/>
      <c r="K430" s="2"/>
      <c r="M430" s="2"/>
    </row>
    <row r="431">
      <c r="A431" s="2"/>
      <c r="B431" s="2"/>
      <c r="C431" s="2"/>
      <c r="E431" s="2"/>
      <c r="G431" s="2"/>
      <c r="I431" s="2"/>
      <c r="K431" s="2"/>
      <c r="M431" s="2"/>
    </row>
    <row r="432">
      <c r="A432" s="2"/>
      <c r="B432" s="2"/>
      <c r="C432" s="2"/>
      <c r="E432" s="2"/>
      <c r="G432" s="2"/>
      <c r="I432" s="2"/>
      <c r="K432" s="2"/>
      <c r="M432" s="2"/>
    </row>
    <row r="433">
      <c r="A433" s="2"/>
      <c r="B433" s="2"/>
      <c r="C433" s="2"/>
      <c r="E433" s="2"/>
      <c r="G433" s="2"/>
      <c r="I433" s="2"/>
      <c r="K433" s="2"/>
      <c r="M433" s="2"/>
    </row>
    <row r="434">
      <c r="A434" s="2"/>
      <c r="B434" s="2"/>
      <c r="C434" s="2"/>
      <c r="E434" s="2"/>
      <c r="G434" s="2"/>
      <c r="I434" s="2"/>
      <c r="K434" s="2"/>
      <c r="M434" s="2"/>
    </row>
    <row r="435">
      <c r="A435" s="2"/>
      <c r="B435" s="2"/>
      <c r="C435" s="2"/>
      <c r="E435" s="2"/>
      <c r="G435" s="2"/>
      <c r="I435" s="2"/>
      <c r="K435" s="2"/>
      <c r="M435" s="2"/>
    </row>
    <row r="436">
      <c r="A436" s="2"/>
      <c r="B436" s="2"/>
      <c r="C436" s="2"/>
      <c r="E436" s="2"/>
      <c r="G436" s="2"/>
      <c r="I436" s="2"/>
      <c r="K436" s="2"/>
      <c r="M436" s="2"/>
    </row>
    <row r="437">
      <c r="A437" s="2"/>
      <c r="B437" s="2"/>
      <c r="C437" s="2"/>
      <c r="E437" s="2"/>
      <c r="G437" s="2"/>
      <c r="I437" s="2"/>
      <c r="K437" s="2"/>
      <c r="M437" s="2"/>
    </row>
    <row r="438">
      <c r="A438" s="2"/>
      <c r="B438" s="2"/>
      <c r="C438" s="2"/>
      <c r="E438" s="2"/>
      <c r="G438" s="2"/>
      <c r="I438" s="2"/>
      <c r="K438" s="2"/>
      <c r="M438" s="2"/>
    </row>
    <row r="439">
      <c r="A439" s="2"/>
      <c r="B439" s="2"/>
      <c r="C439" s="2"/>
      <c r="E439" s="2"/>
      <c r="G439" s="2"/>
      <c r="I439" s="2"/>
      <c r="K439" s="2"/>
      <c r="M439" s="2"/>
    </row>
    <row r="440">
      <c r="A440" s="2"/>
      <c r="B440" s="2"/>
      <c r="C440" s="2"/>
      <c r="E440" s="2"/>
      <c r="G440" s="2"/>
      <c r="I440" s="2"/>
      <c r="K440" s="2"/>
      <c r="M440" s="2"/>
    </row>
    <row r="441">
      <c r="A441" s="2"/>
      <c r="B441" s="2"/>
      <c r="C441" s="2"/>
      <c r="E441" s="2"/>
      <c r="G441" s="2"/>
      <c r="I441" s="2"/>
      <c r="K441" s="2"/>
      <c r="M441" s="2"/>
    </row>
    <row r="442">
      <c r="A442" s="2"/>
      <c r="B442" s="2"/>
      <c r="C442" s="2"/>
      <c r="E442" s="2"/>
      <c r="G442" s="2"/>
      <c r="I442" s="2"/>
      <c r="K442" s="2"/>
      <c r="M442" s="2"/>
    </row>
    <row r="443">
      <c r="A443" s="2"/>
      <c r="B443" s="2"/>
      <c r="C443" s="2"/>
      <c r="E443" s="2"/>
      <c r="G443" s="2"/>
      <c r="I443" s="2"/>
      <c r="K443" s="2"/>
      <c r="M443" s="2"/>
    </row>
    <row r="444">
      <c r="A444" s="2"/>
      <c r="B444" s="2"/>
      <c r="C444" s="2"/>
      <c r="E444" s="2"/>
      <c r="G444" s="2"/>
      <c r="I444" s="2"/>
      <c r="K444" s="2"/>
      <c r="M444" s="2"/>
    </row>
    <row r="445">
      <c r="A445" s="2"/>
      <c r="B445" s="2"/>
      <c r="C445" s="2"/>
      <c r="E445" s="2"/>
      <c r="G445" s="2"/>
      <c r="I445" s="2"/>
      <c r="K445" s="2"/>
      <c r="M445" s="2"/>
    </row>
    <row r="446">
      <c r="A446" s="2"/>
      <c r="B446" s="2"/>
      <c r="C446" s="2"/>
      <c r="E446" s="2"/>
      <c r="G446" s="2"/>
      <c r="I446" s="2"/>
      <c r="K446" s="2"/>
      <c r="M446" s="2"/>
    </row>
    <row r="447">
      <c r="A447" s="2"/>
      <c r="B447" s="2"/>
      <c r="C447" s="2"/>
      <c r="E447" s="2"/>
      <c r="G447" s="2"/>
      <c r="I447" s="2"/>
      <c r="K447" s="2"/>
      <c r="M447" s="2"/>
    </row>
    <row r="448">
      <c r="A448" s="2"/>
      <c r="B448" s="2"/>
      <c r="C448" s="2"/>
      <c r="E448" s="2"/>
      <c r="G448" s="2"/>
      <c r="I448" s="2"/>
      <c r="K448" s="2"/>
      <c r="M448" s="2"/>
    </row>
    <row r="449">
      <c r="A449" s="2"/>
      <c r="B449" s="2"/>
      <c r="C449" s="2"/>
      <c r="E449" s="2"/>
      <c r="G449" s="2"/>
      <c r="I449" s="2"/>
      <c r="K449" s="2"/>
      <c r="M449" s="2"/>
    </row>
    <row r="450">
      <c r="A450" s="2"/>
      <c r="B450" s="2"/>
      <c r="C450" s="2"/>
      <c r="E450" s="2"/>
      <c r="G450" s="2"/>
      <c r="I450" s="2"/>
      <c r="K450" s="2"/>
      <c r="M450" s="2"/>
    </row>
    <row r="451">
      <c r="A451" s="2"/>
      <c r="B451" s="2"/>
      <c r="C451" s="2"/>
      <c r="E451" s="2"/>
      <c r="G451" s="2"/>
      <c r="I451" s="2"/>
      <c r="K451" s="2"/>
      <c r="M451" s="2"/>
    </row>
    <row r="452">
      <c r="A452" s="2"/>
      <c r="B452" s="2"/>
      <c r="C452" s="2"/>
      <c r="E452" s="2"/>
      <c r="G452" s="2"/>
      <c r="I452" s="2"/>
      <c r="K452" s="2"/>
      <c r="M452" s="2"/>
    </row>
    <row r="453">
      <c r="A453" s="2"/>
      <c r="B453" s="2"/>
      <c r="C453" s="2"/>
      <c r="E453" s="2"/>
      <c r="G453" s="2"/>
      <c r="I453" s="2"/>
      <c r="K453" s="2"/>
      <c r="M453" s="2"/>
    </row>
    <row r="454">
      <c r="A454" s="2"/>
      <c r="B454" s="2"/>
      <c r="C454" s="2"/>
      <c r="E454" s="2"/>
      <c r="G454" s="2"/>
      <c r="I454" s="2"/>
      <c r="K454" s="2"/>
      <c r="M454" s="2"/>
    </row>
    <row r="455">
      <c r="A455" s="2"/>
      <c r="B455" s="2"/>
      <c r="C455" s="2"/>
      <c r="E455" s="2"/>
      <c r="G455" s="2"/>
      <c r="I455" s="2"/>
      <c r="K455" s="2"/>
      <c r="M455" s="2"/>
    </row>
    <row r="456">
      <c r="A456" s="2"/>
      <c r="B456" s="2"/>
      <c r="C456" s="2"/>
      <c r="E456" s="2"/>
      <c r="G456" s="2"/>
      <c r="I456" s="2"/>
      <c r="K456" s="2"/>
      <c r="M456" s="2"/>
    </row>
    <row r="457">
      <c r="A457" s="2"/>
      <c r="B457" s="2"/>
      <c r="C457" s="2"/>
      <c r="E457" s="2"/>
      <c r="G457" s="2"/>
      <c r="I457" s="2"/>
      <c r="K457" s="2"/>
      <c r="M457" s="2"/>
    </row>
    <row r="458">
      <c r="A458" s="2"/>
      <c r="B458" s="2"/>
      <c r="C458" s="2"/>
      <c r="E458" s="2"/>
      <c r="G458" s="2"/>
      <c r="I458" s="2"/>
      <c r="K458" s="2"/>
      <c r="M458" s="2"/>
    </row>
    <row r="459">
      <c r="A459" s="2"/>
      <c r="B459" s="2"/>
      <c r="C459" s="2"/>
      <c r="E459" s="2"/>
      <c r="G459" s="2"/>
      <c r="I459" s="2"/>
      <c r="K459" s="2"/>
      <c r="M459" s="2"/>
    </row>
    <row r="460">
      <c r="A460" s="2"/>
      <c r="B460" s="2"/>
      <c r="C460" s="2"/>
      <c r="E460" s="2"/>
      <c r="G460" s="2"/>
      <c r="I460" s="2"/>
      <c r="K460" s="2"/>
      <c r="M460" s="2"/>
    </row>
    <row r="461">
      <c r="A461" s="2"/>
      <c r="B461" s="2"/>
      <c r="C461" s="2"/>
      <c r="E461" s="2"/>
      <c r="G461" s="2"/>
      <c r="I461" s="2"/>
      <c r="K461" s="2"/>
      <c r="M461" s="2"/>
    </row>
    <row r="462">
      <c r="A462" s="2"/>
      <c r="B462" s="2"/>
      <c r="C462" s="2"/>
      <c r="E462" s="2"/>
      <c r="G462" s="2"/>
      <c r="I462" s="2"/>
      <c r="K462" s="2"/>
      <c r="M462" s="2"/>
    </row>
    <row r="463">
      <c r="A463" s="2"/>
      <c r="B463" s="2"/>
      <c r="C463" s="2"/>
      <c r="E463" s="2"/>
      <c r="G463" s="2"/>
      <c r="I463" s="2"/>
      <c r="K463" s="2"/>
      <c r="M463" s="2"/>
    </row>
    <row r="464">
      <c r="A464" s="2"/>
      <c r="B464" s="2"/>
      <c r="C464" s="2"/>
      <c r="E464" s="2"/>
      <c r="G464" s="2"/>
      <c r="I464" s="2"/>
      <c r="K464" s="2"/>
      <c r="M464" s="2"/>
    </row>
    <row r="465">
      <c r="A465" s="2"/>
      <c r="B465" s="2"/>
      <c r="C465" s="2"/>
      <c r="E465" s="2"/>
      <c r="G465" s="2"/>
      <c r="I465" s="2"/>
      <c r="K465" s="2"/>
      <c r="M465" s="2"/>
    </row>
    <row r="466">
      <c r="A466" s="2"/>
      <c r="B466" s="2"/>
      <c r="C466" s="2"/>
      <c r="E466" s="2"/>
      <c r="G466" s="2"/>
      <c r="I466" s="2"/>
      <c r="K466" s="2"/>
      <c r="M466" s="2"/>
    </row>
    <row r="467">
      <c r="A467" s="2"/>
      <c r="B467" s="2"/>
      <c r="C467" s="2"/>
      <c r="E467" s="2"/>
      <c r="G467" s="2"/>
      <c r="I467" s="2"/>
      <c r="K467" s="2"/>
      <c r="M467" s="2"/>
    </row>
    <row r="468">
      <c r="A468" s="2"/>
      <c r="B468" s="2"/>
      <c r="C468" s="2"/>
      <c r="E468" s="2"/>
      <c r="G468" s="2"/>
      <c r="I468" s="2"/>
      <c r="K468" s="2"/>
      <c r="M468" s="2"/>
    </row>
    <row r="469">
      <c r="A469" s="2"/>
      <c r="B469" s="2"/>
      <c r="C469" s="2"/>
      <c r="E469" s="2"/>
      <c r="G469" s="2"/>
      <c r="I469" s="2"/>
      <c r="K469" s="2"/>
      <c r="M469" s="2"/>
    </row>
    <row r="470">
      <c r="A470" s="2"/>
      <c r="B470" s="2"/>
      <c r="C470" s="2"/>
      <c r="E470" s="2"/>
      <c r="G470" s="2"/>
      <c r="I470" s="2"/>
      <c r="K470" s="2"/>
      <c r="M470" s="2"/>
    </row>
    <row r="471">
      <c r="A471" s="2"/>
      <c r="B471" s="2"/>
      <c r="C471" s="2"/>
      <c r="E471" s="2"/>
      <c r="G471" s="2"/>
      <c r="I471" s="2"/>
      <c r="K471" s="2"/>
      <c r="M471" s="2"/>
    </row>
    <row r="472">
      <c r="A472" s="2"/>
      <c r="B472" s="2"/>
      <c r="C472" s="2"/>
      <c r="E472" s="2"/>
      <c r="G472" s="2"/>
      <c r="I472" s="2"/>
      <c r="K472" s="2"/>
      <c r="M472" s="2"/>
    </row>
    <row r="473">
      <c r="A473" s="2"/>
      <c r="B473" s="2"/>
      <c r="C473" s="2"/>
      <c r="E473" s="2"/>
      <c r="G473" s="2"/>
      <c r="I473" s="2"/>
      <c r="K473" s="2"/>
      <c r="M473" s="2"/>
    </row>
    <row r="474">
      <c r="A474" s="2"/>
      <c r="B474" s="2"/>
      <c r="C474" s="2"/>
      <c r="E474" s="2"/>
      <c r="G474" s="2"/>
      <c r="I474" s="2"/>
      <c r="K474" s="2"/>
      <c r="M474" s="2"/>
    </row>
    <row r="475">
      <c r="A475" s="2"/>
      <c r="B475" s="2"/>
      <c r="C475" s="2"/>
      <c r="E475" s="2"/>
      <c r="G475" s="2"/>
      <c r="I475" s="2"/>
      <c r="K475" s="2"/>
      <c r="M475" s="2"/>
    </row>
    <row r="476">
      <c r="A476" s="2"/>
      <c r="B476" s="2"/>
      <c r="C476" s="2"/>
      <c r="E476" s="2"/>
      <c r="G476" s="2"/>
      <c r="I476" s="2"/>
      <c r="K476" s="2"/>
      <c r="M476" s="2"/>
    </row>
    <row r="477">
      <c r="A477" s="2"/>
      <c r="B477" s="2"/>
      <c r="C477" s="2"/>
      <c r="E477" s="2"/>
      <c r="G477" s="2"/>
      <c r="I477" s="2"/>
      <c r="K477" s="2"/>
      <c r="M477" s="2"/>
    </row>
    <row r="478">
      <c r="A478" s="2"/>
      <c r="B478" s="2"/>
      <c r="C478" s="2"/>
      <c r="E478" s="2"/>
      <c r="G478" s="2"/>
      <c r="I478" s="2"/>
      <c r="K478" s="2"/>
      <c r="M478" s="2"/>
    </row>
    <row r="479">
      <c r="A479" s="2"/>
      <c r="B479" s="2"/>
      <c r="C479" s="2"/>
      <c r="E479" s="2"/>
      <c r="G479" s="2"/>
      <c r="I479" s="2"/>
      <c r="K479" s="2"/>
      <c r="M479" s="2"/>
    </row>
    <row r="480">
      <c r="A480" s="2"/>
      <c r="B480" s="2"/>
      <c r="C480" s="2"/>
      <c r="E480" s="2"/>
      <c r="G480" s="2"/>
      <c r="I480" s="2"/>
      <c r="K480" s="2"/>
      <c r="M480" s="2"/>
    </row>
    <row r="481">
      <c r="A481" s="2"/>
      <c r="B481" s="2"/>
      <c r="C481" s="2"/>
      <c r="E481" s="2"/>
      <c r="G481" s="2"/>
      <c r="I481" s="2"/>
      <c r="K481" s="2"/>
      <c r="M481" s="2"/>
    </row>
    <row r="482">
      <c r="A482" s="2"/>
      <c r="B482" s="2"/>
      <c r="C482" s="2"/>
      <c r="E482" s="2"/>
      <c r="G482" s="2"/>
      <c r="I482" s="2"/>
      <c r="K482" s="2"/>
      <c r="M482" s="2"/>
    </row>
    <row r="483">
      <c r="A483" s="2"/>
      <c r="B483" s="2"/>
      <c r="C483" s="2"/>
      <c r="E483" s="2"/>
      <c r="G483" s="2"/>
      <c r="I483" s="2"/>
      <c r="K483" s="2"/>
      <c r="M483" s="2"/>
    </row>
    <row r="484">
      <c r="A484" s="2"/>
      <c r="B484" s="2"/>
      <c r="C484" s="2"/>
      <c r="E484" s="2"/>
      <c r="G484" s="2"/>
      <c r="I484" s="2"/>
      <c r="K484" s="2"/>
      <c r="M484" s="2"/>
    </row>
    <row r="485">
      <c r="A485" s="2"/>
      <c r="B485" s="2"/>
      <c r="C485" s="2"/>
      <c r="E485" s="2"/>
      <c r="G485" s="2"/>
      <c r="I485" s="2"/>
      <c r="K485" s="2"/>
      <c r="M485" s="2"/>
    </row>
    <row r="486">
      <c r="A486" s="2"/>
      <c r="B486" s="2"/>
      <c r="C486" s="2"/>
      <c r="E486" s="2"/>
      <c r="G486" s="2"/>
      <c r="I486" s="2"/>
      <c r="K486" s="2"/>
      <c r="M486" s="2"/>
    </row>
    <row r="487">
      <c r="A487" s="2"/>
      <c r="B487" s="2"/>
      <c r="C487" s="2"/>
      <c r="E487" s="2"/>
      <c r="G487" s="2"/>
      <c r="I487" s="2"/>
      <c r="K487" s="2"/>
      <c r="M487" s="2"/>
    </row>
    <row r="488">
      <c r="A488" s="2"/>
      <c r="B488" s="2"/>
      <c r="C488" s="2"/>
      <c r="E488" s="2"/>
      <c r="G488" s="2"/>
      <c r="I488" s="2"/>
      <c r="K488" s="2"/>
      <c r="M488" s="2"/>
    </row>
    <row r="489">
      <c r="A489" s="2"/>
      <c r="B489" s="2"/>
      <c r="C489" s="2"/>
      <c r="E489" s="2"/>
      <c r="G489" s="2"/>
      <c r="I489" s="2"/>
      <c r="K489" s="2"/>
      <c r="M489" s="2"/>
    </row>
    <row r="490">
      <c r="A490" s="2"/>
      <c r="B490" s="2"/>
      <c r="C490" s="2"/>
      <c r="E490" s="2"/>
      <c r="G490" s="2"/>
      <c r="I490" s="2"/>
      <c r="K490" s="2"/>
      <c r="M490" s="2"/>
    </row>
    <row r="491">
      <c r="A491" s="2"/>
      <c r="B491" s="2"/>
      <c r="C491" s="2"/>
      <c r="E491" s="2"/>
      <c r="G491" s="2"/>
      <c r="I491" s="2"/>
      <c r="K491" s="2"/>
      <c r="M491" s="2"/>
    </row>
    <row r="492">
      <c r="A492" s="2"/>
      <c r="B492" s="2"/>
      <c r="C492" s="2"/>
      <c r="E492" s="2"/>
      <c r="G492" s="2"/>
      <c r="I492" s="2"/>
      <c r="K492" s="2"/>
      <c r="M492" s="2"/>
    </row>
    <row r="493">
      <c r="A493" s="2"/>
      <c r="B493" s="2"/>
      <c r="C493" s="2"/>
      <c r="E493" s="2"/>
      <c r="G493" s="2"/>
      <c r="I493" s="2"/>
      <c r="K493" s="2"/>
      <c r="M493" s="2"/>
    </row>
    <row r="494">
      <c r="A494" s="2"/>
      <c r="B494" s="2"/>
      <c r="C494" s="2"/>
      <c r="E494" s="2"/>
      <c r="G494" s="2"/>
      <c r="I494" s="2"/>
      <c r="K494" s="2"/>
      <c r="M494" s="2"/>
    </row>
    <row r="495">
      <c r="A495" s="2"/>
      <c r="B495" s="2"/>
      <c r="C495" s="2"/>
      <c r="E495" s="2"/>
      <c r="G495" s="2"/>
      <c r="I495" s="2"/>
      <c r="K495" s="2"/>
      <c r="M495" s="2"/>
    </row>
    <row r="496">
      <c r="A496" s="2"/>
      <c r="B496" s="2"/>
      <c r="C496" s="2"/>
      <c r="E496" s="2"/>
      <c r="G496" s="2"/>
      <c r="I496" s="2"/>
      <c r="K496" s="2"/>
      <c r="M496" s="2"/>
    </row>
    <row r="497">
      <c r="A497" s="2"/>
      <c r="B497" s="2"/>
      <c r="C497" s="2"/>
      <c r="E497" s="2"/>
      <c r="G497" s="2"/>
      <c r="I497" s="2"/>
      <c r="K497" s="2"/>
      <c r="M497" s="2"/>
    </row>
    <row r="498">
      <c r="A498" s="2"/>
      <c r="B498" s="2"/>
      <c r="C498" s="2"/>
      <c r="E498" s="2"/>
      <c r="G498" s="2"/>
      <c r="I498" s="2"/>
      <c r="K498" s="2"/>
      <c r="M498" s="2"/>
    </row>
    <row r="499">
      <c r="A499" s="2"/>
      <c r="B499" s="2"/>
      <c r="C499" s="2"/>
      <c r="E499" s="2"/>
      <c r="G499" s="2"/>
      <c r="I499" s="2"/>
      <c r="K499" s="2"/>
      <c r="M499" s="2"/>
    </row>
    <row r="500">
      <c r="A500" s="2"/>
      <c r="B500" s="2"/>
      <c r="C500" s="2"/>
      <c r="E500" s="2"/>
      <c r="G500" s="2"/>
      <c r="I500" s="2"/>
      <c r="K500" s="2"/>
      <c r="M500" s="2"/>
    </row>
    <row r="501">
      <c r="A501" s="2"/>
      <c r="B501" s="2"/>
      <c r="C501" s="2"/>
      <c r="E501" s="2"/>
      <c r="G501" s="2"/>
      <c r="I501" s="2"/>
      <c r="K501" s="2"/>
      <c r="M501" s="2"/>
    </row>
    <row r="502">
      <c r="A502" s="2"/>
      <c r="B502" s="2"/>
      <c r="C502" s="2"/>
      <c r="E502" s="2"/>
      <c r="G502" s="2"/>
      <c r="I502" s="2"/>
      <c r="K502" s="2"/>
      <c r="M502" s="2"/>
    </row>
    <row r="503">
      <c r="A503" s="2"/>
      <c r="B503" s="2"/>
      <c r="C503" s="2"/>
      <c r="E503" s="2"/>
      <c r="G503" s="2"/>
      <c r="I503" s="2"/>
      <c r="K503" s="2"/>
      <c r="M503" s="2"/>
    </row>
    <row r="504">
      <c r="A504" s="2"/>
      <c r="B504" s="2"/>
      <c r="C504" s="2"/>
      <c r="E504" s="2"/>
      <c r="G504" s="2"/>
      <c r="I504" s="2"/>
      <c r="K504" s="2"/>
      <c r="M504" s="2"/>
    </row>
    <row r="505">
      <c r="A505" s="2"/>
      <c r="B505" s="2"/>
      <c r="C505" s="2"/>
      <c r="E505" s="2"/>
      <c r="G505" s="2"/>
      <c r="I505" s="2"/>
      <c r="K505" s="2"/>
      <c r="M505" s="2"/>
    </row>
    <row r="506">
      <c r="A506" s="2"/>
      <c r="B506" s="2"/>
      <c r="C506" s="2"/>
      <c r="E506" s="2"/>
      <c r="G506" s="2"/>
      <c r="I506" s="2"/>
      <c r="K506" s="2"/>
      <c r="M506" s="2"/>
    </row>
    <row r="507">
      <c r="A507" s="2"/>
      <c r="B507" s="2"/>
      <c r="C507" s="2"/>
      <c r="E507" s="2"/>
      <c r="G507" s="2"/>
      <c r="I507" s="2"/>
      <c r="K507" s="2"/>
      <c r="M507" s="2"/>
    </row>
    <row r="508">
      <c r="A508" s="2"/>
      <c r="B508" s="2"/>
      <c r="C508" s="2"/>
      <c r="E508" s="2"/>
      <c r="G508" s="2"/>
      <c r="I508" s="2"/>
      <c r="K508" s="2"/>
      <c r="M508" s="2"/>
    </row>
    <row r="509">
      <c r="A509" s="2"/>
      <c r="B509" s="2"/>
      <c r="C509" s="2"/>
      <c r="E509" s="2"/>
      <c r="G509" s="2"/>
      <c r="I509" s="2"/>
      <c r="K509" s="2"/>
      <c r="M509" s="2"/>
    </row>
    <row r="510">
      <c r="A510" s="2"/>
      <c r="B510" s="2"/>
      <c r="C510" s="2"/>
      <c r="E510" s="2"/>
      <c r="G510" s="2"/>
      <c r="I510" s="2"/>
      <c r="K510" s="2"/>
      <c r="M510" s="2"/>
    </row>
    <row r="511">
      <c r="A511" s="2"/>
      <c r="B511" s="2"/>
      <c r="C511" s="2"/>
      <c r="E511" s="2"/>
      <c r="G511" s="2"/>
      <c r="I511" s="2"/>
      <c r="K511" s="2"/>
      <c r="M511" s="2"/>
    </row>
    <row r="512">
      <c r="A512" s="2"/>
      <c r="B512" s="2"/>
      <c r="C512" s="2"/>
      <c r="E512" s="2"/>
      <c r="G512" s="2"/>
      <c r="I512" s="2"/>
      <c r="K512" s="2"/>
      <c r="M512" s="2"/>
    </row>
    <row r="513">
      <c r="A513" s="2"/>
      <c r="B513" s="2"/>
      <c r="C513" s="2"/>
      <c r="E513" s="2"/>
      <c r="G513" s="2"/>
      <c r="I513" s="2"/>
      <c r="K513" s="2"/>
      <c r="M513" s="2"/>
    </row>
    <row r="514">
      <c r="A514" s="2"/>
      <c r="B514" s="2"/>
      <c r="C514" s="2"/>
      <c r="E514" s="2"/>
      <c r="G514" s="2"/>
      <c r="I514" s="2"/>
      <c r="K514" s="2"/>
      <c r="M514" s="2"/>
    </row>
    <row r="515">
      <c r="A515" s="2"/>
      <c r="B515" s="2"/>
      <c r="C515" s="2"/>
      <c r="E515" s="2"/>
      <c r="G515" s="2"/>
      <c r="I515" s="2"/>
      <c r="K515" s="2"/>
      <c r="M515" s="2"/>
    </row>
    <row r="516">
      <c r="A516" s="2"/>
      <c r="B516" s="2"/>
      <c r="C516" s="2"/>
      <c r="E516" s="2"/>
      <c r="G516" s="2"/>
      <c r="I516" s="2"/>
      <c r="K516" s="2"/>
      <c r="M516" s="2"/>
    </row>
    <row r="517">
      <c r="A517" s="2"/>
      <c r="B517" s="2"/>
      <c r="C517" s="2"/>
      <c r="E517" s="2"/>
      <c r="G517" s="2"/>
      <c r="I517" s="2"/>
      <c r="K517" s="2"/>
      <c r="M517" s="2"/>
    </row>
    <row r="518">
      <c r="A518" s="2"/>
      <c r="B518" s="2"/>
      <c r="C518" s="2"/>
      <c r="E518" s="2"/>
      <c r="G518" s="2"/>
      <c r="I518" s="2"/>
      <c r="K518" s="2"/>
      <c r="M518" s="2"/>
    </row>
    <row r="519">
      <c r="A519" s="2"/>
      <c r="B519" s="2"/>
      <c r="C519" s="2"/>
      <c r="E519" s="2"/>
      <c r="G519" s="2"/>
      <c r="I519" s="2"/>
      <c r="K519" s="2"/>
      <c r="M519" s="2"/>
    </row>
    <row r="520">
      <c r="A520" s="2"/>
      <c r="B520" s="2"/>
      <c r="C520" s="2"/>
      <c r="E520" s="2"/>
      <c r="G520" s="2"/>
      <c r="I520" s="2"/>
      <c r="K520" s="2"/>
      <c r="M520" s="2"/>
    </row>
    <row r="521">
      <c r="A521" s="2"/>
      <c r="B521" s="2"/>
      <c r="C521" s="2"/>
      <c r="E521" s="2"/>
      <c r="G521" s="2"/>
      <c r="I521" s="2"/>
      <c r="K521" s="2"/>
      <c r="M521" s="2"/>
    </row>
    <row r="522">
      <c r="A522" s="2"/>
      <c r="B522" s="2"/>
      <c r="C522" s="2"/>
      <c r="E522" s="2"/>
      <c r="G522" s="2"/>
      <c r="I522" s="2"/>
      <c r="K522" s="2"/>
      <c r="M522" s="2"/>
    </row>
    <row r="523">
      <c r="A523" s="2"/>
      <c r="B523" s="2"/>
      <c r="C523" s="2"/>
      <c r="E523" s="2"/>
      <c r="G523" s="2"/>
      <c r="I523" s="2"/>
      <c r="K523" s="2"/>
      <c r="M523" s="2"/>
    </row>
    <row r="524">
      <c r="A524" s="2"/>
      <c r="B524" s="2"/>
      <c r="C524" s="2"/>
      <c r="E524" s="2"/>
      <c r="G524" s="2"/>
      <c r="I524" s="2"/>
      <c r="K524" s="2"/>
      <c r="M524" s="2"/>
    </row>
    <row r="525">
      <c r="A525" s="2"/>
      <c r="B525" s="2"/>
      <c r="C525" s="2"/>
      <c r="E525" s="2"/>
      <c r="G525" s="2"/>
      <c r="I525" s="2"/>
      <c r="K525" s="2"/>
      <c r="M525" s="2"/>
    </row>
    <row r="526">
      <c r="A526" s="2"/>
      <c r="B526" s="2"/>
      <c r="C526" s="2"/>
      <c r="E526" s="2"/>
      <c r="G526" s="2"/>
      <c r="I526" s="2"/>
      <c r="K526" s="2"/>
      <c r="M526" s="2"/>
    </row>
    <row r="527">
      <c r="A527" s="2"/>
      <c r="B527" s="2"/>
      <c r="C527" s="2"/>
      <c r="E527" s="2"/>
      <c r="G527" s="2"/>
      <c r="I527" s="2"/>
      <c r="K527" s="2"/>
      <c r="M527" s="2"/>
    </row>
    <row r="528">
      <c r="A528" s="2"/>
      <c r="B528" s="2"/>
      <c r="C528" s="2"/>
      <c r="E528" s="2"/>
      <c r="G528" s="2"/>
      <c r="I528" s="2"/>
      <c r="K528" s="2"/>
      <c r="M528" s="2"/>
    </row>
    <row r="529">
      <c r="A529" s="2"/>
      <c r="B529" s="2"/>
      <c r="C529" s="2"/>
      <c r="E529" s="2"/>
      <c r="G529" s="2"/>
      <c r="I529" s="2"/>
      <c r="K529" s="2"/>
      <c r="M529" s="2"/>
    </row>
    <row r="530">
      <c r="A530" s="2"/>
      <c r="B530" s="2"/>
      <c r="C530" s="2"/>
      <c r="E530" s="2"/>
      <c r="G530" s="2"/>
      <c r="I530" s="2"/>
      <c r="K530" s="2"/>
      <c r="M530" s="2"/>
    </row>
    <row r="531">
      <c r="A531" s="2"/>
      <c r="B531" s="2"/>
      <c r="C531" s="2"/>
      <c r="E531" s="2"/>
      <c r="G531" s="2"/>
      <c r="I531" s="2"/>
      <c r="K531" s="2"/>
      <c r="M531" s="2"/>
    </row>
    <row r="532">
      <c r="A532" s="2"/>
      <c r="B532" s="2"/>
      <c r="C532" s="2"/>
      <c r="E532" s="2"/>
      <c r="G532" s="2"/>
      <c r="I532" s="2"/>
      <c r="K532" s="2"/>
      <c r="M532" s="2"/>
    </row>
    <row r="533">
      <c r="A533" s="2"/>
      <c r="B533" s="2"/>
      <c r="C533" s="2"/>
      <c r="E533" s="2"/>
      <c r="G533" s="2"/>
      <c r="I533" s="2"/>
      <c r="K533" s="2"/>
      <c r="M533" s="2"/>
    </row>
    <row r="534">
      <c r="A534" s="2"/>
      <c r="B534" s="2"/>
      <c r="C534" s="2"/>
      <c r="E534" s="2"/>
      <c r="G534" s="2"/>
      <c r="I534" s="2"/>
      <c r="K534" s="2"/>
      <c r="M534" s="2"/>
    </row>
    <row r="535">
      <c r="A535" s="2"/>
      <c r="B535" s="2"/>
      <c r="C535" s="2"/>
      <c r="E535" s="2"/>
      <c r="G535" s="2"/>
      <c r="I535" s="2"/>
      <c r="K535" s="2"/>
      <c r="M535" s="2"/>
    </row>
    <row r="536">
      <c r="A536" s="2"/>
      <c r="B536" s="2"/>
      <c r="C536" s="2"/>
      <c r="E536" s="2"/>
      <c r="G536" s="2"/>
      <c r="I536" s="2"/>
      <c r="K536" s="2"/>
      <c r="M536" s="2"/>
    </row>
    <row r="537">
      <c r="A537" s="2"/>
      <c r="B537" s="2"/>
      <c r="C537" s="2"/>
      <c r="E537" s="2"/>
      <c r="G537" s="2"/>
      <c r="I537" s="2"/>
      <c r="K537" s="2"/>
      <c r="M537" s="2"/>
    </row>
    <row r="538">
      <c r="A538" s="2"/>
      <c r="B538" s="2"/>
      <c r="C538" s="2"/>
      <c r="E538" s="2"/>
      <c r="G538" s="2"/>
      <c r="I538" s="2"/>
      <c r="K538" s="2"/>
      <c r="M538" s="2"/>
    </row>
    <row r="539">
      <c r="A539" s="2"/>
      <c r="B539" s="2"/>
      <c r="C539" s="2"/>
      <c r="E539" s="2"/>
      <c r="G539" s="2"/>
      <c r="I539" s="2"/>
      <c r="K539" s="2"/>
      <c r="M539" s="2"/>
    </row>
    <row r="540">
      <c r="A540" s="2"/>
      <c r="B540" s="2"/>
      <c r="C540" s="2"/>
      <c r="E540" s="2"/>
      <c r="G540" s="2"/>
      <c r="I540" s="2"/>
      <c r="K540" s="2"/>
      <c r="M540" s="2"/>
    </row>
    <row r="541">
      <c r="A541" s="2"/>
      <c r="B541" s="2"/>
      <c r="C541" s="2"/>
      <c r="E541" s="2"/>
      <c r="G541" s="2"/>
      <c r="I541" s="2"/>
      <c r="K541" s="2"/>
      <c r="M541" s="2"/>
    </row>
    <row r="542">
      <c r="A542" s="2"/>
      <c r="B542" s="2"/>
      <c r="C542" s="2"/>
      <c r="E542" s="2"/>
      <c r="G542" s="2"/>
      <c r="I542" s="2"/>
      <c r="K542" s="2"/>
      <c r="M542" s="2"/>
    </row>
    <row r="543">
      <c r="A543" s="2"/>
      <c r="B543" s="2"/>
      <c r="C543" s="2"/>
      <c r="E543" s="2"/>
      <c r="G543" s="2"/>
      <c r="I543" s="2"/>
      <c r="K543" s="2"/>
      <c r="M543" s="2"/>
    </row>
    <row r="544">
      <c r="A544" s="2"/>
      <c r="B544" s="2"/>
      <c r="C544" s="2"/>
      <c r="E544" s="2"/>
      <c r="G544" s="2"/>
      <c r="I544" s="2"/>
      <c r="K544" s="2"/>
      <c r="M544" s="2"/>
    </row>
    <row r="545">
      <c r="A545" s="2"/>
      <c r="B545" s="2"/>
      <c r="C545" s="2"/>
      <c r="E545" s="2"/>
      <c r="G545" s="2"/>
      <c r="I545" s="2"/>
      <c r="K545" s="2"/>
      <c r="M545" s="2"/>
    </row>
    <row r="546">
      <c r="A546" s="2"/>
      <c r="B546" s="2"/>
      <c r="C546" s="2"/>
      <c r="E546" s="2"/>
      <c r="G546" s="2"/>
      <c r="I546" s="2"/>
      <c r="K546" s="2"/>
      <c r="M546" s="2"/>
    </row>
    <row r="547">
      <c r="A547" s="2"/>
      <c r="B547" s="2"/>
      <c r="C547" s="2"/>
      <c r="E547" s="2"/>
      <c r="G547" s="2"/>
      <c r="I547" s="2"/>
      <c r="K547" s="2"/>
      <c r="M547" s="2"/>
    </row>
    <row r="548">
      <c r="A548" s="2"/>
      <c r="B548" s="2"/>
      <c r="C548" s="2"/>
      <c r="E548" s="2"/>
      <c r="G548" s="2"/>
      <c r="I548" s="2"/>
      <c r="K548" s="2"/>
      <c r="M548" s="2"/>
    </row>
    <row r="549">
      <c r="A549" s="2"/>
      <c r="B549" s="2"/>
      <c r="C549" s="2"/>
      <c r="E549" s="2"/>
      <c r="G549" s="2"/>
      <c r="I549" s="2"/>
      <c r="K549" s="2"/>
      <c r="M549" s="2"/>
    </row>
    <row r="550">
      <c r="A550" s="2"/>
      <c r="B550" s="2"/>
      <c r="C550" s="2"/>
      <c r="E550" s="2"/>
      <c r="G550" s="2"/>
      <c r="I550" s="2"/>
      <c r="K550" s="2"/>
      <c r="M550" s="2"/>
    </row>
    <row r="551">
      <c r="A551" s="2"/>
      <c r="B551" s="2"/>
      <c r="C551" s="2"/>
      <c r="E551" s="2"/>
      <c r="G551" s="2"/>
      <c r="I551" s="2"/>
      <c r="K551" s="2"/>
      <c r="M551" s="2"/>
    </row>
    <row r="552">
      <c r="A552" s="2"/>
      <c r="B552" s="2"/>
      <c r="C552" s="2"/>
      <c r="E552" s="2"/>
      <c r="G552" s="2"/>
      <c r="I552" s="2"/>
      <c r="K552" s="2"/>
      <c r="M552" s="2"/>
    </row>
    <row r="553">
      <c r="A553" s="2"/>
      <c r="B553" s="2"/>
      <c r="C553" s="2"/>
      <c r="E553" s="2"/>
      <c r="G553" s="2"/>
      <c r="I553" s="2"/>
      <c r="K553" s="2"/>
      <c r="M553" s="2"/>
    </row>
    <row r="554">
      <c r="A554" s="2"/>
      <c r="B554" s="2"/>
      <c r="C554" s="2"/>
      <c r="E554" s="2"/>
      <c r="G554" s="2"/>
      <c r="I554" s="2"/>
      <c r="K554" s="2"/>
      <c r="M554" s="2"/>
    </row>
    <row r="555">
      <c r="A555" s="2"/>
      <c r="B555" s="2"/>
      <c r="C555" s="2"/>
      <c r="E555" s="2"/>
      <c r="G555" s="2"/>
      <c r="I555" s="2"/>
      <c r="K555" s="2"/>
      <c r="M555" s="2"/>
    </row>
    <row r="556">
      <c r="A556" s="2"/>
      <c r="B556" s="2"/>
      <c r="C556" s="2"/>
      <c r="E556" s="2"/>
      <c r="G556" s="2"/>
      <c r="I556" s="2"/>
      <c r="K556" s="2"/>
      <c r="M556" s="2"/>
    </row>
    <row r="557">
      <c r="A557" s="2"/>
      <c r="B557" s="2"/>
      <c r="C557" s="2"/>
      <c r="E557" s="2"/>
      <c r="G557" s="2"/>
      <c r="I557" s="2"/>
      <c r="K557" s="2"/>
      <c r="M557" s="2"/>
    </row>
    <row r="558">
      <c r="A558" s="2"/>
      <c r="B558" s="2"/>
      <c r="C558" s="2"/>
      <c r="E558" s="2"/>
      <c r="G558" s="2"/>
      <c r="I558" s="2"/>
      <c r="K558" s="2"/>
      <c r="M558" s="2"/>
    </row>
    <row r="559">
      <c r="A559" s="2"/>
      <c r="B559" s="2"/>
      <c r="C559" s="2"/>
      <c r="E559" s="2"/>
      <c r="G559" s="2"/>
      <c r="I559" s="2"/>
      <c r="K559" s="2"/>
      <c r="M559" s="2"/>
    </row>
    <row r="560">
      <c r="A560" s="2"/>
      <c r="B560" s="2"/>
      <c r="C560" s="2"/>
      <c r="E560" s="2"/>
      <c r="G560" s="2"/>
      <c r="I560" s="2"/>
      <c r="K560" s="2"/>
      <c r="M560" s="2"/>
    </row>
    <row r="561">
      <c r="A561" s="2"/>
      <c r="B561" s="2"/>
      <c r="C561" s="2"/>
      <c r="E561" s="2"/>
      <c r="G561" s="2"/>
      <c r="I561" s="2"/>
      <c r="K561" s="2"/>
      <c r="M561" s="2"/>
    </row>
    <row r="562">
      <c r="A562" s="2"/>
      <c r="B562" s="2"/>
      <c r="C562" s="2"/>
      <c r="E562" s="2"/>
      <c r="G562" s="2"/>
      <c r="I562" s="2"/>
      <c r="K562" s="2"/>
      <c r="M562" s="2"/>
    </row>
    <row r="563">
      <c r="A563" s="2"/>
      <c r="B563" s="2"/>
      <c r="C563" s="2"/>
      <c r="E563" s="2"/>
      <c r="G563" s="2"/>
      <c r="I563" s="2"/>
      <c r="K563" s="2"/>
      <c r="M563" s="2"/>
    </row>
    <row r="564">
      <c r="A564" s="2"/>
      <c r="B564" s="2"/>
      <c r="C564" s="2"/>
      <c r="E564" s="2"/>
      <c r="G564" s="2"/>
      <c r="I564" s="2"/>
      <c r="K564" s="2"/>
      <c r="M564" s="2"/>
    </row>
    <row r="565">
      <c r="A565" s="2"/>
      <c r="B565" s="2"/>
      <c r="C565" s="2"/>
      <c r="E565" s="2"/>
      <c r="G565" s="2"/>
      <c r="I565" s="2"/>
      <c r="K565" s="2"/>
      <c r="M565" s="2"/>
    </row>
    <row r="566">
      <c r="A566" s="2"/>
      <c r="B566" s="2"/>
      <c r="C566" s="2"/>
      <c r="E566" s="2"/>
      <c r="G566" s="2"/>
      <c r="I566" s="2"/>
      <c r="K566" s="2"/>
      <c r="M566" s="2"/>
    </row>
    <row r="567">
      <c r="A567" s="2"/>
      <c r="B567" s="2"/>
      <c r="C567" s="2"/>
      <c r="E567" s="2"/>
      <c r="G567" s="2"/>
      <c r="I567" s="2"/>
      <c r="K567" s="2"/>
      <c r="M567" s="2"/>
    </row>
    <row r="568">
      <c r="A568" s="2"/>
      <c r="B568" s="2"/>
      <c r="C568" s="2"/>
      <c r="E568" s="2"/>
      <c r="G568" s="2"/>
      <c r="I568" s="2"/>
      <c r="K568" s="2"/>
      <c r="M568" s="2"/>
    </row>
    <row r="569">
      <c r="A569" s="2"/>
      <c r="B569" s="2"/>
      <c r="C569" s="2"/>
      <c r="E569" s="2"/>
      <c r="G569" s="2"/>
      <c r="I569" s="2"/>
      <c r="K569" s="2"/>
      <c r="M569" s="2"/>
    </row>
    <row r="570">
      <c r="A570" s="2"/>
      <c r="B570" s="2"/>
      <c r="C570" s="2"/>
      <c r="E570" s="2"/>
      <c r="G570" s="2"/>
      <c r="I570" s="2"/>
      <c r="K570" s="2"/>
      <c r="M570" s="2"/>
    </row>
    <row r="571">
      <c r="A571" s="2"/>
      <c r="B571" s="2"/>
      <c r="C571" s="2"/>
      <c r="E571" s="2"/>
      <c r="G571" s="2"/>
      <c r="I571" s="2"/>
      <c r="K571" s="2"/>
      <c r="M571" s="2"/>
    </row>
    <row r="572">
      <c r="A572" s="2"/>
      <c r="B572" s="2"/>
      <c r="C572" s="2"/>
      <c r="E572" s="2"/>
      <c r="G572" s="2"/>
      <c r="I572" s="2"/>
      <c r="K572" s="2"/>
      <c r="M572" s="2"/>
    </row>
    <row r="573">
      <c r="A573" s="2"/>
      <c r="B573" s="2"/>
      <c r="C573" s="2"/>
      <c r="E573" s="2"/>
      <c r="G573" s="2"/>
      <c r="I573" s="2"/>
      <c r="K573" s="2"/>
      <c r="M573" s="2"/>
    </row>
    <row r="574">
      <c r="A574" s="2"/>
      <c r="B574" s="2"/>
      <c r="C574" s="2"/>
      <c r="E574" s="2"/>
      <c r="G574" s="2"/>
      <c r="I574" s="2"/>
      <c r="K574" s="2"/>
      <c r="M574" s="2"/>
    </row>
    <row r="575">
      <c r="A575" s="2"/>
      <c r="B575" s="2"/>
      <c r="C575" s="2"/>
      <c r="E575" s="2"/>
      <c r="G575" s="2"/>
      <c r="I575" s="2"/>
      <c r="K575" s="2"/>
      <c r="M575" s="2"/>
    </row>
    <row r="576">
      <c r="A576" s="2"/>
      <c r="B576" s="2"/>
      <c r="C576" s="2"/>
      <c r="E576" s="2"/>
      <c r="G576" s="2"/>
      <c r="I576" s="2"/>
      <c r="K576" s="2"/>
      <c r="M576" s="2"/>
    </row>
    <row r="577">
      <c r="A577" s="2"/>
      <c r="B577" s="2"/>
      <c r="C577" s="2"/>
      <c r="E577" s="2"/>
      <c r="G577" s="2"/>
      <c r="I577" s="2"/>
      <c r="K577" s="2"/>
      <c r="M577" s="2"/>
    </row>
    <row r="578">
      <c r="A578" s="2"/>
      <c r="B578" s="2"/>
      <c r="C578" s="2"/>
      <c r="E578" s="2"/>
      <c r="G578" s="2"/>
      <c r="I578" s="2"/>
      <c r="K578" s="2"/>
      <c r="M578" s="2"/>
    </row>
    <row r="579">
      <c r="A579" s="2"/>
      <c r="B579" s="2"/>
      <c r="C579" s="2"/>
      <c r="E579" s="2"/>
      <c r="G579" s="2"/>
      <c r="I579" s="2"/>
      <c r="K579" s="2"/>
      <c r="M579" s="2"/>
    </row>
    <row r="580">
      <c r="A580" s="2"/>
      <c r="B580" s="2"/>
      <c r="C580" s="2"/>
      <c r="E580" s="2"/>
      <c r="G580" s="2"/>
      <c r="I580" s="2"/>
      <c r="K580" s="2"/>
      <c r="M580" s="2"/>
    </row>
    <row r="581">
      <c r="A581" s="2"/>
      <c r="B581" s="2"/>
      <c r="C581" s="2"/>
      <c r="E581" s="2"/>
      <c r="G581" s="2"/>
      <c r="I581" s="2"/>
      <c r="K581" s="2"/>
      <c r="M581" s="2"/>
    </row>
    <row r="582">
      <c r="A582" s="2"/>
      <c r="B582" s="2"/>
      <c r="C582" s="2"/>
      <c r="E582" s="2"/>
      <c r="G582" s="2"/>
      <c r="I582" s="2"/>
      <c r="K582" s="2"/>
      <c r="M582" s="2"/>
    </row>
    <row r="583">
      <c r="A583" s="2"/>
      <c r="B583" s="2"/>
      <c r="C583" s="2"/>
      <c r="E583" s="2"/>
      <c r="G583" s="2"/>
      <c r="I583" s="2"/>
      <c r="K583" s="2"/>
      <c r="M583" s="2"/>
    </row>
    <row r="584">
      <c r="A584" s="2"/>
      <c r="B584" s="2"/>
      <c r="C584" s="2"/>
      <c r="E584" s="2"/>
      <c r="G584" s="2"/>
      <c r="I584" s="2"/>
      <c r="K584" s="2"/>
      <c r="M584" s="2"/>
    </row>
    <row r="585">
      <c r="A585" s="2"/>
      <c r="B585" s="2"/>
      <c r="C585" s="2"/>
      <c r="E585" s="2"/>
      <c r="G585" s="2"/>
      <c r="I585" s="2"/>
      <c r="K585" s="2"/>
      <c r="M585" s="2"/>
    </row>
    <row r="586">
      <c r="A586" s="2"/>
      <c r="B586" s="2"/>
      <c r="C586" s="2"/>
      <c r="E586" s="2"/>
      <c r="G586" s="2"/>
      <c r="I586" s="2"/>
      <c r="K586" s="2"/>
      <c r="M586" s="2"/>
    </row>
    <row r="587">
      <c r="A587" s="2"/>
      <c r="B587" s="2"/>
      <c r="C587" s="2"/>
      <c r="E587" s="2"/>
      <c r="G587" s="2"/>
      <c r="I587" s="2"/>
      <c r="K587" s="2"/>
      <c r="M587" s="2"/>
    </row>
    <row r="588">
      <c r="A588" s="2"/>
      <c r="B588" s="2"/>
      <c r="C588" s="2"/>
      <c r="E588" s="2"/>
      <c r="G588" s="2"/>
      <c r="I588" s="2"/>
      <c r="K588" s="2"/>
      <c r="M588" s="2"/>
    </row>
    <row r="589">
      <c r="A589" s="2"/>
      <c r="B589" s="2"/>
      <c r="C589" s="2"/>
      <c r="E589" s="2"/>
      <c r="G589" s="2"/>
      <c r="I589" s="2"/>
      <c r="K589" s="2"/>
      <c r="M589" s="2"/>
    </row>
    <row r="590">
      <c r="A590" s="2"/>
      <c r="B590" s="2"/>
      <c r="C590" s="2"/>
      <c r="E590" s="2"/>
      <c r="G590" s="2"/>
      <c r="I590" s="2"/>
      <c r="K590" s="2"/>
      <c r="M590" s="2"/>
    </row>
    <row r="591">
      <c r="A591" s="2"/>
      <c r="B591" s="2"/>
      <c r="C591" s="2"/>
      <c r="E591" s="2"/>
      <c r="G591" s="2"/>
      <c r="I591" s="2"/>
      <c r="K591" s="2"/>
      <c r="M591" s="2"/>
    </row>
    <row r="592">
      <c r="A592" s="2"/>
      <c r="B592" s="2"/>
      <c r="C592" s="2"/>
      <c r="E592" s="2"/>
      <c r="G592" s="2"/>
      <c r="I592" s="2"/>
      <c r="K592" s="2"/>
      <c r="M592" s="2"/>
    </row>
    <row r="593">
      <c r="A593" s="2"/>
      <c r="B593" s="2"/>
      <c r="C593" s="2"/>
      <c r="E593" s="2"/>
      <c r="G593" s="2"/>
      <c r="I593" s="2"/>
      <c r="K593" s="2"/>
      <c r="M593" s="2"/>
    </row>
    <row r="594">
      <c r="A594" s="2"/>
      <c r="B594" s="2"/>
      <c r="C594" s="2"/>
      <c r="E594" s="2"/>
      <c r="G594" s="2"/>
      <c r="I594" s="2"/>
      <c r="K594" s="2"/>
      <c r="M594" s="2"/>
    </row>
    <row r="595">
      <c r="A595" s="2"/>
      <c r="B595" s="2"/>
      <c r="C595" s="2"/>
      <c r="E595" s="2"/>
      <c r="G595" s="2"/>
      <c r="I595" s="2"/>
      <c r="K595" s="2"/>
      <c r="M595" s="2"/>
    </row>
    <row r="596">
      <c r="A596" s="2"/>
      <c r="B596" s="2"/>
      <c r="C596" s="2"/>
      <c r="E596" s="2"/>
      <c r="G596" s="2"/>
      <c r="I596" s="2"/>
      <c r="K596" s="2"/>
      <c r="M596" s="2"/>
    </row>
    <row r="597">
      <c r="A597" s="2"/>
      <c r="B597" s="2"/>
      <c r="C597" s="2"/>
      <c r="E597" s="2"/>
      <c r="G597" s="2"/>
      <c r="I597" s="2"/>
      <c r="K597" s="2"/>
      <c r="M597" s="2"/>
    </row>
    <row r="598">
      <c r="A598" s="2"/>
      <c r="B598" s="2"/>
      <c r="C598" s="2"/>
      <c r="E598" s="2"/>
      <c r="G598" s="2"/>
      <c r="I598" s="2"/>
      <c r="K598" s="2"/>
      <c r="M598" s="2"/>
    </row>
    <row r="599">
      <c r="A599" s="2"/>
      <c r="B599" s="2"/>
      <c r="C599" s="2"/>
      <c r="E599" s="2"/>
      <c r="G599" s="2"/>
      <c r="I599" s="2"/>
      <c r="K599" s="2"/>
      <c r="M599" s="2"/>
    </row>
    <row r="600">
      <c r="A600" s="2"/>
      <c r="B600" s="2"/>
      <c r="C600" s="2"/>
      <c r="E600" s="2"/>
      <c r="G600" s="2"/>
      <c r="I600" s="2"/>
      <c r="K600" s="2"/>
      <c r="M600" s="2"/>
    </row>
    <row r="601">
      <c r="A601" s="2"/>
      <c r="B601" s="2"/>
      <c r="C601" s="2"/>
      <c r="E601" s="2"/>
      <c r="G601" s="2"/>
      <c r="I601" s="2"/>
      <c r="K601" s="2"/>
      <c r="M601" s="2"/>
    </row>
    <row r="602">
      <c r="A602" s="2"/>
      <c r="B602" s="2"/>
      <c r="C602" s="2"/>
      <c r="E602" s="2"/>
      <c r="G602" s="2"/>
      <c r="I602" s="2"/>
      <c r="K602" s="2"/>
      <c r="M602" s="2"/>
    </row>
    <row r="603">
      <c r="A603" s="2"/>
      <c r="B603" s="2"/>
      <c r="C603" s="2"/>
      <c r="E603" s="2"/>
      <c r="G603" s="2"/>
      <c r="I603" s="2"/>
      <c r="K603" s="2"/>
      <c r="M603" s="2"/>
    </row>
    <row r="604">
      <c r="A604" s="2"/>
      <c r="B604" s="2"/>
      <c r="C604" s="2"/>
      <c r="E604" s="2"/>
      <c r="G604" s="2"/>
      <c r="I604" s="2"/>
      <c r="K604" s="2"/>
      <c r="M604" s="2"/>
    </row>
    <row r="605">
      <c r="A605" s="2"/>
      <c r="B605" s="2"/>
      <c r="C605" s="2"/>
      <c r="E605" s="2"/>
      <c r="G605" s="2"/>
      <c r="I605" s="2"/>
      <c r="K605" s="2"/>
      <c r="M605" s="2"/>
    </row>
    <row r="606">
      <c r="A606" s="2"/>
      <c r="B606" s="2"/>
      <c r="C606" s="2"/>
      <c r="E606" s="2"/>
      <c r="G606" s="2"/>
      <c r="I606" s="2"/>
      <c r="K606" s="2"/>
      <c r="M606" s="2"/>
    </row>
    <row r="607">
      <c r="A607" s="2"/>
      <c r="B607" s="2"/>
      <c r="C607" s="2"/>
      <c r="E607" s="2"/>
      <c r="G607" s="2"/>
      <c r="I607" s="2"/>
      <c r="K607" s="2"/>
      <c r="M607" s="2"/>
    </row>
    <row r="608">
      <c r="A608" s="2"/>
      <c r="B608" s="2"/>
      <c r="C608" s="2"/>
      <c r="E608" s="2"/>
      <c r="G608" s="2"/>
      <c r="I608" s="2"/>
      <c r="K608" s="2"/>
      <c r="M608" s="2"/>
    </row>
    <row r="609">
      <c r="A609" s="2"/>
      <c r="B609" s="2"/>
      <c r="C609" s="2"/>
      <c r="E609" s="2"/>
      <c r="G609" s="2"/>
      <c r="I609" s="2"/>
      <c r="K609" s="2"/>
      <c r="M609" s="2"/>
    </row>
    <row r="610">
      <c r="A610" s="2"/>
      <c r="B610" s="2"/>
      <c r="C610" s="2"/>
      <c r="E610" s="2"/>
      <c r="G610" s="2"/>
      <c r="I610" s="2"/>
      <c r="K610" s="2"/>
      <c r="M610" s="2"/>
    </row>
    <row r="611">
      <c r="A611" s="2"/>
      <c r="B611" s="2"/>
      <c r="C611" s="2"/>
      <c r="E611" s="2"/>
      <c r="G611" s="2"/>
      <c r="I611" s="2"/>
      <c r="K611" s="2"/>
      <c r="M611" s="2"/>
    </row>
    <row r="612">
      <c r="A612" s="2"/>
      <c r="B612" s="2"/>
      <c r="C612" s="2"/>
      <c r="E612" s="2"/>
      <c r="G612" s="2"/>
      <c r="I612" s="2"/>
      <c r="K612" s="2"/>
      <c r="M612" s="2"/>
    </row>
    <row r="613">
      <c r="A613" s="2"/>
      <c r="B613" s="2"/>
      <c r="C613" s="2"/>
      <c r="E613" s="2"/>
      <c r="G613" s="2"/>
      <c r="I613" s="2"/>
      <c r="K613" s="2"/>
      <c r="M613" s="2"/>
    </row>
    <row r="614">
      <c r="A614" s="2"/>
      <c r="B614" s="2"/>
      <c r="C614" s="2"/>
      <c r="E614" s="2"/>
      <c r="G614" s="2"/>
      <c r="I614" s="2"/>
      <c r="K614" s="2"/>
      <c r="M614" s="2"/>
    </row>
    <row r="615">
      <c r="A615" s="2"/>
      <c r="B615" s="2"/>
      <c r="C615" s="2"/>
      <c r="E615" s="2"/>
      <c r="G615" s="2"/>
      <c r="I615" s="2"/>
      <c r="K615" s="2"/>
      <c r="M615" s="2"/>
    </row>
    <row r="616">
      <c r="A616" s="2"/>
      <c r="B616" s="2"/>
      <c r="C616" s="2"/>
      <c r="E616" s="2"/>
      <c r="G616" s="2"/>
      <c r="I616" s="2"/>
      <c r="K616" s="2"/>
      <c r="M616" s="2"/>
    </row>
    <row r="617">
      <c r="A617" s="2"/>
      <c r="B617" s="2"/>
      <c r="C617" s="2"/>
      <c r="E617" s="2"/>
      <c r="G617" s="2"/>
      <c r="I617" s="2"/>
      <c r="K617" s="2"/>
      <c r="M617" s="2"/>
    </row>
    <row r="618">
      <c r="A618" s="2"/>
      <c r="B618" s="2"/>
      <c r="C618" s="2"/>
      <c r="E618" s="2"/>
      <c r="G618" s="2"/>
      <c r="I618" s="2"/>
      <c r="K618" s="2"/>
      <c r="M618" s="2"/>
    </row>
    <row r="619">
      <c r="A619" s="2"/>
      <c r="B619" s="2"/>
      <c r="C619" s="2"/>
      <c r="E619" s="2"/>
      <c r="G619" s="2"/>
      <c r="I619" s="2"/>
      <c r="K619" s="2"/>
      <c r="M619" s="2"/>
    </row>
    <row r="620">
      <c r="A620" s="2"/>
      <c r="B620" s="2"/>
      <c r="C620" s="2"/>
      <c r="E620" s="2"/>
      <c r="G620" s="2"/>
      <c r="I620" s="2"/>
      <c r="K620" s="2"/>
      <c r="M620" s="2"/>
    </row>
    <row r="621">
      <c r="A621" s="2"/>
      <c r="B621" s="2"/>
      <c r="C621" s="2"/>
      <c r="E621" s="2"/>
      <c r="G621" s="2"/>
      <c r="I621" s="2"/>
      <c r="K621" s="2"/>
      <c r="M621" s="2"/>
    </row>
    <row r="622">
      <c r="A622" s="2"/>
      <c r="B622" s="2"/>
      <c r="C622" s="2"/>
      <c r="E622" s="2"/>
      <c r="G622" s="2"/>
      <c r="I622" s="2"/>
      <c r="K622" s="2"/>
      <c r="M622" s="2"/>
    </row>
    <row r="623">
      <c r="A623" s="2"/>
      <c r="B623" s="2"/>
      <c r="C623" s="2"/>
      <c r="E623" s="2"/>
      <c r="G623" s="2"/>
      <c r="I623" s="2"/>
      <c r="K623" s="2"/>
      <c r="M623" s="2"/>
    </row>
    <row r="624">
      <c r="A624" s="2"/>
      <c r="B624" s="2"/>
      <c r="C624" s="2"/>
      <c r="E624" s="2"/>
      <c r="G624" s="2"/>
      <c r="I624" s="2"/>
      <c r="K624" s="2"/>
      <c r="M624" s="2"/>
    </row>
    <row r="625">
      <c r="A625" s="2"/>
      <c r="B625" s="2"/>
      <c r="C625" s="2"/>
      <c r="E625" s="2"/>
      <c r="G625" s="2"/>
      <c r="I625" s="2"/>
      <c r="K625" s="2"/>
      <c r="M625" s="2"/>
    </row>
    <row r="626">
      <c r="A626" s="2"/>
      <c r="B626" s="2"/>
      <c r="C626" s="2"/>
      <c r="E626" s="2"/>
      <c r="G626" s="2"/>
      <c r="I626" s="2"/>
      <c r="K626" s="2"/>
      <c r="M626" s="2"/>
    </row>
    <row r="627">
      <c r="A627" s="2"/>
      <c r="B627" s="2"/>
      <c r="C627" s="2"/>
      <c r="E627" s="2"/>
      <c r="G627" s="2"/>
      <c r="I627" s="2"/>
      <c r="K627" s="2"/>
      <c r="M627" s="2"/>
    </row>
    <row r="628">
      <c r="A628" s="2"/>
      <c r="B628" s="2"/>
      <c r="C628" s="2"/>
      <c r="E628" s="2"/>
      <c r="G628" s="2"/>
      <c r="I628" s="2"/>
      <c r="K628" s="2"/>
      <c r="M628" s="2"/>
    </row>
    <row r="629">
      <c r="A629" s="2"/>
      <c r="B629" s="2"/>
      <c r="C629" s="2"/>
      <c r="E629" s="2"/>
      <c r="G629" s="2"/>
      <c r="I629" s="2"/>
      <c r="K629" s="2"/>
      <c r="M629" s="2"/>
    </row>
    <row r="630">
      <c r="A630" s="2"/>
      <c r="B630" s="2"/>
      <c r="C630" s="2"/>
      <c r="E630" s="2"/>
      <c r="G630" s="2"/>
      <c r="I630" s="2"/>
      <c r="K630" s="2"/>
      <c r="M630" s="2"/>
    </row>
    <row r="631">
      <c r="A631" s="2"/>
      <c r="B631" s="2"/>
      <c r="C631" s="2"/>
      <c r="E631" s="2"/>
      <c r="G631" s="2"/>
      <c r="I631" s="2"/>
      <c r="K631" s="2"/>
      <c r="M631" s="2"/>
    </row>
    <row r="632">
      <c r="A632" s="2"/>
      <c r="B632" s="2"/>
      <c r="C632" s="2"/>
      <c r="E632" s="2"/>
      <c r="G632" s="2"/>
      <c r="I632" s="2"/>
      <c r="K632" s="2"/>
      <c r="M632" s="2"/>
    </row>
    <row r="633">
      <c r="A633" s="2"/>
      <c r="B633" s="2"/>
      <c r="C633" s="2"/>
      <c r="E633" s="2"/>
      <c r="G633" s="2"/>
      <c r="I633" s="2"/>
      <c r="K633" s="2"/>
      <c r="M633" s="2"/>
    </row>
    <row r="634">
      <c r="A634" s="2"/>
      <c r="B634" s="2"/>
      <c r="C634" s="2"/>
      <c r="E634" s="2"/>
      <c r="G634" s="2"/>
      <c r="I634" s="2"/>
      <c r="K634" s="2"/>
      <c r="M634" s="2"/>
    </row>
    <row r="635">
      <c r="A635" s="2"/>
      <c r="B635" s="2"/>
      <c r="C635" s="2"/>
      <c r="E635" s="2"/>
      <c r="G635" s="2"/>
      <c r="I635" s="2"/>
      <c r="K635" s="2"/>
      <c r="M635" s="2"/>
    </row>
    <row r="636">
      <c r="A636" s="2"/>
      <c r="B636" s="2"/>
      <c r="C636" s="2"/>
      <c r="E636" s="2"/>
      <c r="G636" s="2"/>
      <c r="I636" s="2"/>
      <c r="K636" s="2"/>
      <c r="M636" s="2"/>
    </row>
    <row r="637">
      <c r="A637" s="2"/>
      <c r="B637" s="2"/>
      <c r="C637" s="2"/>
      <c r="E637" s="2"/>
      <c r="G637" s="2"/>
      <c r="I637" s="2"/>
      <c r="K637" s="2"/>
      <c r="M637" s="2"/>
    </row>
    <row r="638">
      <c r="A638" s="2"/>
      <c r="B638" s="2"/>
      <c r="C638" s="2"/>
      <c r="E638" s="2"/>
      <c r="G638" s="2"/>
      <c r="I638" s="2"/>
      <c r="K638" s="2"/>
      <c r="M638" s="2"/>
    </row>
    <row r="639">
      <c r="A639" s="2"/>
      <c r="B639" s="2"/>
      <c r="C639" s="2"/>
      <c r="E639" s="2"/>
      <c r="G639" s="2"/>
      <c r="I639" s="2"/>
      <c r="K639" s="2"/>
      <c r="M639" s="2"/>
    </row>
    <row r="640">
      <c r="A640" s="2"/>
      <c r="B640" s="2"/>
      <c r="C640" s="2"/>
      <c r="E640" s="2"/>
      <c r="G640" s="2"/>
      <c r="I640" s="2"/>
      <c r="K640" s="2"/>
      <c r="M640" s="2"/>
    </row>
    <row r="641">
      <c r="A641" s="2"/>
      <c r="B641" s="2"/>
      <c r="C641" s="2"/>
      <c r="E641" s="2"/>
      <c r="G641" s="2"/>
      <c r="I641" s="2"/>
      <c r="K641" s="2"/>
      <c r="M641" s="2"/>
    </row>
    <row r="642">
      <c r="A642" s="2"/>
      <c r="B642" s="2"/>
      <c r="C642" s="2"/>
      <c r="E642" s="2"/>
      <c r="G642" s="2"/>
      <c r="I642" s="2"/>
      <c r="K642" s="2"/>
      <c r="M642" s="2"/>
    </row>
    <row r="643">
      <c r="A643" s="2"/>
      <c r="B643" s="2"/>
      <c r="C643" s="2"/>
      <c r="E643" s="2"/>
      <c r="G643" s="2"/>
      <c r="I643" s="2"/>
      <c r="K643" s="2"/>
      <c r="M643" s="2"/>
    </row>
    <row r="644">
      <c r="A644" s="2"/>
      <c r="B644" s="2"/>
      <c r="C644" s="2"/>
      <c r="E644" s="2"/>
      <c r="G644" s="2"/>
      <c r="I644" s="2"/>
      <c r="K644" s="2"/>
      <c r="M644" s="2"/>
    </row>
    <row r="645">
      <c r="A645" s="2"/>
      <c r="B645" s="2"/>
      <c r="C645" s="2"/>
      <c r="E645" s="2"/>
      <c r="G645" s="2"/>
      <c r="I645" s="2"/>
      <c r="K645" s="2"/>
      <c r="M645" s="2"/>
    </row>
    <row r="646">
      <c r="A646" s="2"/>
      <c r="B646" s="2"/>
      <c r="C646" s="2"/>
      <c r="E646" s="2"/>
      <c r="G646" s="2"/>
      <c r="I646" s="2"/>
      <c r="K646" s="2"/>
      <c r="M646" s="2"/>
    </row>
    <row r="647">
      <c r="A647" s="2"/>
      <c r="B647" s="2"/>
      <c r="C647" s="2"/>
      <c r="E647" s="2"/>
      <c r="G647" s="2"/>
      <c r="I647" s="2"/>
      <c r="K647" s="2"/>
      <c r="M647" s="2"/>
    </row>
    <row r="648">
      <c r="A648" s="2"/>
      <c r="B648" s="2"/>
      <c r="C648" s="2"/>
      <c r="E648" s="2"/>
      <c r="G648" s="2"/>
      <c r="I648" s="2"/>
      <c r="K648" s="2"/>
      <c r="M648" s="2"/>
    </row>
    <row r="649">
      <c r="A649" s="2"/>
      <c r="B649" s="2"/>
      <c r="C649" s="2"/>
      <c r="E649" s="2"/>
      <c r="G649" s="2"/>
      <c r="I649" s="2"/>
      <c r="K649" s="2"/>
      <c r="M649" s="2"/>
    </row>
    <row r="650">
      <c r="A650" s="2"/>
      <c r="B650" s="2"/>
      <c r="C650" s="2"/>
      <c r="E650" s="2"/>
      <c r="G650" s="2"/>
      <c r="I650" s="2"/>
      <c r="K650" s="2"/>
      <c r="M650" s="2"/>
    </row>
    <row r="651">
      <c r="A651" s="2"/>
      <c r="B651" s="2"/>
      <c r="C651" s="2"/>
      <c r="E651" s="2"/>
      <c r="G651" s="2"/>
      <c r="I651" s="2"/>
      <c r="K651" s="2"/>
      <c r="M651" s="2"/>
    </row>
    <row r="652">
      <c r="A652" s="2"/>
      <c r="B652" s="2"/>
      <c r="C652" s="2"/>
      <c r="E652" s="2"/>
      <c r="G652" s="2"/>
      <c r="I652" s="2"/>
      <c r="K652" s="2"/>
      <c r="M652" s="2"/>
    </row>
    <row r="653">
      <c r="A653" s="2"/>
      <c r="B653" s="2"/>
      <c r="C653" s="2"/>
      <c r="E653" s="2"/>
      <c r="G653" s="2"/>
      <c r="I653" s="2"/>
      <c r="K653" s="2"/>
      <c r="M653" s="2"/>
    </row>
    <row r="654">
      <c r="A654" s="2"/>
      <c r="B654" s="2"/>
      <c r="C654" s="2"/>
      <c r="E654" s="2"/>
      <c r="G654" s="2"/>
      <c r="I654" s="2"/>
      <c r="K654" s="2"/>
      <c r="M654" s="2"/>
    </row>
    <row r="655">
      <c r="A655" s="2"/>
      <c r="B655" s="2"/>
      <c r="C655" s="2"/>
      <c r="E655" s="2"/>
      <c r="G655" s="2"/>
      <c r="I655" s="2"/>
      <c r="K655" s="2"/>
      <c r="M655" s="2"/>
    </row>
    <row r="656">
      <c r="A656" s="2"/>
      <c r="B656" s="2"/>
      <c r="C656" s="2"/>
      <c r="E656" s="2"/>
      <c r="G656" s="2"/>
      <c r="I656" s="2"/>
      <c r="K656" s="2"/>
      <c r="M656" s="2"/>
    </row>
    <row r="657">
      <c r="A657" s="2"/>
      <c r="B657" s="2"/>
      <c r="C657" s="2"/>
      <c r="E657" s="2"/>
      <c r="G657" s="2"/>
      <c r="I657" s="2"/>
      <c r="K657" s="2"/>
      <c r="M657" s="2"/>
    </row>
    <row r="658">
      <c r="A658" s="2"/>
      <c r="B658" s="2"/>
      <c r="C658" s="2"/>
      <c r="E658" s="2"/>
      <c r="G658" s="2"/>
      <c r="I658" s="2"/>
      <c r="K658" s="2"/>
      <c r="M658" s="2"/>
    </row>
    <row r="659">
      <c r="A659" s="2"/>
      <c r="B659" s="2"/>
      <c r="C659" s="2"/>
      <c r="E659" s="2"/>
      <c r="G659" s="2"/>
      <c r="I659" s="2"/>
      <c r="K659" s="2"/>
      <c r="M659" s="2"/>
    </row>
    <row r="660">
      <c r="A660" s="2"/>
      <c r="B660" s="2"/>
      <c r="C660" s="2"/>
      <c r="E660" s="2"/>
      <c r="G660" s="2"/>
      <c r="I660" s="2"/>
      <c r="K660" s="2"/>
      <c r="M660" s="2"/>
    </row>
    <row r="661">
      <c r="A661" s="2"/>
      <c r="B661" s="2"/>
      <c r="C661" s="2"/>
      <c r="E661" s="2"/>
      <c r="G661" s="2"/>
      <c r="I661" s="2"/>
      <c r="K661" s="2"/>
      <c r="M661" s="2"/>
    </row>
    <row r="662">
      <c r="A662" s="2"/>
      <c r="B662" s="2"/>
      <c r="C662" s="2"/>
      <c r="E662" s="2"/>
      <c r="G662" s="2"/>
      <c r="I662" s="2"/>
      <c r="K662" s="2"/>
      <c r="M662" s="2"/>
    </row>
    <row r="663">
      <c r="A663" s="2"/>
      <c r="B663" s="2"/>
      <c r="C663" s="2"/>
      <c r="E663" s="2"/>
      <c r="G663" s="2"/>
      <c r="I663" s="2"/>
      <c r="K663" s="2"/>
      <c r="M663" s="2"/>
    </row>
    <row r="664">
      <c r="A664" s="2"/>
      <c r="B664" s="2"/>
      <c r="C664" s="2"/>
      <c r="E664" s="2"/>
      <c r="G664" s="2"/>
      <c r="I664" s="2"/>
      <c r="K664" s="2"/>
      <c r="M664" s="2"/>
    </row>
    <row r="665">
      <c r="A665" s="2"/>
      <c r="B665" s="2"/>
      <c r="C665" s="2"/>
      <c r="E665" s="2"/>
      <c r="G665" s="2"/>
      <c r="I665" s="2"/>
      <c r="K665" s="2"/>
      <c r="M665" s="2"/>
    </row>
    <row r="666">
      <c r="A666" s="2"/>
      <c r="B666" s="2"/>
      <c r="C666" s="2"/>
      <c r="E666" s="2"/>
      <c r="G666" s="2"/>
      <c r="I666" s="2"/>
      <c r="K666" s="2"/>
      <c r="M666" s="2"/>
    </row>
    <row r="667">
      <c r="A667" s="2"/>
      <c r="B667" s="2"/>
      <c r="C667" s="2"/>
      <c r="E667" s="2"/>
      <c r="G667" s="2"/>
      <c r="I667" s="2"/>
      <c r="K667" s="2"/>
      <c r="M667" s="2"/>
    </row>
    <row r="668">
      <c r="A668" s="2"/>
      <c r="B668" s="2"/>
      <c r="C668" s="2"/>
      <c r="E668" s="2"/>
      <c r="G668" s="2"/>
      <c r="I668" s="2"/>
      <c r="K668" s="2"/>
      <c r="M668" s="2"/>
    </row>
    <row r="669">
      <c r="A669" s="2"/>
      <c r="B669" s="2"/>
      <c r="C669" s="2"/>
      <c r="E669" s="2"/>
      <c r="G669" s="2"/>
      <c r="I669" s="2"/>
      <c r="K669" s="2"/>
      <c r="M669" s="2"/>
    </row>
    <row r="670">
      <c r="A670" s="2"/>
      <c r="B670" s="2"/>
      <c r="C670" s="2"/>
      <c r="E670" s="2"/>
      <c r="G670" s="2"/>
      <c r="I670" s="2"/>
      <c r="K670" s="2"/>
      <c r="M670" s="2"/>
    </row>
    <row r="671">
      <c r="A671" s="2"/>
      <c r="B671" s="2"/>
      <c r="C671" s="2"/>
      <c r="E671" s="2"/>
      <c r="G671" s="2"/>
      <c r="I671" s="2"/>
      <c r="K671" s="2"/>
      <c r="M671" s="2"/>
    </row>
    <row r="672">
      <c r="A672" s="2"/>
      <c r="B672" s="2"/>
      <c r="C672" s="2"/>
      <c r="E672" s="2"/>
      <c r="G672" s="2"/>
      <c r="I672" s="2"/>
      <c r="K672" s="2"/>
      <c r="M672" s="2"/>
    </row>
    <row r="673">
      <c r="A673" s="2"/>
      <c r="B673" s="2"/>
      <c r="C673" s="2"/>
      <c r="E673" s="2"/>
      <c r="G673" s="2"/>
      <c r="I673" s="2"/>
      <c r="K673" s="2"/>
      <c r="M673" s="2"/>
    </row>
    <row r="674">
      <c r="A674" s="2"/>
      <c r="B674" s="2"/>
      <c r="C674" s="2"/>
      <c r="E674" s="2"/>
      <c r="G674" s="2"/>
      <c r="I674" s="2"/>
      <c r="K674" s="2"/>
      <c r="M674" s="2"/>
    </row>
    <row r="675">
      <c r="A675" s="2"/>
      <c r="B675" s="2"/>
      <c r="C675" s="2"/>
      <c r="E675" s="2"/>
      <c r="G675" s="2"/>
      <c r="I675" s="2"/>
      <c r="K675" s="2"/>
      <c r="M675" s="2"/>
    </row>
    <row r="676">
      <c r="A676" s="2"/>
      <c r="B676" s="2"/>
      <c r="C676" s="2"/>
      <c r="E676" s="2"/>
      <c r="G676" s="2"/>
      <c r="I676" s="2"/>
      <c r="K676" s="2"/>
      <c r="M676" s="2"/>
    </row>
    <row r="677">
      <c r="A677" s="2"/>
      <c r="B677" s="2"/>
      <c r="C677" s="2"/>
      <c r="E677" s="2"/>
      <c r="G677" s="2"/>
      <c r="I677" s="2"/>
      <c r="K677" s="2"/>
      <c r="M677" s="2"/>
    </row>
    <row r="678">
      <c r="A678" s="2"/>
      <c r="B678" s="2"/>
      <c r="C678" s="2"/>
      <c r="E678" s="2"/>
      <c r="G678" s="2"/>
      <c r="I678" s="2"/>
      <c r="K678" s="2"/>
      <c r="M678" s="2"/>
    </row>
    <row r="679">
      <c r="A679" s="2"/>
      <c r="B679" s="2"/>
      <c r="C679" s="2"/>
      <c r="E679" s="2"/>
      <c r="G679" s="2"/>
      <c r="I679" s="2"/>
      <c r="K679" s="2"/>
      <c r="M679" s="2"/>
    </row>
    <row r="680">
      <c r="A680" s="2"/>
      <c r="B680" s="2"/>
      <c r="C680" s="2"/>
      <c r="E680" s="2"/>
      <c r="G680" s="2"/>
      <c r="I680" s="2"/>
      <c r="K680" s="2"/>
      <c r="M680" s="2"/>
    </row>
    <row r="681">
      <c r="A681" s="2"/>
      <c r="B681" s="2"/>
      <c r="C681" s="2"/>
      <c r="E681" s="2"/>
      <c r="G681" s="2"/>
      <c r="I681" s="2"/>
      <c r="K681" s="2"/>
      <c r="M681" s="2"/>
    </row>
    <row r="682">
      <c r="A682" s="2"/>
      <c r="B682" s="2"/>
      <c r="C682" s="2"/>
      <c r="E682" s="2"/>
      <c r="G682" s="2"/>
      <c r="I682" s="2"/>
      <c r="K682" s="2"/>
      <c r="M682" s="2"/>
    </row>
    <row r="683">
      <c r="A683" s="2"/>
      <c r="B683" s="2"/>
      <c r="C683" s="2"/>
      <c r="E683" s="2"/>
      <c r="G683" s="2"/>
      <c r="I683" s="2"/>
      <c r="K683" s="2"/>
      <c r="M683" s="2"/>
    </row>
    <row r="684">
      <c r="A684" s="2"/>
      <c r="B684" s="2"/>
      <c r="C684" s="2"/>
      <c r="E684" s="2"/>
      <c r="G684" s="2"/>
      <c r="I684" s="2"/>
      <c r="K684" s="2"/>
      <c r="M684" s="2"/>
    </row>
    <row r="685">
      <c r="A685" s="2"/>
      <c r="B685" s="2"/>
      <c r="C685" s="2"/>
      <c r="E685" s="2"/>
      <c r="G685" s="2"/>
      <c r="I685" s="2"/>
      <c r="K685" s="2"/>
      <c r="M685" s="2"/>
    </row>
    <row r="686">
      <c r="A686" s="2"/>
      <c r="B686" s="2"/>
      <c r="C686" s="2"/>
      <c r="E686" s="2"/>
      <c r="G686" s="2"/>
      <c r="I686" s="2"/>
      <c r="K686" s="2"/>
      <c r="M686" s="2"/>
    </row>
    <row r="687">
      <c r="A687" s="2"/>
      <c r="B687" s="2"/>
      <c r="C687" s="2"/>
      <c r="E687" s="2"/>
      <c r="G687" s="2"/>
      <c r="I687" s="2"/>
      <c r="K687" s="2"/>
      <c r="M687" s="2"/>
    </row>
    <row r="688">
      <c r="A688" s="2"/>
      <c r="B688" s="2"/>
      <c r="C688" s="2"/>
      <c r="E688" s="2"/>
      <c r="G688" s="2"/>
      <c r="I688" s="2"/>
      <c r="K688" s="2"/>
      <c r="M688" s="2"/>
    </row>
    <row r="689">
      <c r="A689" s="2"/>
      <c r="B689" s="2"/>
      <c r="C689" s="2"/>
      <c r="E689" s="2"/>
      <c r="G689" s="2"/>
      <c r="I689" s="2"/>
      <c r="K689" s="2"/>
      <c r="M689" s="2"/>
    </row>
    <row r="690">
      <c r="A690" s="2"/>
      <c r="B690" s="2"/>
      <c r="C690" s="2"/>
      <c r="E690" s="2"/>
      <c r="G690" s="2"/>
      <c r="I690" s="2"/>
      <c r="K690" s="2"/>
      <c r="M690" s="2"/>
    </row>
    <row r="691">
      <c r="A691" s="2"/>
      <c r="B691" s="2"/>
      <c r="C691" s="2"/>
      <c r="E691" s="2"/>
      <c r="G691" s="2"/>
      <c r="I691" s="2"/>
      <c r="K691" s="2"/>
      <c r="M691" s="2"/>
    </row>
    <row r="692">
      <c r="A692" s="2"/>
      <c r="B692" s="2"/>
      <c r="C692" s="2"/>
      <c r="E692" s="2"/>
      <c r="G692" s="2"/>
      <c r="I692" s="2"/>
      <c r="K692" s="2"/>
      <c r="M692" s="2"/>
    </row>
    <row r="693">
      <c r="A693" s="2"/>
      <c r="B693" s="2"/>
      <c r="C693" s="2"/>
      <c r="E693" s="2"/>
      <c r="G693" s="2"/>
      <c r="I693" s="2"/>
      <c r="K693" s="2"/>
      <c r="M693" s="2"/>
    </row>
    <row r="694">
      <c r="A694" s="2"/>
      <c r="B694" s="2"/>
      <c r="C694" s="2"/>
      <c r="E694" s="2"/>
      <c r="G694" s="2"/>
      <c r="I694" s="2"/>
      <c r="K694" s="2"/>
      <c r="M694" s="2"/>
    </row>
    <row r="695">
      <c r="A695" s="2"/>
      <c r="B695" s="2"/>
      <c r="C695" s="2"/>
      <c r="E695" s="2"/>
      <c r="G695" s="2"/>
      <c r="I695" s="2"/>
      <c r="K695" s="2"/>
      <c r="M695" s="2"/>
    </row>
    <row r="696">
      <c r="A696" s="2"/>
      <c r="B696" s="2"/>
      <c r="C696" s="2"/>
      <c r="E696" s="2"/>
      <c r="G696" s="2"/>
      <c r="I696" s="2"/>
      <c r="K696" s="2"/>
      <c r="M696" s="2"/>
    </row>
    <row r="697">
      <c r="A697" s="2"/>
      <c r="B697" s="2"/>
      <c r="C697" s="2"/>
      <c r="E697" s="2"/>
      <c r="G697" s="2"/>
      <c r="I697" s="2"/>
      <c r="K697" s="2"/>
      <c r="M697" s="2"/>
    </row>
    <row r="698">
      <c r="A698" s="2"/>
      <c r="B698" s="2"/>
      <c r="C698" s="2"/>
      <c r="E698" s="2"/>
      <c r="G698" s="2"/>
      <c r="I698" s="2"/>
      <c r="K698" s="2"/>
      <c r="M698" s="2"/>
    </row>
    <row r="699">
      <c r="A699" s="2"/>
      <c r="B699" s="2"/>
      <c r="C699" s="2"/>
      <c r="E699" s="2"/>
      <c r="G699" s="2"/>
      <c r="I699" s="2"/>
      <c r="K699" s="2"/>
      <c r="M699" s="2"/>
    </row>
    <row r="700">
      <c r="A700" s="2"/>
      <c r="B700" s="2"/>
      <c r="C700" s="2"/>
      <c r="E700" s="2"/>
      <c r="G700" s="2"/>
      <c r="I700" s="2"/>
      <c r="K700" s="2"/>
      <c r="M700" s="2"/>
    </row>
    <row r="701">
      <c r="A701" s="2"/>
      <c r="B701" s="2"/>
      <c r="C701" s="2"/>
      <c r="E701" s="2"/>
      <c r="G701" s="2"/>
      <c r="I701" s="2"/>
      <c r="K701" s="2"/>
      <c r="M701" s="2"/>
    </row>
    <row r="702">
      <c r="A702" s="2"/>
      <c r="B702" s="2"/>
      <c r="C702" s="2"/>
      <c r="E702" s="2"/>
      <c r="G702" s="2"/>
      <c r="I702" s="2"/>
      <c r="K702" s="2"/>
      <c r="M702" s="2"/>
    </row>
    <row r="703">
      <c r="A703" s="2"/>
      <c r="B703" s="2"/>
      <c r="C703" s="2"/>
      <c r="E703" s="2"/>
      <c r="G703" s="2"/>
      <c r="I703" s="2"/>
      <c r="K703" s="2"/>
      <c r="M703" s="2"/>
    </row>
    <row r="704">
      <c r="A704" s="2"/>
      <c r="B704" s="2"/>
      <c r="C704" s="2"/>
      <c r="E704" s="2"/>
      <c r="G704" s="2"/>
      <c r="I704" s="2"/>
      <c r="K704" s="2"/>
      <c r="M704" s="2"/>
    </row>
    <row r="705">
      <c r="A705" s="2"/>
      <c r="B705" s="2"/>
      <c r="C705" s="2"/>
      <c r="E705" s="2"/>
      <c r="G705" s="2"/>
      <c r="I705" s="2"/>
      <c r="K705" s="2"/>
      <c r="M705" s="2"/>
    </row>
    <row r="706">
      <c r="A706" s="2"/>
      <c r="B706" s="2"/>
      <c r="C706" s="2"/>
      <c r="E706" s="2"/>
      <c r="G706" s="2"/>
      <c r="I706" s="2"/>
      <c r="K706" s="2"/>
      <c r="M706" s="2"/>
    </row>
    <row r="707">
      <c r="A707" s="2"/>
      <c r="B707" s="2"/>
      <c r="C707" s="2"/>
      <c r="E707" s="2"/>
      <c r="G707" s="2"/>
      <c r="I707" s="2"/>
      <c r="K707" s="2"/>
      <c r="M707" s="2"/>
    </row>
    <row r="708">
      <c r="A708" s="2"/>
      <c r="B708" s="2"/>
      <c r="C708" s="2"/>
      <c r="E708" s="2"/>
      <c r="G708" s="2"/>
      <c r="I708" s="2"/>
      <c r="K708" s="2"/>
      <c r="M708" s="2"/>
    </row>
    <row r="709">
      <c r="A709" s="2"/>
      <c r="B709" s="2"/>
      <c r="C709" s="2"/>
      <c r="E709" s="2"/>
      <c r="G709" s="2"/>
      <c r="I709" s="2"/>
      <c r="K709" s="2"/>
      <c r="M709" s="2"/>
    </row>
    <row r="710">
      <c r="A710" s="2"/>
      <c r="B710" s="2"/>
      <c r="C710" s="2"/>
      <c r="E710" s="2"/>
      <c r="G710" s="2"/>
      <c r="I710" s="2"/>
      <c r="K710" s="2"/>
      <c r="M710" s="2"/>
    </row>
    <row r="711">
      <c r="A711" s="2"/>
      <c r="B711" s="2"/>
      <c r="C711" s="2"/>
      <c r="E711" s="2"/>
      <c r="G711" s="2"/>
      <c r="I711" s="2"/>
      <c r="K711" s="2"/>
      <c r="M711" s="2"/>
    </row>
    <row r="712">
      <c r="A712" s="2"/>
      <c r="B712" s="2"/>
      <c r="C712" s="2"/>
      <c r="E712" s="2"/>
      <c r="G712" s="2"/>
      <c r="I712" s="2"/>
      <c r="K712" s="2"/>
      <c r="M712" s="2"/>
    </row>
    <row r="713">
      <c r="A713" s="2"/>
      <c r="B713" s="2"/>
      <c r="C713" s="2"/>
      <c r="E713" s="2"/>
      <c r="G713" s="2"/>
      <c r="I713" s="2"/>
      <c r="K713" s="2"/>
      <c r="M713" s="2"/>
    </row>
    <row r="714">
      <c r="A714" s="2"/>
      <c r="B714" s="2"/>
      <c r="C714" s="2"/>
      <c r="E714" s="2"/>
      <c r="G714" s="2"/>
      <c r="I714" s="2"/>
      <c r="K714" s="2"/>
      <c r="M714" s="2"/>
    </row>
    <row r="715">
      <c r="A715" s="2"/>
      <c r="B715" s="2"/>
      <c r="C715" s="2"/>
      <c r="E715" s="2"/>
      <c r="G715" s="2"/>
      <c r="I715" s="2"/>
      <c r="K715" s="2"/>
      <c r="M715" s="2"/>
    </row>
    <row r="716">
      <c r="A716" s="2"/>
      <c r="B716" s="2"/>
      <c r="C716" s="2"/>
      <c r="E716" s="2"/>
      <c r="G716" s="2"/>
      <c r="I716" s="2"/>
      <c r="K716" s="2"/>
      <c r="M716" s="2"/>
    </row>
    <row r="717">
      <c r="A717" s="2"/>
      <c r="B717" s="2"/>
      <c r="C717" s="2"/>
      <c r="E717" s="2"/>
      <c r="G717" s="2"/>
      <c r="I717" s="2"/>
      <c r="K717" s="2"/>
      <c r="M717" s="2"/>
    </row>
    <row r="718">
      <c r="A718" s="2"/>
      <c r="B718" s="2"/>
      <c r="C718" s="2"/>
      <c r="E718" s="2"/>
      <c r="G718" s="2"/>
      <c r="I718" s="2"/>
      <c r="K718" s="2"/>
      <c r="M718" s="2"/>
    </row>
    <row r="719">
      <c r="A719" s="2"/>
      <c r="B719" s="2"/>
      <c r="C719" s="2"/>
      <c r="E719" s="2"/>
      <c r="G719" s="2"/>
      <c r="I719" s="2"/>
      <c r="K719" s="2"/>
      <c r="M719" s="2"/>
    </row>
    <row r="720">
      <c r="A720" s="2"/>
      <c r="B720" s="2"/>
      <c r="C720" s="2"/>
      <c r="E720" s="2"/>
      <c r="G720" s="2"/>
      <c r="I720" s="2"/>
      <c r="K720" s="2"/>
      <c r="M720" s="2"/>
    </row>
    <row r="721">
      <c r="A721" s="2"/>
      <c r="B721" s="2"/>
      <c r="C721" s="2"/>
      <c r="E721" s="2"/>
      <c r="G721" s="2"/>
      <c r="I721" s="2"/>
      <c r="K721" s="2"/>
      <c r="M721" s="2"/>
    </row>
    <row r="722">
      <c r="A722" s="2"/>
      <c r="B722" s="2"/>
      <c r="C722" s="2"/>
      <c r="E722" s="2"/>
      <c r="G722" s="2"/>
      <c r="I722" s="2"/>
      <c r="K722" s="2"/>
      <c r="M722" s="2"/>
    </row>
    <row r="723">
      <c r="A723" s="2"/>
      <c r="B723" s="2"/>
      <c r="C723" s="2"/>
      <c r="E723" s="2"/>
      <c r="G723" s="2"/>
      <c r="I723" s="2"/>
      <c r="K723" s="2"/>
      <c r="M723" s="2"/>
    </row>
    <row r="724">
      <c r="A724" s="2"/>
      <c r="B724" s="2"/>
      <c r="C724" s="2"/>
      <c r="E724" s="2"/>
      <c r="G724" s="2"/>
      <c r="I724" s="2"/>
      <c r="K724" s="2"/>
      <c r="M724" s="2"/>
    </row>
    <row r="725">
      <c r="A725" s="2"/>
      <c r="B725" s="2"/>
      <c r="C725" s="2"/>
      <c r="E725" s="2"/>
      <c r="G725" s="2"/>
      <c r="I725" s="2"/>
      <c r="K725" s="2"/>
      <c r="M725" s="2"/>
    </row>
    <row r="726">
      <c r="A726" s="2"/>
      <c r="B726" s="2"/>
      <c r="C726" s="2"/>
      <c r="E726" s="2"/>
      <c r="G726" s="2"/>
      <c r="I726" s="2"/>
      <c r="K726" s="2"/>
      <c r="M726" s="2"/>
    </row>
    <row r="727">
      <c r="A727" s="2"/>
      <c r="B727" s="2"/>
      <c r="C727" s="2"/>
      <c r="E727" s="2"/>
      <c r="G727" s="2"/>
      <c r="I727" s="2"/>
      <c r="K727" s="2"/>
      <c r="M727" s="2"/>
    </row>
    <row r="728">
      <c r="A728" s="2"/>
      <c r="B728" s="2"/>
      <c r="C728" s="2"/>
      <c r="E728" s="2"/>
      <c r="G728" s="2"/>
      <c r="I728" s="2"/>
      <c r="K728" s="2"/>
      <c r="M728" s="2"/>
    </row>
    <row r="729">
      <c r="A729" s="2"/>
      <c r="B729" s="2"/>
      <c r="C729" s="2"/>
      <c r="E729" s="2"/>
      <c r="G729" s="2"/>
      <c r="I729" s="2"/>
      <c r="K729" s="2"/>
      <c r="M729" s="2"/>
    </row>
    <row r="730">
      <c r="A730" s="2"/>
      <c r="B730" s="2"/>
      <c r="C730" s="2"/>
      <c r="E730" s="2"/>
      <c r="G730" s="2"/>
      <c r="I730" s="2"/>
      <c r="K730" s="2"/>
      <c r="M730" s="2"/>
    </row>
    <row r="731">
      <c r="A731" s="2"/>
      <c r="B731" s="2"/>
      <c r="C731" s="2"/>
      <c r="E731" s="2"/>
      <c r="G731" s="2"/>
      <c r="I731" s="2"/>
      <c r="K731" s="2"/>
      <c r="M731" s="2"/>
    </row>
    <row r="732">
      <c r="A732" s="2"/>
      <c r="B732" s="2"/>
      <c r="C732" s="2"/>
      <c r="E732" s="2"/>
      <c r="G732" s="2"/>
      <c r="I732" s="2"/>
      <c r="K732" s="2"/>
      <c r="M732" s="2"/>
    </row>
    <row r="733">
      <c r="A733" s="2"/>
      <c r="B733" s="2"/>
      <c r="C733" s="2"/>
      <c r="E733" s="2"/>
      <c r="G733" s="2"/>
      <c r="I733" s="2"/>
      <c r="K733" s="2"/>
      <c r="M733" s="2"/>
    </row>
    <row r="734">
      <c r="A734" s="2"/>
      <c r="B734" s="2"/>
      <c r="C734" s="2"/>
      <c r="E734" s="2"/>
      <c r="G734" s="2"/>
      <c r="I734" s="2"/>
      <c r="K734" s="2"/>
      <c r="M734" s="2"/>
    </row>
    <row r="735">
      <c r="A735" s="2"/>
      <c r="B735" s="2"/>
      <c r="C735" s="2"/>
      <c r="E735" s="2"/>
      <c r="G735" s="2"/>
      <c r="I735" s="2"/>
      <c r="K735" s="2"/>
      <c r="M735" s="2"/>
    </row>
    <row r="736">
      <c r="A736" s="2"/>
      <c r="B736" s="2"/>
      <c r="C736" s="2"/>
      <c r="E736" s="2"/>
      <c r="G736" s="2"/>
      <c r="I736" s="2"/>
      <c r="K736" s="2"/>
      <c r="M736" s="2"/>
    </row>
    <row r="737">
      <c r="A737" s="2"/>
      <c r="B737" s="2"/>
      <c r="C737" s="2"/>
      <c r="E737" s="2"/>
      <c r="G737" s="2"/>
      <c r="I737" s="2"/>
      <c r="K737" s="2"/>
      <c r="M737" s="2"/>
    </row>
    <row r="738">
      <c r="A738" s="2"/>
      <c r="B738" s="2"/>
      <c r="C738" s="2"/>
      <c r="E738" s="2"/>
      <c r="G738" s="2"/>
      <c r="I738" s="2"/>
      <c r="K738" s="2"/>
      <c r="M738" s="2"/>
    </row>
    <row r="739">
      <c r="A739" s="2"/>
      <c r="B739" s="2"/>
      <c r="C739" s="2"/>
      <c r="E739" s="2"/>
      <c r="G739" s="2"/>
      <c r="I739" s="2"/>
      <c r="K739" s="2"/>
      <c r="M739" s="2"/>
    </row>
    <row r="740">
      <c r="A740" s="2"/>
      <c r="B740" s="2"/>
      <c r="C740" s="2"/>
      <c r="E740" s="2"/>
      <c r="G740" s="2"/>
      <c r="I740" s="2"/>
      <c r="K740" s="2"/>
      <c r="M740" s="2"/>
    </row>
    <row r="741">
      <c r="A741" s="2"/>
      <c r="B741" s="2"/>
      <c r="C741" s="2"/>
      <c r="E741" s="2"/>
      <c r="G741" s="2"/>
      <c r="I741" s="2"/>
      <c r="K741" s="2"/>
      <c r="M741" s="2"/>
    </row>
    <row r="742">
      <c r="A742" s="2"/>
      <c r="B742" s="2"/>
      <c r="C742" s="2"/>
      <c r="E742" s="2"/>
      <c r="G742" s="2"/>
      <c r="I742" s="2"/>
      <c r="K742" s="2"/>
      <c r="M742" s="2"/>
    </row>
    <row r="743">
      <c r="A743" s="2"/>
      <c r="B743" s="2"/>
      <c r="C743" s="2"/>
      <c r="E743" s="2"/>
      <c r="G743" s="2"/>
      <c r="I743" s="2"/>
      <c r="K743" s="2"/>
      <c r="M743" s="2"/>
    </row>
    <row r="744">
      <c r="A744" s="2"/>
      <c r="B744" s="2"/>
      <c r="C744" s="2"/>
      <c r="E744" s="2"/>
      <c r="G744" s="2"/>
      <c r="I744" s="2"/>
      <c r="K744" s="2"/>
      <c r="M744" s="2"/>
    </row>
    <row r="745">
      <c r="A745" s="2"/>
      <c r="B745" s="2"/>
      <c r="C745" s="2"/>
      <c r="E745" s="2"/>
      <c r="G745" s="2"/>
      <c r="I745" s="2"/>
      <c r="K745" s="2"/>
      <c r="M745" s="2"/>
    </row>
    <row r="746">
      <c r="A746" s="2"/>
      <c r="B746" s="2"/>
      <c r="C746" s="2"/>
      <c r="E746" s="2"/>
      <c r="G746" s="2"/>
      <c r="I746" s="2"/>
      <c r="K746" s="2"/>
      <c r="M746" s="2"/>
    </row>
    <row r="747">
      <c r="A747" s="2"/>
      <c r="B747" s="2"/>
      <c r="C747" s="2"/>
      <c r="E747" s="2"/>
      <c r="G747" s="2"/>
      <c r="I747" s="2"/>
      <c r="K747" s="2"/>
      <c r="M747" s="2"/>
    </row>
    <row r="748">
      <c r="A748" s="2"/>
      <c r="B748" s="2"/>
      <c r="C748" s="2"/>
      <c r="E748" s="2"/>
      <c r="G748" s="2"/>
      <c r="I748" s="2"/>
      <c r="K748" s="2"/>
      <c r="M748" s="2"/>
    </row>
    <row r="749">
      <c r="A749" s="2"/>
      <c r="B749" s="2"/>
      <c r="C749" s="2"/>
      <c r="E749" s="2"/>
      <c r="G749" s="2"/>
      <c r="I749" s="2"/>
      <c r="K749" s="2"/>
      <c r="M749" s="2"/>
    </row>
    <row r="750">
      <c r="A750" s="2"/>
      <c r="B750" s="2"/>
      <c r="C750" s="2"/>
      <c r="E750" s="2"/>
      <c r="G750" s="2"/>
      <c r="I750" s="2"/>
      <c r="K750" s="2"/>
      <c r="M750" s="2"/>
    </row>
    <row r="751">
      <c r="A751" s="2"/>
      <c r="B751" s="2"/>
      <c r="C751" s="2"/>
      <c r="E751" s="2"/>
      <c r="G751" s="2"/>
      <c r="I751" s="2"/>
      <c r="K751" s="2"/>
      <c r="M751" s="2"/>
    </row>
    <row r="752">
      <c r="A752" s="2"/>
      <c r="B752" s="2"/>
      <c r="C752" s="2"/>
      <c r="E752" s="2"/>
      <c r="G752" s="2"/>
      <c r="I752" s="2"/>
      <c r="K752" s="2"/>
      <c r="M752" s="2"/>
    </row>
    <row r="753">
      <c r="A753" s="2"/>
      <c r="B753" s="2"/>
      <c r="C753" s="2"/>
      <c r="E753" s="2"/>
      <c r="G753" s="2"/>
      <c r="I753" s="2"/>
      <c r="K753" s="2"/>
      <c r="M753" s="2"/>
    </row>
    <row r="754">
      <c r="A754" s="2"/>
      <c r="B754" s="2"/>
      <c r="C754" s="2"/>
      <c r="E754" s="2"/>
      <c r="G754" s="2"/>
      <c r="I754" s="2"/>
      <c r="K754" s="2"/>
      <c r="M754" s="2"/>
    </row>
    <row r="755">
      <c r="A755" s="2"/>
      <c r="B755" s="2"/>
      <c r="C755" s="2"/>
      <c r="E755" s="2"/>
      <c r="G755" s="2"/>
      <c r="I755" s="2"/>
      <c r="K755" s="2"/>
      <c r="M755" s="2"/>
    </row>
    <row r="756">
      <c r="A756" s="2"/>
      <c r="B756" s="2"/>
      <c r="C756" s="2"/>
      <c r="E756" s="2"/>
      <c r="G756" s="2"/>
      <c r="I756" s="2"/>
      <c r="K756" s="2"/>
      <c r="M756" s="2"/>
    </row>
    <row r="757">
      <c r="A757" s="2"/>
      <c r="B757" s="2"/>
      <c r="C757" s="2"/>
      <c r="E757" s="2"/>
      <c r="G757" s="2"/>
      <c r="I757" s="2"/>
      <c r="K757" s="2"/>
      <c r="M757" s="2"/>
    </row>
    <row r="758">
      <c r="A758" s="2"/>
      <c r="B758" s="2"/>
      <c r="C758" s="2"/>
      <c r="E758" s="2"/>
      <c r="G758" s="2"/>
      <c r="I758" s="2"/>
      <c r="K758" s="2"/>
      <c r="M758" s="2"/>
    </row>
    <row r="759">
      <c r="A759" s="2"/>
      <c r="B759" s="2"/>
      <c r="C759" s="2"/>
      <c r="E759" s="2"/>
      <c r="G759" s="2"/>
      <c r="I759" s="2"/>
      <c r="K759" s="2"/>
      <c r="M759" s="2"/>
    </row>
    <row r="760">
      <c r="A760" s="2"/>
      <c r="B760" s="2"/>
      <c r="C760" s="2"/>
      <c r="E760" s="2"/>
      <c r="G760" s="2"/>
      <c r="I760" s="2"/>
      <c r="K760" s="2"/>
      <c r="M760" s="2"/>
    </row>
    <row r="761">
      <c r="A761" s="2"/>
      <c r="B761" s="2"/>
      <c r="C761" s="2"/>
      <c r="E761" s="2"/>
      <c r="G761" s="2"/>
      <c r="I761" s="2"/>
      <c r="K761" s="2"/>
      <c r="M761" s="2"/>
    </row>
    <row r="762">
      <c r="A762" s="2"/>
      <c r="B762" s="2"/>
      <c r="C762" s="2"/>
      <c r="E762" s="2"/>
      <c r="G762" s="2"/>
      <c r="I762" s="2"/>
      <c r="K762" s="2"/>
      <c r="M762" s="2"/>
    </row>
    <row r="763">
      <c r="A763" s="2"/>
      <c r="B763" s="2"/>
      <c r="C763" s="2"/>
      <c r="E763" s="2"/>
      <c r="G763" s="2"/>
      <c r="I763" s="2"/>
      <c r="K763" s="2"/>
      <c r="M763" s="2"/>
    </row>
    <row r="764">
      <c r="A764" s="2"/>
      <c r="B764" s="2"/>
      <c r="C764" s="2"/>
      <c r="E764" s="2"/>
      <c r="G764" s="2"/>
      <c r="I764" s="2"/>
      <c r="K764" s="2"/>
      <c r="M764" s="2"/>
    </row>
    <row r="765">
      <c r="A765" s="2"/>
      <c r="B765" s="2"/>
      <c r="C765" s="2"/>
      <c r="E765" s="2"/>
      <c r="G765" s="2"/>
      <c r="I765" s="2"/>
      <c r="K765" s="2"/>
      <c r="M765" s="2"/>
    </row>
    <row r="766">
      <c r="A766" s="2"/>
      <c r="B766" s="2"/>
      <c r="C766" s="2"/>
      <c r="E766" s="2"/>
      <c r="G766" s="2"/>
      <c r="I766" s="2"/>
      <c r="K766" s="2"/>
      <c r="M766" s="2"/>
    </row>
    <row r="767">
      <c r="A767" s="2"/>
      <c r="B767" s="2"/>
      <c r="C767" s="2"/>
      <c r="E767" s="2"/>
      <c r="G767" s="2"/>
      <c r="I767" s="2"/>
      <c r="K767" s="2"/>
      <c r="M767" s="2"/>
    </row>
    <row r="768">
      <c r="A768" s="2"/>
      <c r="B768" s="2"/>
      <c r="C768" s="2"/>
      <c r="E768" s="2"/>
      <c r="G768" s="2"/>
      <c r="I768" s="2"/>
      <c r="K768" s="2"/>
      <c r="M768" s="2"/>
    </row>
    <row r="769">
      <c r="A769" s="2"/>
      <c r="B769" s="2"/>
      <c r="C769" s="2"/>
      <c r="E769" s="2"/>
      <c r="G769" s="2"/>
      <c r="I769" s="2"/>
      <c r="K769" s="2"/>
      <c r="M769" s="2"/>
    </row>
    <row r="770">
      <c r="A770" s="2"/>
      <c r="B770" s="2"/>
      <c r="C770" s="2"/>
      <c r="E770" s="2"/>
      <c r="G770" s="2"/>
      <c r="I770" s="2"/>
      <c r="K770" s="2"/>
      <c r="M770" s="2"/>
    </row>
    <row r="771">
      <c r="A771" s="2"/>
      <c r="B771" s="2"/>
      <c r="C771" s="2"/>
      <c r="E771" s="2"/>
      <c r="G771" s="2"/>
      <c r="I771" s="2"/>
      <c r="K771" s="2"/>
      <c r="M771" s="2"/>
    </row>
    <row r="772">
      <c r="A772" s="2"/>
      <c r="B772" s="2"/>
      <c r="C772" s="2"/>
      <c r="E772" s="2"/>
      <c r="G772" s="2"/>
      <c r="I772" s="2"/>
      <c r="K772" s="2"/>
      <c r="M772" s="2"/>
    </row>
    <row r="773">
      <c r="A773" s="2"/>
      <c r="B773" s="2"/>
      <c r="C773" s="2"/>
      <c r="E773" s="2"/>
      <c r="G773" s="2"/>
      <c r="I773" s="2"/>
      <c r="K773" s="2"/>
      <c r="M773" s="2"/>
    </row>
    <row r="774">
      <c r="A774" s="2"/>
      <c r="B774" s="2"/>
      <c r="C774" s="2"/>
      <c r="E774" s="2"/>
      <c r="G774" s="2"/>
      <c r="I774" s="2"/>
      <c r="K774" s="2"/>
      <c r="M774" s="2"/>
    </row>
    <row r="775">
      <c r="A775" s="2"/>
      <c r="B775" s="2"/>
      <c r="C775" s="2"/>
      <c r="E775" s="2"/>
      <c r="G775" s="2"/>
      <c r="I775" s="2"/>
      <c r="K775" s="2"/>
      <c r="M775" s="2"/>
    </row>
    <row r="776">
      <c r="A776" s="2"/>
      <c r="B776" s="2"/>
      <c r="C776" s="2"/>
      <c r="E776" s="2"/>
      <c r="G776" s="2"/>
      <c r="I776" s="2"/>
      <c r="K776" s="2"/>
      <c r="M776" s="2"/>
    </row>
    <row r="777">
      <c r="A777" s="2"/>
      <c r="B777" s="2"/>
      <c r="C777" s="2"/>
      <c r="E777" s="2"/>
      <c r="G777" s="2"/>
      <c r="I777" s="2"/>
      <c r="K777" s="2"/>
      <c r="M777" s="2"/>
    </row>
    <row r="778">
      <c r="A778" s="2"/>
      <c r="B778" s="2"/>
      <c r="C778" s="2"/>
      <c r="E778" s="2"/>
      <c r="G778" s="2"/>
      <c r="I778" s="2"/>
      <c r="K778" s="2"/>
      <c r="M778" s="2"/>
    </row>
    <row r="779">
      <c r="A779" s="2"/>
      <c r="B779" s="2"/>
      <c r="C779" s="2"/>
      <c r="E779" s="2"/>
      <c r="G779" s="2"/>
      <c r="I779" s="2"/>
      <c r="K779" s="2"/>
      <c r="M779" s="2"/>
    </row>
    <row r="780">
      <c r="A780" s="2"/>
      <c r="B780" s="2"/>
      <c r="C780" s="2"/>
      <c r="E780" s="2"/>
      <c r="G780" s="2"/>
      <c r="I780" s="2"/>
      <c r="K780" s="2"/>
      <c r="M780" s="2"/>
    </row>
    <row r="781">
      <c r="A781" s="2"/>
      <c r="B781" s="2"/>
      <c r="C781" s="2"/>
      <c r="E781" s="2"/>
      <c r="G781" s="2"/>
      <c r="I781" s="2"/>
      <c r="K781" s="2"/>
      <c r="M781" s="2"/>
    </row>
    <row r="782">
      <c r="A782" s="2"/>
      <c r="B782" s="2"/>
      <c r="C782" s="2"/>
      <c r="E782" s="2"/>
      <c r="G782" s="2"/>
      <c r="I782" s="2"/>
      <c r="K782" s="2"/>
      <c r="M782" s="2"/>
    </row>
    <row r="783">
      <c r="A783" s="2"/>
      <c r="B783" s="2"/>
      <c r="C783" s="2"/>
      <c r="E783" s="2"/>
      <c r="G783" s="2"/>
      <c r="I783" s="2"/>
      <c r="K783" s="2"/>
      <c r="M783" s="2"/>
    </row>
    <row r="784">
      <c r="A784" s="2"/>
      <c r="B784" s="2"/>
      <c r="C784" s="2"/>
      <c r="E784" s="2"/>
      <c r="G784" s="2"/>
      <c r="I784" s="2"/>
      <c r="K784" s="2"/>
      <c r="M784" s="2"/>
    </row>
    <row r="785">
      <c r="A785" s="2"/>
      <c r="B785" s="2"/>
      <c r="C785" s="2"/>
      <c r="E785" s="2"/>
      <c r="G785" s="2"/>
      <c r="I785" s="2"/>
      <c r="K785" s="2"/>
      <c r="M785" s="2"/>
    </row>
    <row r="786">
      <c r="A786" s="2"/>
      <c r="B786" s="2"/>
      <c r="C786" s="2"/>
      <c r="E786" s="2"/>
      <c r="G786" s="2"/>
      <c r="I786" s="2"/>
      <c r="K786" s="2"/>
      <c r="M786" s="2"/>
    </row>
    <row r="787">
      <c r="A787" s="2"/>
      <c r="B787" s="2"/>
      <c r="C787" s="2"/>
      <c r="E787" s="2"/>
      <c r="G787" s="2"/>
      <c r="I787" s="2"/>
      <c r="K787" s="2"/>
      <c r="M787" s="2"/>
    </row>
    <row r="788">
      <c r="A788" s="2"/>
      <c r="B788" s="2"/>
      <c r="C788" s="2"/>
      <c r="E788" s="2"/>
      <c r="G788" s="2"/>
      <c r="I788" s="2"/>
      <c r="K788" s="2"/>
      <c r="M788" s="2"/>
    </row>
    <row r="789">
      <c r="A789" s="2"/>
      <c r="B789" s="2"/>
      <c r="C789" s="2"/>
      <c r="E789" s="2"/>
      <c r="G789" s="2"/>
      <c r="I789" s="2"/>
      <c r="K789" s="2"/>
      <c r="M789" s="2"/>
    </row>
    <row r="790">
      <c r="A790" s="2"/>
      <c r="B790" s="2"/>
      <c r="C790" s="2"/>
      <c r="E790" s="2"/>
      <c r="G790" s="2"/>
      <c r="I790" s="2"/>
      <c r="K790" s="2"/>
      <c r="M790" s="2"/>
    </row>
    <row r="791">
      <c r="A791" s="2"/>
      <c r="B791" s="2"/>
      <c r="C791" s="2"/>
      <c r="E791" s="2"/>
      <c r="G791" s="2"/>
      <c r="I791" s="2"/>
      <c r="K791" s="2"/>
      <c r="M791" s="2"/>
    </row>
    <row r="792">
      <c r="A792" s="2"/>
      <c r="B792" s="2"/>
      <c r="C792" s="2"/>
      <c r="E792" s="2"/>
      <c r="G792" s="2"/>
      <c r="I792" s="2"/>
      <c r="K792" s="2"/>
      <c r="M792" s="2"/>
    </row>
    <row r="793">
      <c r="A793" s="2"/>
      <c r="B793" s="2"/>
      <c r="C793" s="2"/>
      <c r="E793" s="2"/>
      <c r="G793" s="2"/>
      <c r="I793" s="2"/>
      <c r="K793" s="2"/>
      <c r="M793" s="2"/>
    </row>
    <row r="794">
      <c r="A794" s="2"/>
      <c r="B794" s="2"/>
      <c r="C794" s="2"/>
      <c r="E794" s="2"/>
      <c r="G794" s="2"/>
      <c r="I794" s="2"/>
      <c r="K794" s="2"/>
      <c r="M794" s="2"/>
    </row>
    <row r="795">
      <c r="A795" s="2"/>
      <c r="B795" s="2"/>
      <c r="C795" s="2"/>
      <c r="E795" s="2"/>
      <c r="G795" s="2"/>
      <c r="I795" s="2"/>
      <c r="K795" s="2"/>
      <c r="M795" s="2"/>
    </row>
    <row r="796">
      <c r="A796" s="2"/>
      <c r="B796" s="2"/>
      <c r="C796" s="2"/>
      <c r="E796" s="2"/>
      <c r="G796" s="2"/>
      <c r="I796" s="2"/>
      <c r="K796" s="2"/>
      <c r="M796" s="2"/>
    </row>
    <row r="797">
      <c r="A797" s="2"/>
      <c r="B797" s="2"/>
      <c r="C797" s="2"/>
      <c r="E797" s="2"/>
      <c r="G797" s="2"/>
      <c r="I797" s="2"/>
      <c r="K797" s="2"/>
      <c r="M797" s="2"/>
    </row>
    <row r="798">
      <c r="A798" s="2"/>
      <c r="B798" s="2"/>
      <c r="C798" s="2"/>
      <c r="E798" s="2"/>
      <c r="G798" s="2"/>
      <c r="I798" s="2"/>
      <c r="K798" s="2"/>
      <c r="M798" s="2"/>
    </row>
    <row r="799">
      <c r="A799" s="2"/>
      <c r="B799" s="2"/>
      <c r="C799" s="2"/>
      <c r="E799" s="2"/>
      <c r="G799" s="2"/>
      <c r="I799" s="2"/>
      <c r="K799" s="2"/>
      <c r="M799" s="2"/>
    </row>
    <row r="800">
      <c r="A800" s="2"/>
      <c r="B800" s="2"/>
      <c r="C800" s="2"/>
      <c r="E800" s="2"/>
      <c r="G800" s="2"/>
      <c r="I800" s="2"/>
      <c r="K800" s="2"/>
      <c r="M800" s="2"/>
    </row>
    <row r="801">
      <c r="A801" s="2"/>
      <c r="B801" s="2"/>
      <c r="C801" s="2"/>
      <c r="E801" s="2"/>
      <c r="G801" s="2"/>
      <c r="I801" s="2"/>
      <c r="K801" s="2"/>
      <c r="M801" s="2"/>
    </row>
    <row r="802">
      <c r="A802" s="2"/>
      <c r="B802" s="2"/>
      <c r="C802" s="2"/>
      <c r="E802" s="2"/>
      <c r="G802" s="2"/>
      <c r="I802" s="2"/>
      <c r="K802" s="2"/>
      <c r="M802" s="2"/>
    </row>
    <row r="803">
      <c r="A803" s="2"/>
      <c r="B803" s="2"/>
      <c r="C803" s="2"/>
      <c r="E803" s="2"/>
      <c r="G803" s="2"/>
      <c r="I803" s="2"/>
      <c r="K803" s="2"/>
      <c r="M803" s="2"/>
    </row>
    <row r="804">
      <c r="A804" s="2"/>
      <c r="B804" s="2"/>
      <c r="C804" s="2"/>
      <c r="E804" s="2"/>
      <c r="G804" s="2"/>
      <c r="I804" s="2"/>
      <c r="K804" s="2"/>
      <c r="M804" s="2"/>
    </row>
    <row r="805">
      <c r="A805" s="2"/>
      <c r="B805" s="2"/>
      <c r="C805" s="2"/>
      <c r="E805" s="2"/>
      <c r="G805" s="2"/>
      <c r="I805" s="2"/>
      <c r="K805" s="2"/>
      <c r="M805" s="2"/>
    </row>
    <row r="806">
      <c r="A806" s="2"/>
      <c r="B806" s="2"/>
      <c r="C806" s="2"/>
      <c r="E806" s="2"/>
      <c r="G806" s="2"/>
      <c r="I806" s="2"/>
      <c r="K806" s="2"/>
      <c r="M806" s="2"/>
    </row>
    <row r="807">
      <c r="A807" s="2"/>
      <c r="B807" s="2"/>
      <c r="C807" s="2"/>
      <c r="E807" s="2"/>
      <c r="G807" s="2"/>
      <c r="I807" s="2"/>
      <c r="K807" s="2"/>
      <c r="M807" s="2"/>
    </row>
    <row r="808">
      <c r="A808" s="2"/>
      <c r="B808" s="2"/>
      <c r="C808" s="2"/>
      <c r="E808" s="2"/>
      <c r="G808" s="2"/>
      <c r="I808" s="2"/>
      <c r="K808" s="2"/>
      <c r="M808" s="2"/>
    </row>
    <row r="809">
      <c r="A809" s="2"/>
      <c r="B809" s="2"/>
      <c r="C809" s="2"/>
      <c r="E809" s="2"/>
      <c r="G809" s="2"/>
      <c r="I809" s="2"/>
      <c r="K809" s="2"/>
      <c r="M809" s="2"/>
    </row>
    <row r="810">
      <c r="A810" s="2"/>
      <c r="B810" s="2"/>
      <c r="C810" s="2"/>
      <c r="E810" s="2"/>
      <c r="G810" s="2"/>
      <c r="I810" s="2"/>
      <c r="K810" s="2"/>
      <c r="M810" s="2"/>
    </row>
    <row r="811">
      <c r="A811" s="2"/>
      <c r="B811" s="2"/>
      <c r="C811" s="2"/>
      <c r="E811" s="2"/>
      <c r="G811" s="2"/>
      <c r="I811" s="2"/>
      <c r="K811" s="2"/>
      <c r="M811" s="2"/>
    </row>
    <row r="812">
      <c r="A812" s="2"/>
      <c r="B812" s="2"/>
      <c r="C812" s="2"/>
      <c r="E812" s="2"/>
      <c r="G812" s="2"/>
      <c r="I812" s="2"/>
      <c r="K812" s="2"/>
      <c r="M812" s="2"/>
    </row>
    <row r="813">
      <c r="A813" s="2"/>
      <c r="B813" s="2"/>
      <c r="C813" s="2"/>
      <c r="E813" s="2"/>
      <c r="G813" s="2"/>
      <c r="I813" s="2"/>
      <c r="K813" s="2"/>
      <c r="M813" s="2"/>
    </row>
    <row r="814">
      <c r="A814" s="2"/>
      <c r="B814" s="2"/>
      <c r="C814" s="2"/>
      <c r="E814" s="2"/>
      <c r="G814" s="2"/>
      <c r="I814" s="2"/>
      <c r="K814" s="2"/>
      <c r="M814" s="2"/>
    </row>
    <row r="815">
      <c r="A815" s="2"/>
      <c r="B815" s="2"/>
      <c r="C815" s="2"/>
      <c r="E815" s="2"/>
      <c r="G815" s="2"/>
      <c r="I815" s="2"/>
      <c r="K815" s="2"/>
      <c r="M815" s="2"/>
    </row>
    <row r="816">
      <c r="A816" s="2"/>
      <c r="B816" s="2"/>
      <c r="C816" s="2"/>
      <c r="E816" s="2"/>
      <c r="G816" s="2"/>
      <c r="I816" s="2"/>
      <c r="K816" s="2"/>
      <c r="M816" s="2"/>
    </row>
    <row r="817">
      <c r="A817" s="2"/>
      <c r="B817" s="2"/>
      <c r="C817" s="2"/>
      <c r="E817" s="2"/>
      <c r="G817" s="2"/>
      <c r="I817" s="2"/>
      <c r="K817" s="2"/>
      <c r="M817" s="2"/>
    </row>
    <row r="818">
      <c r="A818" s="2"/>
      <c r="B818" s="2"/>
      <c r="C818" s="2"/>
      <c r="E818" s="2"/>
      <c r="G818" s="2"/>
      <c r="I818" s="2"/>
      <c r="K818" s="2"/>
      <c r="M818" s="2"/>
    </row>
    <row r="819">
      <c r="A819" s="2"/>
      <c r="B819" s="2"/>
      <c r="C819" s="2"/>
      <c r="E819" s="2"/>
      <c r="G819" s="2"/>
      <c r="I819" s="2"/>
      <c r="K819" s="2"/>
      <c r="M819" s="2"/>
    </row>
    <row r="820">
      <c r="A820" s="2"/>
      <c r="B820" s="2"/>
      <c r="C820" s="2"/>
      <c r="E820" s="2"/>
      <c r="G820" s="2"/>
      <c r="I820" s="2"/>
      <c r="K820" s="2"/>
      <c r="M820" s="2"/>
    </row>
    <row r="821">
      <c r="A821" s="2"/>
      <c r="B821" s="2"/>
      <c r="C821" s="2"/>
      <c r="E821" s="2"/>
      <c r="G821" s="2"/>
      <c r="I821" s="2"/>
      <c r="K821" s="2"/>
      <c r="M821" s="2"/>
    </row>
    <row r="822">
      <c r="A822" s="2"/>
      <c r="B822" s="2"/>
      <c r="C822" s="2"/>
      <c r="E822" s="2"/>
      <c r="G822" s="2"/>
      <c r="I822" s="2"/>
      <c r="K822" s="2"/>
      <c r="M822" s="2"/>
    </row>
    <row r="823">
      <c r="A823" s="2"/>
      <c r="B823" s="2"/>
      <c r="C823" s="2"/>
      <c r="E823" s="2"/>
      <c r="G823" s="2"/>
      <c r="I823" s="2"/>
      <c r="K823" s="2"/>
      <c r="M823" s="2"/>
    </row>
    <row r="824">
      <c r="A824" s="2"/>
      <c r="B824" s="2"/>
      <c r="C824" s="2"/>
      <c r="E824" s="2"/>
      <c r="G824" s="2"/>
      <c r="I824" s="2"/>
      <c r="K824" s="2"/>
      <c r="M824" s="2"/>
    </row>
    <row r="825">
      <c r="A825" s="2"/>
      <c r="B825" s="2"/>
      <c r="C825" s="2"/>
      <c r="E825" s="2"/>
      <c r="G825" s="2"/>
      <c r="I825" s="2"/>
      <c r="K825" s="2"/>
      <c r="M825" s="2"/>
    </row>
    <row r="826">
      <c r="A826" s="2"/>
      <c r="B826" s="2"/>
      <c r="C826" s="2"/>
      <c r="E826" s="2"/>
      <c r="G826" s="2"/>
      <c r="I826" s="2"/>
      <c r="K826" s="2"/>
      <c r="M826" s="2"/>
    </row>
    <row r="827">
      <c r="A827" s="2"/>
      <c r="B827" s="2"/>
      <c r="C827" s="2"/>
      <c r="E827" s="2"/>
      <c r="G827" s="2"/>
      <c r="I827" s="2"/>
      <c r="K827" s="2"/>
      <c r="M827" s="2"/>
    </row>
    <row r="828">
      <c r="A828" s="2"/>
      <c r="B828" s="2"/>
      <c r="C828" s="2"/>
      <c r="E828" s="2"/>
      <c r="G828" s="2"/>
      <c r="I828" s="2"/>
      <c r="K828" s="2"/>
      <c r="M828" s="2"/>
    </row>
    <row r="829">
      <c r="A829" s="2"/>
      <c r="B829" s="2"/>
      <c r="C829" s="2"/>
      <c r="E829" s="2"/>
      <c r="G829" s="2"/>
      <c r="I829" s="2"/>
      <c r="K829" s="2"/>
      <c r="M829" s="2"/>
    </row>
    <row r="830">
      <c r="A830" s="2"/>
      <c r="B830" s="2"/>
      <c r="C830" s="2"/>
      <c r="E830" s="2"/>
      <c r="G830" s="2"/>
      <c r="I830" s="2"/>
      <c r="K830" s="2"/>
      <c r="M830" s="2"/>
    </row>
    <row r="831">
      <c r="A831" s="2"/>
      <c r="B831" s="2"/>
      <c r="C831" s="2"/>
      <c r="E831" s="2"/>
      <c r="G831" s="2"/>
      <c r="I831" s="2"/>
      <c r="K831" s="2"/>
      <c r="M831" s="2"/>
    </row>
    <row r="832">
      <c r="A832" s="2"/>
      <c r="B832" s="2"/>
      <c r="C832" s="2"/>
      <c r="E832" s="2"/>
      <c r="G832" s="2"/>
      <c r="I832" s="2"/>
      <c r="K832" s="2"/>
      <c r="M832" s="2"/>
    </row>
    <row r="833">
      <c r="A833" s="2"/>
      <c r="B833" s="2"/>
      <c r="C833" s="2"/>
      <c r="E833" s="2"/>
      <c r="G833" s="2"/>
      <c r="I833" s="2"/>
      <c r="K833" s="2"/>
      <c r="M833" s="2"/>
    </row>
    <row r="834">
      <c r="A834" s="2"/>
      <c r="B834" s="2"/>
      <c r="C834" s="2"/>
      <c r="E834" s="2"/>
      <c r="G834" s="2"/>
      <c r="I834" s="2"/>
      <c r="K834" s="2"/>
      <c r="M834" s="2"/>
    </row>
    <row r="835">
      <c r="A835" s="2"/>
      <c r="B835" s="2"/>
      <c r="C835" s="2"/>
      <c r="E835" s="2"/>
      <c r="G835" s="2"/>
      <c r="I835" s="2"/>
      <c r="K835" s="2"/>
      <c r="M835" s="2"/>
    </row>
    <row r="836">
      <c r="A836" s="2"/>
      <c r="B836" s="2"/>
      <c r="C836" s="2"/>
      <c r="E836" s="2"/>
      <c r="G836" s="2"/>
      <c r="I836" s="2"/>
      <c r="K836" s="2"/>
      <c r="M836" s="2"/>
    </row>
    <row r="837">
      <c r="A837" s="2"/>
      <c r="B837" s="2"/>
      <c r="C837" s="2"/>
      <c r="E837" s="2"/>
      <c r="G837" s="2"/>
      <c r="I837" s="2"/>
      <c r="K837" s="2"/>
      <c r="M837" s="2"/>
    </row>
    <row r="838">
      <c r="A838" s="2"/>
      <c r="B838" s="2"/>
      <c r="C838" s="2"/>
      <c r="E838" s="2"/>
      <c r="G838" s="2"/>
      <c r="I838" s="2"/>
      <c r="K838" s="2"/>
      <c r="M838" s="2"/>
    </row>
    <row r="839">
      <c r="A839" s="2"/>
      <c r="B839" s="2"/>
      <c r="C839" s="2"/>
      <c r="E839" s="2"/>
      <c r="G839" s="2"/>
      <c r="I839" s="2"/>
      <c r="K839" s="2"/>
      <c r="M839" s="2"/>
    </row>
    <row r="840">
      <c r="A840" s="2"/>
      <c r="B840" s="2"/>
      <c r="C840" s="2"/>
      <c r="E840" s="2"/>
      <c r="G840" s="2"/>
      <c r="I840" s="2"/>
      <c r="K840" s="2"/>
      <c r="M840" s="2"/>
    </row>
    <row r="841">
      <c r="A841" s="2"/>
      <c r="B841" s="2"/>
      <c r="C841" s="2"/>
      <c r="E841" s="2"/>
      <c r="G841" s="2"/>
      <c r="I841" s="2"/>
      <c r="K841" s="2"/>
      <c r="M841" s="2"/>
    </row>
    <row r="842">
      <c r="A842" s="2"/>
      <c r="B842" s="2"/>
      <c r="C842" s="2"/>
      <c r="E842" s="2"/>
      <c r="G842" s="2"/>
      <c r="I842" s="2"/>
      <c r="K842" s="2"/>
      <c r="M842" s="2"/>
    </row>
    <row r="843">
      <c r="A843" s="2"/>
      <c r="B843" s="2"/>
      <c r="C843" s="2"/>
      <c r="E843" s="2"/>
      <c r="G843" s="2"/>
      <c r="I843" s="2"/>
      <c r="K843" s="2"/>
      <c r="M843" s="2"/>
    </row>
    <row r="844">
      <c r="A844" s="2"/>
      <c r="B844" s="2"/>
      <c r="C844" s="2"/>
      <c r="E844" s="2"/>
      <c r="G844" s="2"/>
      <c r="I844" s="2"/>
      <c r="K844" s="2"/>
      <c r="M844" s="2"/>
    </row>
    <row r="845">
      <c r="A845" s="2"/>
      <c r="B845" s="2"/>
      <c r="C845" s="2"/>
      <c r="E845" s="2"/>
      <c r="G845" s="2"/>
      <c r="I845" s="2"/>
      <c r="K845" s="2"/>
      <c r="M845" s="2"/>
    </row>
    <row r="846">
      <c r="A846" s="2"/>
      <c r="B846" s="2"/>
      <c r="C846" s="2"/>
      <c r="E846" s="2"/>
      <c r="G846" s="2"/>
      <c r="I846" s="2"/>
      <c r="K846" s="2"/>
      <c r="M846" s="2"/>
    </row>
    <row r="847">
      <c r="A847" s="2"/>
      <c r="B847" s="2"/>
      <c r="C847" s="2"/>
      <c r="E847" s="2"/>
      <c r="G847" s="2"/>
      <c r="I847" s="2"/>
      <c r="K847" s="2"/>
      <c r="M847" s="2"/>
    </row>
    <row r="848">
      <c r="A848" s="2"/>
      <c r="B848" s="2"/>
      <c r="C848" s="2"/>
      <c r="E848" s="2"/>
      <c r="G848" s="2"/>
      <c r="I848" s="2"/>
      <c r="K848" s="2"/>
      <c r="M848" s="2"/>
    </row>
    <row r="849">
      <c r="A849" s="2"/>
      <c r="B849" s="2"/>
      <c r="C849" s="2"/>
      <c r="E849" s="2"/>
      <c r="G849" s="2"/>
      <c r="I849" s="2"/>
      <c r="K849" s="2"/>
      <c r="M849" s="2"/>
    </row>
    <row r="850">
      <c r="A850" s="2"/>
      <c r="B850" s="2"/>
      <c r="C850" s="2"/>
      <c r="E850" s="2"/>
      <c r="G850" s="2"/>
      <c r="I850" s="2"/>
      <c r="K850" s="2"/>
      <c r="M850" s="2"/>
    </row>
    <row r="851">
      <c r="A851" s="2"/>
      <c r="B851" s="2"/>
      <c r="C851" s="2"/>
      <c r="E851" s="2"/>
      <c r="G851" s="2"/>
      <c r="I851" s="2"/>
      <c r="K851" s="2"/>
      <c r="M851" s="2"/>
    </row>
    <row r="852">
      <c r="A852" s="2"/>
      <c r="B852" s="2"/>
      <c r="C852" s="2"/>
      <c r="E852" s="2"/>
      <c r="G852" s="2"/>
      <c r="I852" s="2"/>
      <c r="K852" s="2"/>
      <c r="M852" s="2"/>
    </row>
    <row r="853">
      <c r="A853" s="2"/>
      <c r="B853" s="2"/>
      <c r="C853" s="2"/>
      <c r="E853" s="2"/>
      <c r="G853" s="2"/>
      <c r="I853" s="2"/>
      <c r="K853" s="2"/>
      <c r="M853" s="2"/>
    </row>
    <row r="854">
      <c r="A854" s="2"/>
      <c r="B854" s="2"/>
      <c r="C854" s="2"/>
      <c r="E854" s="2"/>
      <c r="G854" s="2"/>
      <c r="I854" s="2"/>
      <c r="K854" s="2"/>
      <c r="M854" s="2"/>
    </row>
    <row r="855">
      <c r="A855" s="2"/>
      <c r="B855" s="2"/>
      <c r="C855" s="2"/>
      <c r="E855" s="2"/>
      <c r="G855" s="2"/>
      <c r="I855" s="2"/>
      <c r="K855" s="2"/>
      <c r="M855" s="2"/>
    </row>
    <row r="856">
      <c r="A856" s="2"/>
      <c r="B856" s="2"/>
      <c r="C856" s="2"/>
      <c r="E856" s="2"/>
      <c r="G856" s="2"/>
      <c r="I856" s="2"/>
      <c r="K856" s="2"/>
      <c r="M856" s="2"/>
    </row>
    <row r="857">
      <c r="A857" s="2"/>
      <c r="B857" s="2"/>
      <c r="C857" s="2"/>
      <c r="E857" s="2"/>
      <c r="G857" s="2"/>
      <c r="I857" s="2"/>
      <c r="K857" s="2"/>
      <c r="M857" s="2"/>
    </row>
    <row r="858">
      <c r="A858" s="2"/>
      <c r="B858" s="2"/>
      <c r="C858" s="2"/>
      <c r="E858" s="2"/>
      <c r="G858" s="2"/>
      <c r="I858" s="2"/>
      <c r="K858" s="2"/>
      <c r="M858" s="2"/>
    </row>
    <row r="859">
      <c r="A859" s="2"/>
      <c r="B859" s="2"/>
      <c r="C859" s="2"/>
      <c r="E859" s="2"/>
      <c r="G859" s="2"/>
      <c r="I859" s="2"/>
      <c r="K859" s="2"/>
      <c r="M859" s="2"/>
    </row>
    <row r="860">
      <c r="A860" s="2"/>
      <c r="B860" s="2"/>
      <c r="C860" s="2"/>
      <c r="E860" s="2"/>
      <c r="G860" s="2"/>
      <c r="I860" s="2"/>
      <c r="K860" s="2"/>
      <c r="M860" s="2"/>
    </row>
    <row r="861">
      <c r="A861" s="2"/>
      <c r="B861" s="2"/>
      <c r="C861" s="2"/>
      <c r="E861" s="2"/>
      <c r="G861" s="2"/>
      <c r="I861" s="2"/>
      <c r="K861" s="2"/>
      <c r="M861" s="2"/>
    </row>
    <row r="862">
      <c r="A862" s="2"/>
      <c r="B862" s="2"/>
      <c r="C862" s="2"/>
      <c r="E862" s="2"/>
      <c r="G862" s="2"/>
      <c r="I862" s="2"/>
      <c r="K862" s="2"/>
      <c r="M862" s="2"/>
    </row>
    <row r="863">
      <c r="A863" s="2"/>
      <c r="B863" s="2"/>
      <c r="C863" s="2"/>
      <c r="E863" s="2"/>
      <c r="G863" s="2"/>
      <c r="I863" s="2"/>
      <c r="K863" s="2"/>
      <c r="M863" s="2"/>
    </row>
    <row r="864">
      <c r="A864" s="2"/>
      <c r="B864" s="2"/>
      <c r="C864" s="2"/>
      <c r="E864" s="2"/>
      <c r="G864" s="2"/>
      <c r="I864" s="2"/>
      <c r="K864" s="2"/>
      <c r="M864" s="2"/>
    </row>
    <row r="865">
      <c r="A865" s="2"/>
      <c r="B865" s="2"/>
      <c r="C865" s="2"/>
      <c r="E865" s="2"/>
      <c r="G865" s="2"/>
      <c r="I865" s="2"/>
      <c r="K865" s="2"/>
      <c r="M865" s="2"/>
    </row>
    <row r="866">
      <c r="A866" s="2"/>
      <c r="B866" s="2"/>
      <c r="C866" s="2"/>
      <c r="E866" s="2"/>
      <c r="G866" s="2"/>
      <c r="I866" s="2"/>
      <c r="K866" s="2"/>
      <c r="M866" s="2"/>
    </row>
    <row r="867">
      <c r="A867" s="2"/>
      <c r="B867" s="2"/>
      <c r="C867" s="2"/>
      <c r="E867" s="2"/>
      <c r="G867" s="2"/>
      <c r="I867" s="2"/>
      <c r="K867" s="2"/>
      <c r="M867" s="2"/>
    </row>
    <row r="868">
      <c r="A868" s="2"/>
      <c r="B868" s="2"/>
      <c r="C868" s="2"/>
      <c r="E868" s="2"/>
      <c r="G868" s="2"/>
      <c r="I868" s="2"/>
      <c r="K868" s="2"/>
      <c r="M868" s="2"/>
    </row>
    <row r="869">
      <c r="A869" s="2"/>
      <c r="B869" s="2"/>
      <c r="C869" s="2"/>
      <c r="E869" s="2"/>
      <c r="G869" s="2"/>
      <c r="I869" s="2"/>
      <c r="K869" s="2"/>
      <c r="M869" s="2"/>
    </row>
    <row r="870">
      <c r="A870" s="2"/>
      <c r="B870" s="2"/>
      <c r="C870" s="2"/>
      <c r="E870" s="2"/>
      <c r="G870" s="2"/>
      <c r="I870" s="2"/>
      <c r="K870" s="2"/>
      <c r="M870" s="2"/>
    </row>
    <row r="871">
      <c r="A871" s="2"/>
      <c r="B871" s="2"/>
      <c r="C871" s="2"/>
      <c r="E871" s="2"/>
      <c r="G871" s="2"/>
      <c r="I871" s="2"/>
      <c r="K871" s="2"/>
      <c r="M871" s="2"/>
    </row>
    <row r="872">
      <c r="A872" s="2"/>
      <c r="B872" s="2"/>
      <c r="C872" s="2"/>
      <c r="E872" s="2"/>
      <c r="G872" s="2"/>
      <c r="I872" s="2"/>
      <c r="K872" s="2"/>
      <c r="M872" s="2"/>
    </row>
    <row r="873">
      <c r="A873" s="2"/>
      <c r="B873" s="2"/>
      <c r="C873" s="2"/>
      <c r="E873" s="2"/>
      <c r="G873" s="2"/>
      <c r="I873" s="2"/>
      <c r="K873" s="2"/>
      <c r="M873" s="2"/>
    </row>
    <row r="874">
      <c r="A874" s="2"/>
      <c r="B874" s="2"/>
      <c r="C874" s="2"/>
      <c r="E874" s="2"/>
      <c r="G874" s="2"/>
      <c r="I874" s="2"/>
      <c r="K874" s="2"/>
      <c r="M874" s="2"/>
    </row>
    <row r="875">
      <c r="A875" s="2"/>
      <c r="B875" s="2"/>
      <c r="C875" s="2"/>
      <c r="E875" s="2"/>
      <c r="G875" s="2"/>
      <c r="I875" s="2"/>
      <c r="K875" s="2"/>
      <c r="M875" s="2"/>
    </row>
    <row r="876">
      <c r="A876" s="2"/>
      <c r="B876" s="2"/>
      <c r="C876" s="2"/>
      <c r="E876" s="2"/>
      <c r="G876" s="2"/>
      <c r="I876" s="2"/>
      <c r="K876" s="2"/>
      <c r="M876" s="2"/>
    </row>
    <row r="877">
      <c r="A877" s="2"/>
      <c r="B877" s="2"/>
      <c r="C877" s="2"/>
      <c r="E877" s="2"/>
      <c r="G877" s="2"/>
      <c r="I877" s="2"/>
      <c r="K877" s="2"/>
      <c r="M877" s="2"/>
    </row>
    <row r="878">
      <c r="A878" s="2"/>
      <c r="B878" s="2"/>
      <c r="C878" s="2"/>
      <c r="E878" s="2"/>
      <c r="G878" s="2"/>
      <c r="I878" s="2"/>
      <c r="K878" s="2"/>
      <c r="M878" s="2"/>
    </row>
    <row r="879">
      <c r="A879" s="2"/>
      <c r="B879" s="2"/>
      <c r="C879" s="2"/>
      <c r="E879" s="2"/>
      <c r="G879" s="2"/>
      <c r="I879" s="2"/>
      <c r="K879" s="2"/>
      <c r="M879" s="2"/>
    </row>
    <row r="880">
      <c r="A880" s="2"/>
      <c r="B880" s="2"/>
      <c r="C880" s="2"/>
      <c r="E880" s="2"/>
      <c r="G880" s="2"/>
      <c r="I880" s="2"/>
      <c r="K880" s="2"/>
      <c r="M880" s="2"/>
    </row>
    <row r="881">
      <c r="A881" s="2"/>
      <c r="B881" s="2"/>
      <c r="C881" s="2"/>
      <c r="E881" s="2"/>
      <c r="G881" s="2"/>
      <c r="I881" s="2"/>
      <c r="K881" s="2"/>
      <c r="M881" s="2"/>
    </row>
    <row r="882">
      <c r="A882" s="2"/>
      <c r="B882" s="2"/>
      <c r="C882" s="2"/>
      <c r="E882" s="2"/>
      <c r="G882" s="2"/>
      <c r="I882" s="2"/>
      <c r="K882" s="2"/>
      <c r="M882" s="2"/>
    </row>
    <row r="883">
      <c r="A883" s="2"/>
      <c r="B883" s="2"/>
      <c r="C883" s="2"/>
      <c r="E883" s="2"/>
      <c r="G883" s="2"/>
      <c r="I883" s="2"/>
      <c r="K883" s="2"/>
      <c r="M883" s="2"/>
    </row>
    <row r="884">
      <c r="A884" s="2"/>
      <c r="B884" s="2"/>
      <c r="C884" s="2"/>
      <c r="E884" s="2"/>
      <c r="G884" s="2"/>
      <c r="I884" s="2"/>
      <c r="K884" s="2"/>
      <c r="M884" s="2"/>
    </row>
    <row r="885">
      <c r="A885" s="2"/>
      <c r="B885" s="2"/>
      <c r="C885" s="2"/>
      <c r="E885" s="2"/>
      <c r="G885" s="2"/>
      <c r="I885" s="2"/>
      <c r="K885" s="2"/>
      <c r="M885" s="2"/>
    </row>
    <row r="886">
      <c r="A886" s="2"/>
      <c r="B886" s="2"/>
      <c r="C886" s="2"/>
      <c r="E886" s="2"/>
      <c r="G886" s="2"/>
      <c r="I886" s="2"/>
      <c r="K886" s="2"/>
      <c r="M886" s="2"/>
    </row>
    <row r="887">
      <c r="A887" s="2"/>
      <c r="B887" s="2"/>
      <c r="C887" s="2"/>
      <c r="E887" s="2"/>
      <c r="G887" s="2"/>
      <c r="I887" s="2"/>
      <c r="K887" s="2"/>
      <c r="M887" s="2"/>
    </row>
    <row r="888">
      <c r="A888" s="2"/>
      <c r="B888" s="2"/>
      <c r="C888" s="2"/>
      <c r="E888" s="2"/>
      <c r="G888" s="2"/>
      <c r="I888" s="2"/>
      <c r="K888" s="2"/>
      <c r="M888" s="2"/>
    </row>
    <row r="889">
      <c r="A889" s="2"/>
      <c r="B889" s="2"/>
      <c r="C889" s="2"/>
      <c r="E889" s="2"/>
      <c r="G889" s="2"/>
      <c r="I889" s="2"/>
      <c r="K889" s="2"/>
      <c r="M889" s="2"/>
    </row>
    <row r="890">
      <c r="A890" s="2"/>
      <c r="B890" s="2"/>
      <c r="C890" s="2"/>
      <c r="E890" s="2"/>
      <c r="G890" s="2"/>
      <c r="I890" s="2"/>
      <c r="K890" s="2"/>
      <c r="M890" s="2"/>
    </row>
    <row r="891">
      <c r="A891" s="2"/>
      <c r="B891" s="2"/>
      <c r="C891" s="2"/>
      <c r="E891" s="2"/>
      <c r="G891" s="2"/>
      <c r="I891" s="2"/>
      <c r="K891" s="2"/>
      <c r="M891" s="2"/>
    </row>
    <row r="892">
      <c r="A892" s="2"/>
      <c r="B892" s="2"/>
      <c r="C892" s="2"/>
      <c r="E892" s="2"/>
      <c r="G892" s="2"/>
      <c r="I892" s="2"/>
      <c r="K892" s="2"/>
      <c r="M892" s="2"/>
    </row>
    <row r="893">
      <c r="A893" s="2"/>
      <c r="B893" s="2"/>
      <c r="C893" s="2"/>
      <c r="E893" s="2"/>
      <c r="G893" s="2"/>
      <c r="I893" s="2"/>
      <c r="K893" s="2"/>
      <c r="M893" s="2"/>
    </row>
    <row r="894">
      <c r="A894" s="2"/>
      <c r="B894" s="2"/>
      <c r="C894" s="2"/>
      <c r="E894" s="2"/>
      <c r="G894" s="2"/>
      <c r="I894" s="2"/>
      <c r="K894" s="2"/>
      <c r="M894" s="2"/>
    </row>
    <row r="895">
      <c r="A895" s="2"/>
      <c r="B895" s="2"/>
      <c r="C895" s="2"/>
      <c r="E895" s="2"/>
      <c r="G895" s="2"/>
      <c r="I895" s="2"/>
      <c r="K895" s="2"/>
      <c r="M895" s="2"/>
    </row>
    <row r="896">
      <c r="A896" s="2"/>
      <c r="B896" s="2"/>
      <c r="C896" s="2"/>
      <c r="E896" s="2"/>
      <c r="G896" s="2"/>
      <c r="I896" s="2"/>
      <c r="K896" s="2"/>
      <c r="M896" s="2"/>
    </row>
    <row r="897">
      <c r="A897" s="2"/>
      <c r="B897" s="2"/>
      <c r="C897" s="2"/>
      <c r="E897" s="2"/>
      <c r="G897" s="2"/>
      <c r="I897" s="2"/>
      <c r="K897" s="2"/>
      <c r="M897" s="2"/>
    </row>
    <row r="898">
      <c r="A898" s="2"/>
      <c r="B898" s="2"/>
      <c r="C898" s="2"/>
      <c r="E898" s="2"/>
      <c r="G898" s="2"/>
      <c r="I898" s="2"/>
      <c r="K898" s="2"/>
      <c r="M898" s="2"/>
    </row>
    <row r="899">
      <c r="A899" s="2"/>
      <c r="B899" s="2"/>
      <c r="C899" s="2"/>
      <c r="E899" s="2"/>
      <c r="G899" s="2"/>
      <c r="I899" s="2"/>
      <c r="K899" s="2"/>
      <c r="M899" s="2"/>
    </row>
    <row r="900">
      <c r="A900" s="2"/>
      <c r="B900" s="2"/>
      <c r="C900" s="2"/>
      <c r="E900" s="2"/>
      <c r="G900" s="2"/>
      <c r="I900" s="2"/>
      <c r="K900" s="2"/>
      <c r="M900" s="2"/>
    </row>
    <row r="901">
      <c r="A901" s="2"/>
      <c r="B901" s="2"/>
      <c r="C901" s="2"/>
      <c r="E901" s="2"/>
      <c r="G901" s="2"/>
      <c r="I901" s="2"/>
      <c r="K901" s="2"/>
      <c r="M901" s="2"/>
    </row>
    <row r="902">
      <c r="A902" s="2"/>
      <c r="B902" s="2"/>
      <c r="C902" s="2"/>
      <c r="E902" s="2"/>
      <c r="G902" s="2"/>
      <c r="I902" s="2"/>
      <c r="K902" s="2"/>
      <c r="M902" s="2"/>
    </row>
    <row r="903">
      <c r="A903" s="2"/>
      <c r="B903" s="2"/>
      <c r="C903" s="2"/>
      <c r="E903" s="2"/>
      <c r="G903" s="2"/>
      <c r="I903" s="2"/>
      <c r="K903" s="2"/>
      <c r="M903" s="2"/>
    </row>
    <row r="904">
      <c r="A904" s="2"/>
      <c r="B904" s="2"/>
      <c r="C904" s="2"/>
      <c r="E904" s="2"/>
      <c r="G904" s="2"/>
      <c r="I904" s="2"/>
      <c r="K904" s="2"/>
      <c r="M904" s="2"/>
    </row>
    <row r="905">
      <c r="A905" s="2"/>
      <c r="B905" s="2"/>
      <c r="C905" s="2"/>
      <c r="E905" s="2"/>
      <c r="G905" s="2"/>
      <c r="I905" s="2"/>
      <c r="K905" s="2"/>
      <c r="M905" s="2"/>
    </row>
    <row r="906">
      <c r="A906" s="2"/>
      <c r="B906" s="2"/>
      <c r="C906" s="2"/>
      <c r="E906" s="2"/>
      <c r="G906" s="2"/>
      <c r="I906" s="2"/>
      <c r="K906" s="2"/>
      <c r="M906" s="2"/>
    </row>
    <row r="907">
      <c r="A907" s="2"/>
      <c r="B907" s="2"/>
      <c r="C907" s="2"/>
      <c r="E907" s="2"/>
      <c r="G907" s="2"/>
      <c r="I907" s="2"/>
      <c r="K907" s="2"/>
      <c r="M907" s="2"/>
    </row>
    <row r="908">
      <c r="A908" s="2"/>
      <c r="B908" s="2"/>
      <c r="C908" s="2"/>
      <c r="E908" s="2"/>
      <c r="G908" s="2"/>
      <c r="I908" s="2"/>
      <c r="K908" s="2"/>
      <c r="M908" s="2"/>
    </row>
    <row r="909">
      <c r="A909" s="2"/>
      <c r="B909" s="2"/>
      <c r="C909" s="2"/>
      <c r="E909" s="2"/>
      <c r="G909" s="2"/>
      <c r="I909" s="2"/>
      <c r="K909" s="2"/>
      <c r="M909" s="2"/>
    </row>
    <row r="910">
      <c r="A910" s="2"/>
      <c r="B910" s="2"/>
      <c r="C910" s="2"/>
      <c r="E910" s="2"/>
      <c r="G910" s="2"/>
      <c r="I910" s="2"/>
      <c r="K910" s="2"/>
      <c r="M910" s="2"/>
    </row>
    <row r="911">
      <c r="A911" s="2"/>
      <c r="B911" s="2"/>
      <c r="C911" s="2"/>
      <c r="E911" s="2"/>
      <c r="G911" s="2"/>
      <c r="I911" s="2"/>
      <c r="K911" s="2"/>
      <c r="M911" s="2"/>
    </row>
    <row r="912">
      <c r="A912" s="2"/>
      <c r="B912" s="2"/>
      <c r="C912" s="2"/>
      <c r="E912" s="2"/>
      <c r="G912" s="2"/>
      <c r="I912" s="2"/>
      <c r="K912" s="2"/>
      <c r="M912" s="2"/>
    </row>
    <row r="913">
      <c r="A913" s="2"/>
      <c r="B913" s="2"/>
      <c r="C913" s="2"/>
      <c r="E913" s="2"/>
      <c r="G913" s="2"/>
      <c r="I913" s="2"/>
      <c r="K913" s="2"/>
      <c r="M913" s="2"/>
    </row>
    <row r="914">
      <c r="A914" s="2"/>
      <c r="B914" s="2"/>
      <c r="C914" s="2"/>
      <c r="E914" s="2"/>
      <c r="G914" s="2"/>
      <c r="I914" s="2"/>
      <c r="K914" s="2"/>
      <c r="M914" s="2"/>
    </row>
    <row r="915">
      <c r="A915" s="2"/>
      <c r="B915" s="2"/>
      <c r="C915" s="2"/>
      <c r="E915" s="2"/>
      <c r="G915" s="2"/>
      <c r="I915" s="2"/>
      <c r="K915" s="2"/>
      <c r="M915" s="2"/>
    </row>
    <row r="916">
      <c r="A916" s="2"/>
      <c r="B916" s="2"/>
      <c r="C916" s="2"/>
      <c r="E916" s="2"/>
      <c r="G916" s="2"/>
      <c r="I916" s="2"/>
      <c r="K916" s="2"/>
      <c r="M916" s="2"/>
    </row>
    <row r="917">
      <c r="A917" s="2"/>
      <c r="B917" s="2"/>
      <c r="C917" s="2"/>
      <c r="E917" s="2"/>
      <c r="G917" s="2"/>
      <c r="I917" s="2"/>
      <c r="K917" s="2"/>
      <c r="M917" s="2"/>
    </row>
    <row r="918">
      <c r="A918" s="2"/>
      <c r="B918" s="2"/>
      <c r="C918" s="2"/>
      <c r="E918" s="2"/>
      <c r="G918" s="2"/>
      <c r="I918" s="2"/>
      <c r="K918" s="2"/>
      <c r="M918" s="2"/>
    </row>
    <row r="919">
      <c r="A919" s="2"/>
      <c r="B919" s="2"/>
      <c r="C919" s="2"/>
      <c r="E919" s="2"/>
      <c r="G919" s="2"/>
      <c r="I919" s="2"/>
      <c r="K919" s="2"/>
      <c r="M919" s="2"/>
    </row>
    <row r="920">
      <c r="A920" s="2"/>
      <c r="B920" s="2"/>
      <c r="C920" s="2"/>
      <c r="E920" s="2"/>
      <c r="G920" s="2"/>
      <c r="I920" s="2"/>
      <c r="K920" s="2"/>
      <c r="M920" s="2"/>
    </row>
    <row r="921">
      <c r="A921" s="2"/>
      <c r="B921" s="2"/>
      <c r="C921" s="2"/>
      <c r="E921" s="2"/>
      <c r="G921" s="2"/>
      <c r="I921" s="2"/>
      <c r="K921" s="2"/>
      <c r="M921" s="2"/>
    </row>
    <row r="922">
      <c r="A922" s="2"/>
      <c r="B922" s="2"/>
      <c r="C922" s="2"/>
      <c r="E922" s="2"/>
      <c r="G922" s="2"/>
      <c r="I922" s="2"/>
      <c r="K922" s="2"/>
      <c r="M922" s="2"/>
    </row>
    <row r="923">
      <c r="A923" s="2"/>
      <c r="B923" s="2"/>
      <c r="C923" s="2"/>
      <c r="E923" s="2"/>
      <c r="G923" s="2"/>
      <c r="I923" s="2"/>
      <c r="K923" s="2"/>
      <c r="M923" s="2"/>
    </row>
    <row r="924">
      <c r="A924" s="2"/>
      <c r="B924" s="2"/>
      <c r="C924" s="2"/>
      <c r="E924" s="2"/>
      <c r="G924" s="2"/>
      <c r="I924" s="2"/>
      <c r="K924" s="2"/>
      <c r="M924" s="2"/>
    </row>
    <row r="925">
      <c r="A925" s="2"/>
      <c r="B925" s="2"/>
      <c r="C925" s="2"/>
      <c r="E925" s="2"/>
      <c r="G925" s="2"/>
      <c r="I925" s="2"/>
      <c r="K925" s="2"/>
      <c r="M925" s="2"/>
    </row>
    <row r="926">
      <c r="A926" s="2"/>
      <c r="B926" s="2"/>
      <c r="C926" s="2"/>
      <c r="E926" s="2"/>
      <c r="G926" s="2"/>
      <c r="I926" s="2"/>
      <c r="K926" s="2"/>
      <c r="M926" s="2"/>
    </row>
    <row r="927">
      <c r="A927" s="2"/>
      <c r="B927" s="2"/>
      <c r="C927" s="2"/>
      <c r="E927" s="2"/>
      <c r="G927" s="2"/>
      <c r="I927" s="2"/>
      <c r="K927" s="2"/>
      <c r="M927" s="2"/>
    </row>
    <row r="928">
      <c r="A928" s="2"/>
      <c r="B928" s="2"/>
      <c r="C928" s="2"/>
      <c r="E928" s="2"/>
      <c r="G928" s="2"/>
      <c r="I928" s="2"/>
      <c r="K928" s="2"/>
      <c r="M928" s="2"/>
    </row>
    <row r="929">
      <c r="A929" s="2"/>
      <c r="B929" s="2"/>
      <c r="C929" s="2"/>
      <c r="E929" s="2"/>
      <c r="G929" s="2"/>
      <c r="I929" s="2"/>
      <c r="K929" s="2"/>
      <c r="M929" s="2"/>
    </row>
    <row r="930">
      <c r="A930" s="2"/>
      <c r="B930" s="2"/>
      <c r="C930" s="2"/>
      <c r="E930" s="2"/>
      <c r="G930" s="2"/>
      <c r="I930" s="2"/>
      <c r="K930" s="2"/>
      <c r="M930" s="2"/>
    </row>
    <row r="931">
      <c r="A931" s="2"/>
      <c r="B931" s="2"/>
      <c r="C931" s="2"/>
      <c r="E931" s="2"/>
      <c r="G931" s="2"/>
      <c r="I931" s="2"/>
      <c r="K931" s="2"/>
      <c r="M931" s="2"/>
    </row>
    <row r="932">
      <c r="A932" s="2"/>
      <c r="B932" s="2"/>
      <c r="C932" s="2"/>
      <c r="E932" s="2"/>
      <c r="G932" s="2"/>
      <c r="I932" s="2"/>
      <c r="K932" s="2"/>
      <c r="M932" s="2"/>
    </row>
    <row r="933">
      <c r="A933" s="2"/>
      <c r="B933" s="2"/>
      <c r="C933" s="2"/>
      <c r="E933" s="2"/>
      <c r="G933" s="2"/>
      <c r="I933" s="2"/>
      <c r="K933" s="2"/>
      <c r="M933" s="2"/>
    </row>
    <row r="934">
      <c r="A934" s="2"/>
      <c r="B934" s="2"/>
      <c r="C934" s="2"/>
      <c r="E934" s="2"/>
      <c r="G934" s="2"/>
      <c r="I934" s="2"/>
      <c r="K934" s="2"/>
      <c r="M934" s="2"/>
    </row>
    <row r="935">
      <c r="A935" s="2"/>
      <c r="B935" s="2"/>
      <c r="C935" s="2"/>
      <c r="E935" s="2"/>
      <c r="G935" s="2"/>
      <c r="I935" s="2"/>
      <c r="K935" s="2"/>
      <c r="M935" s="2"/>
    </row>
    <row r="936">
      <c r="A936" s="2"/>
      <c r="B936" s="2"/>
      <c r="C936" s="2"/>
      <c r="E936" s="2"/>
      <c r="G936" s="2"/>
      <c r="I936" s="2"/>
      <c r="K936" s="2"/>
      <c r="M936" s="2"/>
    </row>
    <row r="937">
      <c r="A937" s="2"/>
      <c r="B937" s="2"/>
      <c r="C937" s="2"/>
      <c r="E937" s="2"/>
      <c r="G937" s="2"/>
      <c r="I937" s="2"/>
      <c r="K937" s="2"/>
      <c r="M937" s="2"/>
    </row>
    <row r="938">
      <c r="A938" s="2"/>
      <c r="B938" s="2"/>
      <c r="C938" s="2"/>
      <c r="E938" s="2"/>
      <c r="G938" s="2"/>
      <c r="I938" s="2"/>
      <c r="K938" s="2"/>
      <c r="M938" s="2"/>
    </row>
    <row r="939">
      <c r="A939" s="2"/>
      <c r="B939" s="2"/>
      <c r="C939" s="2"/>
      <c r="E939" s="2"/>
      <c r="G939" s="2"/>
      <c r="I939" s="2"/>
      <c r="K939" s="2"/>
      <c r="M939" s="2"/>
    </row>
    <row r="940">
      <c r="A940" s="2"/>
      <c r="B940" s="2"/>
      <c r="C940" s="2"/>
      <c r="E940" s="2"/>
      <c r="G940" s="2"/>
      <c r="I940" s="2"/>
      <c r="K940" s="2"/>
      <c r="M940" s="2"/>
    </row>
    <row r="941">
      <c r="A941" s="2"/>
      <c r="B941" s="2"/>
      <c r="C941" s="2"/>
      <c r="E941" s="2"/>
      <c r="G941" s="2"/>
      <c r="I941" s="2"/>
      <c r="K941" s="2"/>
      <c r="M941" s="2"/>
    </row>
    <row r="942">
      <c r="A942" s="2"/>
      <c r="B942" s="2"/>
      <c r="C942" s="2"/>
      <c r="E942" s="2"/>
      <c r="G942" s="2"/>
      <c r="I942" s="2"/>
      <c r="K942" s="2"/>
      <c r="M942" s="2"/>
    </row>
    <row r="943">
      <c r="A943" s="2"/>
      <c r="B943" s="2"/>
      <c r="C943" s="2"/>
      <c r="E943" s="2"/>
      <c r="G943" s="2"/>
      <c r="I943" s="2"/>
      <c r="K943" s="2"/>
      <c r="M943" s="2"/>
    </row>
    <row r="944">
      <c r="A944" s="2"/>
      <c r="B944" s="2"/>
      <c r="C944" s="2"/>
      <c r="E944" s="2"/>
      <c r="G944" s="2"/>
      <c r="I944" s="2"/>
      <c r="K944" s="2"/>
      <c r="M944" s="2"/>
    </row>
    <row r="945">
      <c r="A945" s="2"/>
      <c r="B945" s="2"/>
      <c r="C945" s="2"/>
      <c r="E945" s="2"/>
      <c r="G945" s="2"/>
      <c r="I945" s="2"/>
      <c r="K945" s="2"/>
      <c r="M945" s="2"/>
    </row>
    <row r="946">
      <c r="A946" s="2"/>
      <c r="B946" s="2"/>
      <c r="C946" s="2"/>
      <c r="E946" s="2"/>
      <c r="G946" s="2"/>
      <c r="I946" s="2"/>
      <c r="K946" s="2"/>
      <c r="M946" s="2"/>
    </row>
    <row r="947">
      <c r="A947" s="2"/>
      <c r="B947" s="2"/>
      <c r="C947" s="2"/>
      <c r="E947" s="2"/>
      <c r="G947" s="2"/>
      <c r="I947" s="2"/>
      <c r="K947" s="2"/>
      <c r="M947" s="2"/>
    </row>
    <row r="948">
      <c r="A948" s="2"/>
      <c r="B948" s="2"/>
      <c r="C948" s="2"/>
      <c r="E948" s="2"/>
      <c r="G948" s="2"/>
      <c r="I948" s="2"/>
      <c r="K948" s="2"/>
      <c r="M948" s="2"/>
    </row>
    <row r="949">
      <c r="A949" s="2"/>
      <c r="B949" s="2"/>
      <c r="C949" s="2"/>
      <c r="E949" s="2"/>
      <c r="G949" s="2"/>
      <c r="I949" s="2"/>
      <c r="K949" s="2"/>
      <c r="M949" s="2"/>
    </row>
    <row r="950">
      <c r="A950" s="2"/>
      <c r="B950" s="2"/>
      <c r="C950" s="2"/>
      <c r="E950" s="2"/>
      <c r="G950" s="2"/>
      <c r="I950" s="2"/>
      <c r="K950" s="2"/>
      <c r="M950" s="2"/>
    </row>
    <row r="951">
      <c r="A951" s="2"/>
      <c r="B951" s="2"/>
      <c r="C951" s="2"/>
      <c r="E951" s="2"/>
      <c r="G951" s="2"/>
      <c r="I951" s="2"/>
      <c r="K951" s="2"/>
      <c r="M951" s="2"/>
    </row>
    <row r="952">
      <c r="A952" s="2"/>
      <c r="B952" s="2"/>
      <c r="C952" s="2"/>
      <c r="E952" s="2"/>
      <c r="G952" s="2"/>
      <c r="I952" s="2"/>
      <c r="K952" s="2"/>
      <c r="M952" s="2"/>
    </row>
    <row r="953">
      <c r="A953" s="2"/>
      <c r="B953" s="2"/>
      <c r="C953" s="2"/>
      <c r="E953" s="2"/>
      <c r="G953" s="2"/>
      <c r="I953" s="2"/>
      <c r="K953" s="2"/>
      <c r="M953" s="2"/>
    </row>
    <row r="954">
      <c r="A954" s="2"/>
      <c r="B954" s="2"/>
      <c r="C954" s="2"/>
      <c r="E954" s="2"/>
      <c r="G954" s="2"/>
      <c r="I954" s="2"/>
      <c r="K954" s="2"/>
      <c r="M954" s="2"/>
    </row>
    <row r="955">
      <c r="A955" s="2"/>
      <c r="B955" s="2"/>
      <c r="C955" s="2"/>
      <c r="E955" s="2"/>
      <c r="G955" s="2"/>
      <c r="I955" s="2"/>
      <c r="K955" s="2"/>
      <c r="M955" s="2"/>
    </row>
    <row r="956">
      <c r="A956" s="2"/>
      <c r="B956" s="2"/>
      <c r="C956" s="2"/>
      <c r="E956" s="2"/>
      <c r="G956" s="2"/>
      <c r="I956" s="2"/>
      <c r="K956" s="2"/>
      <c r="M956" s="2"/>
    </row>
    <row r="957">
      <c r="A957" s="2"/>
      <c r="B957" s="2"/>
      <c r="C957" s="2"/>
      <c r="E957" s="2"/>
      <c r="G957" s="2"/>
      <c r="I957" s="2"/>
      <c r="K957" s="2"/>
      <c r="M957" s="2"/>
    </row>
    <row r="958">
      <c r="A958" s="2"/>
      <c r="B958" s="2"/>
      <c r="C958" s="2"/>
      <c r="E958" s="2"/>
      <c r="G958" s="2"/>
      <c r="I958" s="2"/>
      <c r="K958" s="2"/>
      <c r="M958" s="2"/>
    </row>
    <row r="959">
      <c r="A959" s="2"/>
      <c r="B959" s="2"/>
      <c r="C959" s="2"/>
      <c r="E959" s="2"/>
      <c r="G959" s="2"/>
      <c r="I959" s="2"/>
      <c r="K959" s="2"/>
      <c r="M959" s="2"/>
    </row>
    <row r="960">
      <c r="A960" s="2"/>
      <c r="B960" s="2"/>
      <c r="C960" s="2"/>
      <c r="E960" s="2"/>
      <c r="G960" s="2"/>
      <c r="I960" s="2"/>
      <c r="K960" s="2"/>
      <c r="M960" s="2"/>
    </row>
    <row r="961">
      <c r="A961" s="2"/>
      <c r="B961" s="2"/>
      <c r="C961" s="2"/>
      <c r="E961" s="2"/>
      <c r="G961" s="2"/>
      <c r="I961" s="2"/>
      <c r="K961" s="2"/>
      <c r="M961" s="2"/>
    </row>
    <row r="962">
      <c r="A962" s="2"/>
      <c r="B962" s="2"/>
      <c r="C962" s="2"/>
      <c r="E962" s="2"/>
      <c r="G962" s="2"/>
      <c r="I962" s="2"/>
      <c r="K962" s="2"/>
      <c r="M962" s="2"/>
    </row>
    <row r="963">
      <c r="A963" s="2"/>
      <c r="B963" s="2"/>
      <c r="C963" s="2"/>
      <c r="E963" s="2"/>
      <c r="G963" s="2"/>
      <c r="I963" s="2"/>
      <c r="K963" s="2"/>
      <c r="M963" s="2"/>
    </row>
    <row r="964">
      <c r="A964" s="2"/>
      <c r="B964" s="2"/>
      <c r="C964" s="2"/>
      <c r="E964" s="2"/>
      <c r="G964" s="2"/>
      <c r="I964" s="2"/>
      <c r="K964" s="2"/>
      <c r="M964" s="2"/>
    </row>
    <row r="965">
      <c r="A965" s="2"/>
      <c r="B965" s="2"/>
      <c r="C965" s="2"/>
      <c r="E965" s="2"/>
      <c r="G965" s="2"/>
      <c r="I965" s="2"/>
      <c r="K965" s="2"/>
      <c r="M965" s="2"/>
    </row>
    <row r="966">
      <c r="A966" s="2"/>
      <c r="B966" s="2"/>
      <c r="C966" s="2"/>
      <c r="E966" s="2"/>
      <c r="G966" s="2"/>
      <c r="I966" s="2"/>
      <c r="K966" s="2"/>
      <c r="M966" s="2"/>
    </row>
    <row r="967">
      <c r="A967" s="2"/>
      <c r="B967" s="2"/>
      <c r="C967" s="2"/>
      <c r="E967" s="2"/>
      <c r="G967" s="2"/>
      <c r="I967" s="2"/>
      <c r="K967" s="2"/>
      <c r="M967" s="2"/>
    </row>
    <row r="968">
      <c r="A968" s="2"/>
      <c r="B968" s="2"/>
      <c r="C968" s="2"/>
      <c r="E968" s="2"/>
      <c r="G968" s="2"/>
      <c r="I968" s="2"/>
      <c r="K968" s="2"/>
      <c r="M968" s="2"/>
    </row>
    <row r="969">
      <c r="A969" s="2"/>
      <c r="B969" s="2"/>
      <c r="C969" s="2"/>
      <c r="E969" s="2"/>
      <c r="G969" s="2"/>
      <c r="I969" s="2"/>
      <c r="K969" s="2"/>
      <c r="M969" s="2"/>
    </row>
    <row r="970">
      <c r="A970" s="2"/>
      <c r="B970" s="2"/>
      <c r="C970" s="2"/>
      <c r="E970" s="2"/>
      <c r="G970" s="2"/>
      <c r="I970" s="2"/>
      <c r="K970" s="2"/>
      <c r="M970" s="2"/>
    </row>
    <row r="971">
      <c r="A971" s="2"/>
      <c r="B971" s="2"/>
      <c r="C971" s="2"/>
      <c r="E971" s="2"/>
      <c r="G971" s="2"/>
      <c r="I971" s="2"/>
      <c r="K971" s="2"/>
      <c r="M971" s="2"/>
    </row>
    <row r="972">
      <c r="A972" s="2"/>
      <c r="B972" s="2"/>
      <c r="C972" s="2"/>
      <c r="E972" s="2"/>
      <c r="G972" s="2"/>
      <c r="I972" s="2"/>
      <c r="K972" s="2"/>
      <c r="M972" s="2"/>
    </row>
    <row r="973">
      <c r="A973" s="2"/>
      <c r="B973" s="2"/>
      <c r="C973" s="2"/>
      <c r="E973" s="2"/>
      <c r="G973" s="2"/>
      <c r="I973" s="2"/>
      <c r="K973" s="2"/>
      <c r="M973" s="2"/>
    </row>
    <row r="974">
      <c r="A974" s="2"/>
      <c r="B974" s="2"/>
      <c r="C974" s="2"/>
      <c r="E974" s="2"/>
      <c r="G974" s="2"/>
      <c r="I974" s="2"/>
      <c r="K974" s="2"/>
      <c r="M974" s="2"/>
    </row>
    <row r="975">
      <c r="A975" s="2"/>
      <c r="B975" s="2"/>
      <c r="C975" s="2"/>
      <c r="E975" s="2"/>
      <c r="G975" s="2"/>
      <c r="I975" s="2"/>
      <c r="K975" s="2"/>
      <c r="M975" s="2"/>
    </row>
    <row r="976">
      <c r="A976" s="2"/>
      <c r="B976" s="2"/>
      <c r="C976" s="2"/>
      <c r="E976" s="2"/>
      <c r="G976" s="2"/>
      <c r="I976" s="2"/>
      <c r="K976" s="2"/>
      <c r="M976" s="2"/>
    </row>
    <row r="977">
      <c r="A977" s="2"/>
      <c r="B977" s="2"/>
      <c r="C977" s="2"/>
      <c r="E977" s="2"/>
      <c r="G977" s="2"/>
      <c r="I977" s="2"/>
      <c r="K977" s="2"/>
      <c r="M977" s="2"/>
    </row>
    <row r="978">
      <c r="A978" s="2"/>
      <c r="B978" s="2"/>
      <c r="C978" s="2"/>
      <c r="E978" s="2"/>
      <c r="G978" s="2"/>
      <c r="I978" s="2"/>
      <c r="K978" s="2"/>
      <c r="M978" s="2"/>
    </row>
    <row r="979">
      <c r="A979" s="2"/>
      <c r="B979" s="2"/>
      <c r="C979" s="2"/>
      <c r="E979" s="2"/>
      <c r="G979" s="2"/>
      <c r="I979" s="2"/>
      <c r="K979" s="2"/>
      <c r="M979" s="2"/>
    </row>
    <row r="980">
      <c r="A980" s="2"/>
      <c r="B980" s="2"/>
      <c r="C980" s="2"/>
      <c r="E980" s="2"/>
      <c r="G980" s="2"/>
      <c r="I980" s="2"/>
      <c r="K980" s="2"/>
      <c r="M980" s="2"/>
    </row>
    <row r="981">
      <c r="A981" s="2"/>
      <c r="B981" s="2"/>
      <c r="C981" s="2"/>
      <c r="E981" s="2"/>
      <c r="G981" s="2"/>
      <c r="I981" s="2"/>
      <c r="K981" s="2"/>
      <c r="M981" s="2"/>
    </row>
    <row r="982">
      <c r="A982" s="2"/>
      <c r="B982" s="2"/>
      <c r="C982" s="2"/>
      <c r="E982" s="2"/>
      <c r="G982" s="2"/>
      <c r="I982" s="2"/>
      <c r="K982" s="2"/>
      <c r="M982" s="2"/>
    </row>
    <row r="983">
      <c r="A983" s="2"/>
      <c r="B983" s="2"/>
      <c r="C983" s="2"/>
      <c r="E983" s="2"/>
      <c r="G983" s="2"/>
      <c r="I983" s="2"/>
      <c r="K983" s="2"/>
      <c r="M983" s="2"/>
    </row>
    <row r="984">
      <c r="A984" s="2"/>
      <c r="B984" s="2"/>
      <c r="C984" s="2"/>
      <c r="E984" s="2"/>
      <c r="G984" s="2"/>
      <c r="I984" s="2"/>
      <c r="K984" s="2"/>
      <c r="M984" s="2"/>
    </row>
    <row r="985">
      <c r="A985" s="2"/>
      <c r="B985" s="2"/>
      <c r="C985" s="2"/>
      <c r="E985" s="2"/>
      <c r="G985" s="2"/>
      <c r="I985" s="2"/>
      <c r="K985" s="2"/>
      <c r="M985" s="2"/>
    </row>
    <row r="986">
      <c r="A986" s="2"/>
      <c r="B986" s="2"/>
      <c r="C986" s="2"/>
      <c r="E986" s="2"/>
      <c r="G986" s="2"/>
      <c r="I986" s="2"/>
      <c r="K986" s="2"/>
      <c r="M986" s="2"/>
    </row>
    <row r="987">
      <c r="A987" s="2"/>
      <c r="B987" s="2"/>
      <c r="C987" s="2"/>
      <c r="E987" s="2"/>
      <c r="G987" s="2"/>
      <c r="I987" s="2"/>
      <c r="K987" s="2"/>
      <c r="M987" s="2"/>
    </row>
    <row r="988">
      <c r="A988" s="2"/>
      <c r="B988" s="2"/>
      <c r="C988" s="2"/>
      <c r="E988" s="2"/>
      <c r="G988" s="2"/>
      <c r="I988" s="2"/>
      <c r="K988" s="2"/>
      <c r="M988" s="2"/>
    </row>
    <row r="989">
      <c r="A989" s="2"/>
      <c r="B989" s="2"/>
      <c r="C989" s="2"/>
      <c r="E989" s="2"/>
      <c r="G989" s="2"/>
      <c r="I989" s="2"/>
      <c r="K989" s="2"/>
      <c r="M989" s="2"/>
    </row>
    <row r="990">
      <c r="A990" s="2"/>
      <c r="B990" s="2"/>
      <c r="C990" s="2"/>
      <c r="E990" s="2"/>
      <c r="G990" s="2"/>
      <c r="I990" s="2"/>
      <c r="K990" s="2"/>
      <c r="M990" s="2"/>
    </row>
    <row r="991">
      <c r="A991" s="2"/>
      <c r="B991" s="2"/>
      <c r="C991" s="2"/>
      <c r="E991" s="2"/>
      <c r="G991" s="2"/>
      <c r="I991" s="2"/>
      <c r="K991" s="2"/>
      <c r="M991" s="2"/>
    </row>
    <row r="992">
      <c r="A992" s="2"/>
      <c r="B992" s="2"/>
      <c r="C992" s="2"/>
      <c r="E992" s="2"/>
      <c r="G992" s="2"/>
      <c r="I992" s="2"/>
      <c r="K992" s="2"/>
      <c r="M992" s="2"/>
    </row>
    <row r="993">
      <c r="A993" s="2"/>
      <c r="B993" s="2"/>
      <c r="C993" s="2"/>
      <c r="E993" s="2"/>
      <c r="G993" s="2"/>
      <c r="I993" s="2"/>
      <c r="K993" s="2"/>
      <c r="M993" s="2"/>
    </row>
    <row r="994">
      <c r="A994" s="2"/>
      <c r="B994" s="2"/>
      <c r="C994" s="2"/>
      <c r="E994" s="2"/>
      <c r="G994" s="2"/>
      <c r="I994" s="2"/>
      <c r="K994" s="2"/>
      <c r="M994" s="2"/>
    </row>
    <row r="995">
      <c r="A995" s="2"/>
      <c r="B995" s="2"/>
      <c r="C995" s="2"/>
      <c r="E995" s="2"/>
      <c r="G995" s="2"/>
      <c r="I995" s="2"/>
      <c r="K995" s="2"/>
      <c r="M995" s="2"/>
    </row>
    <row r="996">
      <c r="A996" s="2"/>
      <c r="B996" s="2"/>
      <c r="C996" s="2"/>
      <c r="E996" s="2"/>
      <c r="G996" s="2"/>
      <c r="I996" s="2"/>
      <c r="K996" s="2"/>
      <c r="M996" s="2"/>
    </row>
    <row r="997">
      <c r="A997" s="2"/>
      <c r="B997" s="2"/>
      <c r="C997" s="2"/>
      <c r="E997" s="2"/>
      <c r="G997" s="2"/>
      <c r="I997" s="2"/>
      <c r="K997" s="2"/>
      <c r="M997" s="2"/>
    </row>
    <row r="998">
      <c r="A998" s="2"/>
      <c r="B998" s="2"/>
      <c r="C998" s="2"/>
      <c r="E998" s="2"/>
      <c r="G998" s="2"/>
      <c r="I998" s="2"/>
      <c r="K998" s="2"/>
      <c r="M998" s="2"/>
    </row>
    <row r="999">
      <c r="A999" s="2"/>
      <c r="B999" s="2"/>
      <c r="C999" s="2"/>
      <c r="E999" s="2"/>
      <c r="G999" s="2"/>
      <c r="I999" s="2"/>
      <c r="K999" s="2"/>
      <c r="M999" s="2"/>
    </row>
    <row r="1000">
      <c r="A1000" s="2"/>
      <c r="B1000" s="2"/>
      <c r="C1000" s="2"/>
      <c r="E1000" s="2"/>
      <c r="G1000" s="2"/>
      <c r="I1000" s="2"/>
      <c r="K1000" s="2"/>
      <c r="M1000"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17.13"/>
    <col customWidth="1" min="4" max="4" width="24.38"/>
    <col customWidth="1" min="5" max="5" width="23.88"/>
    <col customWidth="1" min="6" max="6" width="27.13"/>
    <col customWidth="1" min="7" max="7" width="21.13"/>
    <col customWidth="1" min="8" max="8" width="26.63"/>
    <col customWidth="1" min="9" max="9" width="21.75"/>
    <col customWidth="1" min="10" max="10" width="26.38"/>
    <col customWidth="1" min="11" max="11" width="23.13"/>
    <col customWidth="1" min="12" max="12" width="26.25"/>
    <col customWidth="1" min="13" max="13" width="25.13"/>
    <col customWidth="1" min="14" max="14" width="30.5"/>
  </cols>
  <sheetData>
    <row r="1">
      <c r="A1" s="2"/>
      <c r="B1" s="3" t="s">
        <v>13</v>
      </c>
      <c r="C1" s="3" t="s">
        <v>14</v>
      </c>
      <c r="D1" s="1" t="s">
        <v>15</v>
      </c>
      <c r="E1" s="3" t="s">
        <v>16</v>
      </c>
      <c r="F1" s="1" t="s">
        <v>17</v>
      </c>
      <c r="G1" s="3" t="s">
        <v>18</v>
      </c>
      <c r="H1" s="1" t="s">
        <v>19</v>
      </c>
      <c r="I1" s="3" t="s">
        <v>20</v>
      </c>
      <c r="J1" s="1" t="s">
        <v>21</v>
      </c>
      <c r="K1" s="3" t="s">
        <v>22</v>
      </c>
      <c r="L1" s="1" t="s">
        <v>23</v>
      </c>
      <c r="M1" s="3" t="s">
        <v>24</v>
      </c>
      <c r="N1" s="1" t="s">
        <v>25</v>
      </c>
    </row>
    <row r="2">
      <c r="A2" s="3" t="s">
        <v>26</v>
      </c>
      <c r="B2" s="3" t="s">
        <v>115</v>
      </c>
      <c r="C2" s="3" t="s">
        <v>116</v>
      </c>
      <c r="D2" s="1" t="str">
        <f>IFERROR(__xludf.DUMMYFUNCTION("GOOGLETRANSLATE(C2,""en"",""de"")"),"Ich hätte essen sollen")</f>
        <v>Ich hätte essen sollen</v>
      </c>
      <c r="E2" s="3" t="s">
        <v>117</v>
      </c>
      <c r="F2" s="1" t="str">
        <f>IFERROR(__xludf.DUMMYFUNCTION("GOOGLETRANSLATE(E2,""en"",""de"")"),"Du hättest essen sollen.")</f>
        <v>Du hättest essen sollen.</v>
      </c>
      <c r="G2" s="3" t="s">
        <v>118</v>
      </c>
      <c r="H2" s="1" t="str">
        <f>IFERROR(__xludf.DUMMYFUNCTION("GOOGLETRANSLATE(G2,""en"",""de"")"),"Er hätte essen sollen.")</f>
        <v>Er hätte essen sollen.</v>
      </c>
      <c r="I2" s="3"/>
      <c r="J2" s="1" t="str">
        <f>IFERROR(__xludf.DUMMYFUNCTION("GOOGLETRANSLATE(I2,""en"",""de"")"),"#VALUE!")</f>
        <v>#VALUE!</v>
      </c>
      <c r="K2" s="3"/>
      <c r="L2" s="1" t="str">
        <f>IFERROR(__xludf.DUMMYFUNCTION("GOOGLETRANSLATE(K2,""en"",""de"")"),"#VALUE!")</f>
        <v>#VALUE!</v>
      </c>
      <c r="M2" s="3"/>
      <c r="N2" s="1" t="str">
        <f>IFERROR(__xludf.DUMMYFUNCTION("GOOGLETRANSLATE(M2,""en"",""de"")"),"#VALUE!")</f>
        <v>#VALUE!</v>
      </c>
    </row>
    <row r="3">
      <c r="A3" s="3" t="s">
        <v>29</v>
      </c>
      <c r="B3" s="3" t="s">
        <v>119</v>
      </c>
      <c r="C3" s="3" t="s">
        <v>120</v>
      </c>
      <c r="D3" s="1" t="str">
        <f>IFERROR(__xludf.DUMMYFUNCTION("GOOGLETRANSLATE(C3,""en"",""de"")"),"Ich hätte trinken sollen.")</f>
        <v>Ich hätte trinken sollen.</v>
      </c>
      <c r="E3" s="4" t="s">
        <v>121</v>
      </c>
      <c r="F3" s="1" t="str">
        <f>IFERROR(__xludf.DUMMYFUNCTION("GOOGLETRANSLATE(E3,""en"",""de"")"),"Du hättest trinken sollen.")</f>
        <v>Du hättest trinken sollen.</v>
      </c>
      <c r="G3" s="4" t="s">
        <v>122</v>
      </c>
      <c r="H3" s="1" t="str">
        <f>IFERROR(__xludf.DUMMYFUNCTION("GOOGLETRANSLATE(G3,""en"",""de"")"),"Er hätte trinken sollen.")</f>
        <v>Er hätte trinken sollen.</v>
      </c>
      <c r="I3" s="4" t="s">
        <v>123</v>
      </c>
      <c r="J3" s="1" t="str">
        <f>IFERROR(__xludf.DUMMYFUNCTION("GOOGLETRANSLATE(I3,""en"",""de"")"),"Wir hätten trinken sollen.")</f>
        <v>Wir hätten trinken sollen.</v>
      </c>
      <c r="K3" s="4" t="s">
        <v>124</v>
      </c>
      <c r="L3" s="1" t="str">
        <f>IFERROR(__xludf.DUMMYFUNCTION("GOOGLETRANSLATE(K3,""en"",""de"")"),"Ihr hättet alle trinken sollen.")</f>
        <v>Ihr hättet alle trinken sollen.</v>
      </c>
      <c r="M3" s="4" t="s">
        <v>125</v>
      </c>
      <c r="N3" s="1" t="str">
        <f>IFERROR(__xludf.DUMMYFUNCTION("GOOGLETRANSLATE(M3,""en"",""de"")"),"Sie hätten trinken sollen.")</f>
        <v>Sie hätten trinken sollen.</v>
      </c>
    </row>
    <row r="4">
      <c r="A4" s="3" t="s">
        <v>36</v>
      </c>
      <c r="B4" s="3" t="s">
        <v>126</v>
      </c>
      <c r="C4" s="3" t="s">
        <v>127</v>
      </c>
      <c r="D4" s="1" t="str">
        <f>IFERROR(__xludf.DUMMYFUNCTION("GOOGLETRANSLATE(C4,""en"",""de"")"),"Ich hätte arbeiten sollen.")</f>
        <v>Ich hätte arbeiten sollen.</v>
      </c>
      <c r="E4" s="4" t="s">
        <v>128</v>
      </c>
      <c r="F4" s="1" t="str">
        <f>IFERROR(__xludf.DUMMYFUNCTION("GOOGLETRANSLATE(E4,""en"",""de"")"),"Du hättest arbeiten sollen.")</f>
        <v>Du hättest arbeiten sollen.</v>
      </c>
      <c r="G4" s="4" t="s">
        <v>129</v>
      </c>
      <c r="H4" s="1" t="str">
        <f>IFERROR(__xludf.DUMMYFUNCTION("GOOGLETRANSLATE(G4,""en"",""de"")"),"Er hätte arbeiten sollen.")</f>
        <v>Er hätte arbeiten sollen.</v>
      </c>
      <c r="I4" s="4" t="s">
        <v>130</v>
      </c>
      <c r="J4" s="1" t="str">
        <f>IFERROR(__xludf.DUMMYFUNCTION("GOOGLETRANSLATE(I4,""en"",""de"")"),"Wir hätten arbeiten sollen.")</f>
        <v>Wir hätten arbeiten sollen.</v>
      </c>
      <c r="K4" s="4" t="s">
        <v>131</v>
      </c>
      <c r="L4" s="1" t="str">
        <f>IFERROR(__xludf.DUMMYFUNCTION("GOOGLETRANSLATE(K4,""en"",""de"")"),"Ihr hättet alle arbeiten sollen.")</f>
        <v>Ihr hättet alle arbeiten sollen.</v>
      </c>
      <c r="M4" s="4" t="s">
        <v>132</v>
      </c>
      <c r="N4" s="1" t="str">
        <f>IFERROR(__xludf.DUMMYFUNCTION("GOOGLETRANSLATE(M4,""en"",""de"")"),"Sie hätten arbeiten sollen.")</f>
        <v>Sie hätten arbeiten sollen.</v>
      </c>
    </row>
    <row r="5">
      <c r="A5" s="3" t="s">
        <v>42</v>
      </c>
      <c r="B5" s="3" t="s">
        <v>133</v>
      </c>
      <c r="C5" s="4" t="s">
        <v>134</v>
      </c>
      <c r="D5" s="1" t="str">
        <f>IFERROR(__xludf.DUMMYFUNCTION("GOOGLETRANSLATE(C5,""en"",""de"")"),"Ich hätte lesen sollen.")</f>
        <v>Ich hätte lesen sollen.</v>
      </c>
      <c r="E5" s="4" t="s">
        <v>135</v>
      </c>
      <c r="F5" s="1" t="str">
        <f>IFERROR(__xludf.DUMMYFUNCTION("GOOGLETRANSLATE(E5,""en"",""de"")"),"Du hättest lesen sollen.")</f>
        <v>Du hättest lesen sollen.</v>
      </c>
      <c r="G5" s="4" t="s">
        <v>136</v>
      </c>
      <c r="H5" s="1" t="str">
        <f>IFERROR(__xludf.DUMMYFUNCTION("GOOGLETRANSLATE(G5,""en"",""de"")"),"Er hätte lesen sollen.")</f>
        <v>Er hätte lesen sollen.</v>
      </c>
      <c r="I5" s="4" t="s">
        <v>137</v>
      </c>
      <c r="J5" s="1" t="str">
        <f>IFERROR(__xludf.DUMMYFUNCTION("GOOGLETRANSLATE(I5,""en"",""de"")"),"Wir hätten lesen sollen.")</f>
        <v>Wir hätten lesen sollen.</v>
      </c>
      <c r="K5" s="3" t="s">
        <v>138</v>
      </c>
      <c r="L5" s="1" t="str">
        <f>IFERROR(__xludf.DUMMYFUNCTION("GOOGLETRANSLATE(K5,""en"",""de"")"),"Ihr hättet es alle lesen sollen.")</f>
        <v>Ihr hättet es alle lesen sollen.</v>
      </c>
      <c r="M5" s="3" t="s">
        <v>139</v>
      </c>
      <c r="N5" s="1" t="str">
        <f>IFERROR(__xludf.DUMMYFUNCTION("GOOGLETRANSLATE(M5,""en"",""de"")"),"Sie hätten es lesen sollen.")</f>
        <v>Sie hätten es lesen sollen.</v>
      </c>
    </row>
    <row r="6">
      <c r="A6" s="3" t="s">
        <v>50</v>
      </c>
      <c r="B6" s="3" t="s">
        <v>140</v>
      </c>
      <c r="C6" s="3" t="s">
        <v>141</v>
      </c>
      <c r="D6" s="1" t="str">
        <f>IFERROR(__xludf.DUMMYFUNCTION("GOOGLETRANSLATE(C6,""en"",""de"")"),"Ich hätte es bearbeiten sollen.")</f>
        <v>Ich hätte es bearbeiten sollen.</v>
      </c>
      <c r="E6" s="3" t="s">
        <v>142</v>
      </c>
      <c r="F6" s="1" t="str">
        <f>IFERROR(__xludf.DUMMYFUNCTION("GOOGLETRANSLATE(E6,""en"",""de"")"),"Du hättest bearbeiten sollen.")</f>
        <v>Du hättest bearbeiten sollen.</v>
      </c>
      <c r="G6" s="3" t="s">
        <v>143</v>
      </c>
      <c r="H6" s="1" t="str">
        <f>IFERROR(__xludf.DUMMYFUNCTION("GOOGLETRANSLATE(G6,""en"",""de"")"),"Er hätte redigieren sollen.")</f>
        <v>Er hätte redigieren sollen.</v>
      </c>
      <c r="I6" s="3" t="s">
        <v>144</v>
      </c>
      <c r="J6" s="1" t="str">
        <f>IFERROR(__xludf.DUMMYFUNCTION("GOOGLETRANSLATE(I6,""en"",""de"")"),"Wir hätten es bearbeiten sollen.")</f>
        <v>Wir hätten es bearbeiten sollen.</v>
      </c>
      <c r="K6" s="3" t="s">
        <v>145</v>
      </c>
      <c r="L6" s="1" t="str">
        <f>IFERROR(__xludf.DUMMYFUNCTION("GOOGLETRANSLATE(K6,""en"",""de"")"),"Sie alle hätten es bearbeiten sollen.")</f>
        <v>Sie alle hätten es bearbeiten sollen.</v>
      </c>
      <c r="M6" s="4" t="s">
        <v>146</v>
      </c>
      <c r="N6" s="1" t="str">
        <f>IFERROR(__xludf.DUMMYFUNCTION("GOOGLETRANSLATE(M6,""en"",""de"")"),"Sie hätten bearbeiten sollen.")</f>
        <v>Sie hätten bearbeiten sollen.</v>
      </c>
    </row>
    <row r="7">
      <c r="A7" s="3" t="s">
        <v>58</v>
      </c>
      <c r="B7" s="3" t="s">
        <v>147</v>
      </c>
      <c r="C7" s="3" t="s">
        <v>148</v>
      </c>
      <c r="D7" s="1" t="str">
        <f>IFERROR(__xludf.DUMMYFUNCTION("GOOGLETRANSLATE(C7,""en"",""de"")"),"Ich hätte kochen sollen.")</f>
        <v>Ich hätte kochen sollen.</v>
      </c>
      <c r="E7" s="3" t="s">
        <v>149</v>
      </c>
      <c r="F7" s="1" t="str">
        <f>IFERROR(__xludf.DUMMYFUNCTION("GOOGLETRANSLATE(E7,""en"",""de"")"),"Du hättest kochen sollen.")</f>
        <v>Du hättest kochen sollen.</v>
      </c>
      <c r="G7" s="3" t="s">
        <v>150</v>
      </c>
      <c r="H7" s="1" t="str">
        <f>IFERROR(__xludf.DUMMYFUNCTION("GOOGLETRANSLATE(G7,""en"",""de"")"),"Er hätte kochen sollen.")</f>
        <v>Er hätte kochen sollen.</v>
      </c>
      <c r="I7" s="3" t="s">
        <v>151</v>
      </c>
      <c r="J7" s="1" t="str">
        <f>IFERROR(__xludf.DUMMYFUNCTION("GOOGLETRANSLATE(I7,""en"",""de"")"),"Wir hätten kochen sollen.")</f>
        <v>Wir hätten kochen sollen.</v>
      </c>
      <c r="K7" s="3" t="s">
        <v>152</v>
      </c>
      <c r="L7" s="1" t="str">
        <f>IFERROR(__xludf.DUMMYFUNCTION("GOOGLETRANSLATE(K7,""en"",""de"")"),"Ihr hättet alle kochen sollen.")</f>
        <v>Ihr hättet alle kochen sollen.</v>
      </c>
      <c r="M7" s="3" t="s">
        <v>153</v>
      </c>
      <c r="N7" s="1" t="str">
        <f>IFERROR(__xludf.DUMMYFUNCTION("GOOGLETRANSLATE(M7,""en"",""de"")"),"Sie hätten kochen sollen.")</f>
        <v>Sie hätten kochen sollen.</v>
      </c>
    </row>
    <row r="8">
      <c r="A8" s="2"/>
      <c r="B8" s="2"/>
      <c r="C8" s="2"/>
      <c r="D8" s="1" t="str">
        <f>IFERROR(__xludf.DUMMYFUNCTION("GOOGLETRANSLATE(C8,""en"",""de"")"),"#VALUE!")</f>
        <v>#VALUE!</v>
      </c>
      <c r="E8" s="2"/>
      <c r="F8" s="1" t="str">
        <f>IFERROR(__xludf.DUMMYFUNCTION("GOOGLETRANSLATE(E8,""en"",""de"")"),"#VALUE!")</f>
        <v>#VALUE!</v>
      </c>
      <c r="G8" s="2"/>
      <c r="H8" s="1" t="str">
        <f>IFERROR(__xludf.DUMMYFUNCTION("GOOGLETRANSLATE(G8,""en"",""de"")"),"#VALUE!")</f>
        <v>#VALUE!</v>
      </c>
      <c r="I8" s="2"/>
      <c r="J8" s="1" t="str">
        <f>IFERROR(__xludf.DUMMYFUNCTION("GOOGLETRANSLATE(I8,""en"",""de"")"),"#VALUE!")</f>
        <v>#VALUE!</v>
      </c>
      <c r="K8" s="2"/>
      <c r="L8" s="1" t="str">
        <f>IFERROR(__xludf.DUMMYFUNCTION("GOOGLETRANSLATE(K8,""en"",""de"")"),"#VALUE!")</f>
        <v>#VALUE!</v>
      </c>
      <c r="M8" s="2"/>
      <c r="N8" s="1" t="str">
        <f>IFERROR(__xludf.DUMMYFUNCTION("GOOGLETRANSLATE(M8,""en"",""de"")"),"#VALUE!")</f>
        <v>#VALUE!</v>
      </c>
    </row>
    <row r="9">
      <c r="A9" s="2"/>
      <c r="B9" s="2"/>
      <c r="C9" s="2"/>
      <c r="D9" s="1" t="str">
        <f>IFERROR(__xludf.DUMMYFUNCTION("GOOGLETRANSLATE(C9,""en"",""de"")"),"#VALUE!")</f>
        <v>#VALUE!</v>
      </c>
      <c r="E9" s="2"/>
      <c r="F9" s="1" t="str">
        <f>IFERROR(__xludf.DUMMYFUNCTION("GOOGLETRANSLATE(E9,""en"",""de"")"),"#VALUE!")</f>
        <v>#VALUE!</v>
      </c>
      <c r="G9" s="2"/>
      <c r="H9" s="1" t="str">
        <f>IFERROR(__xludf.DUMMYFUNCTION("GOOGLETRANSLATE(G9,""en"",""de"")"),"#VALUE!")</f>
        <v>#VALUE!</v>
      </c>
      <c r="I9" s="2"/>
      <c r="J9" s="1" t="str">
        <f>IFERROR(__xludf.DUMMYFUNCTION("GOOGLETRANSLATE(I9,""en"",""de"")"),"#VALUE!")</f>
        <v>#VALUE!</v>
      </c>
      <c r="K9" s="2"/>
      <c r="L9" s="1" t="str">
        <f>IFERROR(__xludf.DUMMYFUNCTION("GOOGLETRANSLATE(K9,""en"",""de"")"),"#VALUE!")</f>
        <v>#VALUE!</v>
      </c>
      <c r="M9" s="2"/>
      <c r="N9" s="1" t="str">
        <f>IFERROR(__xludf.DUMMYFUNCTION("GOOGLETRANSLATE(M9,""en"",""de"")"),"#VALUE!")</f>
        <v>#VALUE!</v>
      </c>
    </row>
    <row r="10">
      <c r="A10" s="3" t="s">
        <v>66</v>
      </c>
      <c r="B10" s="2"/>
      <c r="C10" s="2"/>
      <c r="D10" s="1" t="str">
        <f>IFERROR(__xludf.DUMMYFUNCTION("GOOGLETRANSLATE(C10,""en"",""de"")"),"#VALUE!")</f>
        <v>#VALUE!</v>
      </c>
      <c r="E10" s="2"/>
      <c r="F10" s="1" t="str">
        <f>IFERROR(__xludf.DUMMYFUNCTION("GOOGLETRANSLATE(E10,""en"",""de"")"),"#VALUE!")</f>
        <v>#VALUE!</v>
      </c>
      <c r="G10" s="2"/>
      <c r="H10" s="1" t="str">
        <f>IFERROR(__xludf.DUMMYFUNCTION("GOOGLETRANSLATE(G10,""en"",""de"")"),"#VALUE!")</f>
        <v>#VALUE!</v>
      </c>
      <c r="I10" s="2"/>
      <c r="J10" s="1" t="str">
        <f>IFERROR(__xludf.DUMMYFUNCTION("GOOGLETRANSLATE(I10,""en"",""de"")"),"#VALUE!")</f>
        <v>#VALUE!</v>
      </c>
      <c r="K10" s="2"/>
      <c r="L10" s="1" t="str">
        <f>IFERROR(__xludf.DUMMYFUNCTION("GOOGLETRANSLATE(K10,""en"",""de"")"),"#VALUE!")</f>
        <v>#VALUE!</v>
      </c>
      <c r="M10" s="2"/>
      <c r="N10" s="1" t="str">
        <f>IFERROR(__xludf.DUMMYFUNCTION("GOOGLETRANSLATE(M10,""en"",""de"")"),"#VALUE!")</f>
        <v>#VALUE!</v>
      </c>
    </row>
    <row r="11">
      <c r="A11" s="3" t="s">
        <v>67</v>
      </c>
      <c r="B11" s="3" t="s">
        <v>154</v>
      </c>
      <c r="C11" s="3" t="s">
        <v>155</v>
      </c>
      <c r="D11" s="1" t="str">
        <f>IFERROR(__xludf.DUMMYFUNCTION("GOOGLETRANSLATE(C11,""en"",""de"")"),"Ich hätte reisen sollen.")</f>
        <v>Ich hätte reisen sollen.</v>
      </c>
      <c r="E11" s="3" t="s">
        <v>156</v>
      </c>
      <c r="F11" s="1" t="str">
        <f>IFERROR(__xludf.DUMMYFUNCTION("GOOGLETRANSLATE(E11,""en"",""de"")"),"Du hättest reisen sollen")</f>
        <v>Du hättest reisen sollen</v>
      </c>
      <c r="G11" s="3" t="s">
        <v>157</v>
      </c>
      <c r="H11" s="1" t="str">
        <f>IFERROR(__xludf.DUMMYFUNCTION("GOOGLETRANSLATE(G11,""en"",""de"")"),"Er hätte reisen sollen")</f>
        <v>Er hätte reisen sollen</v>
      </c>
      <c r="I11" s="3" t="s">
        <v>158</v>
      </c>
      <c r="J11" s="1" t="str">
        <f>IFERROR(__xludf.DUMMYFUNCTION("GOOGLETRANSLATE(I11,""en"",""de"")"),"Wir hätten reisen sollen")</f>
        <v>Wir hätten reisen sollen</v>
      </c>
      <c r="K11" s="3" t="s">
        <v>159</v>
      </c>
      <c r="L11" s="1" t="str">
        <f>IFERROR(__xludf.DUMMYFUNCTION("GOOGLETRANSLATE(K11,""en"",""de"")"),"Ihr hättet alle reisen sollen")</f>
        <v>Ihr hättet alle reisen sollen</v>
      </c>
      <c r="M11" s="3" t="s">
        <v>160</v>
      </c>
      <c r="N11" s="1" t="str">
        <f>IFERROR(__xludf.DUMMYFUNCTION("GOOGLETRANSLATE(M11,""en"",""de"")"),"Sie hätten reisen sollen")</f>
        <v>Sie hätten reisen sollen</v>
      </c>
    </row>
    <row r="12">
      <c r="A12" s="3" t="s">
        <v>75</v>
      </c>
      <c r="B12" s="3" t="s">
        <v>161</v>
      </c>
      <c r="C12" s="3" t="s">
        <v>162</v>
      </c>
      <c r="D12" s="1" t="str">
        <f>IFERROR(__xludf.DUMMYFUNCTION("GOOGLETRANSLATE(C12,""en"",""de"")"),"Ich hätte gehen sollen")</f>
        <v>Ich hätte gehen sollen</v>
      </c>
      <c r="E12" s="3" t="s">
        <v>163</v>
      </c>
      <c r="F12" s="1" t="str">
        <f>IFERROR(__xludf.DUMMYFUNCTION("GOOGLETRANSLATE(E12,""en"",""de"")"),"Du hättest gehen sollen")</f>
        <v>Du hättest gehen sollen</v>
      </c>
      <c r="G12" s="3" t="s">
        <v>164</v>
      </c>
      <c r="H12" s="1" t="str">
        <f>IFERROR(__xludf.DUMMYFUNCTION("GOOGLETRANSLATE(G12,""en"",""de"")"),"Er hätte gehen sollen")</f>
        <v>Er hätte gehen sollen</v>
      </c>
      <c r="I12" s="4" t="s">
        <v>165</v>
      </c>
      <c r="J12" s="1" t="str">
        <f>IFERROR(__xludf.DUMMYFUNCTION("GOOGLETRANSLATE(I12,""en"",""de"")"),"Wir hätten laufen sollen")</f>
        <v>Wir hätten laufen sollen</v>
      </c>
      <c r="K12" s="3" t="s">
        <v>166</v>
      </c>
      <c r="L12" s="1" t="str">
        <f>IFERROR(__xludf.DUMMYFUNCTION("GOOGLETRANSLATE(K12,""en"",""de"")"),"Ihr hättet alle laufen sollen")</f>
        <v>Ihr hättet alle laufen sollen</v>
      </c>
      <c r="M12" s="3" t="s">
        <v>167</v>
      </c>
      <c r="N12" s="1" t="str">
        <f>IFERROR(__xludf.DUMMYFUNCTION("GOOGLETRANSLATE(M12,""en"",""de"")"),"Sir, Sie hätten gehen sollen")</f>
        <v>Sir, Sie hätten gehen sollen</v>
      </c>
    </row>
    <row r="13">
      <c r="A13" s="3" t="s">
        <v>83</v>
      </c>
      <c r="B13" s="3" t="s">
        <v>168</v>
      </c>
      <c r="C13" s="3" t="s">
        <v>169</v>
      </c>
      <c r="D13" s="1" t="str">
        <f>IFERROR(__xludf.DUMMYFUNCTION("GOOGLETRANSLATE(C13,""en"",""de"")"),"Ich hätte rennen sollen")</f>
        <v>Ich hätte rennen sollen</v>
      </c>
      <c r="E13" s="3" t="s">
        <v>170</v>
      </c>
      <c r="F13" s="1" t="str">
        <f>IFERROR(__xludf.DUMMYFUNCTION("GOOGLETRANSLATE(E13,""en"",""de"")"),"Du hättest rennen sollen")</f>
        <v>Du hättest rennen sollen</v>
      </c>
      <c r="G13" s="3" t="s">
        <v>171</v>
      </c>
      <c r="H13" s="1" t="str">
        <f>IFERROR(__xludf.DUMMYFUNCTION("GOOGLETRANSLATE(G13,""en"",""de"")"),"Er hätte rennen sollen")</f>
        <v>Er hätte rennen sollen</v>
      </c>
      <c r="I13" s="3" t="s">
        <v>172</v>
      </c>
      <c r="J13" s="1" t="str">
        <f>IFERROR(__xludf.DUMMYFUNCTION("GOOGLETRANSLATE(I13,""en"",""de"")"),"Wir hätten rennen sollen")</f>
        <v>Wir hätten rennen sollen</v>
      </c>
      <c r="K13" s="3" t="s">
        <v>173</v>
      </c>
      <c r="L13" s="1" t="str">
        <f>IFERROR(__xludf.DUMMYFUNCTION("GOOGLETRANSLATE(K13,""en"",""de"")"),"Ihr hättet alle rennen sollen")</f>
        <v>Ihr hättet alle rennen sollen</v>
      </c>
      <c r="M13" s="4" t="s">
        <v>174</v>
      </c>
      <c r="N13" s="1" t="str">
        <f>IFERROR(__xludf.DUMMYFUNCTION("GOOGLETRANSLATE(M13,""en"",""de"")"),"Sir, Sie hätten laufen (joggen) sollen.")</f>
        <v>Sir, Sie hätten laufen (joggen) sollen.</v>
      </c>
    </row>
    <row r="14">
      <c r="A14" s="3" t="s">
        <v>91</v>
      </c>
      <c r="B14" s="3" t="s">
        <v>175</v>
      </c>
      <c r="C14" s="3" t="s">
        <v>176</v>
      </c>
      <c r="D14" s="1" t="str">
        <f>IFERROR(__xludf.DUMMYFUNCTION("GOOGLETRANSLATE(C14,""en"",""de"")"),"Ich hätte schlafen sollen.")</f>
        <v>Ich hätte schlafen sollen.</v>
      </c>
      <c r="E14" s="3" t="s">
        <v>177</v>
      </c>
      <c r="F14" s="1" t="str">
        <f>IFERROR(__xludf.DUMMYFUNCTION("GOOGLETRANSLATE(E14,""en"",""de"")"),"Du hättest schlafen sollen.")</f>
        <v>Du hättest schlafen sollen.</v>
      </c>
      <c r="G14" s="3" t="s">
        <v>178</v>
      </c>
      <c r="H14" s="1" t="str">
        <f>IFERROR(__xludf.DUMMYFUNCTION("GOOGLETRANSLATE(G14,""en"",""de"")"),"Er hätte schlafen sollen.")</f>
        <v>Er hätte schlafen sollen.</v>
      </c>
      <c r="I14" s="3" t="s">
        <v>179</v>
      </c>
      <c r="J14" s="1" t="str">
        <f>IFERROR(__xludf.DUMMYFUNCTION("GOOGLETRANSLATE(I14,""en"",""de"")"),"Wir hätten schlafen sollen.")</f>
        <v>Wir hätten schlafen sollen.</v>
      </c>
      <c r="K14" s="3" t="s">
        <v>180</v>
      </c>
      <c r="L14" s="1" t="str">
        <f>IFERROR(__xludf.DUMMYFUNCTION("GOOGLETRANSLATE(K14,""en"",""de"")"),"Ihr hättet alle schlafen sollen.")</f>
        <v>Ihr hättet alle schlafen sollen.</v>
      </c>
      <c r="M14" s="3" t="s">
        <v>181</v>
      </c>
      <c r="N14" s="1" t="str">
        <f>IFERROR(__xludf.DUMMYFUNCTION("GOOGLETRANSLATE(M14,""en"",""de"")"),"Sir, Sie hätten schlafen sollen.")</f>
        <v>Sir, Sie hätten schlafen sollen.</v>
      </c>
    </row>
    <row r="15">
      <c r="A15" s="3" t="s">
        <v>99</v>
      </c>
      <c r="B15" s="3" t="s">
        <v>182</v>
      </c>
      <c r="C15" s="3" t="s">
        <v>183</v>
      </c>
      <c r="D15" s="1" t="str">
        <f>IFERROR(__xludf.DUMMYFUNCTION("GOOGLETRANSLATE(C15,""en"",""de"")"),"Ich hätte kommen sollen.")</f>
        <v>Ich hätte kommen sollen.</v>
      </c>
      <c r="E15" s="3" t="s">
        <v>184</v>
      </c>
      <c r="F15" s="1" t="str">
        <f>IFERROR(__xludf.DUMMYFUNCTION("GOOGLETRANSLATE(E15,""en"",""de"")"),"Du hättest kommen sollen.")</f>
        <v>Du hättest kommen sollen.</v>
      </c>
      <c r="G15" s="3" t="s">
        <v>185</v>
      </c>
      <c r="H15" s="1" t="str">
        <f>IFERROR(__xludf.DUMMYFUNCTION("GOOGLETRANSLATE(G15,""en"",""de"")"),"Er hätte kommen sollen.")</f>
        <v>Er hätte kommen sollen.</v>
      </c>
      <c r="I15" s="3" t="s">
        <v>186</v>
      </c>
      <c r="J15" s="1" t="str">
        <f>IFERROR(__xludf.DUMMYFUNCTION("GOOGLETRANSLATE(I15,""en"",""de"")"),"Wir hätten kommen sollen.")</f>
        <v>Wir hätten kommen sollen.</v>
      </c>
      <c r="K15" s="3" t="s">
        <v>187</v>
      </c>
      <c r="L15" s="1" t="str">
        <f>IFERROR(__xludf.DUMMYFUNCTION("GOOGLETRANSLATE(K15,""en"",""de"")"),"Ihr hättet alle kommen sollen.")</f>
        <v>Ihr hättet alle kommen sollen.</v>
      </c>
      <c r="M15" s="3" t="s">
        <v>188</v>
      </c>
      <c r="N15" s="1" t="str">
        <f>IFERROR(__xludf.DUMMYFUNCTION("GOOGLETRANSLATE(M15,""en"",""de"")"),"Sir, Sie hätten kommen sollen.")</f>
        <v>Sir, Sie hätten kommen sollen.</v>
      </c>
    </row>
    <row r="16">
      <c r="A16" s="3" t="s">
        <v>107</v>
      </c>
      <c r="B16" s="3" t="s">
        <v>189</v>
      </c>
      <c r="C16" s="3" t="s">
        <v>190</v>
      </c>
      <c r="D16" s="1" t="str">
        <f>IFERROR(__xludf.DUMMYFUNCTION("GOOGLETRANSLATE(C16,""en"",""de"")"),"Ich hätte vorbeikommen sollen.")</f>
        <v>Ich hätte vorbeikommen sollen.</v>
      </c>
      <c r="E16" s="3" t="s">
        <v>191</v>
      </c>
      <c r="F16" s="1" t="str">
        <f>IFERROR(__xludf.DUMMYFUNCTION("GOOGLETRANSLATE(E16,""en"",""de"")"),"Du hättest vorbeikommen sollen")</f>
        <v>Du hättest vorbeikommen sollen</v>
      </c>
      <c r="G16" s="3" t="s">
        <v>192</v>
      </c>
      <c r="H16" s="1" t="str">
        <f>IFERROR(__xludf.DUMMYFUNCTION("GOOGLETRANSLATE(G16,""en"",""de"")"),"Er hätte vorbeikommen sollen")</f>
        <v>Er hätte vorbeikommen sollen</v>
      </c>
      <c r="I16" s="3" t="s">
        <v>193</v>
      </c>
      <c r="J16" s="1" t="str">
        <f>IFERROR(__xludf.DUMMYFUNCTION("GOOGLETRANSLATE(I16,""en"",""de"")"),"Wir hätten vorbeikommen sollen")</f>
        <v>Wir hätten vorbeikommen sollen</v>
      </c>
      <c r="K16" s="3" t="s">
        <v>194</v>
      </c>
      <c r="L16" s="1" t="str">
        <f>IFERROR(__xludf.DUMMYFUNCTION("GOOGLETRANSLATE(K16,""en"",""de"")"),"Ihr hättet alle vorbeikommen sollen")</f>
        <v>Ihr hättet alle vorbeikommen sollen</v>
      </c>
      <c r="M16" s="3" t="s">
        <v>195</v>
      </c>
      <c r="N16" s="1" t="str">
        <f>IFERROR(__xludf.DUMMYFUNCTION("GOOGLETRANSLATE(M16,""en"",""de"")"),"Sir, Sie hätten vorbeikommen sollen")</f>
        <v>Sir, Sie hätten vorbeikommen sollen</v>
      </c>
    </row>
    <row r="17">
      <c r="A17" s="2"/>
      <c r="B17" s="2"/>
      <c r="C17" s="2"/>
      <c r="D17" s="1" t="str">
        <f>IFERROR(__xludf.DUMMYFUNCTION("GOOGLETRANSLATE(C17,""en"",""de"")"),"#VALUE!")</f>
        <v>#VALUE!</v>
      </c>
      <c r="E17" s="2"/>
      <c r="F17" s="1" t="str">
        <f>IFERROR(__xludf.DUMMYFUNCTION("GOOGLETRANSLATE(E17,""en"",""de"")"),"#VALUE!")</f>
        <v>#VALUE!</v>
      </c>
      <c r="G17" s="2"/>
      <c r="H17" s="1" t="str">
        <f>IFERROR(__xludf.DUMMYFUNCTION("GOOGLETRANSLATE(G17,""en"",""de"")"),"#VALUE!")</f>
        <v>#VALUE!</v>
      </c>
      <c r="I17" s="2"/>
      <c r="J17" s="1" t="str">
        <f>IFERROR(__xludf.DUMMYFUNCTION("GOOGLETRANSLATE(I17,""en"",""de"")"),"#VALUE!")</f>
        <v>#VALUE!</v>
      </c>
      <c r="K17" s="2"/>
      <c r="L17" s="1" t="str">
        <f>IFERROR(__xludf.DUMMYFUNCTION("GOOGLETRANSLATE(K17,""en"",""de"")"),"#VALUE!")</f>
        <v>#VALUE!</v>
      </c>
      <c r="M17" s="2"/>
      <c r="N17" s="1" t="str">
        <f>IFERROR(__xludf.DUMMYFUNCTION("GOOGLETRANSLATE(M17,""en"",""de"")"),"#VALUE!")</f>
        <v>#VALUE!</v>
      </c>
    </row>
    <row r="18">
      <c r="A18" s="2"/>
      <c r="B18" s="2"/>
      <c r="C18" s="2"/>
      <c r="D18" s="1" t="str">
        <f>IFERROR(__xludf.DUMMYFUNCTION("GOOGLETRANSLATE(C18,""en"",""de"")"),"#VALUE!")</f>
        <v>#VALUE!</v>
      </c>
      <c r="E18" s="2"/>
      <c r="F18" s="1" t="str">
        <f>IFERROR(__xludf.DUMMYFUNCTION("GOOGLETRANSLATE(E18,""en"",""de"")"),"#VALUE!")</f>
        <v>#VALUE!</v>
      </c>
      <c r="G18" s="2"/>
      <c r="H18" s="1" t="str">
        <f>IFERROR(__xludf.DUMMYFUNCTION("GOOGLETRANSLATE(G18,""en"",""de"")"),"#VALUE!")</f>
        <v>#VALUE!</v>
      </c>
      <c r="I18" s="2"/>
      <c r="J18" s="1" t="str">
        <f>IFERROR(__xludf.DUMMYFUNCTION("GOOGLETRANSLATE(I18,""en"",""de"")"),"#VALUE!")</f>
        <v>#VALUE!</v>
      </c>
      <c r="K18" s="2"/>
      <c r="L18" s="1" t="str">
        <f>IFERROR(__xludf.DUMMYFUNCTION("GOOGLETRANSLATE(K18,""en"",""de"")"),"#VALUE!")</f>
        <v>#VALUE!</v>
      </c>
      <c r="M18" s="2"/>
      <c r="N18" s="1" t="str">
        <f>IFERROR(__xludf.DUMMYFUNCTION("GOOGLETRANSLATE(M18,""en"",""de"")"),"#VALUE!")</f>
        <v>#VALUE!</v>
      </c>
    </row>
    <row r="19">
      <c r="A19" s="2"/>
      <c r="B19" s="2"/>
      <c r="C19" s="2"/>
      <c r="D19" s="1" t="str">
        <f>IFERROR(__xludf.DUMMYFUNCTION("GOOGLETRANSLATE(C19,""en"",""de"")"),"#VALUE!")</f>
        <v>#VALUE!</v>
      </c>
      <c r="E19" s="2"/>
      <c r="F19" s="1" t="str">
        <f>IFERROR(__xludf.DUMMYFUNCTION("GOOGLETRANSLATE(E19,""en"",""de"")"),"#VALUE!")</f>
        <v>#VALUE!</v>
      </c>
      <c r="G19" s="2"/>
      <c r="H19" s="1" t="str">
        <f>IFERROR(__xludf.DUMMYFUNCTION("GOOGLETRANSLATE(G19,""en"",""de"")"),"#VALUE!")</f>
        <v>#VALUE!</v>
      </c>
      <c r="I19" s="2"/>
      <c r="J19" s="1" t="str">
        <f>IFERROR(__xludf.DUMMYFUNCTION("GOOGLETRANSLATE(I19,""en"",""de"")"),"#VALUE!")</f>
        <v>#VALUE!</v>
      </c>
      <c r="K19" s="2"/>
      <c r="L19" s="1" t="str">
        <f>IFERROR(__xludf.DUMMYFUNCTION("GOOGLETRANSLATE(K19,""en"",""de"")"),"#VALUE!")</f>
        <v>#VALUE!</v>
      </c>
      <c r="M19" s="2"/>
      <c r="N19" s="1" t="str">
        <f>IFERROR(__xludf.DUMMYFUNCTION("GOOGLETRANSLATE(M19,""en"",""de"")"),"#VALUE!")</f>
        <v>#VALUE!</v>
      </c>
    </row>
    <row r="20">
      <c r="A20" s="2"/>
      <c r="B20" s="2"/>
      <c r="C20" s="2"/>
      <c r="D20" s="1" t="str">
        <f>IFERROR(__xludf.DUMMYFUNCTION("GOOGLETRANSLATE(C20,""en"",""de"")"),"#VALUE!")</f>
        <v>#VALUE!</v>
      </c>
      <c r="E20" s="2"/>
      <c r="F20" s="1" t="str">
        <f>IFERROR(__xludf.DUMMYFUNCTION("GOOGLETRANSLATE(E20,""en"",""de"")"),"#VALUE!")</f>
        <v>#VALUE!</v>
      </c>
      <c r="G20" s="2"/>
      <c r="H20" s="1" t="str">
        <f>IFERROR(__xludf.DUMMYFUNCTION("GOOGLETRANSLATE(G20,""en"",""de"")"),"#VALUE!")</f>
        <v>#VALUE!</v>
      </c>
      <c r="I20" s="2"/>
      <c r="J20" s="1" t="str">
        <f>IFERROR(__xludf.DUMMYFUNCTION("GOOGLETRANSLATE(I20,""en"",""de"")"),"#VALUE!")</f>
        <v>#VALUE!</v>
      </c>
      <c r="K20" s="2"/>
      <c r="L20" s="1" t="str">
        <f>IFERROR(__xludf.DUMMYFUNCTION("GOOGLETRANSLATE(K20,""en"",""de"")"),"#VALUE!")</f>
        <v>#VALUE!</v>
      </c>
      <c r="M20" s="2"/>
      <c r="N20" s="1" t="str">
        <f>IFERROR(__xludf.DUMMYFUNCTION("GOOGLETRANSLATE(M20,""en"",""de"")"),"#VALUE!")</f>
        <v>#VALUE!</v>
      </c>
    </row>
    <row r="21">
      <c r="A21" s="2"/>
      <c r="B21" s="2"/>
      <c r="C21" s="2"/>
      <c r="D21" s="1" t="str">
        <f>IFERROR(__xludf.DUMMYFUNCTION("GOOGLETRANSLATE(C21,""en"",""de"")"),"#VALUE!")</f>
        <v>#VALUE!</v>
      </c>
      <c r="E21" s="2"/>
      <c r="F21" s="1" t="str">
        <f>IFERROR(__xludf.DUMMYFUNCTION("GOOGLETRANSLATE(E21,""en"",""de"")"),"#VALUE!")</f>
        <v>#VALUE!</v>
      </c>
      <c r="G21" s="2"/>
      <c r="H21" s="1" t="str">
        <f>IFERROR(__xludf.DUMMYFUNCTION("GOOGLETRANSLATE(G21,""en"",""de"")"),"#VALUE!")</f>
        <v>#VALUE!</v>
      </c>
      <c r="I21" s="2"/>
      <c r="J21" s="1" t="str">
        <f>IFERROR(__xludf.DUMMYFUNCTION("GOOGLETRANSLATE(I21,""en"",""de"")"),"#VALUE!")</f>
        <v>#VALUE!</v>
      </c>
      <c r="K21" s="2"/>
      <c r="L21" s="1" t="str">
        <f>IFERROR(__xludf.DUMMYFUNCTION("GOOGLETRANSLATE(K21,""en"",""de"")"),"#VALUE!")</f>
        <v>#VALUE!</v>
      </c>
      <c r="M21" s="2"/>
      <c r="N21" s="1" t="str">
        <f>IFERROR(__xludf.DUMMYFUNCTION("GOOGLETRANSLATE(M21,""en"",""de"")"),"#VALUE!")</f>
        <v>#VALUE!</v>
      </c>
    </row>
    <row r="22">
      <c r="A22" s="2"/>
      <c r="B22" s="2"/>
      <c r="C22" s="2"/>
      <c r="D22" s="1" t="str">
        <f>IFERROR(__xludf.DUMMYFUNCTION("GOOGLETRANSLATE(C22,""en"",""de"")"),"#VALUE!")</f>
        <v>#VALUE!</v>
      </c>
      <c r="E22" s="2"/>
      <c r="F22" s="1" t="str">
        <f>IFERROR(__xludf.DUMMYFUNCTION("GOOGLETRANSLATE(E22,""en"",""de"")"),"#VALUE!")</f>
        <v>#VALUE!</v>
      </c>
      <c r="G22" s="2"/>
      <c r="H22" s="1" t="str">
        <f>IFERROR(__xludf.DUMMYFUNCTION("GOOGLETRANSLATE(G22,""en"",""de"")"),"#VALUE!")</f>
        <v>#VALUE!</v>
      </c>
      <c r="I22" s="2"/>
      <c r="J22" s="1" t="str">
        <f>IFERROR(__xludf.DUMMYFUNCTION("GOOGLETRANSLATE(I22,""en"",""de"")"),"#VALUE!")</f>
        <v>#VALUE!</v>
      </c>
      <c r="K22" s="2"/>
      <c r="L22" s="1" t="str">
        <f>IFERROR(__xludf.DUMMYFUNCTION("GOOGLETRANSLATE(K22,""en"",""de"")"),"#VALUE!")</f>
        <v>#VALUE!</v>
      </c>
      <c r="M22" s="2"/>
      <c r="N22" s="1" t="str">
        <f>IFERROR(__xludf.DUMMYFUNCTION("GOOGLETRANSLATE(M22,""en"",""de"")"),"#VALUE!")</f>
        <v>#VALUE!</v>
      </c>
    </row>
    <row r="23">
      <c r="A23" s="2"/>
      <c r="B23" s="2"/>
      <c r="C23" s="2"/>
      <c r="D23" s="1" t="str">
        <f>IFERROR(__xludf.DUMMYFUNCTION("GOOGLETRANSLATE(C23,""en"",""de"")"),"#VALUE!")</f>
        <v>#VALUE!</v>
      </c>
      <c r="E23" s="2"/>
      <c r="F23" s="1" t="str">
        <f>IFERROR(__xludf.DUMMYFUNCTION("GOOGLETRANSLATE(E23,""en"",""de"")"),"#VALUE!")</f>
        <v>#VALUE!</v>
      </c>
      <c r="G23" s="2"/>
      <c r="H23" s="1" t="str">
        <f>IFERROR(__xludf.DUMMYFUNCTION("GOOGLETRANSLATE(G23,""en"",""de"")"),"#VALUE!")</f>
        <v>#VALUE!</v>
      </c>
      <c r="I23" s="2"/>
      <c r="J23" s="1" t="str">
        <f>IFERROR(__xludf.DUMMYFUNCTION("GOOGLETRANSLATE(I23,""en"",""de"")"),"#VALUE!")</f>
        <v>#VALUE!</v>
      </c>
      <c r="K23" s="2"/>
      <c r="L23" s="1" t="str">
        <f>IFERROR(__xludf.DUMMYFUNCTION("GOOGLETRANSLATE(K23,""en"",""de"")"),"#VALUE!")</f>
        <v>#VALUE!</v>
      </c>
      <c r="M23" s="2"/>
      <c r="N23" s="1" t="str">
        <f>IFERROR(__xludf.DUMMYFUNCTION("GOOGLETRANSLATE(M23,""en"",""de"")"),"#VALUE!")</f>
        <v>#VALUE!</v>
      </c>
    </row>
    <row r="24">
      <c r="A24" s="2"/>
      <c r="B24" s="2"/>
      <c r="C24" s="2"/>
      <c r="D24" s="1" t="str">
        <f>IFERROR(__xludf.DUMMYFUNCTION("GOOGLETRANSLATE(C24,""en"",""de"")"),"#VALUE!")</f>
        <v>#VALUE!</v>
      </c>
      <c r="E24" s="2"/>
      <c r="F24" s="1" t="str">
        <f>IFERROR(__xludf.DUMMYFUNCTION("GOOGLETRANSLATE(E24,""en"",""de"")"),"#VALUE!")</f>
        <v>#VALUE!</v>
      </c>
      <c r="G24" s="2"/>
      <c r="H24" s="1" t="str">
        <f>IFERROR(__xludf.DUMMYFUNCTION("GOOGLETRANSLATE(G24,""en"",""de"")"),"#VALUE!")</f>
        <v>#VALUE!</v>
      </c>
      <c r="I24" s="2"/>
      <c r="J24" s="1" t="str">
        <f>IFERROR(__xludf.DUMMYFUNCTION("GOOGLETRANSLATE(I24,""en"",""de"")"),"#VALUE!")</f>
        <v>#VALUE!</v>
      </c>
      <c r="K24" s="2"/>
      <c r="L24" s="1" t="str">
        <f>IFERROR(__xludf.DUMMYFUNCTION("GOOGLETRANSLATE(K24,""en"",""de"")"),"#VALUE!")</f>
        <v>#VALUE!</v>
      </c>
      <c r="M24" s="2"/>
      <c r="N24" s="1" t="str">
        <f>IFERROR(__xludf.DUMMYFUNCTION("GOOGLETRANSLATE(M24,""en"",""de"")"),"#VALUE!")</f>
        <v>#VALUE!</v>
      </c>
    </row>
    <row r="25">
      <c r="A25" s="2"/>
      <c r="B25" s="2"/>
      <c r="C25" s="2"/>
      <c r="E25" s="2"/>
      <c r="G25" s="2"/>
      <c r="I25" s="2"/>
      <c r="K25" s="2"/>
      <c r="M25" s="2"/>
    </row>
    <row r="26">
      <c r="A26" s="2"/>
      <c r="B26" s="2"/>
      <c r="C26" s="2"/>
      <c r="E26" s="2"/>
      <c r="G26" s="2"/>
      <c r="I26" s="2"/>
      <c r="K26" s="2"/>
      <c r="M26" s="2"/>
    </row>
    <row r="27">
      <c r="A27" s="2"/>
      <c r="B27" s="2"/>
      <c r="C27" s="2"/>
      <c r="E27" s="2"/>
      <c r="G27" s="2"/>
      <c r="I27" s="2"/>
      <c r="K27" s="2"/>
      <c r="M27" s="2"/>
    </row>
    <row r="28">
      <c r="A28" s="2"/>
      <c r="B28" s="2"/>
      <c r="C28" s="2"/>
      <c r="E28" s="2"/>
      <c r="G28" s="2"/>
      <c r="I28" s="2"/>
      <c r="K28" s="2"/>
      <c r="M28" s="2"/>
    </row>
    <row r="29">
      <c r="A29" s="2"/>
      <c r="B29" s="2"/>
      <c r="C29" s="2"/>
      <c r="E29" s="2"/>
      <c r="G29" s="2"/>
      <c r="I29" s="2"/>
      <c r="K29" s="2"/>
      <c r="M29" s="2"/>
    </row>
    <row r="30">
      <c r="A30" s="2"/>
      <c r="B30" s="2"/>
      <c r="C30" s="2"/>
      <c r="E30" s="2"/>
      <c r="G30" s="2"/>
      <c r="I30" s="2"/>
      <c r="K30" s="2"/>
      <c r="M30" s="2"/>
    </row>
    <row r="31">
      <c r="A31" s="2"/>
      <c r="B31" s="2"/>
      <c r="C31" s="2"/>
      <c r="E31" s="2"/>
      <c r="G31" s="2"/>
      <c r="I31" s="2"/>
      <c r="K31" s="2"/>
      <c r="M31" s="2"/>
    </row>
    <row r="32">
      <c r="A32" s="2"/>
      <c r="B32" s="2"/>
      <c r="C32" s="2"/>
      <c r="E32" s="2"/>
      <c r="G32" s="2"/>
      <c r="I32" s="2"/>
      <c r="K32" s="2"/>
      <c r="M32" s="2"/>
    </row>
    <row r="33">
      <c r="A33" s="2"/>
      <c r="B33" s="2"/>
      <c r="C33" s="2"/>
      <c r="E33" s="2"/>
      <c r="G33" s="2"/>
      <c r="I33" s="2"/>
      <c r="K33" s="2"/>
      <c r="M33" s="2"/>
    </row>
    <row r="34">
      <c r="A34" s="2"/>
      <c r="B34" s="2"/>
      <c r="C34" s="2"/>
      <c r="E34" s="2"/>
      <c r="G34" s="2"/>
      <c r="I34" s="2"/>
      <c r="K34" s="2"/>
      <c r="M34" s="2"/>
    </row>
    <row r="35">
      <c r="A35" s="2"/>
      <c r="B35" s="2"/>
      <c r="C35" s="2"/>
      <c r="E35" s="2"/>
      <c r="G35" s="2"/>
      <c r="I35" s="2"/>
      <c r="K35" s="2"/>
      <c r="M35" s="2"/>
    </row>
    <row r="36">
      <c r="A36" s="2"/>
      <c r="B36" s="2"/>
      <c r="C36" s="2"/>
      <c r="E36" s="2"/>
      <c r="G36" s="2"/>
      <c r="I36" s="2"/>
      <c r="K36" s="2"/>
      <c r="M36" s="2"/>
    </row>
    <row r="37">
      <c r="A37" s="2"/>
      <c r="B37" s="2"/>
      <c r="C37" s="2"/>
      <c r="E37" s="2"/>
      <c r="G37" s="2"/>
      <c r="I37" s="2"/>
      <c r="K37" s="2"/>
      <c r="M37" s="2"/>
    </row>
    <row r="38">
      <c r="A38" s="2"/>
      <c r="B38" s="2"/>
      <c r="C38" s="2"/>
      <c r="E38" s="2"/>
      <c r="G38" s="2"/>
      <c r="I38" s="2"/>
      <c r="K38" s="2"/>
      <c r="M38" s="2"/>
    </row>
    <row r="39">
      <c r="A39" s="2"/>
      <c r="B39" s="2"/>
      <c r="C39" s="2"/>
      <c r="E39" s="2"/>
      <c r="G39" s="2"/>
      <c r="I39" s="2"/>
      <c r="K39" s="2"/>
      <c r="M39" s="2"/>
    </row>
    <row r="40">
      <c r="A40" s="2"/>
      <c r="B40" s="2"/>
      <c r="C40" s="2"/>
      <c r="E40" s="2"/>
      <c r="G40" s="2"/>
      <c r="I40" s="2"/>
      <c r="K40" s="2"/>
      <c r="M40" s="2"/>
    </row>
    <row r="41">
      <c r="A41" s="2"/>
      <c r="B41" s="2"/>
      <c r="C41" s="2"/>
      <c r="E41" s="2"/>
      <c r="G41" s="2"/>
      <c r="I41" s="2"/>
      <c r="K41" s="2"/>
      <c r="M41" s="2"/>
    </row>
    <row r="42">
      <c r="A42" s="2"/>
      <c r="B42" s="2"/>
      <c r="C42" s="2"/>
      <c r="E42" s="2"/>
      <c r="G42" s="2"/>
      <c r="I42" s="2"/>
      <c r="K42" s="2"/>
      <c r="M42" s="2"/>
    </row>
    <row r="43">
      <c r="A43" s="2"/>
      <c r="B43" s="2"/>
      <c r="C43" s="2"/>
      <c r="E43" s="2"/>
      <c r="G43" s="2"/>
      <c r="I43" s="2"/>
      <c r="K43" s="2"/>
      <c r="M43" s="2"/>
    </row>
    <row r="44">
      <c r="A44" s="2"/>
      <c r="B44" s="2"/>
      <c r="C44" s="2"/>
      <c r="E44" s="2"/>
      <c r="G44" s="2"/>
      <c r="I44" s="2"/>
      <c r="K44" s="2"/>
      <c r="M44" s="2"/>
    </row>
    <row r="45">
      <c r="A45" s="2"/>
      <c r="B45" s="2"/>
      <c r="C45" s="2"/>
      <c r="E45" s="2"/>
      <c r="G45" s="2"/>
      <c r="I45" s="2"/>
      <c r="K45" s="2"/>
      <c r="M45" s="2"/>
    </row>
    <row r="46">
      <c r="A46" s="2"/>
      <c r="B46" s="2"/>
      <c r="C46" s="2"/>
      <c r="E46" s="2"/>
      <c r="G46" s="2"/>
      <c r="I46" s="2"/>
      <c r="K46" s="2"/>
      <c r="M46" s="2"/>
    </row>
    <row r="47">
      <c r="A47" s="2"/>
      <c r="B47" s="2"/>
      <c r="C47" s="2"/>
      <c r="E47" s="2"/>
      <c r="G47" s="2"/>
      <c r="I47" s="2"/>
      <c r="K47" s="2"/>
      <c r="M47" s="2"/>
    </row>
    <row r="48">
      <c r="A48" s="2"/>
      <c r="B48" s="2"/>
      <c r="C48" s="2"/>
      <c r="E48" s="2"/>
      <c r="G48" s="2"/>
      <c r="I48" s="2"/>
      <c r="K48" s="2"/>
      <c r="M48" s="2"/>
    </row>
    <row r="49">
      <c r="A49" s="2"/>
      <c r="B49" s="2"/>
      <c r="C49" s="2"/>
      <c r="E49" s="2"/>
      <c r="G49" s="2"/>
      <c r="I49" s="2"/>
      <c r="K49" s="2"/>
      <c r="M49" s="2"/>
    </row>
    <row r="50">
      <c r="A50" s="2"/>
      <c r="B50" s="2"/>
      <c r="C50" s="2"/>
      <c r="E50" s="2"/>
      <c r="G50" s="2"/>
      <c r="I50" s="2"/>
      <c r="K50" s="2"/>
      <c r="M50" s="2"/>
    </row>
    <row r="51">
      <c r="A51" s="2"/>
      <c r="B51" s="2"/>
      <c r="C51" s="2"/>
      <c r="E51" s="2"/>
      <c r="G51" s="2"/>
      <c r="I51" s="2"/>
      <c r="K51" s="2"/>
      <c r="M51" s="2"/>
    </row>
    <row r="52">
      <c r="A52" s="2"/>
      <c r="B52" s="2"/>
      <c r="C52" s="2"/>
      <c r="E52" s="2"/>
      <c r="G52" s="2"/>
      <c r="I52" s="2"/>
      <c r="K52" s="2"/>
      <c r="M52" s="2"/>
    </row>
    <row r="53">
      <c r="A53" s="2"/>
      <c r="B53" s="2"/>
      <c r="C53" s="2"/>
      <c r="E53" s="2"/>
      <c r="G53" s="2"/>
      <c r="I53" s="2"/>
      <c r="K53" s="2"/>
      <c r="M53" s="2"/>
    </row>
    <row r="54">
      <c r="A54" s="2"/>
      <c r="B54" s="2"/>
      <c r="C54" s="2"/>
      <c r="E54" s="2"/>
      <c r="G54" s="2"/>
      <c r="I54" s="2"/>
      <c r="K54" s="2"/>
      <c r="M54" s="2"/>
    </row>
    <row r="55">
      <c r="A55" s="2"/>
      <c r="B55" s="2"/>
      <c r="C55" s="2"/>
      <c r="E55" s="2"/>
      <c r="G55" s="2"/>
      <c r="I55" s="2"/>
      <c r="K55" s="2"/>
      <c r="M55" s="2"/>
    </row>
    <row r="56">
      <c r="A56" s="2"/>
      <c r="B56" s="2"/>
      <c r="C56" s="2"/>
      <c r="E56" s="2"/>
      <c r="G56" s="2"/>
      <c r="I56" s="2"/>
      <c r="K56" s="2"/>
      <c r="M56" s="2"/>
    </row>
    <row r="57">
      <c r="A57" s="2"/>
      <c r="B57" s="2"/>
      <c r="C57" s="2"/>
      <c r="E57" s="2"/>
      <c r="G57" s="2"/>
      <c r="I57" s="2"/>
      <c r="K57" s="2"/>
      <c r="M57" s="2"/>
    </row>
    <row r="58">
      <c r="A58" s="2"/>
      <c r="B58" s="2"/>
      <c r="C58" s="2"/>
      <c r="E58" s="2"/>
      <c r="G58" s="2"/>
      <c r="I58" s="2"/>
      <c r="K58" s="2"/>
      <c r="M58" s="2"/>
    </row>
    <row r="59">
      <c r="A59" s="2"/>
      <c r="B59" s="2"/>
      <c r="C59" s="2"/>
      <c r="E59" s="2"/>
      <c r="G59" s="2"/>
      <c r="I59" s="2"/>
      <c r="K59" s="2"/>
      <c r="M59" s="2"/>
    </row>
    <row r="60">
      <c r="A60" s="2"/>
      <c r="B60" s="2"/>
      <c r="C60" s="2"/>
      <c r="E60" s="2"/>
      <c r="G60" s="2"/>
      <c r="I60" s="2"/>
      <c r="K60" s="2"/>
      <c r="M60" s="2"/>
    </row>
    <row r="61">
      <c r="A61" s="2"/>
      <c r="B61" s="2"/>
      <c r="C61" s="2"/>
      <c r="E61" s="2"/>
      <c r="G61" s="2"/>
      <c r="I61" s="2"/>
      <c r="K61" s="2"/>
      <c r="M61" s="2"/>
    </row>
    <row r="62">
      <c r="A62" s="2"/>
      <c r="B62" s="2"/>
      <c r="C62" s="2"/>
      <c r="E62" s="2"/>
      <c r="G62" s="2"/>
      <c r="I62" s="2"/>
      <c r="K62" s="2"/>
      <c r="M62" s="2"/>
    </row>
    <row r="63">
      <c r="A63" s="2"/>
      <c r="B63" s="2"/>
      <c r="C63" s="2"/>
      <c r="E63" s="2"/>
      <c r="G63" s="2"/>
      <c r="I63" s="2"/>
      <c r="K63" s="2"/>
      <c r="M63" s="2"/>
    </row>
    <row r="64">
      <c r="A64" s="2"/>
      <c r="B64" s="2"/>
      <c r="C64" s="2"/>
      <c r="E64" s="2"/>
      <c r="G64" s="2"/>
      <c r="I64" s="2"/>
      <c r="K64" s="2"/>
      <c r="M64" s="2"/>
    </row>
    <row r="65">
      <c r="A65" s="2"/>
      <c r="B65" s="2"/>
      <c r="C65" s="2"/>
      <c r="E65" s="2"/>
      <c r="G65" s="2"/>
      <c r="I65" s="2"/>
      <c r="K65" s="2"/>
      <c r="M65" s="2"/>
    </row>
    <row r="66">
      <c r="A66" s="2"/>
      <c r="B66" s="2"/>
      <c r="C66" s="2"/>
      <c r="E66" s="2"/>
      <c r="G66" s="2"/>
      <c r="I66" s="2"/>
      <c r="K66" s="2"/>
      <c r="M66" s="2"/>
    </row>
    <row r="67">
      <c r="A67" s="2"/>
      <c r="B67" s="2"/>
      <c r="C67" s="2"/>
      <c r="E67" s="2"/>
      <c r="G67" s="2"/>
      <c r="I67" s="2"/>
      <c r="K67" s="2"/>
      <c r="M67" s="2"/>
    </row>
    <row r="68">
      <c r="A68" s="2"/>
      <c r="B68" s="2"/>
      <c r="C68" s="2"/>
      <c r="E68" s="2"/>
      <c r="G68" s="2"/>
      <c r="I68" s="2"/>
      <c r="K68" s="2"/>
      <c r="M68" s="2"/>
    </row>
    <row r="69">
      <c r="A69" s="2"/>
      <c r="B69" s="2"/>
      <c r="C69" s="2"/>
      <c r="E69" s="2"/>
      <c r="G69" s="2"/>
      <c r="I69" s="2"/>
      <c r="K69" s="2"/>
      <c r="M69" s="2"/>
    </row>
    <row r="70">
      <c r="A70" s="2"/>
      <c r="B70" s="2"/>
      <c r="C70" s="2"/>
      <c r="E70" s="2"/>
      <c r="G70" s="2"/>
      <c r="I70" s="2"/>
      <c r="K70" s="2"/>
      <c r="M70" s="2"/>
    </row>
    <row r="71">
      <c r="A71" s="2"/>
      <c r="B71" s="2"/>
      <c r="C71" s="2"/>
      <c r="E71" s="2"/>
      <c r="G71" s="2"/>
      <c r="I71" s="2"/>
      <c r="K71" s="2"/>
      <c r="M71" s="2"/>
    </row>
    <row r="72">
      <c r="A72" s="2"/>
      <c r="B72" s="2"/>
      <c r="C72" s="2"/>
      <c r="E72" s="2"/>
      <c r="G72" s="2"/>
      <c r="I72" s="2"/>
      <c r="K72" s="2"/>
      <c r="M72" s="2"/>
    </row>
    <row r="73">
      <c r="A73" s="2"/>
      <c r="B73" s="2"/>
      <c r="C73" s="2"/>
      <c r="E73" s="2"/>
      <c r="G73" s="2"/>
      <c r="I73" s="2"/>
      <c r="K73" s="2"/>
      <c r="M73" s="2"/>
    </row>
    <row r="74">
      <c r="A74" s="2"/>
      <c r="B74" s="2"/>
      <c r="C74" s="2"/>
      <c r="E74" s="2"/>
      <c r="G74" s="2"/>
      <c r="I74" s="2"/>
      <c r="K74" s="2"/>
      <c r="M74" s="2"/>
    </row>
    <row r="75">
      <c r="A75" s="2"/>
      <c r="B75" s="2"/>
      <c r="C75" s="2"/>
      <c r="E75" s="2"/>
      <c r="G75" s="2"/>
      <c r="I75" s="2"/>
      <c r="K75" s="2"/>
      <c r="M75" s="2"/>
    </row>
    <row r="76">
      <c r="A76" s="2"/>
      <c r="B76" s="2"/>
      <c r="C76" s="2"/>
      <c r="E76" s="2"/>
      <c r="G76" s="2"/>
      <c r="I76" s="2"/>
      <c r="K76" s="2"/>
      <c r="M76" s="2"/>
    </row>
    <row r="77">
      <c r="A77" s="2"/>
      <c r="B77" s="2"/>
      <c r="C77" s="2"/>
      <c r="E77" s="2"/>
      <c r="G77" s="2"/>
      <c r="I77" s="2"/>
      <c r="K77" s="2"/>
      <c r="M77" s="2"/>
    </row>
    <row r="78">
      <c r="A78" s="2"/>
      <c r="B78" s="2"/>
      <c r="C78" s="2"/>
      <c r="E78" s="2"/>
      <c r="G78" s="2"/>
      <c r="I78" s="2"/>
      <c r="K78" s="2"/>
      <c r="M78" s="2"/>
    </row>
    <row r="79">
      <c r="A79" s="2"/>
      <c r="B79" s="2"/>
      <c r="C79" s="2"/>
      <c r="E79" s="2"/>
      <c r="G79" s="2"/>
      <c r="I79" s="2"/>
      <c r="K79" s="2"/>
      <c r="M79" s="2"/>
    </row>
    <row r="80">
      <c r="A80" s="2"/>
      <c r="B80" s="2"/>
      <c r="C80" s="2"/>
      <c r="E80" s="2"/>
      <c r="G80" s="2"/>
      <c r="I80" s="2"/>
      <c r="K80" s="2"/>
      <c r="M80" s="2"/>
    </row>
    <row r="81">
      <c r="A81" s="2"/>
      <c r="B81" s="2"/>
      <c r="C81" s="2"/>
      <c r="E81" s="2"/>
      <c r="G81" s="2"/>
      <c r="I81" s="2"/>
      <c r="K81" s="2"/>
      <c r="M81" s="2"/>
    </row>
    <row r="82">
      <c r="A82" s="2"/>
      <c r="B82" s="2"/>
      <c r="C82" s="2"/>
      <c r="E82" s="2"/>
      <c r="G82" s="2"/>
      <c r="I82" s="2"/>
      <c r="K82" s="2"/>
      <c r="M82" s="2"/>
    </row>
    <row r="83">
      <c r="A83" s="2"/>
      <c r="B83" s="2"/>
      <c r="C83" s="2"/>
      <c r="E83" s="2"/>
      <c r="G83" s="2"/>
      <c r="I83" s="2"/>
      <c r="K83" s="2"/>
      <c r="M83" s="2"/>
    </row>
    <row r="84">
      <c r="A84" s="2"/>
      <c r="B84" s="2"/>
      <c r="C84" s="2"/>
      <c r="E84" s="2"/>
      <c r="G84" s="2"/>
      <c r="I84" s="2"/>
      <c r="K84" s="2"/>
      <c r="M84" s="2"/>
    </row>
    <row r="85">
      <c r="A85" s="2"/>
      <c r="B85" s="2"/>
      <c r="C85" s="2"/>
      <c r="E85" s="2"/>
      <c r="G85" s="2"/>
      <c r="I85" s="2"/>
      <c r="K85" s="2"/>
      <c r="M85" s="2"/>
    </row>
    <row r="86">
      <c r="A86" s="2"/>
      <c r="B86" s="2"/>
      <c r="C86" s="2"/>
      <c r="E86" s="2"/>
      <c r="G86" s="2"/>
      <c r="I86" s="2"/>
      <c r="K86" s="2"/>
      <c r="M86" s="2"/>
    </row>
    <row r="87">
      <c r="A87" s="2"/>
      <c r="B87" s="2"/>
      <c r="C87" s="2"/>
      <c r="E87" s="2"/>
      <c r="G87" s="2"/>
      <c r="I87" s="2"/>
      <c r="K87" s="2"/>
      <c r="M87" s="2"/>
    </row>
    <row r="88">
      <c r="A88" s="2"/>
      <c r="B88" s="2"/>
      <c r="C88" s="2"/>
      <c r="E88" s="2"/>
      <c r="G88" s="2"/>
      <c r="I88" s="2"/>
      <c r="K88" s="2"/>
      <c r="M88" s="2"/>
    </row>
    <row r="89">
      <c r="A89" s="2"/>
      <c r="B89" s="2"/>
      <c r="C89" s="2"/>
      <c r="E89" s="2"/>
      <c r="G89" s="2"/>
      <c r="I89" s="2"/>
      <c r="K89" s="2"/>
      <c r="M89" s="2"/>
    </row>
    <row r="90">
      <c r="A90" s="2"/>
      <c r="B90" s="2"/>
      <c r="C90" s="2"/>
      <c r="E90" s="2"/>
      <c r="G90" s="2"/>
      <c r="I90" s="2"/>
      <c r="K90" s="2"/>
      <c r="M90" s="2"/>
    </row>
    <row r="91">
      <c r="A91" s="2"/>
      <c r="B91" s="2"/>
      <c r="C91" s="2"/>
      <c r="E91" s="2"/>
      <c r="G91" s="2"/>
      <c r="I91" s="2"/>
      <c r="K91" s="2"/>
      <c r="M91" s="2"/>
    </row>
    <row r="92">
      <c r="A92" s="2"/>
      <c r="B92" s="2"/>
      <c r="C92" s="2"/>
      <c r="E92" s="2"/>
      <c r="G92" s="2"/>
      <c r="I92" s="2"/>
      <c r="K92" s="2"/>
      <c r="M92" s="2"/>
    </row>
    <row r="93">
      <c r="A93" s="2"/>
      <c r="B93" s="2"/>
      <c r="C93" s="2"/>
      <c r="E93" s="2"/>
      <c r="G93" s="2"/>
      <c r="I93" s="2"/>
      <c r="K93" s="2"/>
      <c r="M93" s="2"/>
    </row>
    <row r="94">
      <c r="A94" s="2"/>
      <c r="B94" s="2"/>
      <c r="C94" s="2"/>
      <c r="E94" s="2"/>
      <c r="G94" s="2"/>
      <c r="I94" s="2"/>
      <c r="K94" s="2"/>
      <c r="M94" s="2"/>
    </row>
    <row r="95">
      <c r="A95" s="2"/>
      <c r="B95" s="2"/>
      <c r="C95" s="2"/>
      <c r="E95" s="2"/>
      <c r="G95" s="2"/>
      <c r="I95" s="2"/>
      <c r="K95" s="2"/>
      <c r="M95" s="2"/>
    </row>
    <row r="96">
      <c r="A96" s="2"/>
      <c r="B96" s="2"/>
      <c r="C96" s="2"/>
      <c r="E96" s="2"/>
      <c r="G96" s="2"/>
      <c r="I96" s="2"/>
      <c r="K96" s="2"/>
      <c r="M96" s="2"/>
    </row>
    <row r="97">
      <c r="A97" s="2"/>
      <c r="B97" s="2"/>
      <c r="C97" s="2"/>
      <c r="E97" s="2"/>
      <c r="G97" s="2"/>
      <c r="I97" s="2"/>
      <c r="K97" s="2"/>
      <c r="M97" s="2"/>
    </row>
    <row r="98">
      <c r="A98" s="2"/>
      <c r="B98" s="2"/>
      <c r="C98" s="2"/>
      <c r="E98" s="2"/>
      <c r="G98" s="2"/>
      <c r="I98" s="2"/>
      <c r="K98" s="2"/>
      <c r="M98" s="2"/>
    </row>
    <row r="99">
      <c r="A99" s="2"/>
      <c r="B99" s="2"/>
      <c r="C99" s="2"/>
      <c r="E99" s="2"/>
      <c r="G99" s="2"/>
      <c r="I99" s="2"/>
      <c r="K99" s="2"/>
      <c r="M99" s="2"/>
    </row>
    <row r="100">
      <c r="A100" s="2"/>
      <c r="B100" s="2"/>
      <c r="C100" s="2"/>
      <c r="E100" s="2"/>
      <c r="G100" s="2"/>
      <c r="I100" s="2"/>
      <c r="K100" s="2"/>
      <c r="M100" s="2"/>
    </row>
    <row r="101">
      <c r="A101" s="2"/>
      <c r="B101" s="2"/>
      <c r="C101" s="2"/>
      <c r="E101" s="2"/>
      <c r="G101" s="2"/>
      <c r="I101" s="2"/>
      <c r="K101" s="2"/>
      <c r="M101" s="2"/>
    </row>
    <row r="102">
      <c r="A102" s="2"/>
      <c r="B102" s="2"/>
      <c r="C102" s="2"/>
      <c r="E102" s="2"/>
      <c r="G102" s="2"/>
      <c r="I102" s="2"/>
      <c r="K102" s="2"/>
      <c r="M102" s="2"/>
    </row>
    <row r="103">
      <c r="A103" s="2"/>
      <c r="B103" s="2"/>
      <c r="C103" s="2"/>
      <c r="E103" s="2"/>
      <c r="G103" s="2"/>
      <c r="I103" s="2"/>
      <c r="K103" s="2"/>
      <c r="M103" s="2"/>
    </row>
    <row r="104">
      <c r="A104" s="2"/>
      <c r="B104" s="2"/>
      <c r="C104" s="2"/>
      <c r="E104" s="2"/>
      <c r="G104" s="2"/>
      <c r="I104" s="2"/>
      <c r="K104" s="2"/>
      <c r="M104" s="2"/>
    </row>
    <row r="105">
      <c r="A105" s="2"/>
      <c r="B105" s="2"/>
      <c r="C105" s="2"/>
      <c r="E105" s="2"/>
      <c r="G105" s="2"/>
      <c r="I105" s="2"/>
      <c r="K105" s="2"/>
      <c r="M105" s="2"/>
    </row>
    <row r="106">
      <c r="A106" s="2"/>
      <c r="B106" s="2"/>
      <c r="C106" s="2"/>
      <c r="E106" s="2"/>
      <c r="G106" s="2"/>
      <c r="I106" s="2"/>
      <c r="K106" s="2"/>
      <c r="M106" s="2"/>
    </row>
    <row r="107">
      <c r="A107" s="2"/>
      <c r="B107" s="2"/>
      <c r="C107" s="2"/>
      <c r="E107" s="2"/>
      <c r="G107" s="2"/>
      <c r="I107" s="2"/>
      <c r="K107" s="2"/>
      <c r="M107" s="2"/>
    </row>
    <row r="108">
      <c r="A108" s="2"/>
      <c r="B108" s="2"/>
      <c r="C108" s="2"/>
      <c r="E108" s="2"/>
      <c r="G108" s="2"/>
      <c r="I108" s="2"/>
      <c r="K108" s="2"/>
      <c r="M108" s="2"/>
    </row>
    <row r="109">
      <c r="A109" s="2"/>
      <c r="B109" s="2"/>
      <c r="C109" s="2"/>
      <c r="E109" s="2"/>
      <c r="G109" s="2"/>
      <c r="I109" s="2"/>
      <c r="K109" s="2"/>
      <c r="M109" s="2"/>
    </row>
    <row r="110">
      <c r="A110" s="2"/>
      <c r="B110" s="2"/>
      <c r="C110" s="2"/>
      <c r="E110" s="2"/>
      <c r="G110" s="2"/>
      <c r="I110" s="2"/>
      <c r="K110" s="2"/>
      <c r="M110" s="2"/>
    </row>
    <row r="111">
      <c r="A111" s="2"/>
      <c r="B111" s="2"/>
      <c r="C111" s="2"/>
      <c r="E111" s="2"/>
      <c r="G111" s="2"/>
      <c r="I111" s="2"/>
      <c r="K111" s="2"/>
      <c r="M111" s="2"/>
    </row>
    <row r="112">
      <c r="A112" s="2"/>
      <c r="B112" s="2"/>
      <c r="C112" s="2"/>
      <c r="E112" s="2"/>
      <c r="G112" s="2"/>
      <c r="I112" s="2"/>
      <c r="K112" s="2"/>
      <c r="M112" s="2"/>
    </row>
    <row r="113">
      <c r="A113" s="2"/>
      <c r="B113" s="2"/>
      <c r="C113" s="2"/>
      <c r="E113" s="2"/>
      <c r="G113" s="2"/>
      <c r="I113" s="2"/>
      <c r="K113" s="2"/>
      <c r="M113" s="2"/>
    </row>
    <row r="114">
      <c r="A114" s="2"/>
      <c r="B114" s="2"/>
      <c r="C114" s="2"/>
      <c r="E114" s="2"/>
      <c r="G114" s="2"/>
      <c r="I114" s="2"/>
      <c r="K114" s="2"/>
      <c r="M114" s="2"/>
    </row>
    <row r="115">
      <c r="A115" s="2"/>
      <c r="B115" s="2"/>
      <c r="C115" s="2"/>
      <c r="E115" s="2"/>
      <c r="G115" s="2"/>
      <c r="I115" s="2"/>
      <c r="K115" s="2"/>
      <c r="M115" s="2"/>
    </row>
    <row r="116">
      <c r="A116" s="2"/>
      <c r="B116" s="2"/>
      <c r="C116" s="2"/>
      <c r="E116" s="2"/>
      <c r="G116" s="2"/>
      <c r="I116" s="2"/>
      <c r="K116" s="2"/>
      <c r="M116" s="2"/>
    </row>
    <row r="117">
      <c r="A117" s="2"/>
      <c r="B117" s="2"/>
      <c r="C117" s="2"/>
      <c r="E117" s="2"/>
      <c r="G117" s="2"/>
      <c r="I117" s="2"/>
      <c r="K117" s="2"/>
      <c r="M117" s="2"/>
    </row>
    <row r="118">
      <c r="A118" s="2"/>
      <c r="B118" s="2"/>
      <c r="C118" s="2"/>
      <c r="E118" s="2"/>
      <c r="G118" s="2"/>
      <c r="I118" s="2"/>
      <c r="K118" s="2"/>
      <c r="M118" s="2"/>
    </row>
    <row r="119">
      <c r="A119" s="2"/>
      <c r="B119" s="2"/>
      <c r="C119" s="2"/>
      <c r="E119" s="2"/>
      <c r="G119" s="2"/>
      <c r="I119" s="2"/>
      <c r="K119" s="2"/>
      <c r="M119" s="2"/>
    </row>
    <row r="120">
      <c r="A120" s="2"/>
      <c r="B120" s="2"/>
      <c r="C120" s="2"/>
      <c r="E120" s="2"/>
      <c r="G120" s="2"/>
      <c r="I120" s="2"/>
      <c r="K120" s="2"/>
      <c r="M120" s="2"/>
    </row>
    <row r="121">
      <c r="A121" s="2"/>
      <c r="B121" s="2"/>
      <c r="C121" s="2"/>
      <c r="E121" s="2"/>
      <c r="G121" s="2"/>
      <c r="I121" s="2"/>
      <c r="K121" s="2"/>
      <c r="M121" s="2"/>
    </row>
    <row r="122">
      <c r="A122" s="2"/>
      <c r="B122" s="2"/>
      <c r="C122" s="2"/>
      <c r="E122" s="2"/>
      <c r="G122" s="2"/>
      <c r="I122" s="2"/>
      <c r="K122" s="2"/>
      <c r="M122" s="2"/>
    </row>
    <row r="123">
      <c r="A123" s="2"/>
      <c r="B123" s="2"/>
      <c r="C123" s="2"/>
      <c r="E123" s="2"/>
      <c r="G123" s="2"/>
      <c r="I123" s="2"/>
      <c r="K123" s="2"/>
      <c r="M123" s="2"/>
    </row>
    <row r="124">
      <c r="A124" s="2"/>
      <c r="B124" s="2"/>
      <c r="C124" s="2"/>
      <c r="E124" s="2"/>
      <c r="G124" s="2"/>
      <c r="I124" s="2"/>
      <c r="K124" s="2"/>
      <c r="M124" s="2"/>
    </row>
    <row r="125">
      <c r="A125" s="2"/>
      <c r="B125" s="2"/>
      <c r="C125" s="2"/>
      <c r="E125" s="2"/>
      <c r="G125" s="2"/>
      <c r="I125" s="2"/>
      <c r="K125" s="2"/>
      <c r="M125" s="2"/>
    </row>
    <row r="126">
      <c r="A126" s="2"/>
      <c r="B126" s="2"/>
      <c r="C126" s="2"/>
      <c r="E126" s="2"/>
      <c r="G126" s="2"/>
      <c r="I126" s="2"/>
      <c r="K126" s="2"/>
      <c r="M126" s="2"/>
    </row>
    <row r="127">
      <c r="A127" s="2"/>
      <c r="B127" s="2"/>
      <c r="C127" s="2"/>
      <c r="E127" s="2"/>
      <c r="G127" s="2"/>
      <c r="I127" s="2"/>
      <c r="K127" s="2"/>
      <c r="M127" s="2"/>
    </row>
    <row r="128">
      <c r="A128" s="2"/>
      <c r="B128" s="2"/>
      <c r="C128" s="2"/>
      <c r="E128" s="2"/>
      <c r="G128" s="2"/>
      <c r="I128" s="2"/>
      <c r="K128" s="2"/>
      <c r="M128" s="2"/>
    </row>
    <row r="129">
      <c r="A129" s="2"/>
      <c r="B129" s="2"/>
      <c r="C129" s="2"/>
      <c r="E129" s="2"/>
      <c r="G129" s="2"/>
      <c r="I129" s="2"/>
      <c r="K129" s="2"/>
      <c r="M129" s="2"/>
    </row>
    <row r="130">
      <c r="A130" s="2"/>
      <c r="B130" s="2"/>
      <c r="C130" s="2"/>
      <c r="E130" s="2"/>
      <c r="G130" s="2"/>
      <c r="I130" s="2"/>
      <c r="K130" s="2"/>
      <c r="M130" s="2"/>
    </row>
    <row r="131">
      <c r="A131" s="2"/>
      <c r="B131" s="2"/>
      <c r="C131" s="2"/>
      <c r="E131" s="2"/>
      <c r="G131" s="2"/>
      <c r="I131" s="2"/>
      <c r="K131" s="2"/>
      <c r="M131" s="2"/>
    </row>
    <row r="132">
      <c r="A132" s="2"/>
      <c r="B132" s="2"/>
      <c r="C132" s="2"/>
      <c r="E132" s="2"/>
      <c r="G132" s="2"/>
      <c r="I132" s="2"/>
      <c r="K132" s="2"/>
      <c r="M132" s="2"/>
    </row>
    <row r="133">
      <c r="A133" s="2"/>
      <c r="B133" s="2"/>
      <c r="C133" s="2"/>
      <c r="E133" s="2"/>
      <c r="G133" s="2"/>
      <c r="I133" s="2"/>
      <c r="K133" s="2"/>
      <c r="M133" s="2"/>
    </row>
    <row r="134">
      <c r="A134" s="2"/>
      <c r="B134" s="2"/>
      <c r="C134" s="2"/>
      <c r="E134" s="2"/>
      <c r="G134" s="2"/>
      <c r="I134" s="2"/>
      <c r="K134" s="2"/>
      <c r="M134" s="2"/>
    </row>
    <row r="135">
      <c r="A135" s="2"/>
      <c r="B135" s="2"/>
      <c r="C135" s="2"/>
      <c r="E135" s="2"/>
      <c r="G135" s="2"/>
      <c r="I135" s="2"/>
      <c r="K135" s="2"/>
      <c r="M135" s="2"/>
    </row>
    <row r="136">
      <c r="A136" s="2"/>
      <c r="B136" s="2"/>
      <c r="C136" s="2"/>
      <c r="E136" s="2"/>
      <c r="G136" s="2"/>
      <c r="I136" s="2"/>
      <c r="K136" s="2"/>
      <c r="M136" s="2"/>
    </row>
    <row r="137">
      <c r="A137" s="2"/>
      <c r="B137" s="2"/>
      <c r="C137" s="2"/>
      <c r="E137" s="2"/>
      <c r="G137" s="2"/>
      <c r="I137" s="2"/>
      <c r="K137" s="2"/>
      <c r="M137" s="2"/>
    </row>
    <row r="138">
      <c r="A138" s="2"/>
      <c r="B138" s="2"/>
      <c r="C138" s="2"/>
      <c r="E138" s="2"/>
      <c r="G138" s="2"/>
      <c r="I138" s="2"/>
      <c r="K138" s="2"/>
      <c r="M138" s="2"/>
    </row>
    <row r="139">
      <c r="A139" s="2"/>
      <c r="B139" s="2"/>
      <c r="C139" s="2"/>
      <c r="E139" s="2"/>
      <c r="G139" s="2"/>
      <c r="I139" s="2"/>
      <c r="K139" s="2"/>
      <c r="M139" s="2"/>
    </row>
    <row r="140">
      <c r="A140" s="2"/>
      <c r="B140" s="2"/>
      <c r="C140" s="2"/>
      <c r="E140" s="2"/>
      <c r="G140" s="2"/>
      <c r="I140" s="2"/>
      <c r="K140" s="2"/>
      <c r="M140" s="2"/>
    </row>
    <row r="141">
      <c r="A141" s="2"/>
      <c r="B141" s="2"/>
      <c r="C141" s="2"/>
      <c r="E141" s="2"/>
      <c r="G141" s="2"/>
      <c r="I141" s="2"/>
      <c r="K141" s="2"/>
      <c r="M141" s="2"/>
    </row>
    <row r="142">
      <c r="A142" s="2"/>
      <c r="B142" s="2"/>
      <c r="C142" s="2"/>
      <c r="E142" s="2"/>
      <c r="G142" s="2"/>
      <c r="I142" s="2"/>
      <c r="K142" s="2"/>
      <c r="M142" s="2"/>
    </row>
    <row r="143">
      <c r="A143" s="2"/>
      <c r="B143" s="2"/>
      <c r="C143" s="2"/>
      <c r="E143" s="2"/>
      <c r="G143" s="2"/>
      <c r="I143" s="2"/>
      <c r="K143" s="2"/>
      <c r="M143" s="2"/>
    </row>
    <row r="144">
      <c r="A144" s="2"/>
      <c r="B144" s="2"/>
      <c r="C144" s="2"/>
      <c r="E144" s="2"/>
      <c r="G144" s="2"/>
      <c r="I144" s="2"/>
      <c r="K144" s="2"/>
      <c r="M144" s="2"/>
    </row>
    <row r="145">
      <c r="A145" s="2"/>
      <c r="B145" s="2"/>
      <c r="C145" s="2"/>
      <c r="E145" s="2"/>
      <c r="G145" s="2"/>
      <c r="I145" s="2"/>
      <c r="K145" s="2"/>
      <c r="M145" s="2"/>
    </row>
    <row r="146">
      <c r="A146" s="2"/>
      <c r="B146" s="2"/>
      <c r="C146" s="2"/>
      <c r="E146" s="2"/>
      <c r="G146" s="2"/>
      <c r="I146" s="2"/>
      <c r="K146" s="2"/>
      <c r="M146" s="2"/>
    </row>
    <row r="147">
      <c r="A147" s="2"/>
      <c r="B147" s="2"/>
      <c r="C147" s="2"/>
      <c r="E147" s="2"/>
      <c r="G147" s="2"/>
      <c r="I147" s="2"/>
      <c r="K147" s="2"/>
      <c r="M147" s="2"/>
    </row>
    <row r="148">
      <c r="A148" s="2"/>
      <c r="B148" s="2"/>
      <c r="C148" s="2"/>
      <c r="E148" s="2"/>
      <c r="G148" s="2"/>
      <c r="I148" s="2"/>
      <c r="K148" s="2"/>
      <c r="M148" s="2"/>
    </row>
    <row r="149">
      <c r="A149" s="2"/>
      <c r="B149" s="2"/>
      <c r="C149" s="2"/>
      <c r="E149" s="2"/>
      <c r="G149" s="2"/>
      <c r="I149" s="2"/>
      <c r="K149" s="2"/>
      <c r="M149" s="2"/>
    </row>
    <row r="150">
      <c r="A150" s="2"/>
      <c r="B150" s="2"/>
      <c r="C150" s="2"/>
      <c r="E150" s="2"/>
      <c r="G150" s="2"/>
      <c r="I150" s="2"/>
      <c r="K150" s="2"/>
      <c r="M150" s="2"/>
    </row>
    <row r="151">
      <c r="A151" s="2"/>
      <c r="B151" s="2"/>
      <c r="C151" s="2"/>
      <c r="E151" s="2"/>
      <c r="G151" s="2"/>
      <c r="I151" s="2"/>
      <c r="K151" s="2"/>
      <c r="M151" s="2"/>
    </row>
    <row r="152">
      <c r="A152" s="2"/>
      <c r="B152" s="2"/>
      <c r="C152" s="2"/>
      <c r="E152" s="2"/>
      <c r="G152" s="2"/>
      <c r="I152" s="2"/>
      <c r="K152" s="2"/>
      <c r="M152" s="2"/>
    </row>
    <row r="153">
      <c r="A153" s="2"/>
      <c r="B153" s="2"/>
      <c r="C153" s="2"/>
      <c r="E153" s="2"/>
      <c r="G153" s="2"/>
      <c r="I153" s="2"/>
      <c r="K153" s="2"/>
      <c r="M153" s="2"/>
    </row>
    <row r="154">
      <c r="A154" s="2"/>
      <c r="B154" s="2"/>
      <c r="C154" s="2"/>
      <c r="E154" s="2"/>
      <c r="G154" s="2"/>
      <c r="I154" s="2"/>
      <c r="K154" s="2"/>
      <c r="M154" s="2"/>
    </row>
    <row r="155">
      <c r="A155" s="2"/>
      <c r="B155" s="2"/>
      <c r="C155" s="2"/>
      <c r="E155" s="2"/>
      <c r="G155" s="2"/>
      <c r="I155" s="2"/>
      <c r="K155" s="2"/>
      <c r="M155" s="2"/>
    </row>
    <row r="156">
      <c r="A156" s="2"/>
      <c r="B156" s="2"/>
      <c r="C156" s="2"/>
      <c r="E156" s="2"/>
      <c r="G156" s="2"/>
      <c r="I156" s="2"/>
      <c r="K156" s="2"/>
      <c r="M156" s="2"/>
    </row>
    <row r="157">
      <c r="A157" s="2"/>
      <c r="B157" s="2"/>
      <c r="C157" s="2"/>
      <c r="E157" s="2"/>
      <c r="G157" s="2"/>
      <c r="I157" s="2"/>
      <c r="K157" s="2"/>
      <c r="M157" s="2"/>
    </row>
    <row r="158">
      <c r="A158" s="2"/>
      <c r="B158" s="2"/>
      <c r="C158" s="2"/>
      <c r="E158" s="2"/>
      <c r="G158" s="2"/>
      <c r="I158" s="2"/>
      <c r="K158" s="2"/>
      <c r="M158" s="2"/>
    </row>
    <row r="159">
      <c r="A159" s="2"/>
      <c r="B159" s="2"/>
      <c r="C159" s="2"/>
      <c r="E159" s="2"/>
      <c r="G159" s="2"/>
      <c r="I159" s="2"/>
      <c r="K159" s="2"/>
      <c r="M159" s="2"/>
    </row>
    <row r="160">
      <c r="A160" s="2"/>
      <c r="B160" s="2"/>
      <c r="C160" s="2"/>
      <c r="E160" s="2"/>
      <c r="G160" s="2"/>
      <c r="I160" s="2"/>
      <c r="K160" s="2"/>
      <c r="M160" s="2"/>
    </row>
    <row r="161">
      <c r="A161" s="2"/>
      <c r="B161" s="2"/>
      <c r="C161" s="2"/>
      <c r="E161" s="2"/>
      <c r="G161" s="2"/>
      <c r="I161" s="2"/>
      <c r="K161" s="2"/>
      <c r="M161" s="2"/>
    </row>
    <row r="162">
      <c r="A162" s="2"/>
      <c r="B162" s="2"/>
      <c r="C162" s="2"/>
      <c r="E162" s="2"/>
      <c r="G162" s="2"/>
      <c r="I162" s="2"/>
      <c r="K162" s="2"/>
      <c r="M162" s="2"/>
    </row>
    <row r="163">
      <c r="A163" s="2"/>
      <c r="B163" s="2"/>
      <c r="C163" s="2"/>
      <c r="E163" s="2"/>
      <c r="G163" s="2"/>
      <c r="I163" s="2"/>
      <c r="K163" s="2"/>
      <c r="M163" s="2"/>
    </row>
    <row r="164">
      <c r="A164" s="2"/>
      <c r="B164" s="2"/>
      <c r="C164" s="2"/>
      <c r="E164" s="2"/>
      <c r="G164" s="2"/>
      <c r="I164" s="2"/>
      <c r="K164" s="2"/>
      <c r="M164" s="2"/>
    </row>
    <row r="165">
      <c r="A165" s="2"/>
      <c r="B165" s="2"/>
      <c r="C165" s="2"/>
      <c r="E165" s="2"/>
      <c r="G165" s="2"/>
      <c r="I165" s="2"/>
      <c r="K165" s="2"/>
      <c r="M165" s="2"/>
    </row>
    <row r="166">
      <c r="A166" s="2"/>
      <c r="B166" s="2"/>
      <c r="C166" s="2"/>
      <c r="E166" s="2"/>
      <c r="G166" s="2"/>
      <c r="I166" s="2"/>
      <c r="K166" s="2"/>
      <c r="M166" s="2"/>
    </row>
    <row r="167">
      <c r="A167" s="2"/>
      <c r="B167" s="2"/>
      <c r="C167" s="2"/>
      <c r="E167" s="2"/>
      <c r="G167" s="2"/>
      <c r="I167" s="2"/>
      <c r="K167" s="2"/>
      <c r="M167" s="2"/>
    </row>
    <row r="168">
      <c r="A168" s="2"/>
      <c r="B168" s="2"/>
      <c r="C168" s="2"/>
      <c r="E168" s="2"/>
      <c r="G168" s="2"/>
      <c r="I168" s="2"/>
      <c r="K168" s="2"/>
      <c r="M168" s="2"/>
    </row>
    <row r="169">
      <c r="A169" s="2"/>
      <c r="B169" s="2"/>
      <c r="C169" s="2"/>
      <c r="E169" s="2"/>
      <c r="G169" s="2"/>
      <c r="I169" s="2"/>
      <c r="K169" s="2"/>
      <c r="M169" s="2"/>
    </row>
    <row r="170">
      <c r="A170" s="2"/>
      <c r="B170" s="2"/>
      <c r="C170" s="2"/>
      <c r="E170" s="2"/>
      <c r="G170" s="2"/>
      <c r="I170" s="2"/>
      <c r="K170" s="2"/>
      <c r="M170" s="2"/>
    </row>
    <row r="171">
      <c r="A171" s="2"/>
      <c r="B171" s="2"/>
      <c r="C171" s="2"/>
      <c r="E171" s="2"/>
      <c r="G171" s="2"/>
      <c r="I171" s="2"/>
      <c r="K171" s="2"/>
      <c r="M171" s="2"/>
    </row>
    <row r="172">
      <c r="A172" s="2"/>
      <c r="B172" s="2"/>
      <c r="C172" s="2"/>
      <c r="E172" s="2"/>
      <c r="G172" s="2"/>
      <c r="I172" s="2"/>
      <c r="K172" s="2"/>
      <c r="M172" s="2"/>
    </row>
    <row r="173">
      <c r="A173" s="2"/>
      <c r="B173" s="2"/>
      <c r="C173" s="2"/>
      <c r="E173" s="2"/>
      <c r="G173" s="2"/>
      <c r="I173" s="2"/>
      <c r="K173" s="2"/>
      <c r="M173" s="2"/>
    </row>
    <row r="174">
      <c r="A174" s="2"/>
      <c r="B174" s="2"/>
      <c r="C174" s="2"/>
      <c r="E174" s="2"/>
      <c r="G174" s="2"/>
      <c r="I174" s="2"/>
      <c r="K174" s="2"/>
      <c r="M174" s="2"/>
    </row>
    <row r="175">
      <c r="A175" s="2"/>
      <c r="B175" s="2"/>
      <c r="C175" s="2"/>
      <c r="E175" s="2"/>
      <c r="G175" s="2"/>
      <c r="I175" s="2"/>
      <c r="K175" s="2"/>
      <c r="M175" s="2"/>
    </row>
    <row r="176">
      <c r="A176" s="2"/>
      <c r="B176" s="2"/>
      <c r="C176" s="2"/>
      <c r="E176" s="2"/>
      <c r="G176" s="2"/>
      <c r="I176" s="2"/>
      <c r="K176" s="2"/>
      <c r="M176" s="2"/>
    </row>
    <row r="177">
      <c r="A177" s="2"/>
      <c r="B177" s="2"/>
      <c r="C177" s="2"/>
      <c r="E177" s="2"/>
      <c r="G177" s="2"/>
      <c r="I177" s="2"/>
      <c r="K177" s="2"/>
      <c r="M177" s="2"/>
    </row>
    <row r="178">
      <c r="A178" s="2"/>
      <c r="B178" s="2"/>
      <c r="C178" s="2"/>
      <c r="E178" s="2"/>
      <c r="G178" s="2"/>
      <c r="I178" s="2"/>
      <c r="K178" s="2"/>
      <c r="M178" s="2"/>
    </row>
    <row r="179">
      <c r="A179" s="2"/>
      <c r="B179" s="2"/>
      <c r="C179" s="2"/>
      <c r="E179" s="2"/>
      <c r="G179" s="2"/>
      <c r="I179" s="2"/>
      <c r="K179" s="2"/>
      <c r="M179" s="2"/>
    </row>
    <row r="180">
      <c r="A180" s="2"/>
      <c r="B180" s="2"/>
      <c r="C180" s="2"/>
      <c r="E180" s="2"/>
      <c r="G180" s="2"/>
      <c r="I180" s="2"/>
      <c r="K180" s="2"/>
      <c r="M180" s="2"/>
    </row>
    <row r="181">
      <c r="A181" s="2"/>
      <c r="B181" s="2"/>
      <c r="C181" s="2"/>
      <c r="E181" s="2"/>
      <c r="G181" s="2"/>
      <c r="I181" s="2"/>
      <c r="K181" s="2"/>
      <c r="M181" s="2"/>
    </row>
    <row r="182">
      <c r="A182" s="2"/>
      <c r="B182" s="2"/>
      <c r="C182" s="2"/>
      <c r="E182" s="2"/>
      <c r="G182" s="2"/>
      <c r="I182" s="2"/>
      <c r="K182" s="2"/>
      <c r="M182" s="2"/>
    </row>
    <row r="183">
      <c r="A183" s="2"/>
      <c r="B183" s="2"/>
      <c r="C183" s="2"/>
      <c r="E183" s="2"/>
      <c r="G183" s="2"/>
      <c r="I183" s="2"/>
      <c r="K183" s="2"/>
      <c r="M183" s="2"/>
    </row>
    <row r="184">
      <c r="A184" s="2"/>
      <c r="B184" s="2"/>
      <c r="C184" s="2"/>
      <c r="E184" s="2"/>
      <c r="G184" s="2"/>
      <c r="I184" s="2"/>
      <c r="K184" s="2"/>
      <c r="M184" s="2"/>
    </row>
    <row r="185">
      <c r="A185" s="2"/>
      <c r="B185" s="2"/>
      <c r="C185" s="2"/>
      <c r="E185" s="2"/>
      <c r="G185" s="2"/>
      <c r="I185" s="2"/>
      <c r="K185" s="2"/>
      <c r="M185" s="2"/>
    </row>
    <row r="186">
      <c r="A186" s="2"/>
      <c r="B186" s="2"/>
      <c r="C186" s="2"/>
      <c r="E186" s="2"/>
      <c r="G186" s="2"/>
      <c r="I186" s="2"/>
      <c r="K186" s="2"/>
      <c r="M186" s="2"/>
    </row>
    <row r="187">
      <c r="A187" s="2"/>
      <c r="B187" s="2"/>
      <c r="C187" s="2"/>
      <c r="E187" s="2"/>
      <c r="G187" s="2"/>
      <c r="I187" s="2"/>
      <c r="K187" s="2"/>
      <c r="M187" s="2"/>
    </row>
    <row r="188">
      <c r="A188" s="2"/>
      <c r="B188" s="2"/>
      <c r="C188" s="2"/>
      <c r="E188" s="2"/>
      <c r="G188" s="2"/>
      <c r="I188" s="2"/>
      <c r="K188" s="2"/>
      <c r="M188" s="2"/>
    </row>
    <row r="189">
      <c r="A189" s="2"/>
      <c r="B189" s="2"/>
      <c r="C189" s="2"/>
      <c r="E189" s="2"/>
      <c r="G189" s="2"/>
      <c r="I189" s="2"/>
      <c r="K189" s="2"/>
      <c r="M189" s="2"/>
    </row>
    <row r="190">
      <c r="A190" s="2"/>
      <c r="B190" s="2"/>
      <c r="C190" s="2"/>
      <c r="E190" s="2"/>
      <c r="G190" s="2"/>
      <c r="I190" s="2"/>
      <c r="K190" s="2"/>
      <c r="M190" s="2"/>
    </row>
    <row r="191">
      <c r="A191" s="2"/>
      <c r="B191" s="2"/>
      <c r="C191" s="2"/>
      <c r="E191" s="2"/>
      <c r="G191" s="2"/>
      <c r="I191" s="2"/>
      <c r="K191" s="2"/>
      <c r="M191" s="2"/>
    </row>
    <row r="192">
      <c r="A192" s="2"/>
      <c r="B192" s="2"/>
      <c r="C192" s="2"/>
      <c r="E192" s="2"/>
      <c r="G192" s="2"/>
      <c r="I192" s="2"/>
      <c r="K192" s="2"/>
      <c r="M192" s="2"/>
    </row>
    <row r="193">
      <c r="A193" s="2"/>
      <c r="B193" s="2"/>
      <c r="C193" s="2"/>
      <c r="E193" s="2"/>
      <c r="G193" s="2"/>
      <c r="I193" s="2"/>
      <c r="K193" s="2"/>
      <c r="M193" s="2"/>
    </row>
    <row r="194">
      <c r="A194" s="2"/>
      <c r="B194" s="2"/>
      <c r="C194" s="2"/>
      <c r="E194" s="2"/>
      <c r="G194" s="2"/>
      <c r="I194" s="2"/>
      <c r="K194" s="2"/>
      <c r="M194" s="2"/>
    </row>
    <row r="195">
      <c r="A195" s="2"/>
      <c r="B195" s="2"/>
      <c r="C195" s="2"/>
      <c r="E195" s="2"/>
      <c r="G195" s="2"/>
      <c r="I195" s="2"/>
      <c r="K195" s="2"/>
      <c r="M195" s="2"/>
    </row>
    <row r="196">
      <c r="A196" s="2"/>
      <c r="B196" s="2"/>
      <c r="C196" s="2"/>
      <c r="E196" s="2"/>
      <c r="G196" s="2"/>
      <c r="I196" s="2"/>
      <c r="K196" s="2"/>
      <c r="M196" s="2"/>
    </row>
    <row r="197">
      <c r="A197" s="2"/>
      <c r="B197" s="2"/>
      <c r="C197" s="2"/>
      <c r="E197" s="2"/>
      <c r="G197" s="2"/>
      <c r="I197" s="2"/>
      <c r="K197" s="2"/>
      <c r="M197" s="2"/>
    </row>
    <row r="198">
      <c r="A198" s="2"/>
      <c r="B198" s="2"/>
      <c r="C198" s="2"/>
      <c r="E198" s="2"/>
      <c r="G198" s="2"/>
      <c r="I198" s="2"/>
      <c r="K198" s="2"/>
      <c r="M198" s="2"/>
    </row>
    <row r="199">
      <c r="A199" s="2"/>
      <c r="B199" s="2"/>
      <c r="C199" s="2"/>
      <c r="E199" s="2"/>
      <c r="G199" s="2"/>
      <c r="I199" s="2"/>
      <c r="K199" s="2"/>
      <c r="M199" s="2"/>
    </row>
    <row r="200">
      <c r="A200" s="2"/>
      <c r="B200" s="2"/>
      <c r="C200" s="2"/>
      <c r="E200" s="2"/>
      <c r="G200" s="2"/>
      <c r="I200" s="2"/>
      <c r="K200" s="2"/>
      <c r="M200" s="2"/>
    </row>
    <row r="201">
      <c r="A201" s="2"/>
      <c r="B201" s="2"/>
      <c r="C201" s="2"/>
      <c r="E201" s="2"/>
      <c r="G201" s="2"/>
      <c r="I201" s="2"/>
      <c r="K201" s="2"/>
      <c r="M201" s="2"/>
    </row>
    <row r="202">
      <c r="A202" s="2"/>
      <c r="B202" s="2"/>
      <c r="C202" s="2"/>
      <c r="E202" s="2"/>
      <c r="G202" s="2"/>
      <c r="I202" s="2"/>
      <c r="K202" s="2"/>
      <c r="M202" s="2"/>
    </row>
    <row r="203">
      <c r="A203" s="2"/>
      <c r="B203" s="2"/>
      <c r="C203" s="2"/>
      <c r="E203" s="2"/>
      <c r="G203" s="2"/>
      <c r="I203" s="2"/>
      <c r="K203" s="2"/>
      <c r="M203" s="2"/>
    </row>
    <row r="204">
      <c r="A204" s="2"/>
      <c r="B204" s="2"/>
      <c r="C204" s="2"/>
      <c r="E204" s="2"/>
      <c r="G204" s="2"/>
      <c r="I204" s="2"/>
      <c r="K204" s="2"/>
      <c r="M204" s="2"/>
    </row>
    <row r="205">
      <c r="A205" s="2"/>
      <c r="B205" s="2"/>
      <c r="C205" s="2"/>
      <c r="E205" s="2"/>
      <c r="G205" s="2"/>
      <c r="I205" s="2"/>
      <c r="K205" s="2"/>
      <c r="M205" s="2"/>
    </row>
    <row r="206">
      <c r="A206" s="2"/>
      <c r="B206" s="2"/>
      <c r="C206" s="2"/>
      <c r="E206" s="2"/>
      <c r="G206" s="2"/>
      <c r="I206" s="2"/>
      <c r="K206" s="2"/>
      <c r="M206" s="2"/>
    </row>
    <row r="207">
      <c r="A207" s="2"/>
      <c r="B207" s="2"/>
      <c r="C207" s="2"/>
      <c r="E207" s="2"/>
      <c r="G207" s="2"/>
      <c r="I207" s="2"/>
      <c r="K207" s="2"/>
      <c r="M207" s="2"/>
    </row>
    <row r="208">
      <c r="A208" s="2"/>
      <c r="B208" s="2"/>
      <c r="C208" s="2"/>
      <c r="E208" s="2"/>
      <c r="G208" s="2"/>
      <c r="I208" s="2"/>
      <c r="K208" s="2"/>
      <c r="M208" s="2"/>
    </row>
    <row r="209">
      <c r="A209" s="2"/>
      <c r="B209" s="2"/>
      <c r="C209" s="2"/>
      <c r="E209" s="2"/>
      <c r="G209" s="2"/>
      <c r="I209" s="2"/>
      <c r="K209" s="2"/>
      <c r="M209" s="2"/>
    </row>
    <row r="210">
      <c r="A210" s="2"/>
      <c r="B210" s="2"/>
      <c r="C210" s="2"/>
      <c r="E210" s="2"/>
      <c r="G210" s="2"/>
      <c r="I210" s="2"/>
      <c r="K210" s="2"/>
      <c r="M210" s="2"/>
    </row>
    <row r="211">
      <c r="A211" s="2"/>
      <c r="B211" s="2"/>
      <c r="C211" s="2"/>
      <c r="E211" s="2"/>
      <c r="G211" s="2"/>
      <c r="I211" s="2"/>
      <c r="K211" s="2"/>
      <c r="M211" s="2"/>
    </row>
    <row r="212">
      <c r="A212" s="2"/>
      <c r="B212" s="2"/>
      <c r="C212" s="2"/>
      <c r="E212" s="2"/>
      <c r="G212" s="2"/>
      <c r="I212" s="2"/>
      <c r="K212" s="2"/>
      <c r="M212" s="2"/>
    </row>
    <row r="213">
      <c r="A213" s="2"/>
      <c r="B213" s="2"/>
      <c r="C213" s="2"/>
      <c r="E213" s="2"/>
      <c r="G213" s="2"/>
      <c r="I213" s="2"/>
      <c r="K213" s="2"/>
      <c r="M213" s="2"/>
    </row>
    <row r="214">
      <c r="A214" s="2"/>
      <c r="B214" s="2"/>
      <c r="C214" s="2"/>
      <c r="E214" s="2"/>
      <c r="G214" s="2"/>
      <c r="I214" s="2"/>
      <c r="K214" s="2"/>
      <c r="M214" s="2"/>
    </row>
    <row r="215">
      <c r="A215" s="2"/>
      <c r="B215" s="2"/>
      <c r="C215" s="2"/>
      <c r="E215" s="2"/>
      <c r="G215" s="2"/>
      <c r="I215" s="2"/>
      <c r="K215" s="2"/>
      <c r="M215" s="2"/>
    </row>
    <row r="216">
      <c r="A216" s="2"/>
      <c r="B216" s="2"/>
      <c r="C216" s="2"/>
      <c r="E216" s="2"/>
      <c r="G216" s="2"/>
      <c r="I216" s="2"/>
      <c r="K216" s="2"/>
      <c r="M216" s="2"/>
    </row>
    <row r="217">
      <c r="A217" s="2"/>
      <c r="B217" s="2"/>
      <c r="C217" s="2"/>
      <c r="E217" s="2"/>
      <c r="G217" s="2"/>
      <c r="I217" s="2"/>
      <c r="K217" s="2"/>
      <c r="M217" s="2"/>
    </row>
    <row r="218">
      <c r="A218" s="2"/>
      <c r="B218" s="2"/>
      <c r="C218" s="2"/>
      <c r="E218" s="2"/>
      <c r="G218" s="2"/>
      <c r="I218" s="2"/>
      <c r="K218" s="2"/>
      <c r="M218" s="2"/>
    </row>
    <row r="219">
      <c r="A219" s="2"/>
      <c r="B219" s="2"/>
      <c r="C219" s="2"/>
      <c r="E219" s="2"/>
      <c r="G219" s="2"/>
      <c r="I219" s="2"/>
      <c r="K219" s="2"/>
      <c r="M219" s="2"/>
    </row>
    <row r="220">
      <c r="A220" s="2"/>
      <c r="B220" s="2"/>
      <c r="C220" s="2"/>
      <c r="E220" s="2"/>
      <c r="G220" s="2"/>
      <c r="I220" s="2"/>
      <c r="K220" s="2"/>
      <c r="M220" s="2"/>
    </row>
    <row r="221">
      <c r="A221" s="2"/>
      <c r="B221" s="2"/>
      <c r="C221" s="2"/>
      <c r="E221" s="2"/>
      <c r="G221" s="2"/>
      <c r="I221" s="2"/>
      <c r="K221" s="2"/>
      <c r="M221" s="2"/>
    </row>
    <row r="222">
      <c r="A222" s="2"/>
      <c r="B222" s="2"/>
      <c r="C222" s="2"/>
      <c r="E222" s="2"/>
      <c r="G222" s="2"/>
      <c r="I222" s="2"/>
      <c r="K222" s="2"/>
      <c r="M222" s="2"/>
    </row>
    <row r="223">
      <c r="A223" s="2"/>
      <c r="B223" s="2"/>
      <c r="C223" s="2"/>
      <c r="E223" s="2"/>
      <c r="G223" s="2"/>
      <c r="I223" s="2"/>
      <c r="K223" s="2"/>
      <c r="M223" s="2"/>
    </row>
    <row r="224">
      <c r="A224" s="2"/>
      <c r="B224" s="2"/>
      <c r="C224" s="2"/>
      <c r="E224" s="2"/>
      <c r="G224" s="2"/>
      <c r="I224" s="2"/>
      <c r="K224" s="2"/>
      <c r="M224" s="2"/>
    </row>
    <row r="225">
      <c r="A225" s="2"/>
      <c r="B225" s="2"/>
      <c r="C225" s="2"/>
      <c r="E225" s="2"/>
      <c r="G225" s="2"/>
      <c r="I225" s="2"/>
      <c r="K225" s="2"/>
      <c r="M225" s="2"/>
    </row>
    <row r="226">
      <c r="A226" s="2"/>
      <c r="B226" s="2"/>
      <c r="C226" s="2"/>
      <c r="E226" s="2"/>
      <c r="G226" s="2"/>
      <c r="I226" s="2"/>
      <c r="K226" s="2"/>
      <c r="M226" s="2"/>
    </row>
    <row r="227">
      <c r="A227" s="2"/>
      <c r="B227" s="2"/>
      <c r="C227" s="2"/>
      <c r="E227" s="2"/>
      <c r="G227" s="2"/>
      <c r="I227" s="2"/>
      <c r="K227" s="2"/>
      <c r="M227" s="2"/>
    </row>
    <row r="228">
      <c r="A228" s="2"/>
      <c r="B228" s="2"/>
      <c r="C228" s="2"/>
      <c r="E228" s="2"/>
      <c r="G228" s="2"/>
      <c r="I228" s="2"/>
      <c r="K228" s="2"/>
      <c r="M228" s="2"/>
    </row>
    <row r="229">
      <c r="A229" s="2"/>
      <c r="B229" s="2"/>
      <c r="C229" s="2"/>
      <c r="E229" s="2"/>
      <c r="G229" s="2"/>
      <c r="I229" s="2"/>
      <c r="K229" s="2"/>
      <c r="M229" s="2"/>
    </row>
    <row r="230">
      <c r="A230" s="2"/>
      <c r="B230" s="2"/>
      <c r="C230" s="2"/>
      <c r="E230" s="2"/>
      <c r="G230" s="2"/>
      <c r="I230" s="2"/>
      <c r="K230" s="2"/>
      <c r="M230" s="2"/>
    </row>
    <row r="231">
      <c r="A231" s="2"/>
      <c r="B231" s="2"/>
      <c r="C231" s="2"/>
      <c r="E231" s="2"/>
      <c r="G231" s="2"/>
      <c r="I231" s="2"/>
      <c r="K231" s="2"/>
      <c r="M231" s="2"/>
    </row>
    <row r="232">
      <c r="A232" s="2"/>
      <c r="B232" s="2"/>
      <c r="C232" s="2"/>
      <c r="E232" s="2"/>
      <c r="G232" s="2"/>
      <c r="I232" s="2"/>
      <c r="K232" s="2"/>
      <c r="M232" s="2"/>
    </row>
    <row r="233">
      <c r="A233" s="2"/>
      <c r="B233" s="2"/>
      <c r="C233" s="2"/>
      <c r="E233" s="2"/>
      <c r="G233" s="2"/>
      <c r="I233" s="2"/>
      <c r="K233" s="2"/>
      <c r="M233" s="2"/>
    </row>
    <row r="234">
      <c r="A234" s="2"/>
      <c r="B234" s="2"/>
      <c r="C234" s="2"/>
      <c r="E234" s="2"/>
      <c r="G234" s="2"/>
      <c r="I234" s="2"/>
      <c r="K234" s="2"/>
      <c r="M234" s="2"/>
    </row>
    <row r="235">
      <c r="A235" s="2"/>
      <c r="B235" s="2"/>
      <c r="C235" s="2"/>
      <c r="E235" s="2"/>
      <c r="G235" s="2"/>
      <c r="I235" s="2"/>
      <c r="K235" s="2"/>
      <c r="M235" s="2"/>
    </row>
    <row r="236">
      <c r="A236" s="2"/>
      <c r="B236" s="2"/>
      <c r="C236" s="2"/>
      <c r="E236" s="2"/>
      <c r="G236" s="2"/>
      <c r="I236" s="2"/>
      <c r="K236" s="2"/>
      <c r="M236" s="2"/>
    </row>
    <row r="237">
      <c r="A237" s="2"/>
      <c r="B237" s="2"/>
      <c r="C237" s="2"/>
      <c r="E237" s="2"/>
      <c r="G237" s="2"/>
      <c r="I237" s="2"/>
      <c r="K237" s="2"/>
      <c r="M237" s="2"/>
    </row>
    <row r="238">
      <c r="A238" s="2"/>
      <c r="B238" s="2"/>
      <c r="C238" s="2"/>
      <c r="E238" s="2"/>
      <c r="G238" s="2"/>
      <c r="I238" s="2"/>
      <c r="K238" s="2"/>
      <c r="M238" s="2"/>
    </row>
    <row r="239">
      <c r="A239" s="2"/>
      <c r="B239" s="2"/>
      <c r="C239" s="2"/>
      <c r="E239" s="2"/>
      <c r="G239" s="2"/>
      <c r="I239" s="2"/>
      <c r="K239" s="2"/>
      <c r="M239" s="2"/>
    </row>
    <row r="240">
      <c r="A240" s="2"/>
      <c r="B240" s="2"/>
      <c r="C240" s="2"/>
      <c r="E240" s="2"/>
      <c r="G240" s="2"/>
      <c r="I240" s="2"/>
      <c r="K240" s="2"/>
      <c r="M240" s="2"/>
    </row>
    <row r="241">
      <c r="A241" s="2"/>
      <c r="B241" s="2"/>
      <c r="C241" s="2"/>
      <c r="E241" s="2"/>
      <c r="G241" s="2"/>
      <c r="I241" s="2"/>
      <c r="K241" s="2"/>
      <c r="M241" s="2"/>
    </row>
    <row r="242">
      <c r="A242" s="2"/>
      <c r="B242" s="2"/>
      <c r="C242" s="2"/>
      <c r="E242" s="2"/>
      <c r="G242" s="2"/>
      <c r="I242" s="2"/>
      <c r="K242" s="2"/>
      <c r="M242" s="2"/>
    </row>
    <row r="243">
      <c r="A243" s="2"/>
      <c r="B243" s="2"/>
      <c r="C243" s="2"/>
      <c r="E243" s="2"/>
      <c r="G243" s="2"/>
      <c r="I243" s="2"/>
      <c r="K243" s="2"/>
      <c r="M243" s="2"/>
    </row>
    <row r="244">
      <c r="A244" s="2"/>
      <c r="B244" s="2"/>
      <c r="C244" s="2"/>
      <c r="E244" s="2"/>
      <c r="G244" s="2"/>
      <c r="I244" s="2"/>
      <c r="K244" s="2"/>
      <c r="M244" s="2"/>
    </row>
    <row r="245">
      <c r="A245" s="2"/>
      <c r="B245" s="2"/>
      <c r="C245" s="2"/>
      <c r="E245" s="2"/>
      <c r="G245" s="2"/>
      <c r="I245" s="2"/>
      <c r="K245" s="2"/>
      <c r="M245" s="2"/>
    </row>
    <row r="246">
      <c r="A246" s="2"/>
      <c r="B246" s="2"/>
      <c r="C246" s="2"/>
      <c r="E246" s="2"/>
      <c r="G246" s="2"/>
      <c r="I246" s="2"/>
      <c r="K246" s="2"/>
      <c r="M246" s="2"/>
    </row>
    <row r="247">
      <c r="A247" s="2"/>
      <c r="B247" s="2"/>
      <c r="C247" s="2"/>
      <c r="E247" s="2"/>
      <c r="G247" s="2"/>
      <c r="I247" s="2"/>
      <c r="K247" s="2"/>
      <c r="M247" s="2"/>
    </row>
    <row r="248">
      <c r="A248" s="2"/>
      <c r="B248" s="2"/>
      <c r="C248" s="2"/>
      <c r="E248" s="2"/>
      <c r="G248" s="2"/>
      <c r="I248" s="2"/>
      <c r="K248" s="2"/>
      <c r="M248" s="2"/>
    </row>
    <row r="249">
      <c r="A249" s="2"/>
      <c r="B249" s="2"/>
      <c r="C249" s="2"/>
      <c r="E249" s="2"/>
      <c r="G249" s="2"/>
      <c r="I249" s="2"/>
      <c r="K249" s="2"/>
      <c r="M249" s="2"/>
    </row>
    <row r="250">
      <c r="A250" s="2"/>
      <c r="B250" s="2"/>
      <c r="C250" s="2"/>
      <c r="E250" s="2"/>
      <c r="G250" s="2"/>
      <c r="I250" s="2"/>
      <c r="K250" s="2"/>
      <c r="M250" s="2"/>
    </row>
    <row r="251">
      <c r="A251" s="2"/>
      <c r="B251" s="2"/>
      <c r="C251" s="2"/>
      <c r="E251" s="2"/>
      <c r="G251" s="2"/>
      <c r="I251" s="2"/>
      <c r="K251" s="2"/>
      <c r="M251" s="2"/>
    </row>
    <row r="252">
      <c r="A252" s="2"/>
      <c r="B252" s="2"/>
      <c r="C252" s="2"/>
      <c r="E252" s="2"/>
      <c r="G252" s="2"/>
      <c r="I252" s="2"/>
      <c r="K252" s="2"/>
      <c r="M252" s="2"/>
    </row>
    <row r="253">
      <c r="A253" s="2"/>
      <c r="B253" s="2"/>
      <c r="C253" s="2"/>
      <c r="E253" s="2"/>
      <c r="G253" s="2"/>
      <c r="I253" s="2"/>
      <c r="K253" s="2"/>
      <c r="M253" s="2"/>
    </row>
    <row r="254">
      <c r="A254" s="2"/>
      <c r="B254" s="2"/>
      <c r="C254" s="2"/>
      <c r="E254" s="2"/>
      <c r="G254" s="2"/>
      <c r="I254" s="2"/>
      <c r="K254" s="2"/>
      <c r="M254" s="2"/>
    </row>
    <row r="255">
      <c r="A255" s="2"/>
      <c r="B255" s="2"/>
      <c r="C255" s="2"/>
      <c r="E255" s="2"/>
      <c r="G255" s="2"/>
      <c r="I255" s="2"/>
      <c r="K255" s="2"/>
      <c r="M255" s="2"/>
    </row>
    <row r="256">
      <c r="A256" s="2"/>
      <c r="B256" s="2"/>
      <c r="C256" s="2"/>
      <c r="E256" s="2"/>
      <c r="G256" s="2"/>
      <c r="I256" s="2"/>
      <c r="K256" s="2"/>
      <c r="M256" s="2"/>
    </row>
    <row r="257">
      <c r="A257" s="2"/>
      <c r="B257" s="2"/>
      <c r="C257" s="2"/>
      <c r="E257" s="2"/>
      <c r="G257" s="2"/>
      <c r="I257" s="2"/>
      <c r="K257" s="2"/>
      <c r="M257" s="2"/>
    </row>
    <row r="258">
      <c r="A258" s="2"/>
      <c r="B258" s="2"/>
      <c r="C258" s="2"/>
      <c r="E258" s="2"/>
      <c r="G258" s="2"/>
      <c r="I258" s="2"/>
      <c r="K258" s="2"/>
      <c r="M258" s="2"/>
    </row>
    <row r="259">
      <c r="A259" s="2"/>
      <c r="B259" s="2"/>
      <c r="C259" s="2"/>
      <c r="E259" s="2"/>
      <c r="G259" s="2"/>
      <c r="I259" s="2"/>
      <c r="K259" s="2"/>
      <c r="M259" s="2"/>
    </row>
    <row r="260">
      <c r="A260" s="2"/>
      <c r="B260" s="2"/>
      <c r="C260" s="2"/>
      <c r="E260" s="2"/>
      <c r="G260" s="2"/>
      <c r="I260" s="2"/>
      <c r="K260" s="2"/>
      <c r="M260" s="2"/>
    </row>
    <row r="261">
      <c r="A261" s="2"/>
      <c r="B261" s="2"/>
      <c r="C261" s="2"/>
      <c r="E261" s="2"/>
      <c r="G261" s="2"/>
      <c r="I261" s="2"/>
      <c r="K261" s="2"/>
      <c r="M261" s="2"/>
    </row>
    <row r="262">
      <c r="A262" s="2"/>
      <c r="B262" s="2"/>
      <c r="C262" s="2"/>
      <c r="E262" s="2"/>
      <c r="G262" s="2"/>
      <c r="I262" s="2"/>
      <c r="K262" s="2"/>
      <c r="M262" s="2"/>
    </row>
    <row r="263">
      <c r="A263" s="2"/>
      <c r="B263" s="2"/>
      <c r="C263" s="2"/>
      <c r="E263" s="2"/>
      <c r="G263" s="2"/>
      <c r="I263" s="2"/>
      <c r="K263" s="2"/>
      <c r="M263" s="2"/>
    </row>
    <row r="264">
      <c r="A264" s="2"/>
      <c r="B264" s="2"/>
      <c r="C264" s="2"/>
      <c r="E264" s="2"/>
      <c r="G264" s="2"/>
      <c r="I264" s="2"/>
      <c r="K264" s="2"/>
      <c r="M264" s="2"/>
    </row>
    <row r="265">
      <c r="A265" s="2"/>
      <c r="B265" s="2"/>
      <c r="C265" s="2"/>
      <c r="E265" s="2"/>
      <c r="G265" s="2"/>
      <c r="I265" s="2"/>
      <c r="K265" s="2"/>
      <c r="M265" s="2"/>
    </row>
    <row r="266">
      <c r="A266" s="2"/>
      <c r="B266" s="2"/>
      <c r="C266" s="2"/>
      <c r="E266" s="2"/>
      <c r="G266" s="2"/>
      <c r="I266" s="2"/>
      <c r="K266" s="2"/>
      <c r="M266" s="2"/>
    </row>
    <row r="267">
      <c r="A267" s="2"/>
      <c r="B267" s="2"/>
      <c r="C267" s="2"/>
      <c r="E267" s="2"/>
      <c r="G267" s="2"/>
      <c r="I267" s="2"/>
      <c r="K267" s="2"/>
      <c r="M267" s="2"/>
    </row>
    <row r="268">
      <c r="A268" s="2"/>
      <c r="B268" s="2"/>
      <c r="C268" s="2"/>
      <c r="E268" s="2"/>
      <c r="G268" s="2"/>
      <c r="I268" s="2"/>
      <c r="K268" s="2"/>
      <c r="M268" s="2"/>
    </row>
    <row r="269">
      <c r="A269" s="2"/>
      <c r="B269" s="2"/>
      <c r="C269" s="2"/>
      <c r="E269" s="2"/>
      <c r="G269" s="2"/>
      <c r="I269" s="2"/>
      <c r="K269" s="2"/>
      <c r="M269" s="2"/>
    </row>
    <row r="270">
      <c r="A270" s="2"/>
      <c r="B270" s="2"/>
      <c r="C270" s="2"/>
      <c r="E270" s="2"/>
      <c r="G270" s="2"/>
      <c r="I270" s="2"/>
      <c r="K270" s="2"/>
      <c r="M270" s="2"/>
    </row>
    <row r="271">
      <c r="A271" s="2"/>
      <c r="B271" s="2"/>
      <c r="C271" s="2"/>
      <c r="E271" s="2"/>
      <c r="G271" s="2"/>
      <c r="I271" s="2"/>
      <c r="K271" s="2"/>
      <c r="M271" s="2"/>
    </row>
    <row r="272">
      <c r="A272" s="2"/>
      <c r="B272" s="2"/>
      <c r="C272" s="2"/>
      <c r="E272" s="2"/>
      <c r="G272" s="2"/>
      <c r="I272" s="2"/>
      <c r="K272" s="2"/>
      <c r="M272" s="2"/>
    </row>
    <row r="273">
      <c r="A273" s="2"/>
      <c r="B273" s="2"/>
      <c r="C273" s="2"/>
      <c r="E273" s="2"/>
      <c r="G273" s="2"/>
      <c r="I273" s="2"/>
      <c r="K273" s="2"/>
      <c r="M273" s="2"/>
    </row>
    <row r="274">
      <c r="A274" s="2"/>
      <c r="B274" s="2"/>
      <c r="C274" s="2"/>
      <c r="E274" s="2"/>
      <c r="G274" s="2"/>
      <c r="I274" s="2"/>
      <c r="K274" s="2"/>
      <c r="M274" s="2"/>
    </row>
    <row r="275">
      <c r="A275" s="2"/>
      <c r="B275" s="2"/>
      <c r="C275" s="2"/>
      <c r="E275" s="2"/>
      <c r="G275" s="2"/>
      <c r="I275" s="2"/>
      <c r="K275" s="2"/>
      <c r="M275" s="2"/>
    </row>
    <row r="276">
      <c r="A276" s="2"/>
      <c r="B276" s="2"/>
      <c r="C276" s="2"/>
      <c r="E276" s="2"/>
      <c r="G276" s="2"/>
      <c r="I276" s="2"/>
      <c r="K276" s="2"/>
      <c r="M276" s="2"/>
    </row>
    <row r="277">
      <c r="A277" s="2"/>
      <c r="B277" s="2"/>
      <c r="C277" s="2"/>
      <c r="E277" s="2"/>
      <c r="G277" s="2"/>
      <c r="I277" s="2"/>
      <c r="K277" s="2"/>
      <c r="M277" s="2"/>
    </row>
    <row r="278">
      <c r="A278" s="2"/>
      <c r="B278" s="2"/>
      <c r="C278" s="2"/>
      <c r="E278" s="2"/>
      <c r="G278" s="2"/>
      <c r="I278" s="2"/>
      <c r="K278" s="2"/>
      <c r="M278" s="2"/>
    </row>
    <row r="279">
      <c r="A279" s="2"/>
      <c r="B279" s="2"/>
      <c r="C279" s="2"/>
      <c r="E279" s="2"/>
      <c r="G279" s="2"/>
      <c r="I279" s="2"/>
      <c r="K279" s="2"/>
      <c r="M279" s="2"/>
    </row>
    <row r="280">
      <c r="A280" s="2"/>
      <c r="B280" s="2"/>
      <c r="C280" s="2"/>
      <c r="E280" s="2"/>
      <c r="G280" s="2"/>
      <c r="I280" s="2"/>
      <c r="K280" s="2"/>
      <c r="M280" s="2"/>
    </row>
    <row r="281">
      <c r="A281" s="2"/>
      <c r="B281" s="2"/>
      <c r="C281" s="2"/>
      <c r="E281" s="2"/>
      <c r="G281" s="2"/>
      <c r="I281" s="2"/>
      <c r="K281" s="2"/>
      <c r="M281" s="2"/>
    </row>
    <row r="282">
      <c r="A282" s="2"/>
      <c r="B282" s="2"/>
      <c r="C282" s="2"/>
      <c r="E282" s="2"/>
      <c r="G282" s="2"/>
      <c r="I282" s="2"/>
      <c r="K282" s="2"/>
      <c r="M282" s="2"/>
    </row>
    <row r="283">
      <c r="A283" s="2"/>
      <c r="B283" s="2"/>
      <c r="C283" s="2"/>
      <c r="E283" s="2"/>
      <c r="G283" s="2"/>
      <c r="I283" s="2"/>
      <c r="K283" s="2"/>
      <c r="M283" s="2"/>
    </row>
    <row r="284">
      <c r="A284" s="2"/>
      <c r="B284" s="2"/>
      <c r="C284" s="2"/>
      <c r="E284" s="2"/>
      <c r="G284" s="2"/>
      <c r="I284" s="2"/>
      <c r="K284" s="2"/>
      <c r="M284" s="2"/>
    </row>
    <row r="285">
      <c r="A285" s="2"/>
      <c r="B285" s="2"/>
      <c r="C285" s="2"/>
      <c r="E285" s="2"/>
      <c r="G285" s="2"/>
      <c r="I285" s="2"/>
      <c r="K285" s="2"/>
      <c r="M285" s="2"/>
    </row>
    <row r="286">
      <c r="A286" s="2"/>
      <c r="B286" s="2"/>
      <c r="C286" s="2"/>
      <c r="E286" s="2"/>
      <c r="G286" s="2"/>
      <c r="I286" s="2"/>
      <c r="K286" s="2"/>
      <c r="M286" s="2"/>
    </row>
    <row r="287">
      <c r="A287" s="2"/>
      <c r="B287" s="2"/>
      <c r="C287" s="2"/>
      <c r="E287" s="2"/>
      <c r="G287" s="2"/>
      <c r="I287" s="2"/>
      <c r="K287" s="2"/>
      <c r="M287" s="2"/>
    </row>
    <row r="288">
      <c r="A288" s="2"/>
      <c r="B288" s="2"/>
      <c r="C288" s="2"/>
      <c r="E288" s="2"/>
      <c r="G288" s="2"/>
      <c r="I288" s="2"/>
      <c r="K288" s="2"/>
      <c r="M288" s="2"/>
    </row>
    <row r="289">
      <c r="A289" s="2"/>
      <c r="B289" s="2"/>
      <c r="C289" s="2"/>
      <c r="E289" s="2"/>
      <c r="G289" s="2"/>
      <c r="I289" s="2"/>
      <c r="K289" s="2"/>
      <c r="M289" s="2"/>
    </row>
    <row r="290">
      <c r="A290" s="2"/>
      <c r="B290" s="2"/>
      <c r="C290" s="2"/>
      <c r="E290" s="2"/>
      <c r="G290" s="2"/>
      <c r="I290" s="2"/>
      <c r="K290" s="2"/>
      <c r="M290" s="2"/>
    </row>
    <row r="291">
      <c r="A291" s="2"/>
      <c r="B291" s="2"/>
      <c r="C291" s="2"/>
      <c r="E291" s="2"/>
      <c r="G291" s="2"/>
      <c r="I291" s="2"/>
      <c r="K291" s="2"/>
      <c r="M291" s="2"/>
    </row>
    <row r="292">
      <c r="A292" s="2"/>
      <c r="B292" s="2"/>
      <c r="C292" s="2"/>
      <c r="E292" s="2"/>
      <c r="G292" s="2"/>
      <c r="I292" s="2"/>
      <c r="K292" s="2"/>
      <c r="M292" s="2"/>
    </row>
    <row r="293">
      <c r="A293" s="2"/>
      <c r="B293" s="2"/>
      <c r="C293" s="2"/>
      <c r="E293" s="2"/>
      <c r="G293" s="2"/>
      <c r="I293" s="2"/>
      <c r="K293" s="2"/>
      <c r="M293" s="2"/>
    </row>
    <row r="294">
      <c r="A294" s="2"/>
      <c r="B294" s="2"/>
      <c r="C294" s="2"/>
      <c r="E294" s="2"/>
      <c r="G294" s="2"/>
      <c r="I294" s="2"/>
      <c r="K294" s="2"/>
      <c r="M294" s="2"/>
    </row>
    <row r="295">
      <c r="A295" s="2"/>
      <c r="B295" s="2"/>
      <c r="C295" s="2"/>
      <c r="E295" s="2"/>
      <c r="G295" s="2"/>
      <c r="I295" s="2"/>
      <c r="K295" s="2"/>
      <c r="M295" s="2"/>
    </row>
    <row r="296">
      <c r="A296" s="2"/>
      <c r="B296" s="2"/>
      <c r="C296" s="2"/>
      <c r="E296" s="2"/>
      <c r="G296" s="2"/>
      <c r="I296" s="2"/>
      <c r="K296" s="2"/>
      <c r="M296" s="2"/>
    </row>
    <row r="297">
      <c r="A297" s="2"/>
      <c r="B297" s="2"/>
      <c r="C297" s="2"/>
      <c r="E297" s="2"/>
      <c r="G297" s="2"/>
      <c r="I297" s="2"/>
      <c r="K297" s="2"/>
      <c r="M297" s="2"/>
    </row>
    <row r="298">
      <c r="A298" s="2"/>
      <c r="B298" s="2"/>
      <c r="C298" s="2"/>
      <c r="E298" s="2"/>
      <c r="G298" s="2"/>
      <c r="I298" s="2"/>
      <c r="K298" s="2"/>
      <c r="M298" s="2"/>
    </row>
    <row r="299">
      <c r="A299" s="2"/>
      <c r="B299" s="2"/>
      <c r="C299" s="2"/>
      <c r="E299" s="2"/>
      <c r="G299" s="2"/>
      <c r="I299" s="2"/>
      <c r="K299" s="2"/>
      <c r="M299" s="2"/>
    </row>
    <row r="300">
      <c r="A300" s="2"/>
      <c r="B300" s="2"/>
      <c r="C300" s="2"/>
      <c r="E300" s="2"/>
      <c r="G300" s="2"/>
      <c r="I300" s="2"/>
      <c r="K300" s="2"/>
      <c r="M300" s="2"/>
    </row>
    <row r="301">
      <c r="A301" s="2"/>
      <c r="B301" s="2"/>
      <c r="C301" s="2"/>
      <c r="E301" s="2"/>
      <c r="G301" s="2"/>
      <c r="I301" s="2"/>
      <c r="K301" s="2"/>
      <c r="M301" s="2"/>
    </row>
    <row r="302">
      <c r="A302" s="2"/>
      <c r="B302" s="2"/>
      <c r="C302" s="2"/>
      <c r="E302" s="2"/>
      <c r="G302" s="2"/>
      <c r="I302" s="2"/>
      <c r="K302" s="2"/>
      <c r="M302" s="2"/>
    </row>
    <row r="303">
      <c r="A303" s="2"/>
      <c r="B303" s="2"/>
      <c r="C303" s="2"/>
      <c r="E303" s="2"/>
      <c r="G303" s="2"/>
      <c r="I303" s="2"/>
      <c r="K303" s="2"/>
      <c r="M303" s="2"/>
    </row>
    <row r="304">
      <c r="A304" s="2"/>
      <c r="B304" s="2"/>
      <c r="C304" s="2"/>
      <c r="E304" s="2"/>
      <c r="G304" s="2"/>
      <c r="I304" s="2"/>
      <c r="K304" s="2"/>
      <c r="M304" s="2"/>
    </row>
    <row r="305">
      <c r="A305" s="2"/>
      <c r="B305" s="2"/>
      <c r="C305" s="2"/>
      <c r="E305" s="2"/>
      <c r="G305" s="2"/>
      <c r="I305" s="2"/>
      <c r="K305" s="2"/>
      <c r="M305" s="2"/>
    </row>
    <row r="306">
      <c r="A306" s="2"/>
      <c r="B306" s="2"/>
      <c r="C306" s="2"/>
      <c r="E306" s="2"/>
      <c r="G306" s="2"/>
      <c r="I306" s="2"/>
      <c r="K306" s="2"/>
      <c r="M306" s="2"/>
    </row>
    <row r="307">
      <c r="A307" s="2"/>
      <c r="B307" s="2"/>
      <c r="C307" s="2"/>
      <c r="E307" s="2"/>
      <c r="G307" s="2"/>
      <c r="I307" s="2"/>
      <c r="K307" s="2"/>
      <c r="M307" s="2"/>
    </row>
    <row r="308">
      <c r="A308" s="2"/>
      <c r="B308" s="2"/>
      <c r="C308" s="2"/>
      <c r="E308" s="2"/>
      <c r="G308" s="2"/>
      <c r="I308" s="2"/>
      <c r="K308" s="2"/>
      <c r="M308" s="2"/>
    </row>
    <row r="309">
      <c r="A309" s="2"/>
      <c r="B309" s="2"/>
      <c r="C309" s="2"/>
      <c r="E309" s="2"/>
      <c r="G309" s="2"/>
      <c r="I309" s="2"/>
      <c r="K309" s="2"/>
      <c r="M309" s="2"/>
    </row>
    <row r="310">
      <c r="A310" s="2"/>
      <c r="B310" s="2"/>
      <c r="C310" s="2"/>
      <c r="E310" s="2"/>
      <c r="G310" s="2"/>
      <c r="I310" s="2"/>
      <c r="K310" s="2"/>
      <c r="M310" s="2"/>
    </row>
    <row r="311">
      <c r="A311" s="2"/>
      <c r="B311" s="2"/>
      <c r="C311" s="2"/>
      <c r="E311" s="2"/>
      <c r="G311" s="2"/>
      <c r="I311" s="2"/>
      <c r="K311" s="2"/>
      <c r="M311" s="2"/>
    </row>
    <row r="312">
      <c r="A312" s="2"/>
      <c r="B312" s="2"/>
      <c r="C312" s="2"/>
      <c r="E312" s="2"/>
      <c r="G312" s="2"/>
      <c r="I312" s="2"/>
      <c r="K312" s="2"/>
      <c r="M312" s="2"/>
    </row>
    <row r="313">
      <c r="A313" s="2"/>
      <c r="B313" s="2"/>
      <c r="C313" s="2"/>
      <c r="E313" s="2"/>
      <c r="G313" s="2"/>
      <c r="I313" s="2"/>
      <c r="K313" s="2"/>
      <c r="M313" s="2"/>
    </row>
    <row r="314">
      <c r="A314" s="2"/>
      <c r="B314" s="2"/>
      <c r="C314" s="2"/>
      <c r="E314" s="2"/>
      <c r="G314" s="2"/>
      <c r="I314" s="2"/>
      <c r="K314" s="2"/>
      <c r="M314" s="2"/>
    </row>
    <row r="315">
      <c r="A315" s="2"/>
      <c r="B315" s="2"/>
      <c r="C315" s="2"/>
      <c r="E315" s="2"/>
      <c r="G315" s="2"/>
      <c r="I315" s="2"/>
      <c r="K315" s="2"/>
      <c r="M315" s="2"/>
    </row>
    <row r="316">
      <c r="A316" s="2"/>
      <c r="B316" s="2"/>
      <c r="C316" s="2"/>
      <c r="E316" s="2"/>
      <c r="G316" s="2"/>
      <c r="I316" s="2"/>
      <c r="K316" s="2"/>
      <c r="M316" s="2"/>
    </row>
    <row r="317">
      <c r="A317" s="2"/>
      <c r="B317" s="2"/>
      <c r="C317" s="2"/>
      <c r="E317" s="2"/>
      <c r="G317" s="2"/>
      <c r="I317" s="2"/>
      <c r="K317" s="2"/>
      <c r="M317" s="2"/>
    </row>
    <row r="318">
      <c r="A318" s="2"/>
      <c r="B318" s="2"/>
      <c r="C318" s="2"/>
      <c r="E318" s="2"/>
      <c r="G318" s="2"/>
      <c r="I318" s="2"/>
      <c r="K318" s="2"/>
      <c r="M318" s="2"/>
    </row>
    <row r="319">
      <c r="A319" s="2"/>
      <c r="B319" s="2"/>
      <c r="C319" s="2"/>
      <c r="E319" s="2"/>
      <c r="G319" s="2"/>
      <c r="I319" s="2"/>
      <c r="K319" s="2"/>
      <c r="M319" s="2"/>
    </row>
    <row r="320">
      <c r="A320" s="2"/>
      <c r="B320" s="2"/>
      <c r="C320" s="2"/>
      <c r="E320" s="2"/>
      <c r="G320" s="2"/>
      <c r="I320" s="2"/>
      <c r="K320" s="2"/>
      <c r="M320" s="2"/>
    </row>
    <row r="321">
      <c r="A321" s="2"/>
      <c r="B321" s="2"/>
      <c r="C321" s="2"/>
      <c r="E321" s="2"/>
      <c r="G321" s="2"/>
      <c r="I321" s="2"/>
      <c r="K321" s="2"/>
      <c r="M321" s="2"/>
    </row>
    <row r="322">
      <c r="A322" s="2"/>
      <c r="B322" s="2"/>
      <c r="C322" s="2"/>
      <c r="E322" s="2"/>
      <c r="G322" s="2"/>
      <c r="I322" s="2"/>
      <c r="K322" s="2"/>
      <c r="M322" s="2"/>
    </row>
    <row r="323">
      <c r="A323" s="2"/>
      <c r="B323" s="2"/>
      <c r="C323" s="2"/>
      <c r="E323" s="2"/>
      <c r="G323" s="2"/>
      <c r="I323" s="2"/>
      <c r="K323" s="2"/>
      <c r="M323" s="2"/>
    </row>
    <row r="324">
      <c r="A324" s="2"/>
      <c r="B324" s="2"/>
      <c r="C324" s="2"/>
      <c r="E324" s="2"/>
      <c r="G324" s="2"/>
      <c r="I324" s="2"/>
      <c r="K324" s="2"/>
      <c r="M324" s="2"/>
    </row>
    <row r="325">
      <c r="A325" s="2"/>
      <c r="B325" s="2"/>
      <c r="C325" s="2"/>
      <c r="E325" s="2"/>
      <c r="G325" s="2"/>
      <c r="I325" s="2"/>
      <c r="K325" s="2"/>
      <c r="M325" s="2"/>
    </row>
    <row r="326">
      <c r="A326" s="2"/>
      <c r="B326" s="2"/>
      <c r="C326" s="2"/>
      <c r="E326" s="2"/>
      <c r="G326" s="2"/>
      <c r="I326" s="2"/>
      <c r="K326" s="2"/>
      <c r="M326" s="2"/>
    </row>
    <row r="327">
      <c r="A327" s="2"/>
      <c r="B327" s="2"/>
      <c r="C327" s="2"/>
      <c r="E327" s="2"/>
      <c r="G327" s="2"/>
      <c r="I327" s="2"/>
      <c r="K327" s="2"/>
      <c r="M327" s="2"/>
    </row>
    <row r="328">
      <c r="A328" s="2"/>
      <c r="B328" s="2"/>
      <c r="C328" s="2"/>
      <c r="E328" s="2"/>
      <c r="G328" s="2"/>
      <c r="I328" s="2"/>
      <c r="K328" s="2"/>
      <c r="M328" s="2"/>
    </row>
    <row r="329">
      <c r="A329" s="2"/>
      <c r="B329" s="2"/>
      <c r="C329" s="2"/>
      <c r="E329" s="2"/>
      <c r="G329" s="2"/>
      <c r="I329" s="2"/>
      <c r="K329" s="2"/>
      <c r="M329" s="2"/>
    </row>
    <row r="330">
      <c r="A330" s="2"/>
      <c r="B330" s="2"/>
      <c r="C330" s="2"/>
      <c r="E330" s="2"/>
      <c r="G330" s="2"/>
      <c r="I330" s="2"/>
      <c r="K330" s="2"/>
      <c r="M330" s="2"/>
    </row>
    <row r="331">
      <c r="A331" s="2"/>
      <c r="B331" s="2"/>
      <c r="C331" s="2"/>
      <c r="E331" s="2"/>
      <c r="G331" s="2"/>
      <c r="I331" s="2"/>
      <c r="K331" s="2"/>
      <c r="M331" s="2"/>
    </row>
    <row r="332">
      <c r="A332" s="2"/>
      <c r="B332" s="2"/>
      <c r="C332" s="2"/>
      <c r="E332" s="2"/>
      <c r="G332" s="2"/>
      <c r="I332" s="2"/>
      <c r="K332" s="2"/>
      <c r="M332" s="2"/>
    </row>
    <row r="333">
      <c r="A333" s="2"/>
      <c r="B333" s="2"/>
      <c r="C333" s="2"/>
      <c r="E333" s="2"/>
      <c r="G333" s="2"/>
      <c r="I333" s="2"/>
      <c r="K333" s="2"/>
      <c r="M333" s="2"/>
    </row>
    <row r="334">
      <c r="A334" s="2"/>
      <c r="B334" s="2"/>
      <c r="C334" s="2"/>
      <c r="E334" s="2"/>
      <c r="G334" s="2"/>
      <c r="I334" s="2"/>
      <c r="K334" s="2"/>
      <c r="M334" s="2"/>
    </row>
    <row r="335">
      <c r="A335" s="2"/>
      <c r="B335" s="2"/>
      <c r="C335" s="2"/>
      <c r="E335" s="2"/>
      <c r="G335" s="2"/>
      <c r="I335" s="2"/>
      <c r="K335" s="2"/>
      <c r="M335" s="2"/>
    </row>
    <row r="336">
      <c r="A336" s="2"/>
      <c r="B336" s="2"/>
      <c r="C336" s="2"/>
      <c r="E336" s="2"/>
      <c r="G336" s="2"/>
      <c r="I336" s="2"/>
      <c r="K336" s="2"/>
      <c r="M336" s="2"/>
    </row>
    <row r="337">
      <c r="A337" s="2"/>
      <c r="B337" s="2"/>
      <c r="C337" s="2"/>
      <c r="E337" s="2"/>
      <c r="G337" s="2"/>
      <c r="I337" s="2"/>
      <c r="K337" s="2"/>
      <c r="M337" s="2"/>
    </row>
    <row r="338">
      <c r="A338" s="2"/>
      <c r="B338" s="2"/>
      <c r="C338" s="2"/>
      <c r="E338" s="2"/>
      <c r="G338" s="2"/>
      <c r="I338" s="2"/>
      <c r="K338" s="2"/>
      <c r="M338" s="2"/>
    </row>
    <row r="339">
      <c r="A339" s="2"/>
      <c r="B339" s="2"/>
      <c r="C339" s="2"/>
      <c r="E339" s="2"/>
      <c r="G339" s="2"/>
      <c r="I339" s="2"/>
      <c r="K339" s="2"/>
      <c r="M339" s="2"/>
    </row>
    <row r="340">
      <c r="A340" s="2"/>
      <c r="B340" s="2"/>
      <c r="C340" s="2"/>
      <c r="E340" s="2"/>
      <c r="G340" s="2"/>
      <c r="I340" s="2"/>
      <c r="K340" s="2"/>
      <c r="M340" s="2"/>
    </row>
    <row r="341">
      <c r="A341" s="2"/>
      <c r="B341" s="2"/>
      <c r="C341" s="2"/>
      <c r="E341" s="2"/>
      <c r="G341" s="2"/>
      <c r="I341" s="2"/>
      <c r="K341" s="2"/>
      <c r="M341" s="2"/>
    </row>
    <row r="342">
      <c r="A342" s="2"/>
      <c r="B342" s="2"/>
      <c r="C342" s="2"/>
      <c r="E342" s="2"/>
      <c r="G342" s="2"/>
      <c r="I342" s="2"/>
      <c r="K342" s="2"/>
      <c r="M342" s="2"/>
    </row>
    <row r="343">
      <c r="A343" s="2"/>
      <c r="B343" s="2"/>
      <c r="C343" s="2"/>
      <c r="E343" s="2"/>
      <c r="G343" s="2"/>
      <c r="I343" s="2"/>
      <c r="K343" s="2"/>
      <c r="M343" s="2"/>
    </row>
    <row r="344">
      <c r="A344" s="2"/>
      <c r="B344" s="2"/>
      <c r="C344" s="2"/>
      <c r="E344" s="2"/>
      <c r="G344" s="2"/>
      <c r="I344" s="2"/>
      <c r="K344" s="2"/>
      <c r="M344" s="2"/>
    </row>
    <row r="345">
      <c r="A345" s="2"/>
      <c r="B345" s="2"/>
      <c r="C345" s="2"/>
      <c r="E345" s="2"/>
      <c r="G345" s="2"/>
      <c r="I345" s="2"/>
      <c r="K345" s="2"/>
      <c r="M345" s="2"/>
    </row>
    <row r="346">
      <c r="A346" s="2"/>
      <c r="B346" s="2"/>
      <c r="C346" s="2"/>
      <c r="E346" s="2"/>
      <c r="G346" s="2"/>
      <c r="I346" s="2"/>
      <c r="K346" s="2"/>
      <c r="M346" s="2"/>
    </row>
    <row r="347">
      <c r="A347" s="2"/>
      <c r="B347" s="2"/>
      <c r="C347" s="2"/>
      <c r="E347" s="2"/>
      <c r="G347" s="2"/>
      <c r="I347" s="2"/>
      <c r="K347" s="2"/>
      <c r="M347" s="2"/>
    </row>
    <row r="348">
      <c r="A348" s="2"/>
      <c r="B348" s="2"/>
      <c r="C348" s="2"/>
      <c r="E348" s="2"/>
      <c r="G348" s="2"/>
      <c r="I348" s="2"/>
      <c r="K348" s="2"/>
      <c r="M348" s="2"/>
    </row>
    <row r="349">
      <c r="A349" s="2"/>
      <c r="B349" s="2"/>
      <c r="C349" s="2"/>
      <c r="E349" s="2"/>
      <c r="G349" s="2"/>
      <c r="I349" s="2"/>
      <c r="K349" s="2"/>
      <c r="M349" s="2"/>
    </row>
    <row r="350">
      <c r="A350" s="2"/>
      <c r="B350" s="2"/>
      <c r="C350" s="2"/>
      <c r="E350" s="2"/>
      <c r="G350" s="2"/>
      <c r="I350" s="2"/>
      <c r="K350" s="2"/>
      <c r="M350" s="2"/>
    </row>
    <row r="351">
      <c r="A351" s="2"/>
      <c r="B351" s="2"/>
      <c r="C351" s="2"/>
      <c r="E351" s="2"/>
      <c r="G351" s="2"/>
      <c r="I351" s="2"/>
      <c r="K351" s="2"/>
      <c r="M351" s="2"/>
    </row>
    <row r="352">
      <c r="A352" s="2"/>
      <c r="B352" s="2"/>
      <c r="C352" s="2"/>
      <c r="E352" s="2"/>
      <c r="G352" s="2"/>
      <c r="I352" s="2"/>
      <c r="K352" s="2"/>
      <c r="M352" s="2"/>
    </row>
    <row r="353">
      <c r="A353" s="2"/>
      <c r="B353" s="2"/>
      <c r="C353" s="2"/>
      <c r="E353" s="2"/>
      <c r="G353" s="2"/>
      <c r="I353" s="2"/>
      <c r="K353" s="2"/>
      <c r="M353" s="2"/>
    </row>
    <row r="354">
      <c r="A354" s="2"/>
      <c r="B354" s="2"/>
      <c r="C354" s="2"/>
      <c r="E354" s="2"/>
      <c r="G354" s="2"/>
      <c r="I354" s="2"/>
      <c r="K354" s="2"/>
      <c r="M354" s="2"/>
    </row>
    <row r="355">
      <c r="A355" s="2"/>
      <c r="B355" s="2"/>
      <c r="C355" s="2"/>
      <c r="E355" s="2"/>
      <c r="G355" s="2"/>
      <c r="I355" s="2"/>
      <c r="K355" s="2"/>
      <c r="M355" s="2"/>
    </row>
    <row r="356">
      <c r="A356" s="2"/>
      <c r="B356" s="2"/>
      <c r="C356" s="2"/>
      <c r="E356" s="2"/>
      <c r="G356" s="2"/>
      <c r="I356" s="2"/>
      <c r="K356" s="2"/>
      <c r="M356" s="2"/>
    </row>
    <row r="357">
      <c r="A357" s="2"/>
      <c r="B357" s="2"/>
      <c r="C357" s="2"/>
      <c r="E357" s="2"/>
      <c r="G357" s="2"/>
      <c r="I357" s="2"/>
      <c r="K357" s="2"/>
      <c r="M357" s="2"/>
    </row>
    <row r="358">
      <c r="A358" s="2"/>
      <c r="B358" s="2"/>
      <c r="C358" s="2"/>
      <c r="E358" s="2"/>
      <c r="G358" s="2"/>
      <c r="I358" s="2"/>
      <c r="K358" s="2"/>
      <c r="M358" s="2"/>
    </row>
    <row r="359">
      <c r="A359" s="2"/>
      <c r="B359" s="2"/>
      <c r="C359" s="2"/>
      <c r="E359" s="2"/>
      <c r="G359" s="2"/>
      <c r="I359" s="2"/>
      <c r="K359" s="2"/>
      <c r="M359" s="2"/>
    </row>
    <row r="360">
      <c r="A360" s="2"/>
      <c r="B360" s="2"/>
      <c r="C360" s="2"/>
      <c r="E360" s="2"/>
      <c r="G360" s="2"/>
      <c r="I360" s="2"/>
      <c r="K360" s="2"/>
      <c r="M360" s="2"/>
    </row>
    <row r="361">
      <c r="A361" s="2"/>
      <c r="B361" s="2"/>
      <c r="C361" s="2"/>
      <c r="E361" s="2"/>
      <c r="G361" s="2"/>
      <c r="I361" s="2"/>
      <c r="K361" s="2"/>
      <c r="M361" s="2"/>
    </row>
    <row r="362">
      <c r="A362" s="2"/>
      <c r="B362" s="2"/>
      <c r="C362" s="2"/>
      <c r="E362" s="2"/>
      <c r="G362" s="2"/>
      <c r="I362" s="2"/>
      <c r="K362" s="2"/>
      <c r="M362" s="2"/>
    </row>
    <row r="363">
      <c r="A363" s="2"/>
      <c r="B363" s="2"/>
      <c r="C363" s="2"/>
      <c r="E363" s="2"/>
      <c r="G363" s="2"/>
      <c r="I363" s="2"/>
      <c r="K363" s="2"/>
      <c r="M363" s="2"/>
    </row>
    <row r="364">
      <c r="A364" s="2"/>
      <c r="B364" s="2"/>
      <c r="C364" s="2"/>
      <c r="E364" s="2"/>
      <c r="G364" s="2"/>
      <c r="I364" s="2"/>
      <c r="K364" s="2"/>
      <c r="M364" s="2"/>
    </row>
    <row r="365">
      <c r="A365" s="2"/>
      <c r="B365" s="2"/>
      <c r="C365" s="2"/>
      <c r="E365" s="2"/>
      <c r="G365" s="2"/>
      <c r="I365" s="2"/>
      <c r="K365" s="2"/>
      <c r="M365" s="2"/>
    </row>
    <row r="366">
      <c r="A366" s="2"/>
      <c r="B366" s="2"/>
      <c r="C366" s="2"/>
      <c r="E366" s="2"/>
      <c r="G366" s="2"/>
      <c r="I366" s="2"/>
      <c r="K366" s="2"/>
      <c r="M366" s="2"/>
    </row>
    <row r="367">
      <c r="A367" s="2"/>
      <c r="B367" s="2"/>
      <c r="C367" s="2"/>
      <c r="E367" s="2"/>
      <c r="G367" s="2"/>
      <c r="I367" s="2"/>
      <c r="K367" s="2"/>
      <c r="M367" s="2"/>
    </row>
    <row r="368">
      <c r="A368" s="2"/>
      <c r="B368" s="2"/>
      <c r="C368" s="2"/>
      <c r="E368" s="2"/>
      <c r="G368" s="2"/>
      <c r="I368" s="2"/>
      <c r="K368" s="2"/>
      <c r="M368" s="2"/>
    </row>
    <row r="369">
      <c r="A369" s="2"/>
      <c r="B369" s="2"/>
      <c r="C369" s="2"/>
      <c r="E369" s="2"/>
      <c r="G369" s="2"/>
      <c r="I369" s="2"/>
      <c r="K369" s="2"/>
      <c r="M369" s="2"/>
    </row>
    <row r="370">
      <c r="A370" s="2"/>
      <c r="B370" s="2"/>
      <c r="C370" s="2"/>
      <c r="E370" s="2"/>
      <c r="G370" s="2"/>
      <c r="I370" s="2"/>
      <c r="K370" s="2"/>
      <c r="M370" s="2"/>
    </row>
    <row r="371">
      <c r="A371" s="2"/>
      <c r="B371" s="2"/>
      <c r="C371" s="2"/>
      <c r="E371" s="2"/>
      <c r="G371" s="2"/>
      <c r="I371" s="2"/>
      <c r="K371" s="2"/>
      <c r="M371" s="2"/>
    </row>
    <row r="372">
      <c r="A372" s="2"/>
      <c r="B372" s="2"/>
      <c r="C372" s="2"/>
      <c r="E372" s="2"/>
      <c r="G372" s="2"/>
      <c r="I372" s="2"/>
      <c r="K372" s="2"/>
      <c r="M372" s="2"/>
    </row>
    <row r="373">
      <c r="A373" s="2"/>
      <c r="B373" s="2"/>
      <c r="C373" s="2"/>
      <c r="E373" s="2"/>
      <c r="G373" s="2"/>
      <c r="I373" s="2"/>
      <c r="K373" s="2"/>
      <c r="M373" s="2"/>
    </row>
    <row r="374">
      <c r="A374" s="2"/>
      <c r="B374" s="2"/>
      <c r="C374" s="2"/>
      <c r="E374" s="2"/>
      <c r="G374" s="2"/>
      <c r="I374" s="2"/>
      <c r="K374" s="2"/>
      <c r="M374" s="2"/>
    </row>
    <row r="375">
      <c r="A375" s="2"/>
      <c r="B375" s="2"/>
      <c r="C375" s="2"/>
      <c r="E375" s="2"/>
      <c r="G375" s="2"/>
      <c r="I375" s="2"/>
      <c r="K375" s="2"/>
      <c r="M375" s="2"/>
    </row>
    <row r="376">
      <c r="A376" s="2"/>
      <c r="B376" s="2"/>
      <c r="C376" s="2"/>
      <c r="E376" s="2"/>
      <c r="G376" s="2"/>
      <c r="I376" s="2"/>
      <c r="K376" s="2"/>
      <c r="M376" s="2"/>
    </row>
    <row r="377">
      <c r="A377" s="2"/>
      <c r="B377" s="2"/>
      <c r="C377" s="2"/>
      <c r="E377" s="2"/>
      <c r="G377" s="2"/>
      <c r="I377" s="2"/>
      <c r="K377" s="2"/>
      <c r="M377" s="2"/>
    </row>
    <row r="378">
      <c r="A378" s="2"/>
      <c r="B378" s="2"/>
      <c r="C378" s="2"/>
      <c r="E378" s="2"/>
      <c r="G378" s="2"/>
      <c r="I378" s="2"/>
      <c r="K378" s="2"/>
      <c r="M378" s="2"/>
    </row>
    <row r="379">
      <c r="A379" s="2"/>
      <c r="B379" s="2"/>
      <c r="C379" s="2"/>
      <c r="E379" s="2"/>
      <c r="G379" s="2"/>
      <c r="I379" s="2"/>
      <c r="K379" s="2"/>
      <c r="M379" s="2"/>
    </row>
    <row r="380">
      <c r="A380" s="2"/>
      <c r="B380" s="2"/>
      <c r="C380" s="2"/>
      <c r="E380" s="2"/>
      <c r="G380" s="2"/>
      <c r="I380" s="2"/>
      <c r="K380" s="2"/>
      <c r="M380" s="2"/>
    </row>
    <row r="381">
      <c r="A381" s="2"/>
      <c r="B381" s="2"/>
      <c r="C381" s="2"/>
      <c r="E381" s="2"/>
      <c r="G381" s="2"/>
      <c r="I381" s="2"/>
      <c r="K381" s="2"/>
      <c r="M381" s="2"/>
    </row>
    <row r="382">
      <c r="A382" s="2"/>
      <c r="B382" s="2"/>
      <c r="C382" s="2"/>
      <c r="E382" s="2"/>
      <c r="G382" s="2"/>
      <c r="I382" s="2"/>
      <c r="K382" s="2"/>
      <c r="M382" s="2"/>
    </row>
    <row r="383">
      <c r="A383" s="2"/>
      <c r="B383" s="2"/>
      <c r="C383" s="2"/>
      <c r="E383" s="2"/>
      <c r="G383" s="2"/>
      <c r="I383" s="2"/>
      <c r="K383" s="2"/>
      <c r="M383" s="2"/>
    </row>
    <row r="384">
      <c r="A384" s="2"/>
      <c r="B384" s="2"/>
      <c r="C384" s="2"/>
      <c r="E384" s="2"/>
      <c r="G384" s="2"/>
      <c r="I384" s="2"/>
      <c r="K384" s="2"/>
      <c r="M384" s="2"/>
    </row>
    <row r="385">
      <c r="A385" s="2"/>
      <c r="B385" s="2"/>
      <c r="C385" s="2"/>
      <c r="E385" s="2"/>
      <c r="G385" s="2"/>
      <c r="I385" s="2"/>
      <c r="K385" s="2"/>
      <c r="M385" s="2"/>
    </row>
    <row r="386">
      <c r="A386" s="2"/>
      <c r="B386" s="2"/>
      <c r="C386" s="2"/>
      <c r="E386" s="2"/>
      <c r="G386" s="2"/>
      <c r="I386" s="2"/>
      <c r="K386" s="2"/>
      <c r="M386" s="2"/>
    </row>
    <row r="387">
      <c r="A387" s="2"/>
      <c r="B387" s="2"/>
      <c r="C387" s="2"/>
      <c r="E387" s="2"/>
      <c r="G387" s="2"/>
      <c r="I387" s="2"/>
      <c r="K387" s="2"/>
      <c r="M387" s="2"/>
    </row>
    <row r="388">
      <c r="A388" s="2"/>
      <c r="B388" s="2"/>
      <c r="C388" s="2"/>
      <c r="E388" s="2"/>
      <c r="G388" s="2"/>
      <c r="I388" s="2"/>
      <c r="K388" s="2"/>
      <c r="M388" s="2"/>
    </row>
    <row r="389">
      <c r="A389" s="2"/>
      <c r="B389" s="2"/>
      <c r="C389" s="2"/>
      <c r="E389" s="2"/>
      <c r="G389" s="2"/>
      <c r="I389" s="2"/>
      <c r="K389" s="2"/>
      <c r="M389" s="2"/>
    </row>
    <row r="390">
      <c r="A390" s="2"/>
      <c r="B390" s="2"/>
      <c r="C390" s="2"/>
      <c r="E390" s="2"/>
      <c r="G390" s="2"/>
      <c r="I390" s="2"/>
      <c r="K390" s="2"/>
      <c r="M390" s="2"/>
    </row>
    <row r="391">
      <c r="A391" s="2"/>
      <c r="B391" s="2"/>
      <c r="C391" s="2"/>
      <c r="E391" s="2"/>
      <c r="G391" s="2"/>
      <c r="I391" s="2"/>
      <c r="K391" s="2"/>
      <c r="M391" s="2"/>
    </row>
    <row r="392">
      <c r="A392" s="2"/>
      <c r="B392" s="2"/>
      <c r="C392" s="2"/>
      <c r="E392" s="2"/>
      <c r="G392" s="2"/>
      <c r="I392" s="2"/>
      <c r="K392" s="2"/>
      <c r="M392" s="2"/>
    </row>
    <row r="393">
      <c r="A393" s="2"/>
      <c r="B393" s="2"/>
      <c r="C393" s="2"/>
      <c r="E393" s="2"/>
      <c r="G393" s="2"/>
      <c r="I393" s="2"/>
      <c r="K393" s="2"/>
      <c r="M393" s="2"/>
    </row>
    <row r="394">
      <c r="A394" s="2"/>
      <c r="B394" s="2"/>
      <c r="C394" s="2"/>
      <c r="E394" s="2"/>
      <c r="G394" s="2"/>
      <c r="I394" s="2"/>
      <c r="K394" s="2"/>
      <c r="M394" s="2"/>
    </row>
    <row r="395">
      <c r="A395" s="2"/>
      <c r="B395" s="2"/>
      <c r="C395" s="2"/>
      <c r="E395" s="2"/>
      <c r="G395" s="2"/>
      <c r="I395" s="2"/>
      <c r="K395" s="2"/>
      <c r="M395" s="2"/>
    </row>
    <row r="396">
      <c r="A396" s="2"/>
      <c r="B396" s="2"/>
      <c r="C396" s="2"/>
      <c r="E396" s="2"/>
      <c r="G396" s="2"/>
      <c r="I396" s="2"/>
      <c r="K396" s="2"/>
      <c r="M396" s="2"/>
    </row>
    <row r="397">
      <c r="A397" s="2"/>
      <c r="B397" s="2"/>
      <c r="C397" s="2"/>
      <c r="E397" s="2"/>
      <c r="G397" s="2"/>
      <c r="I397" s="2"/>
      <c r="K397" s="2"/>
      <c r="M397" s="2"/>
    </row>
    <row r="398">
      <c r="A398" s="2"/>
      <c r="B398" s="2"/>
      <c r="C398" s="2"/>
      <c r="E398" s="2"/>
      <c r="G398" s="2"/>
      <c r="I398" s="2"/>
      <c r="K398" s="2"/>
      <c r="M398" s="2"/>
    </row>
    <row r="399">
      <c r="A399" s="2"/>
      <c r="B399" s="2"/>
      <c r="C399" s="2"/>
      <c r="E399" s="2"/>
      <c r="G399" s="2"/>
      <c r="I399" s="2"/>
      <c r="K399" s="2"/>
      <c r="M399" s="2"/>
    </row>
    <row r="400">
      <c r="A400" s="2"/>
      <c r="B400" s="2"/>
      <c r="C400" s="2"/>
      <c r="E400" s="2"/>
      <c r="G400" s="2"/>
      <c r="I400" s="2"/>
      <c r="K400" s="2"/>
      <c r="M400" s="2"/>
    </row>
    <row r="401">
      <c r="A401" s="2"/>
      <c r="B401" s="2"/>
      <c r="C401" s="2"/>
      <c r="E401" s="2"/>
      <c r="G401" s="2"/>
      <c r="I401" s="2"/>
      <c r="K401" s="2"/>
      <c r="M401" s="2"/>
    </row>
    <row r="402">
      <c r="A402" s="2"/>
      <c r="B402" s="2"/>
      <c r="C402" s="2"/>
      <c r="E402" s="2"/>
      <c r="G402" s="2"/>
      <c r="I402" s="2"/>
      <c r="K402" s="2"/>
      <c r="M402" s="2"/>
    </row>
    <row r="403">
      <c r="A403" s="2"/>
      <c r="B403" s="2"/>
      <c r="C403" s="2"/>
      <c r="E403" s="2"/>
      <c r="G403" s="2"/>
      <c r="I403" s="2"/>
      <c r="K403" s="2"/>
      <c r="M403" s="2"/>
    </row>
    <row r="404">
      <c r="A404" s="2"/>
      <c r="B404" s="2"/>
      <c r="C404" s="2"/>
      <c r="E404" s="2"/>
      <c r="G404" s="2"/>
      <c r="I404" s="2"/>
      <c r="K404" s="2"/>
      <c r="M404" s="2"/>
    </row>
    <row r="405">
      <c r="A405" s="2"/>
      <c r="B405" s="2"/>
      <c r="C405" s="2"/>
      <c r="E405" s="2"/>
      <c r="G405" s="2"/>
      <c r="I405" s="2"/>
      <c r="K405" s="2"/>
      <c r="M405" s="2"/>
    </row>
    <row r="406">
      <c r="A406" s="2"/>
      <c r="B406" s="2"/>
      <c r="C406" s="2"/>
      <c r="E406" s="2"/>
      <c r="G406" s="2"/>
      <c r="I406" s="2"/>
      <c r="K406" s="2"/>
      <c r="M406" s="2"/>
    </row>
    <row r="407">
      <c r="A407" s="2"/>
      <c r="B407" s="2"/>
      <c r="C407" s="2"/>
      <c r="E407" s="2"/>
      <c r="G407" s="2"/>
      <c r="I407" s="2"/>
      <c r="K407" s="2"/>
      <c r="M407" s="2"/>
    </row>
    <row r="408">
      <c r="A408" s="2"/>
      <c r="B408" s="2"/>
      <c r="C408" s="2"/>
      <c r="E408" s="2"/>
      <c r="G408" s="2"/>
      <c r="I408" s="2"/>
      <c r="K408" s="2"/>
      <c r="M408" s="2"/>
    </row>
    <row r="409">
      <c r="A409" s="2"/>
      <c r="B409" s="2"/>
      <c r="C409" s="2"/>
      <c r="E409" s="2"/>
      <c r="G409" s="2"/>
      <c r="I409" s="2"/>
      <c r="K409" s="2"/>
      <c r="M409" s="2"/>
    </row>
    <row r="410">
      <c r="A410" s="2"/>
      <c r="B410" s="2"/>
      <c r="C410" s="2"/>
      <c r="E410" s="2"/>
      <c r="G410" s="2"/>
      <c r="I410" s="2"/>
      <c r="K410" s="2"/>
      <c r="M410" s="2"/>
    </row>
    <row r="411">
      <c r="A411" s="2"/>
      <c r="B411" s="2"/>
      <c r="C411" s="2"/>
      <c r="E411" s="2"/>
      <c r="G411" s="2"/>
      <c r="I411" s="2"/>
      <c r="K411" s="2"/>
      <c r="M411" s="2"/>
    </row>
    <row r="412">
      <c r="A412" s="2"/>
      <c r="B412" s="2"/>
      <c r="C412" s="2"/>
      <c r="E412" s="2"/>
      <c r="G412" s="2"/>
      <c r="I412" s="2"/>
      <c r="K412" s="2"/>
      <c r="M412" s="2"/>
    </row>
    <row r="413">
      <c r="A413" s="2"/>
      <c r="B413" s="2"/>
      <c r="C413" s="2"/>
      <c r="E413" s="2"/>
      <c r="G413" s="2"/>
      <c r="I413" s="2"/>
      <c r="K413" s="2"/>
      <c r="M413" s="2"/>
    </row>
    <row r="414">
      <c r="A414" s="2"/>
      <c r="B414" s="2"/>
      <c r="C414" s="2"/>
      <c r="E414" s="2"/>
      <c r="G414" s="2"/>
      <c r="I414" s="2"/>
      <c r="K414" s="2"/>
      <c r="M414" s="2"/>
    </row>
    <row r="415">
      <c r="A415" s="2"/>
      <c r="B415" s="2"/>
      <c r="C415" s="2"/>
      <c r="E415" s="2"/>
      <c r="G415" s="2"/>
      <c r="I415" s="2"/>
      <c r="K415" s="2"/>
      <c r="M415" s="2"/>
    </row>
    <row r="416">
      <c r="A416" s="2"/>
      <c r="B416" s="2"/>
      <c r="C416" s="2"/>
      <c r="E416" s="2"/>
      <c r="G416" s="2"/>
      <c r="I416" s="2"/>
      <c r="K416" s="2"/>
      <c r="M416" s="2"/>
    </row>
    <row r="417">
      <c r="A417" s="2"/>
      <c r="B417" s="2"/>
      <c r="C417" s="2"/>
      <c r="E417" s="2"/>
      <c r="G417" s="2"/>
      <c r="I417" s="2"/>
      <c r="K417" s="2"/>
      <c r="M417" s="2"/>
    </row>
    <row r="418">
      <c r="A418" s="2"/>
      <c r="B418" s="2"/>
      <c r="C418" s="2"/>
      <c r="E418" s="2"/>
      <c r="G418" s="2"/>
      <c r="I418" s="2"/>
      <c r="K418" s="2"/>
      <c r="M418" s="2"/>
    </row>
    <row r="419">
      <c r="A419" s="2"/>
      <c r="B419" s="2"/>
      <c r="C419" s="2"/>
      <c r="E419" s="2"/>
      <c r="G419" s="2"/>
      <c r="I419" s="2"/>
      <c r="K419" s="2"/>
      <c r="M419" s="2"/>
    </row>
    <row r="420">
      <c r="A420" s="2"/>
      <c r="B420" s="2"/>
      <c r="C420" s="2"/>
      <c r="E420" s="2"/>
      <c r="G420" s="2"/>
      <c r="I420" s="2"/>
      <c r="K420" s="2"/>
      <c r="M420" s="2"/>
    </row>
    <row r="421">
      <c r="A421" s="2"/>
      <c r="B421" s="2"/>
      <c r="C421" s="2"/>
      <c r="E421" s="2"/>
      <c r="G421" s="2"/>
      <c r="I421" s="2"/>
      <c r="K421" s="2"/>
      <c r="M421" s="2"/>
    </row>
    <row r="422">
      <c r="A422" s="2"/>
      <c r="B422" s="2"/>
      <c r="C422" s="2"/>
      <c r="E422" s="2"/>
      <c r="G422" s="2"/>
      <c r="I422" s="2"/>
      <c r="K422" s="2"/>
      <c r="M422" s="2"/>
    </row>
    <row r="423">
      <c r="A423" s="2"/>
      <c r="B423" s="2"/>
      <c r="C423" s="2"/>
      <c r="E423" s="2"/>
      <c r="G423" s="2"/>
      <c r="I423" s="2"/>
      <c r="K423" s="2"/>
      <c r="M423" s="2"/>
    </row>
    <row r="424">
      <c r="A424" s="2"/>
      <c r="B424" s="2"/>
      <c r="C424" s="2"/>
      <c r="E424" s="2"/>
      <c r="G424" s="2"/>
      <c r="I424" s="2"/>
      <c r="K424" s="2"/>
      <c r="M424" s="2"/>
    </row>
    <row r="425">
      <c r="A425" s="2"/>
      <c r="B425" s="2"/>
      <c r="C425" s="2"/>
      <c r="E425" s="2"/>
      <c r="G425" s="2"/>
      <c r="I425" s="2"/>
      <c r="K425" s="2"/>
      <c r="M425" s="2"/>
    </row>
    <row r="426">
      <c r="A426" s="2"/>
      <c r="B426" s="2"/>
      <c r="C426" s="2"/>
      <c r="E426" s="2"/>
      <c r="G426" s="2"/>
      <c r="I426" s="2"/>
      <c r="K426" s="2"/>
      <c r="M426" s="2"/>
    </row>
    <row r="427">
      <c r="A427" s="2"/>
      <c r="B427" s="2"/>
      <c r="C427" s="2"/>
      <c r="E427" s="2"/>
      <c r="G427" s="2"/>
      <c r="I427" s="2"/>
      <c r="K427" s="2"/>
      <c r="M427" s="2"/>
    </row>
    <row r="428">
      <c r="A428" s="2"/>
      <c r="B428" s="2"/>
      <c r="C428" s="2"/>
      <c r="E428" s="2"/>
      <c r="G428" s="2"/>
      <c r="I428" s="2"/>
      <c r="K428" s="2"/>
      <c r="M428" s="2"/>
    </row>
    <row r="429">
      <c r="A429" s="2"/>
      <c r="B429" s="2"/>
      <c r="C429" s="2"/>
      <c r="E429" s="2"/>
      <c r="G429" s="2"/>
      <c r="I429" s="2"/>
      <c r="K429" s="2"/>
      <c r="M429" s="2"/>
    </row>
    <row r="430">
      <c r="A430" s="2"/>
      <c r="B430" s="2"/>
      <c r="C430" s="2"/>
      <c r="E430" s="2"/>
      <c r="G430" s="2"/>
      <c r="I430" s="2"/>
      <c r="K430" s="2"/>
      <c r="M430" s="2"/>
    </row>
    <row r="431">
      <c r="A431" s="2"/>
      <c r="B431" s="2"/>
      <c r="C431" s="2"/>
      <c r="E431" s="2"/>
      <c r="G431" s="2"/>
      <c r="I431" s="2"/>
      <c r="K431" s="2"/>
      <c r="M431" s="2"/>
    </row>
    <row r="432">
      <c r="A432" s="2"/>
      <c r="B432" s="2"/>
      <c r="C432" s="2"/>
      <c r="E432" s="2"/>
      <c r="G432" s="2"/>
      <c r="I432" s="2"/>
      <c r="K432" s="2"/>
      <c r="M432" s="2"/>
    </row>
    <row r="433">
      <c r="A433" s="2"/>
      <c r="B433" s="2"/>
      <c r="C433" s="2"/>
      <c r="E433" s="2"/>
      <c r="G433" s="2"/>
      <c r="I433" s="2"/>
      <c r="K433" s="2"/>
      <c r="M433" s="2"/>
    </row>
    <row r="434">
      <c r="A434" s="2"/>
      <c r="B434" s="2"/>
      <c r="C434" s="2"/>
      <c r="E434" s="2"/>
      <c r="G434" s="2"/>
      <c r="I434" s="2"/>
      <c r="K434" s="2"/>
      <c r="M434" s="2"/>
    </row>
    <row r="435">
      <c r="A435" s="2"/>
      <c r="B435" s="2"/>
      <c r="C435" s="2"/>
      <c r="E435" s="2"/>
      <c r="G435" s="2"/>
      <c r="I435" s="2"/>
      <c r="K435" s="2"/>
      <c r="M435" s="2"/>
    </row>
    <row r="436">
      <c r="A436" s="2"/>
      <c r="B436" s="2"/>
      <c r="C436" s="2"/>
      <c r="E436" s="2"/>
      <c r="G436" s="2"/>
      <c r="I436" s="2"/>
      <c r="K436" s="2"/>
      <c r="M436" s="2"/>
    </row>
    <row r="437">
      <c r="A437" s="2"/>
      <c r="B437" s="2"/>
      <c r="C437" s="2"/>
      <c r="E437" s="2"/>
      <c r="G437" s="2"/>
      <c r="I437" s="2"/>
      <c r="K437" s="2"/>
      <c r="M437" s="2"/>
    </row>
    <row r="438">
      <c r="A438" s="2"/>
      <c r="B438" s="2"/>
      <c r="C438" s="2"/>
      <c r="E438" s="2"/>
      <c r="G438" s="2"/>
      <c r="I438" s="2"/>
      <c r="K438" s="2"/>
      <c r="M438" s="2"/>
    </row>
    <row r="439">
      <c r="A439" s="2"/>
      <c r="B439" s="2"/>
      <c r="C439" s="2"/>
      <c r="E439" s="2"/>
      <c r="G439" s="2"/>
      <c r="I439" s="2"/>
      <c r="K439" s="2"/>
      <c r="M439" s="2"/>
    </row>
    <row r="440">
      <c r="A440" s="2"/>
      <c r="B440" s="2"/>
      <c r="C440" s="2"/>
      <c r="E440" s="2"/>
      <c r="G440" s="2"/>
      <c r="I440" s="2"/>
      <c r="K440" s="2"/>
      <c r="M440" s="2"/>
    </row>
    <row r="441">
      <c r="A441" s="2"/>
      <c r="B441" s="2"/>
      <c r="C441" s="2"/>
      <c r="E441" s="2"/>
      <c r="G441" s="2"/>
      <c r="I441" s="2"/>
      <c r="K441" s="2"/>
      <c r="M441" s="2"/>
    </row>
    <row r="442">
      <c r="A442" s="2"/>
      <c r="B442" s="2"/>
      <c r="C442" s="2"/>
      <c r="E442" s="2"/>
      <c r="G442" s="2"/>
      <c r="I442" s="2"/>
      <c r="K442" s="2"/>
      <c r="M442" s="2"/>
    </row>
    <row r="443">
      <c r="A443" s="2"/>
      <c r="B443" s="2"/>
      <c r="C443" s="2"/>
      <c r="E443" s="2"/>
      <c r="G443" s="2"/>
      <c r="I443" s="2"/>
      <c r="K443" s="2"/>
      <c r="M443" s="2"/>
    </row>
    <row r="444">
      <c r="A444" s="2"/>
      <c r="B444" s="2"/>
      <c r="C444" s="2"/>
      <c r="E444" s="2"/>
      <c r="G444" s="2"/>
      <c r="I444" s="2"/>
      <c r="K444" s="2"/>
      <c r="M444" s="2"/>
    </row>
    <row r="445">
      <c r="A445" s="2"/>
      <c r="B445" s="2"/>
      <c r="C445" s="2"/>
      <c r="E445" s="2"/>
      <c r="G445" s="2"/>
      <c r="I445" s="2"/>
      <c r="K445" s="2"/>
      <c r="M445" s="2"/>
    </row>
    <row r="446">
      <c r="A446" s="2"/>
      <c r="B446" s="2"/>
      <c r="C446" s="2"/>
      <c r="E446" s="2"/>
      <c r="G446" s="2"/>
      <c r="I446" s="2"/>
      <c r="K446" s="2"/>
      <c r="M446" s="2"/>
    </row>
    <row r="447">
      <c r="A447" s="2"/>
      <c r="B447" s="2"/>
      <c r="C447" s="2"/>
      <c r="E447" s="2"/>
      <c r="G447" s="2"/>
      <c r="I447" s="2"/>
      <c r="K447" s="2"/>
      <c r="M447" s="2"/>
    </row>
    <row r="448">
      <c r="A448" s="2"/>
      <c r="B448" s="2"/>
      <c r="C448" s="2"/>
      <c r="E448" s="2"/>
      <c r="G448" s="2"/>
      <c r="I448" s="2"/>
      <c r="K448" s="2"/>
      <c r="M448" s="2"/>
    </row>
    <row r="449">
      <c r="A449" s="2"/>
      <c r="B449" s="2"/>
      <c r="C449" s="2"/>
      <c r="E449" s="2"/>
      <c r="G449" s="2"/>
      <c r="I449" s="2"/>
      <c r="K449" s="2"/>
      <c r="M449" s="2"/>
    </row>
    <row r="450">
      <c r="A450" s="2"/>
      <c r="B450" s="2"/>
      <c r="C450" s="2"/>
      <c r="E450" s="2"/>
      <c r="G450" s="2"/>
      <c r="I450" s="2"/>
      <c r="K450" s="2"/>
      <c r="M450" s="2"/>
    </row>
    <row r="451">
      <c r="A451" s="2"/>
      <c r="B451" s="2"/>
      <c r="C451" s="2"/>
      <c r="E451" s="2"/>
      <c r="G451" s="2"/>
      <c r="I451" s="2"/>
      <c r="K451" s="2"/>
      <c r="M451" s="2"/>
    </row>
    <row r="452">
      <c r="A452" s="2"/>
      <c r="B452" s="2"/>
      <c r="C452" s="2"/>
      <c r="E452" s="2"/>
      <c r="G452" s="2"/>
      <c r="I452" s="2"/>
      <c r="K452" s="2"/>
      <c r="M452" s="2"/>
    </row>
    <row r="453">
      <c r="A453" s="2"/>
      <c r="B453" s="2"/>
      <c r="C453" s="2"/>
      <c r="E453" s="2"/>
      <c r="G453" s="2"/>
      <c r="I453" s="2"/>
      <c r="K453" s="2"/>
      <c r="M453" s="2"/>
    </row>
    <row r="454">
      <c r="A454" s="2"/>
      <c r="B454" s="2"/>
      <c r="C454" s="2"/>
      <c r="E454" s="2"/>
      <c r="G454" s="2"/>
      <c r="I454" s="2"/>
      <c r="K454" s="2"/>
      <c r="M454" s="2"/>
    </row>
    <row r="455">
      <c r="A455" s="2"/>
      <c r="B455" s="2"/>
      <c r="C455" s="2"/>
      <c r="E455" s="2"/>
      <c r="G455" s="2"/>
      <c r="I455" s="2"/>
      <c r="K455" s="2"/>
      <c r="M455" s="2"/>
    </row>
    <row r="456">
      <c r="A456" s="2"/>
      <c r="B456" s="2"/>
      <c r="C456" s="2"/>
      <c r="E456" s="2"/>
      <c r="G456" s="2"/>
      <c r="I456" s="2"/>
      <c r="K456" s="2"/>
      <c r="M456" s="2"/>
    </row>
    <row r="457">
      <c r="A457" s="2"/>
      <c r="B457" s="2"/>
      <c r="C457" s="2"/>
      <c r="E457" s="2"/>
      <c r="G457" s="2"/>
      <c r="I457" s="2"/>
      <c r="K457" s="2"/>
      <c r="M457" s="2"/>
    </row>
    <row r="458">
      <c r="A458" s="2"/>
      <c r="B458" s="2"/>
      <c r="C458" s="2"/>
      <c r="E458" s="2"/>
      <c r="G458" s="2"/>
      <c r="I458" s="2"/>
      <c r="K458" s="2"/>
      <c r="M458" s="2"/>
    </row>
    <row r="459">
      <c r="A459" s="2"/>
      <c r="B459" s="2"/>
      <c r="C459" s="2"/>
      <c r="E459" s="2"/>
      <c r="G459" s="2"/>
      <c r="I459" s="2"/>
      <c r="K459" s="2"/>
      <c r="M459" s="2"/>
    </row>
    <row r="460">
      <c r="A460" s="2"/>
      <c r="B460" s="2"/>
      <c r="C460" s="2"/>
      <c r="E460" s="2"/>
      <c r="G460" s="2"/>
      <c r="I460" s="2"/>
      <c r="K460" s="2"/>
      <c r="M460" s="2"/>
    </row>
    <row r="461">
      <c r="A461" s="2"/>
      <c r="B461" s="2"/>
      <c r="C461" s="2"/>
      <c r="E461" s="2"/>
      <c r="G461" s="2"/>
      <c r="I461" s="2"/>
      <c r="K461" s="2"/>
      <c r="M461" s="2"/>
    </row>
    <row r="462">
      <c r="A462" s="2"/>
      <c r="B462" s="2"/>
      <c r="C462" s="2"/>
      <c r="E462" s="2"/>
      <c r="G462" s="2"/>
      <c r="I462" s="2"/>
      <c r="K462" s="2"/>
      <c r="M462" s="2"/>
    </row>
    <row r="463">
      <c r="A463" s="2"/>
      <c r="B463" s="2"/>
      <c r="C463" s="2"/>
      <c r="E463" s="2"/>
      <c r="G463" s="2"/>
      <c r="I463" s="2"/>
      <c r="K463" s="2"/>
      <c r="M463" s="2"/>
    </row>
    <row r="464">
      <c r="A464" s="2"/>
      <c r="B464" s="2"/>
      <c r="C464" s="2"/>
      <c r="E464" s="2"/>
      <c r="G464" s="2"/>
      <c r="I464" s="2"/>
      <c r="K464" s="2"/>
      <c r="M464" s="2"/>
    </row>
    <row r="465">
      <c r="A465" s="2"/>
      <c r="B465" s="2"/>
      <c r="C465" s="2"/>
      <c r="E465" s="2"/>
      <c r="G465" s="2"/>
      <c r="I465" s="2"/>
      <c r="K465" s="2"/>
      <c r="M465" s="2"/>
    </row>
    <row r="466">
      <c r="A466" s="2"/>
      <c r="B466" s="2"/>
      <c r="C466" s="2"/>
      <c r="E466" s="2"/>
      <c r="G466" s="2"/>
      <c r="I466" s="2"/>
      <c r="K466" s="2"/>
      <c r="M466" s="2"/>
    </row>
    <row r="467">
      <c r="A467" s="2"/>
      <c r="B467" s="2"/>
      <c r="C467" s="2"/>
      <c r="E467" s="2"/>
      <c r="G467" s="2"/>
      <c r="I467" s="2"/>
      <c r="K467" s="2"/>
      <c r="M467" s="2"/>
    </row>
    <row r="468">
      <c r="A468" s="2"/>
      <c r="B468" s="2"/>
      <c r="C468" s="2"/>
      <c r="E468" s="2"/>
      <c r="G468" s="2"/>
      <c r="I468" s="2"/>
      <c r="K468" s="2"/>
      <c r="M468" s="2"/>
    </row>
    <row r="469">
      <c r="A469" s="2"/>
      <c r="B469" s="2"/>
      <c r="C469" s="2"/>
      <c r="E469" s="2"/>
      <c r="G469" s="2"/>
      <c r="I469" s="2"/>
      <c r="K469" s="2"/>
      <c r="M469" s="2"/>
    </row>
    <row r="470">
      <c r="A470" s="2"/>
      <c r="B470" s="2"/>
      <c r="C470" s="2"/>
      <c r="E470" s="2"/>
      <c r="G470" s="2"/>
      <c r="I470" s="2"/>
      <c r="K470" s="2"/>
      <c r="M470" s="2"/>
    </row>
    <row r="471">
      <c r="A471" s="2"/>
      <c r="B471" s="2"/>
      <c r="C471" s="2"/>
      <c r="E471" s="2"/>
      <c r="G471" s="2"/>
      <c r="I471" s="2"/>
      <c r="K471" s="2"/>
      <c r="M471" s="2"/>
    </row>
    <row r="472">
      <c r="A472" s="2"/>
      <c r="B472" s="2"/>
      <c r="C472" s="2"/>
      <c r="E472" s="2"/>
      <c r="G472" s="2"/>
      <c r="I472" s="2"/>
      <c r="K472" s="2"/>
      <c r="M472" s="2"/>
    </row>
    <row r="473">
      <c r="A473" s="2"/>
      <c r="B473" s="2"/>
      <c r="C473" s="2"/>
      <c r="E473" s="2"/>
      <c r="G473" s="2"/>
      <c r="I473" s="2"/>
      <c r="K473" s="2"/>
      <c r="M473" s="2"/>
    </row>
    <row r="474">
      <c r="A474" s="2"/>
      <c r="B474" s="2"/>
      <c r="C474" s="2"/>
      <c r="E474" s="2"/>
      <c r="G474" s="2"/>
      <c r="I474" s="2"/>
      <c r="K474" s="2"/>
      <c r="M474" s="2"/>
    </row>
    <row r="475">
      <c r="A475" s="2"/>
      <c r="B475" s="2"/>
      <c r="C475" s="2"/>
      <c r="E475" s="2"/>
      <c r="G475" s="2"/>
      <c r="I475" s="2"/>
      <c r="K475" s="2"/>
      <c r="M475" s="2"/>
    </row>
    <row r="476">
      <c r="A476" s="2"/>
      <c r="B476" s="2"/>
      <c r="C476" s="2"/>
      <c r="E476" s="2"/>
      <c r="G476" s="2"/>
      <c r="I476" s="2"/>
      <c r="K476" s="2"/>
      <c r="M476" s="2"/>
    </row>
    <row r="477">
      <c r="A477" s="2"/>
      <c r="B477" s="2"/>
      <c r="C477" s="2"/>
      <c r="E477" s="2"/>
      <c r="G477" s="2"/>
      <c r="I477" s="2"/>
      <c r="K477" s="2"/>
      <c r="M477" s="2"/>
    </row>
    <row r="478">
      <c r="A478" s="2"/>
      <c r="B478" s="2"/>
      <c r="C478" s="2"/>
      <c r="E478" s="2"/>
      <c r="G478" s="2"/>
      <c r="I478" s="2"/>
      <c r="K478" s="2"/>
      <c r="M478" s="2"/>
    </row>
    <row r="479">
      <c r="A479" s="2"/>
      <c r="B479" s="2"/>
      <c r="C479" s="2"/>
      <c r="E479" s="2"/>
      <c r="G479" s="2"/>
      <c r="I479" s="2"/>
      <c r="K479" s="2"/>
      <c r="M479" s="2"/>
    </row>
    <row r="480">
      <c r="A480" s="2"/>
      <c r="B480" s="2"/>
      <c r="C480" s="2"/>
      <c r="E480" s="2"/>
      <c r="G480" s="2"/>
      <c r="I480" s="2"/>
      <c r="K480" s="2"/>
      <c r="M480" s="2"/>
    </row>
    <row r="481">
      <c r="A481" s="2"/>
      <c r="B481" s="2"/>
      <c r="C481" s="2"/>
      <c r="E481" s="2"/>
      <c r="G481" s="2"/>
      <c r="I481" s="2"/>
      <c r="K481" s="2"/>
      <c r="M481" s="2"/>
    </row>
    <row r="482">
      <c r="A482" s="2"/>
      <c r="B482" s="2"/>
      <c r="C482" s="2"/>
      <c r="E482" s="2"/>
      <c r="G482" s="2"/>
      <c r="I482" s="2"/>
      <c r="K482" s="2"/>
      <c r="M482" s="2"/>
    </row>
    <row r="483">
      <c r="A483" s="2"/>
      <c r="B483" s="2"/>
      <c r="C483" s="2"/>
      <c r="E483" s="2"/>
      <c r="G483" s="2"/>
      <c r="I483" s="2"/>
      <c r="K483" s="2"/>
      <c r="M483" s="2"/>
    </row>
    <row r="484">
      <c r="A484" s="2"/>
      <c r="B484" s="2"/>
      <c r="C484" s="2"/>
      <c r="E484" s="2"/>
      <c r="G484" s="2"/>
      <c r="I484" s="2"/>
      <c r="K484" s="2"/>
      <c r="M484" s="2"/>
    </row>
    <row r="485">
      <c r="A485" s="2"/>
      <c r="B485" s="2"/>
      <c r="C485" s="2"/>
      <c r="E485" s="2"/>
      <c r="G485" s="2"/>
      <c r="I485" s="2"/>
      <c r="K485" s="2"/>
      <c r="M485" s="2"/>
    </row>
    <row r="486">
      <c r="A486" s="2"/>
      <c r="B486" s="2"/>
      <c r="C486" s="2"/>
      <c r="E486" s="2"/>
      <c r="G486" s="2"/>
      <c r="I486" s="2"/>
      <c r="K486" s="2"/>
      <c r="M486" s="2"/>
    </row>
    <row r="487">
      <c r="A487" s="2"/>
      <c r="B487" s="2"/>
      <c r="C487" s="2"/>
      <c r="E487" s="2"/>
      <c r="G487" s="2"/>
      <c r="I487" s="2"/>
      <c r="K487" s="2"/>
      <c r="M487" s="2"/>
    </row>
    <row r="488">
      <c r="A488" s="2"/>
      <c r="B488" s="2"/>
      <c r="C488" s="2"/>
      <c r="E488" s="2"/>
      <c r="G488" s="2"/>
      <c r="I488" s="2"/>
      <c r="K488" s="2"/>
      <c r="M488" s="2"/>
    </row>
    <row r="489">
      <c r="A489" s="2"/>
      <c r="B489" s="2"/>
      <c r="C489" s="2"/>
      <c r="E489" s="2"/>
      <c r="G489" s="2"/>
      <c r="I489" s="2"/>
      <c r="K489" s="2"/>
      <c r="M489" s="2"/>
    </row>
    <row r="490">
      <c r="A490" s="2"/>
      <c r="B490" s="2"/>
      <c r="C490" s="2"/>
      <c r="E490" s="2"/>
      <c r="G490" s="2"/>
      <c r="I490" s="2"/>
      <c r="K490" s="2"/>
      <c r="M490" s="2"/>
    </row>
    <row r="491">
      <c r="A491" s="2"/>
      <c r="B491" s="2"/>
      <c r="C491" s="2"/>
      <c r="E491" s="2"/>
      <c r="G491" s="2"/>
      <c r="I491" s="2"/>
      <c r="K491" s="2"/>
      <c r="M491" s="2"/>
    </row>
    <row r="492">
      <c r="A492" s="2"/>
      <c r="B492" s="2"/>
      <c r="C492" s="2"/>
      <c r="E492" s="2"/>
      <c r="G492" s="2"/>
      <c r="I492" s="2"/>
      <c r="K492" s="2"/>
      <c r="M492" s="2"/>
    </row>
    <row r="493">
      <c r="A493" s="2"/>
      <c r="B493" s="2"/>
      <c r="C493" s="2"/>
      <c r="E493" s="2"/>
      <c r="G493" s="2"/>
      <c r="I493" s="2"/>
      <c r="K493" s="2"/>
      <c r="M493" s="2"/>
    </row>
    <row r="494">
      <c r="A494" s="2"/>
      <c r="B494" s="2"/>
      <c r="C494" s="2"/>
      <c r="E494" s="2"/>
      <c r="G494" s="2"/>
      <c r="I494" s="2"/>
      <c r="K494" s="2"/>
      <c r="M494" s="2"/>
    </row>
    <row r="495">
      <c r="A495" s="2"/>
      <c r="B495" s="2"/>
      <c r="C495" s="2"/>
      <c r="E495" s="2"/>
      <c r="G495" s="2"/>
      <c r="I495" s="2"/>
      <c r="K495" s="2"/>
      <c r="M495" s="2"/>
    </row>
    <row r="496">
      <c r="A496" s="2"/>
      <c r="B496" s="2"/>
      <c r="C496" s="2"/>
      <c r="E496" s="2"/>
      <c r="G496" s="2"/>
      <c r="I496" s="2"/>
      <c r="K496" s="2"/>
      <c r="M496" s="2"/>
    </row>
    <row r="497">
      <c r="A497" s="2"/>
      <c r="B497" s="2"/>
      <c r="C497" s="2"/>
      <c r="E497" s="2"/>
      <c r="G497" s="2"/>
      <c r="I497" s="2"/>
      <c r="K497" s="2"/>
      <c r="M497" s="2"/>
    </row>
    <row r="498">
      <c r="A498" s="2"/>
      <c r="B498" s="2"/>
      <c r="C498" s="2"/>
      <c r="E498" s="2"/>
      <c r="G498" s="2"/>
      <c r="I498" s="2"/>
      <c r="K498" s="2"/>
      <c r="M498" s="2"/>
    </row>
    <row r="499">
      <c r="A499" s="2"/>
      <c r="B499" s="2"/>
      <c r="C499" s="2"/>
      <c r="E499" s="2"/>
      <c r="G499" s="2"/>
      <c r="I499" s="2"/>
      <c r="K499" s="2"/>
      <c r="M499" s="2"/>
    </row>
    <row r="500">
      <c r="A500" s="2"/>
      <c r="B500" s="2"/>
      <c r="C500" s="2"/>
      <c r="E500" s="2"/>
      <c r="G500" s="2"/>
      <c r="I500" s="2"/>
      <c r="K500" s="2"/>
      <c r="M500" s="2"/>
    </row>
    <row r="501">
      <c r="A501" s="2"/>
      <c r="B501" s="2"/>
      <c r="C501" s="2"/>
      <c r="E501" s="2"/>
      <c r="G501" s="2"/>
      <c r="I501" s="2"/>
      <c r="K501" s="2"/>
      <c r="M501" s="2"/>
    </row>
    <row r="502">
      <c r="A502" s="2"/>
      <c r="B502" s="2"/>
      <c r="C502" s="2"/>
      <c r="E502" s="2"/>
      <c r="G502" s="2"/>
      <c r="I502" s="2"/>
      <c r="K502" s="2"/>
      <c r="M502" s="2"/>
    </row>
    <row r="503">
      <c r="A503" s="2"/>
      <c r="B503" s="2"/>
      <c r="C503" s="2"/>
      <c r="E503" s="2"/>
      <c r="G503" s="2"/>
      <c r="I503" s="2"/>
      <c r="K503" s="2"/>
      <c r="M503" s="2"/>
    </row>
    <row r="504">
      <c r="A504" s="2"/>
      <c r="B504" s="2"/>
      <c r="C504" s="2"/>
      <c r="E504" s="2"/>
      <c r="G504" s="2"/>
      <c r="I504" s="2"/>
      <c r="K504" s="2"/>
      <c r="M504" s="2"/>
    </row>
    <row r="505">
      <c r="A505" s="2"/>
      <c r="B505" s="2"/>
      <c r="C505" s="2"/>
      <c r="E505" s="2"/>
      <c r="G505" s="2"/>
      <c r="I505" s="2"/>
      <c r="K505" s="2"/>
      <c r="M505" s="2"/>
    </row>
    <row r="506">
      <c r="A506" s="2"/>
      <c r="B506" s="2"/>
      <c r="C506" s="2"/>
      <c r="E506" s="2"/>
      <c r="G506" s="2"/>
      <c r="I506" s="2"/>
      <c r="K506" s="2"/>
      <c r="M506" s="2"/>
    </row>
    <row r="507">
      <c r="A507" s="2"/>
      <c r="B507" s="2"/>
      <c r="C507" s="2"/>
      <c r="E507" s="2"/>
      <c r="G507" s="2"/>
      <c r="I507" s="2"/>
      <c r="K507" s="2"/>
      <c r="M507" s="2"/>
    </row>
    <row r="508">
      <c r="A508" s="2"/>
      <c r="B508" s="2"/>
      <c r="C508" s="2"/>
      <c r="E508" s="2"/>
      <c r="G508" s="2"/>
      <c r="I508" s="2"/>
      <c r="K508" s="2"/>
      <c r="M508" s="2"/>
    </row>
    <row r="509">
      <c r="A509" s="2"/>
      <c r="B509" s="2"/>
      <c r="C509" s="2"/>
      <c r="E509" s="2"/>
      <c r="G509" s="2"/>
      <c r="I509" s="2"/>
      <c r="K509" s="2"/>
      <c r="M509" s="2"/>
    </row>
    <row r="510">
      <c r="A510" s="2"/>
      <c r="B510" s="2"/>
      <c r="C510" s="2"/>
      <c r="E510" s="2"/>
      <c r="G510" s="2"/>
      <c r="I510" s="2"/>
      <c r="K510" s="2"/>
      <c r="M510" s="2"/>
    </row>
    <row r="511">
      <c r="A511" s="2"/>
      <c r="B511" s="2"/>
      <c r="C511" s="2"/>
      <c r="E511" s="2"/>
      <c r="G511" s="2"/>
      <c r="I511" s="2"/>
      <c r="K511" s="2"/>
      <c r="M511" s="2"/>
    </row>
    <row r="512">
      <c r="A512" s="2"/>
      <c r="B512" s="2"/>
      <c r="C512" s="2"/>
      <c r="E512" s="2"/>
      <c r="G512" s="2"/>
      <c r="I512" s="2"/>
      <c r="K512" s="2"/>
      <c r="M512" s="2"/>
    </row>
    <row r="513">
      <c r="A513" s="2"/>
      <c r="B513" s="2"/>
      <c r="C513" s="2"/>
      <c r="E513" s="2"/>
      <c r="G513" s="2"/>
      <c r="I513" s="2"/>
      <c r="K513" s="2"/>
      <c r="M513" s="2"/>
    </row>
    <row r="514">
      <c r="A514" s="2"/>
      <c r="B514" s="2"/>
      <c r="C514" s="2"/>
      <c r="E514" s="2"/>
      <c r="G514" s="2"/>
      <c r="I514" s="2"/>
      <c r="K514" s="2"/>
      <c r="M514" s="2"/>
    </row>
    <row r="515">
      <c r="A515" s="2"/>
      <c r="B515" s="2"/>
      <c r="C515" s="2"/>
      <c r="E515" s="2"/>
      <c r="G515" s="2"/>
      <c r="I515" s="2"/>
      <c r="K515" s="2"/>
      <c r="M515" s="2"/>
    </row>
    <row r="516">
      <c r="A516" s="2"/>
      <c r="B516" s="2"/>
      <c r="C516" s="2"/>
      <c r="E516" s="2"/>
      <c r="G516" s="2"/>
      <c r="I516" s="2"/>
      <c r="K516" s="2"/>
      <c r="M516" s="2"/>
    </row>
    <row r="517">
      <c r="A517" s="2"/>
      <c r="B517" s="2"/>
      <c r="C517" s="2"/>
      <c r="E517" s="2"/>
      <c r="G517" s="2"/>
      <c r="I517" s="2"/>
      <c r="K517" s="2"/>
      <c r="M517" s="2"/>
    </row>
    <row r="518">
      <c r="A518" s="2"/>
      <c r="B518" s="2"/>
      <c r="C518" s="2"/>
      <c r="E518" s="2"/>
      <c r="G518" s="2"/>
      <c r="I518" s="2"/>
      <c r="K518" s="2"/>
      <c r="M518" s="2"/>
    </row>
    <row r="519">
      <c r="A519" s="2"/>
      <c r="B519" s="2"/>
      <c r="C519" s="2"/>
      <c r="E519" s="2"/>
      <c r="G519" s="2"/>
      <c r="I519" s="2"/>
      <c r="K519" s="2"/>
      <c r="M519" s="2"/>
    </row>
    <row r="520">
      <c r="A520" s="2"/>
      <c r="B520" s="2"/>
      <c r="C520" s="2"/>
      <c r="E520" s="2"/>
      <c r="G520" s="2"/>
      <c r="I520" s="2"/>
      <c r="K520" s="2"/>
      <c r="M520" s="2"/>
    </row>
    <row r="521">
      <c r="A521" s="2"/>
      <c r="B521" s="2"/>
      <c r="C521" s="2"/>
      <c r="E521" s="2"/>
      <c r="G521" s="2"/>
      <c r="I521" s="2"/>
      <c r="K521" s="2"/>
      <c r="M521" s="2"/>
    </row>
    <row r="522">
      <c r="A522" s="2"/>
      <c r="B522" s="2"/>
      <c r="C522" s="2"/>
      <c r="E522" s="2"/>
      <c r="G522" s="2"/>
      <c r="I522" s="2"/>
      <c r="K522" s="2"/>
      <c r="M522" s="2"/>
    </row>
    <row r="523">
      <c r="A523" s="2"/>
      <c r="B523" s="2"/>
      <c r="C523" s="2"/>
      <c r="E523" s="2"/>
      <c r="G523" s="2"/>
      <c r="I523" s="2"/>
      <c r="K523" s="2"/>
      <c r="M523" s="2"/>
    </row>
    <row r="524">
      <c r="A524" s="2"/>
      <c r="B524" s="2"/>
      <c r="C524" s="2"/>
      <c r="E524" s="2"/>
      <c r="G524" s="2"/>
      <c r="I524" s="2"/>
      <c r="K524" s="2"/>
      <c r="M524" s="2"/>
    </row>
    <row r="525">
      <c r="A525" s="2"/>
      <c r="B525" s="2"/>
      <c r="C525" s="2"/>
      <c r="E525" s="2"/>
      <c r="G525" s="2"/>
      <c r="I525" s="2"/>
      <c r="K525" s="2"/>
      <c r="M525" s="2"/>
    </row>
    <row r="526">
      <c r="A526" s="2"/>
      <c r="B526" s="2"/>
      <c r="C526" s="2"/>
      <c r="E526" s="2"/>
      <c r="G526" s="2"/>
      <c r="I526" s="2"/>
      <c r="K526" s="2"/>
      <c r="M526" s="2"/>
    </row>
    <row r="527">
      <c r="A527" s="2"/>
      <c r="B527" s="2"/>
      <c r="C527" s="2"/>
      <c r="E527" s="2"/>
      <c r="G527" s="2"/>
      <c r="I527" s="2"/>
      <c r="K527" s="2"/>
      <c r="M527" s="2"/>
    </row>
    <row r="528">
      <c r="A528" s="2"/>
      <c r="B528" s="2"/>
      <c r="C528" s="2"/>
      <c r="E528" s="2"/>
      <c r="G528" s="2"/>
      <c r="I528" s="2"/>
      <c r="K528" s="2"/>
      <c r="M528" s="2"/>
    </row>
    <row r="529">
      <c r="A529" s="2"/>
      <c r="B529" s="2"/>
      <c r="C529" s="2"/>
      <c r="E529" s="2"/>
      <c r="G529" s="2"/>
      <c r="I529" s="2"/>
      <c r="K529" s="2"/>
      <c r="M529" s="2"/>
    </row>
    <row r="530">
      <c r="A530" s="2"/>
      <c r="B530" s="2"/>
      <c r="C530" s="2"/>
      <c r="E530" s="2"/>
      <c r="G530" s="2"/>
      <c r="I530" s="2"/>
      <c r="K530" s="2"/>
      <c r="M530" s="2"/>
    </row>
    <row r="531">
      <c r="A531" s="2"/>
      <c r="B531" s="2"/>
      <c r="C531" s="2"/>
      <c r="E531" s="2"/>
      <c r="G531" s="2"/>
      <c r="I531" s="2"/>
      <c r="K531" s="2"/>
      <c r="M531" s="2"/>
    </row>
    <row r="532">
      <c r="A532" s="2"/>
      <c r="B532" s="2"/>
      <c r="C532" s="2"/>
      <c r="E532" s="2"/>
      <c r="G532" s="2"/>
      <c r="I532" s="2"/>
      <c r="K532" s="2"/>
      <c r="M532" s="2"/>
    </row>
    <row r="533">
      <c r="A533" s="2"/>
      <c r="B533" s="2"/>
      <c r="C533" s="2"/>
      <c r="E533" s="2"/>
      <c r="G533" s="2"/>
      <c r="I533" s="2"/>
      <c r="K533" s="2"/>
      <c r="M533" s="2"/>
    </row>
    <row r="534">
      <c r="A534" s="2"/>
      <c r="B534" s="2"/>
      <c r="C534" s="2"/>
      <c r="E534" s="2"/>
      <c r="G534" s="2"/>
      <c r="I534" s="2"/>
      <c r="K534" s="2"/>
      <c r="M534" s="2"/>
    </row>
    <row r="535">
      <c r="A535" s="2"/>
      <c r="B535" s="2"/>
      <c r="C535" s="2"/>
      <c r="E535" s="2"/>
      <c r="G535" s="2"/>
      <c r="I535" s="2"/>
      <c r="K535" s="2"/>
      <c r="M535" s="2"/>
    </row>
    <row r="536">
      <c r="A536" s="2"/>
      <c r="B536" s="2"/>
      <c r="C536" s="2"/>
      <c r="E536" s="2"/>
      <c r="G536" s="2"/>
      <c r="I536" s="2"/>
      <c r="K536" s="2"/>
      <c r="M536" s="2"/>
    </row>
    <row r="537">
      <c r="A537" s="2"/>
      <c r="B537" s="2"/>
      <c r="C537" s="2"/>
      <c r="E537" s="2"/>
      <c r="G537" s="2"/>
      <c r="I537" s="2"/>
      <c r="K537" s="2"/>
      <c r="M537" s="2"/>
    </row>
    <row r="538">
      <c r="A538" s="2"/>
      <c r="B538" s="2"/>
      <c r="C538" s="2"/>
      <c r="E538" s="2"/>
      <c r="G538" s="2"/>
      <c r="I538" s="2"/>
      <c r="K538" s="2"/>
      <c r="M538" s="2"/>
    </row>
    <row r="539">
      <c r="A539" s="2"/>
      <c r="B539" s="2"/>
      <c r="C539" s="2"/>
      <c r="E539" s="2"/>
      <c r="G539" s="2"/>
      <c r="I539" s="2"/>
      <c r="K539" s="2"/>
      <c r="M539" s="2"/>
    </row>
    <row r="540">
      <c r="A540" s="2"/>
      <c r="B540" s="2"/>
      <c r="C540" s="2"/>
      <c r="E540" s="2"/>
      <c r="G540" s="2"/>
      <c r="I540" s="2"/>
      <c r="K540" s="2"/>
      <c r="M540" s="2"/>
    </row>
    <row r="541">
      <c r="A541" s="2"/>
      <c r="B541" s="2"/>
      <c r="C541" s="2"/>
      <c r="E541" s="2"/>
      <c r="G541" s="2"/>
      <c r="I541" s="2"/>
      <c r="K541" s="2"/>
      <c r="M541" s="2"/>
    </row>
    <row r="542">
      <c r="A542" s="2"/>
      <c r="B542" s="2"/>
      <c r="C542" s="2"/>
      <c r="E542" s="2"/>
      <c r="G542" s="2"/>
      <c r="I542" s="2"/>
      <c r="K542" s="2"/>
      <c r="M542" s="2"/>
    </row>
    <row r="543">
      <c r="A543" s="2"/>
      <c r="B543" s="2"/>
      <c r="C543" s="2"/>
      <c r="E543" s="2"/>
      <c r="G543" s="2"/>
      <c r="I543" s="2"/>
      <c r="K543" s="2"/>
      <c r="M543" s="2"/>
    </row>
    <row r="544">
      <c r="A544" s="2"/>
      <c r="B544" s="2"/>
      <c r="C544" s="2"/>
      <c r="E544" s="2"/>
      <c r="G544" s="2"/>
      <c r="I544" s="2"/>
      <c r="K544" s="2"/>
      <c r="M544" s="2"/>
    </row>
    <row r="545">
      <c r="A545" s="2"/>
      <c r="B545" s="2"/>
      <c r="C545" s="2"/>
      <c r="E545" s="2"/>
      <c r="G545" s="2"/>
      <c r="I545" s="2"/>
      <c r="K545" s="2"/>
      <c r="M545" s="2"/>
    </row>
    <row r="546">
      <c r="A546" s="2"/>
      <c r="B546" s="2"/>
      <c r="C546" s="2"/>
      <c r="E546" s="2"/>
      <c r="G546" s="2"/>
      <c r="I546" s="2"/>
      <c r="K546" s="2"/>
      <c r="M546" s="2"/>
    </row>
    <row r="547">
      <c r="A547" s="2"/>
      <c r="B547" s="2"/>
      <c r="C547" s="2"/>
      <c r="E547" s="2"/>
      <c r="G547" s="2"/>
      <c r="I547" s="2"/>
      <c r="K547" s="2"/>
      <c r="M547" s="2"/>
    </row>
    <row r="548">
      <c r="A548" s="2"/>
      <c r="B548" s="2"/>
      <c r="C548" s="2"/>
      <c r="E548" s="2"/>
      <c r="G548" s="2"/>
      <c r="I548" s="2"/>
      <c r="K548" s="2"/>
      <c r="M548" s="2"/>
    </row>
    <row r="549">
      <c r="A549" s="2"/>
      <c r="B549" s="2"/>
      <c r="C549" s="2"/>
      <c r="E549" s="2"/>
      <c r="G549" s="2"/>
      <c r="I549" s="2"/>
      <c r="K549" s="2"/>
      <c r="M549" s="2"/>
    </row>
    <row r="550">
      <c r="A550" s="2"/>
      <c r="B550" s="2"/>
      <c r="C550" s="2"/>
      <c r="E550" s="2"/>
      <c r="G550" s="2"/>
      <c r="I550" s="2"/>
      <c r="K550" s="2"/>
      <c r="M550" s="2"/>
    </row>
    <row r="551">
      <c r="A551" s="2"/>
      <c r="B551" s="2"/>
      <c r="C551" s="2"/>
      <c r="E551" s="2"/>
      <c r="G551" s="2"/>
      <c r="I551" s="2"/>
      <c r="K551" s="2"/>
      <c r="M551" s="2"/>
    </row>
    <row r="552">
      <c r="A552" s="2"/>
      <c r="B552" s="2"/>
      <c r="C552" s="2"/>
      <c r="E552" s="2"/>
      <c r="G552" s="2"/>
      <c r="I552" s="2"/>
      <c r="K552" s="2"/>
      <c r="M552" s="2"/>
    </row>
    <row r="553">
      <c r="A553" s="2"/>
      <c r="B553" s="2"/>
      <c r="C553" s="2"/>
      <c r="E553" s="2"/>
      <c r="G553" s="2"/>
      <c r="I553" s="2"/>
      <c r="K553" s="2"/>
      <c r="M553" s="2"/>
    </row>
    <row r="554">
      <c r="A554" s="2"/>
      <c r="B554" s="2"/>
      <c r="C554" s="2"/>
      <c r="E554" s="2"/>
      <c r="G554" s="2"/>
      <c r="I554" s="2"/>
      <c r="K554" s="2"/>
      <c r="M554" s="2"/>
    </row>
    <row r="555">
      <c r="A555" s="2"/>
      <c r="B555" s="2"/>
      <c r="C555" s="2"/>
      <c r="E555" s="2"/>
      <c r="G555" s="2"/>
      <c r="I555" s="2"/>
      <c r="K555" s="2"/>
      <c r="M555" s="2"/>
    </row>
    <row r="556">
      <c r="A556" s="2"/>
      <c r="B556" s="2"/>
      <c r="C556" s="2"/>
      <c r="E556" s="2"/>
      <c r="G556" s="2"/>
      <c r="I556" s="2"/>
      <c r="K556" s="2"/>
      <c r="M556" s="2"/>
    </row>
    <row r="557">
      <c r="A557" s="2"/>
      <c r="B557" s="2"/>
      <c r="C557" s="2"/>
      <c r="E557" s="2"/>
      <c r="G557" s="2"/>
      <c r="I557" s="2"/>
      <c r="K557" s="2"/>
      <c r="M557" s="2"/>
    </row>
    <row r="558">
      <c r="A558" s="2"/>
      <c r="B558" s="2"/>
      <c r="C558" s="2"/>
      <c r="E558" s="2"/>
      <c r="G558" s="2"/>
      <c r="I558" s="2"/>
      <c r="K558" s="2"/>
      <c r="M558" s="2"/>
    </row>
    <row r="559">
      <c r="A559" s="2"/>
      <c r="B559" s="2"/>
      <c r="C559" s="2"/>
      <c r="E559" s="2"/>
      <c r="G559" s="2"/>
      <c r="I559" s="2"/>
      <c r="K559" s="2"/>
      <c r="M559" s="2"/>
    </row>
    <row r="560">
      <c r="A560" s="2"/>
      <c r="B560" s="2"/>
      <c r="C560" s="2"/>
      <c r="E560" s="2"/>
      <c r="G560" s="2"/>
      <c r="I560" s="2"/>
      <c r="K560" s="2"/>
      <c r="M560" s="2"/>
    </row>
    <row r="561">
      <c r="A561" s="2"/>
      <c r="B561" s="2"/>
      <c r="C561" s="2"/>
      <c r="E561" s="2"/>
      <c r="G561" s="2"/>
      <c r="I561" s="2"/>
      <c r="K561" s="2"/>
      <c r="M561" s="2"/>
    </row>
    <row r="562">
      <c r="A562" s="2"/>
      <c r="B562" s="2"/>
      <c r="C562" s="2"/>
      <c r="E562" s="2"/>
      <c r="G562" s="2"/>
      <c r="I562" s="2"/>
      <c r="K562" s="2"/>
      <c r="M562" s="2"/>
    </row>
    <row r="563">
      <c r="A563" s="2"/>
      <c r="B563" s="2"/>
      <c r="C563" s="2"/>
      <c r="E563" s="2"/>
      <c r="G563" s="2"/>
      <c r="I563" s="2"/>
      <c r="K563" s="2"/>
      <c r="M563" s="2"/>
    </row>
    <row r="564">
      <c r="A564" s="2"/>
      <c r="B564" s="2"/>
      <c r="C564" s="2"/>
      <c r="E564" s="2"/>
      <c r="G564" s="2"/>
      <c r="I564" s="2"/>
      <c r="K564" s="2"/>
      <c r="M564" s="2"/>
    </row>
    <row r="565">
      <c r="A565" s="2"/>
      <c r="B565" s="2"/>
      <c r="C565" s="2"/>
      <c r="E565" s="2"/>
      <c r="G565" s="2"/>
      <c r="I565" s="2"/>
      <c r="K565" s="2"/>
      <c r="M565" s="2"/>
    </row>
    <row r="566">
      <c r="A566" s="2"/>
      <c r="B566" s="2"/>
      <c r="C566" s="2"/>
      <c r="E566" s="2"/>
      <c r="G566" s="2"/>
      <c r="I566" s="2"/>
      <c r="K566" s="2"/>
      <c r="M566" s="2"/>
    </row>
    <row r="567">
      <c r="A567" s="2"/>
      <c r="B567" s="2"/>
      <c r="C567" s="2"/>
      <c r="E567" s="2"/>
      <c r="G567" s="2"/>
      <c r="I567" s="2"/>
      <c r="K567" s="2"/>
      <c r="M567" s="2"/>
    </row>
    <row r="568">
      <c r="A568" s="2"/>
      <c r="B568" s="2"/>
      <c r="C568" s="2"/>
      <c r="E568" s="2"/>
      <c r="G568" s="2"/>
      <c r="I568" s="2"/>
      <c r="K568" s="2"/>
      <c r="M568" s="2"/>
    </row>
    <row r="569">
      <c r="A569" s="2"/>
      <c r="B569" s="2"/>
      <c r="C569" s="2"/>
      <c r="E569" s="2"/>
      <c r="G569" s="2"/>
      <c r="I569" s="2"/>
      <c r="K569" s="2"/>
      <c r="M569" s="2"/>
    </row>
    <row r="570">
      <c r="A570" s="2"/>
      <c r="B570" s="2"/>
      <c r="C570" s="2"/>
      <c r="E570" s="2"/>
      <c r="G570" s="2"/>
      <c r="I570" s="2"/>
      <c r="K570" s="2"/>
      <c r="M570" s="2"/>
    </row>
    <row r="571">
      <c r="A571" s="2"/>
      <c r="B571" s="2"/>
      <c r="C571" s="2"/>
      <c r="E571" s="2"/>
      <c r="G571" s="2"/>
      <c r="I571" s="2"/>
      <c r="K571" s="2"/>
      <c r="M571" s="2"/>
    </row>
    <row r="572">
      <c r="A572" s="2"/>
      <c r="B572" s="2"/>
      <c r="C572" s="2"/>
      <c r="E572" s="2"/>
      <c r="G572" s="2"/>
      <c r="I572" s="2"/>
      <c r="K572" s="2"/>
      <c r="M572" s="2"/>
    </row>
    <row r="573">
      <c r="A573" s="2"/>
      <c r="B573" s="2"/>
      <c r="C573" s="2"/>
      <c r="E573" s="2"/>
      <c r="G573" s="2"/>
      <c r="I573" s="2"/>
      <c r="K573" s="2"/>
      <c r="M573" s="2"/>
    </row>
    <row r="574">
      <c r="A574" s="2"/>
      <c r="B574" s="2"/>
      <c r="C574" s="2"/>
      <c r="E574" s="2"/>
      <c r="G574" s="2"/>
      <c r="I574" s="2"/>
      <c r="K574" s="2"/>
      <c r="M574" s="2"/>
    </row>
    <row r="575">
      <c r="A575" s="2"/>
      <c r="B575" s="2"/>
      <c r="C575" s="2"/>
      <c r="E575" s="2"/>
      <c r="G575" s="2"/>
      <c r="I575" s="2"/>
      <c r="K575" s="2"/>
      <c r="M575" s="2"/>
    </row>
    <row r="576">
      <c r="A576" s="2"/>
      <c r="B576" s="2"/>
      <c r="C576" s="2"/>
      <c r="E576" s="2"/>
      <c r="G576" s="2"/>
      <c r="I576" s="2"/>
      <c r="K576" s="2"/>
      <c r="M576" s="2"/>
    </row>
    <row r="577">
      <c r="A577" s="2"/>
      <c r="B577" s="2"/>
      <c r="C577" s="2"/>
      <c r="E577" s="2"/>
      <c r="G577" s="2"/>
      <c r="I577" s="2"/>
      <c r="K577" s="2"/>
      <c r="M577" s="2"/>
    </row>
    <row r="578">
      <c r="A578" s="2"/>
      <c r="B578" s="2"/>
      <c r="C578" s="2"/>
      <c r="E578" s="2"/>
      <c r="G578" s="2"/>
      <c r="I578" s="2"/>
      <c r="K578" s="2"/>
      <c r="M578" s="2"/>
    </row>
    <row r="579">
      <c r="A579" s="2"/>
      <c r="B579" s="2"/>
      <c r="C579" s="2"/>
      <c r="E579" s="2"/>
      <c r="G579" s="2"/>
      <c r="I579" s="2"/>
      <c r="K579" s="2"/>
      <c r="M579" s="2"/>
    </row>
    <row r="580">
      <c r="A580" s="2"/>
      <c r="B580" s="2"/>
      <c r="C580" s="2"/>
      <c r="E580" s="2"/>
      <c r="G580" s="2"/>
      <c r="I580" s="2"/>
      <c r="K580" s="2"/>
      <c r="M580" s="2"/>
    </row>
    <row r="581">
      <c r="A581" s="2"/>
      <c r="B581" s="2"/>
      <c r="C581" s="2"/>
      <c r="E581" s="2"/>
      <c r="G581" s="2"/>
      <c r="I581" s="2"/>
      <c r="K581" s="2"/>
      <c r="M581" s="2"/>
    </row>
    <row r="582">
      <c r="A582" s="2"/>
      <c r="B582" s="2"/>
      <c r="C582" s="2"/>
      <c r="E582" s="2"/>
      <c r="G582" s="2"/>
      <c r="I582" s="2"/>
      <c r="K582" s="2"/>
      <c r="M582" s="2"/>
    </row>
    <row r="583">
      <c r="A583" s="2"/>
      <c r="B583" s="2"/>
      <c r="C583" s="2"/>
      <c r="E583" s="2"/>
      <c r="G583" s="2"/>
      <c r="I583" s="2"/>
      <c r="K583" s="2"/>
      <c r="M583" s="2"/>
    </row>
    <row r="584">
      <c r="A584" s="2"/>
      <c r="B584" s="2"/>
      <c r="C584" s="2"/>
      <c r="E584" s="2"/>
      <c r="G584" s="2"/>
      <c r="I584" s="2"/>
      <c r="K584" s="2"/>
      <c r="M584" s="2"/>
    </row>
    <row r="585">
      <c r="A585" s="2"/>
      <c r="B585" s="2"/>
      <c r="C585" s="2"/>
      <c r="E585" s="2"/>
      <c r="G585" s="2"/>
      <c r="I585" s="2"/>
      <c r="K585" s="2"/>
      <c r="M585" s="2"/>
    </row>
    <row r="586">
      <c r="A586" s="2"/>
      <c r="B586" s="2"/>
      <c r="C586" s="2"/>
      <c r="E586" s="2"/>
      <c r="G586" s="2"/>
      <c r="I586" s="2"/>
      <c r="K586" s="2"/>
      <c r="M586" s="2"/>
    </row>
    <row r="587">
      <c r="A587" s="2"/>
      <c r="B587" s="2"/>
      <c r="C587" s="2"/>
      <c r="E587" s="2"/>
      <c r="G587" s="2"/>
      <c r="I587" s="2"/>
      <c r="K587" s="2"/>
      <c r="M587" s="2"/>
    </row>
    <row r="588">
      <c r="A588" s="2"/>
      <c r="B588" s="2"/>
      <c r="C588" s="2"/>
      <c r="E588" s="2"/>
      <c r="G588" s="2"/>
      <c r="I588" s="2"/>
      <c r="K588" s="2"/>
      <c r="M588" s="2"/>
    </row>
    <row r="589">
      <c r="A589" s="2"/>
      <c r="B589" s="2"/>
      <c r="C589" s="2"/>
      <c r="E589" s="2"/>
      <c r="G589" s="2"/>
      <c r="I589" s="2"/>
      <c r="K589" s="2"/>
      <c r="M589" s="2"/>
    </row>
    <row r="590">
      <c r="A590" s="2"/>
      <c r="B590" s="2"/>
      <c r="C590" s="2"/>
      <c r="E590" s="2"/>
      <c r="G590" s="2"/>
      <c r="I590" s="2"/>
      <c r="K590" s="2"/>
      <c r="M590" s="2"/>
    </row>
    <row r="591">
      <c r="A591" s="2"/>
      <c r="B591" s="2"/>
      <c r="C591" s="2"/>
      <c r="E591" s="2"/>
      <c r="G591" s="2"/>
      <c r="I591" s="2"/>
      <c r="K591" s="2"/>
      <c r="M591" s="2"/>
    </row>
    <row r="592">
      <c r="A592" s="2"/>
      <c r="B592" s="2"/>
      <c r="C592" s="2"/>
      <c r="E592" s="2"/>
      <c r="G592" s="2"/>
      <c r="I592" s="2"/>
      <c r="K592" s="2"/>
      <c r="M592" s="2"/>
    </row>
    <row r="593">
      <c r="A593" s="2"/>
      <c r="B593" s="2"/>
      <c r="C593" s="2"/>
      <c r="E593" s="2"/>
      <c r="G593" s="2"/>
      <c r="I593" s="2"/>
      <c r="K593" s="2"/>
      <c r="M593" s="2"/>
    </row>
    <row r="594">
      <c r="A594" s="2"/>
      <c r="B594" s="2"/>
      <c r="C594" s="2"/>
      <c r="E594" s="2"/>
      <c r="G594" s="2"/>
      <c r="I594" s="2"/>
      <c r="K594" s="2"/>
      <c r="M594" s="2"/>
    </row>
    <row r="595">
      <c r="A595" s="2"/>
      <c r="B595" s="2"/>
      <c r="C595" s="2"/>
      <c r="E595" s="2"/>
      <c r="G595" s="2"/>
      <c r="I595" s="2"/>
      <c r="K595" s="2"/>
      <c r="M595" s="2"/>
    </row>
    <row r="596">
      <c r="A596" s="2"/>
      <c r="B596" s="2"/>
      <c r="C596" s="2"/>
      <c r="E596" s="2"/>
      <c r="G596" s="2"/>
      <c r="I596" s="2"/>
      <c r="K596" s="2"/>
      <c r="M596" s="2"/>
    </row>
    <row r="597">
      <c r="A597" s="2"/>
      <c r="B597" s="2"/>
      <c r="C597" s="2"/>
      <c r="E597" s="2"/>
      <c r="G597" s="2"/>
      <c r="I597" s="2"/>
      <c r="K597" s="2"/>
      <c r="M597" s="2"/>
    </row>
    <row r="598">
      <c r="A598" s="2"/>
      <c r="B598" s="2"/>
      <c r="C598" s="2"/>
      <c r="E598" s="2"/>
      <c r="G598" s="2"/>
      <c r="I598" s="2"/>
      <c r="K598" s="2"/>
      <c r="M598" s="2"/>
    </row>
    <row r="599">
      <c r="A599" s="2"/>
      <c r="B599" s="2"/>
      <c r="C599" s="2"/>
      <c r="E599" s="2"/>
      <c r="G599" s="2"/>
      <c r="I599" s="2"/>
      <c r="K599" s="2"/>
      <c r="M599" s="2"/>
    </row>
    <row r="600">
      <c r="A600" s="2"/>
      <c r="B600" s="2"/>
      <c r="C600" s="2"/>
      <c r="E600" s="2"/>
      <c r="G600" s="2"/>
      <c r="I600" s="2"/>
      <c r="K600" s="2"/>
      <c r="M600" s="2"/>
    </row>
    <row r="601">
      <c r="A601" s="2"/>
      <c r="B601" s="2"/>
      <c r="C601" s="2"/>
      <c r="E601" s="2"/>
      <c r="G601" s="2"/>
      <c r="I601" s="2"/>
      <c r="K601" s="2"/>
      <c r="M601" s="2"/>
    </row>
    <row r="602">
      <c r="A602" s="2"/>
      <c r="B602" s="2"/>
      <c r="C602" s="2"/>
      <c r="E602" s="2"/>
      <c r="G602" s="2"/>
      <c r="I602" s="2"/>
      <c r="K602" s="2"/>
      <c r="M602" s="2"/>
    </row>
    <row r="603">
      <c r="A603" s="2"/>
      <c r="B603" s="2"/>
      <c r="C603" s="2"/>
      <c r="E603" s="2"/>
      <c r="G603" s="2"/>
      <c r="I603" s="2"/>
      <c r="K603" s="2"/>
      <c r="M603" s="2"/>
    </row>
    <row r="604">
      <c r="A604" s="2"/>
      <c r="B604" s="2"/>
      <c r="C604" s="2"/>
      <c r="E604" s="2"/>
      <c r="G604" s="2"/>
      <c r="I604" s="2"/>
      <c r="K604" s="2"/>
      <c r="M604" s="2"/>
    </row>
    <row r="605">
      <c r="A605" s="2"/>
      <c r="B605" s="2"/>
      <c r="C605" s="2"/>
      <c r="E605" s="2"/>
      <c r="G605" s="2"/>
      <c r="I605" s="2"/>
      <c r="K605" s="2"/>
      <c r="M605" s="2"/>
    </row>
    <row r="606">
      <c r="A606" s="2"/>
      <c r="B606" s="2"/>
      <c r="C606" s="2"/>
      <c r="E606" s="2"/>
      <c r="G606" s="2"/>
      <c r="I606" s="2"/>
      <c r="K606" s="2"/>
      <c r="M606" s="2"/>
    </row>
    <row r="607">
      <c r="A607" s="2"/>
      <c r="B607" s="2"/>
      <c r="C607" s="2"/>
      <c r="E607" s="2"/>
      <c r="G607" s="2"/>
      <c r="I607" s="2"/>
      <c r="K607" s="2"/>
      <c r="M607" s="2"/>
    </row>
    <row r="608">
      <c r="A608" s="2"/>
      <c r="B608" s="2"/>
      <c r="C608" s="2"/>
      <c r="E608" s="2"/>
      <c r="G608" s="2"/>
      <c r="I608" s="2"/>
      <c r="K608" s="2"/>
      <c r="M608" s="2"/>
    </row>
    <row r="609">
      <c r="A609" s="2"/>
      <c r="B609" s="2"/>
      <c r="C609" s="2"/>
      <c r="E609" s="2"/>
      <c r="G609" s="2"/>
      <c r="I609" s="2"/>
      <c r="K609" s="2"/>
      <c r="M609" s="2"/>
    </row>
    <row r="610">
      <c r="A610" s="2"/>
      <c r="B610" s="2"/>
      <c r="C610" s="2"/>
      <c r="E610" s="2"/>
      <c r="G610" s="2"/>
      <c r="I610" s="2"/>
      <c r="K610" s="2"/>
      <c r="M610" s="2"/>
    </row>
    <row r="611">
      <c r="A611" s="2"/>
      <c r="B611" s="2"/>
      <c r="C611" s="2"/>
      <c r="E611" s="2"/>
      <c r="G611" s="2"/>
      <c r="I611" s="2"/>
      <c r="K611" s="2"/>
      <c r="M611" s="2"/>
    </row>
    <row r="612">
      <c r="A612" s="2"/>
      <c r="B612" s="2"/>
      <c r="C612" s="2"/>
      <c r="E612" s="2"/>
      <c r="G612" s="2"/>
      <c r="I612" s="2"/>
      <c r="K612" s="2"/>
      <c r="M612" s="2"/>
    </row>
    <row r="613">
      <c r="A613" s="2"/>
      <c r="B613" s="2"/>
      <c r="C613" s="2"/>
      <c r="E613" s="2"/>
      <c r="G613" s="2"/>
      <c r="I613" s="2"/>
      <c r="K613" s="2"/>
      <c r="M613" s="2"/>
    </row>
    <row r="614">
      <c r="A614" s="2"/>
      <c r="B614" s="2"/>
      <c r="C614" s="2"/>
      <c r="E614" s="2"/>
      <c r="G614" s="2"/>
      <c r="I614" s="2"/>
      <c r="K614" s="2"/>
      <c r="M614" s="2"/>
    </row>
    <row r="615">
      <c r="A615" s="2"/>
      <c r="B615" s="2"/>
      <c r="C615" s="2"/>
      <c r="E615" s="2"/>
      <c r="G615" s="2"/>
      <c r="I615" s="2"/>
      <c r="K615" s="2"/>
      <c r="M615" s="2"/>
    </row>
    <row r="616">
      <c r="A616" s="2"/>
      <c r="B616" s="2"/>
      <c r="C616" s="2"/>
      <c r="E616" s="2"/>
      <c r="G616" s="2"/>
      <c r="I616" s="2"/>
      <c r="K616" s="2"/>
      <c r="M616" s="2"/>
    </row>
    <row r="617">
      <c r="A617" s="2"/>
      <c r="B617" s="2"/>
      <c r="C617" s="2"/>
      <c r="E617" s="2"/>
      <c r="G617" s="2"/>
      <c r="I617" s="2"/>
      <c r="K617" s="2"/>
      <c r="M617" s="2"/>
    </row>
    <row r="618">
      <c r="A618" s="2"/>
      <c r="B618" s="2"/>
      <c r="C618" s="2"/>
      <c r="E618" s="2"/>
      <c r="G618" s="2"/>
      <c r="I618" s="2"/>
      <c r="K618" s="2"/>
      <c r="M618" s="2"/>
    </row>
    <row r="619">
      <c r="A619" s="2"/>
      <c r="B619" s="2"/>
      <c r="C619" s="2"/>
      <c r="E619" s="2"/>
      <c r="G619" s="2"/>
      <c r="I619" s="2"/>
      <c r="K619" s="2"/>
      <c r="M619" s="2"/>
    </row>
    <row r="620">
      <c r="A620" s="2"/>
      <c r="B620" s="2"/>
      <c r="C620" s="2"/>
      <c r="E620" s="2"/>
      <c r="G620" s="2"/>
      <c r="I620" s="2"/>
      <c r="K620" s="2"/>
      <c r="M620" s="2"/>
    </row>
    <row r="621">
      <c r="A621" s="2"/>
      <c r="B621" s="2"/>
      <c r="C621" s="2"/>
      <c r="E621" s="2"/>
      <c r="G621" s="2"/>
      <c r="I621" s="2"/>
      <c r="K621" s="2"/>
      <c r="M621" s="2"/>
    </row>
    <row r="622">
      <c r="A622" s="2"/>
      <c r="B622" s="2"/>
      <c r="C622" s="2"/>
      <c r="E622" s="2"/>
      <c r="G622" s="2"/>
      <c r="I622" s="2"/>
      <c r="K622" s="2"/>
      <c r="M622" s="2"/>
    </row>
    <row r="623">
      <c r="A623" s="2"/>
      <c r="B623" s="2"/>
      <c r="C623" s="2"/>
      <c r="E623" s="2"/>
      <c r="G623" s="2"/>
      <c r="I623" s="2"/>
      <c r="K623" s="2"/>
      <c r="M623" s="2"/>
    </row>
    <row r="624">
      <c r="A624" s="2"/>
      <c r="B624" s="2"/>
      <c r="C624" s="2"/>
      <c r="E624" s="2"/>
      <c r="G624" s="2"/>
      <c r="I624" s="2"/>
      <c r="K624" s="2"/>
      <c r="M624" s="2"/>
    </row>
    <row r="625">
      <c r="A625" s="2"/>
      <c r="B625" s="2"/>
      <c r="C625" s="2"/>
      <c r="E625" s="2"/>
      <c r="G625" s="2"/>
      <c r="I625" s="2"/>
      <c r="K625" s="2"/>
      <c r="M625" s="2"/>
    </row>
    <row r="626">
      <c r="A626" s="2"/>
      <c r="B626" s="2"/>
      <c r="C626" s="2"/>
      <c r="E626" s="2"/>
      <c r="G626" s="2"/>
      <c r="I626" s="2"/>
      <c r="K626" s="2"/>
      <c r="M626" s="2"/>
    </row>
    <row r="627">
      <c r="A627" s="2"/>
      <c r="B627" s="2"/>
      <c r="C627" s="2"/>
      <c r="E627" s="2"/>
      <c r="G627" s="2"/>
      <c r="I627" s="2"/>
      <c r="K627" s="2"/>
      <c r="M627" s="2"/>
    </row>
    <row r="628">
      <c r="A628" s="2"/>
      <c r="B628" s="2"/>
      <c r="C628" s="2"/>
      <c r="E628" s="2"/>
      <c r="G628" s="2"/>
      <c r="I628" s="2"/>
      <c r="K628" s="2"/>
      <c r="M628" s="2"/>
    </row>
    <row r="629">
      <c r="A629" s="2"/>
      <c r="B629" s="2"/>
      <c r="C629" s="2"/>
      <c r="E629" s="2"/>
      <c r="G629" s="2"/>
      <c r="I629" s="2"/>
      <c r="K629" s="2"/>
      <c r="M629" s="2"/>
    </row>
    <row r="630">
      <c r="A630" s="2"/>
      <c r="B630" s="2"/>
      <c r="C630" s="2"/>
      <c r="E630" s="2"/>
      <c r="G630" s="2"/>
      <c r="I630" s="2"/>
      <c r="K630" s="2"/>
      <c r="M630" s="2"/>
    </row>
    <row r="631">
      <c r="A631" s="2"/>
      <c r="B631" s="2"/>
      <c r="C631" s="2"/>
      <c r="E631" s="2"/>
      <c r="G631" s="2"/>
      <c r="I631" s="2"/>
      <c r="K631" s="2"/>
      <c r="M631" s="2"/>
    </row>
    <row r="632">
      <c r="A632" s="2"/>
      <c r="B632" s="2"/>
      <c r="C632" s="2"/>
      <c r="E632" s="2"/>
      <c r="G632" s="2"/>
      <c r="I632" s="2"/>
      <c r="K632" s="2"/>
      <c r="M632" s="2"/>
    </row>
    <row r="633">
      <c r="A633" s="2"/>
      <c r="B633" s="2"/>
      <c r="C633" s="2"/>
      <c r="E633" s="2"/>
      <c r="G633" s="2"/>
      <c r="I633" s="2"/>
      <c r="K633" s="2"/>
      <c r="M633" s="2"/>
    </row>
    <row r="634">
      <c r="A634" s="2"/>
      <c r="B634" s="2"/>
      <c r="C634" s="2"/>
      <c r="E634" s="2"/>
      <c r="G634" s="2"/>
      <c r="I634" s="2"/>
      <c r="K634" s="2"/>
      <c r="M634" s="2"/>
    </row>
    <row r="635">
      <c r="A635" s="2"/>
      <c r="B635" s="2"/>
      <c r="C635" s="2"/>
      <c r="E635" s="2"/>
      <c r="G635" s="2"/>
      <c r="I635" s="2"/>
      <c r="K635" s="2"/>
      <c r="M635" s="2"/>
    </row>
    <row r="636">
      <c r="A636" s="2"/>
      <c r="B636" s="2"/>
      <c r="C636" s="2"/>
      <c r="E636" s="2"/>
      <c r="G636" s="2"/>
      <c r="I636" s="2"/>
      <c r="K636" s="2"/>
      <c r="M636" s="2"/>
    </row>
    <row r="637">
      <c r="A637" s="2"/>
      <c r="B637" s="2"/>
      <c r="C637" s="2"/>
      <c r="E637" s="2"/>
      <c r="G637" s="2"/>
      <c r="I637" s="2"/>
      <c r="K637" s="2"/>
      <c r="M637" s="2"/>
    </row>
    <row r="638">
      <c r="A638" s="2"/>
      <c r="B638" s="2"/>
      <c r="C638" s="2"/>
      <c r="E638" s="2"/>
      <c r="G638" s="2"/>
      <c r="I638" s="2"/>
      <c r="K638" s="2"/>
      <c r="M638" s="2"/>
    </row>
    <row r="639">
      <c r="A639" s="2"/>
      <c r="B639" s="2"/>
      <c r="C639" s="2"/>
      <c r="E639" s="2"/>
      <c r="G639" s="2"/>
      <c r="I639" s="2"/>
      <c r="K639" s="2"/>
      <c r="M639" s="2"/>
    </row>
    <row r="640">
      <c r="A640" s="2"/>
      <c r="B640" s="2"/>
      <c r="C640" s="2"/>
      <c r="E640" s="2"/>
      <c r="G640" s="2"/>
      <c r="I640" s="2"/>
      <c r="K640" s="2"/>
      <c r="M640" s="2"/>
    </row>
    <row r="641">
      <c r="A641" s="2"/>
      <c r="B641" s="2"/>
      <c r="C641" s="2"/>
      <c r="E641" s="2"/>
      <c r="G641" s="2"/>
      <c r="I641" s="2"/>
      <c r="K641" s="2"/>
      <c r="M641" s="2"/>
    </row>
    <row r="642">
      <c r="A642" s="2"/>
      <c r="B642" s="2"/>
      <c r="C642" s="2"/>
      <c r="E642" s="2"/>
      <c r="G642" s="2"/>
      <c r="I642" s="2"/>
      <c r="K642" s="2"/>
      <c r="M642" s="2"/>
    </row>
    <row r="643">
      <c r="A643" s="2"/>
      <c r="B643" s="2"/>
      <c r="C643" s="2"/>
      <c r="E643" s="2"/>
      <c r="G643" s="2"/>
      <c r="I643" s="2"/>
      <c r="K643" s="2"/>
      <c r="M643" s="2"/>
    </row>
    <row r="644">
      <c r="A644" s="2"/>
      <c r="B644" s="2"/>
      <c r="C644" s="2"/>
      <c r="E644" s="2"/>
      <c r="G644" s="2"/>
      <c r="I644" s="2"/>
      <c r="K644" s="2"/>
      <c r="M644" s="2"/>
    </row>
    <row r="645">
      <c r="A645" s="2"/>
      <c r="B645" s="2"/>
      <c r="C645" s="2"/>
      <c r="E645" s="2"/>
      <c r="G645" s="2"/>
      <c r="I645" s="2"/>
      <c r="K645" s="2"/>
      <c r="M645" s="2"/>
    </row>
    <row r="646">
      <c r="A646" s="2"/>
      <c r="B646" s="2"/>
      <c r="C646" s="2"/>
      <c r="E646" s="2"/>
      <c r="G646" s="2"/>
      <c r="I646" s="2"/>
      <c r="K646" s="2"/>
      <c r="M646" s="2"/>
    </row>
    <row r="647">
      <c r="A647" s="2"/>
      <c r="B647" s="2"/>
      <c r="C647" s="2"/>
      <c r="E647" s="2"/>
      <c r="G647" s="2"/>
      <c r="I647" s="2"/>
      <c r="K647" s="2"/>
      <c r="M647" s="2"/>
    </row>
    <row r="648">
      <c r="A648" s="2"/>
      <c r="B648" s="2"/>
      <c r="C648" s="2"/>
      <c r="E648" s="2"/>
      <c r="G648" s="2"/>
      <c r="I648" s="2"/>
      <c r="K648" s="2"/>
      <c r="M648" s="2"/>
    </row>
    <row r="649">
      <c r="A649" s="2"/>
      <c r="B649" s="2"/>
      <c r="C649" s="2"/>
      <c r="E649" s="2"/>
      <c r="G649" s="2"/>
      <c r="I649" s="2"/>
      <c r="K649" s="2"/>
      <c r="M649" s="2"/>
    </row>
    <row r="650">
      <c r="A650" s="2"/>
      <c r="B650" s="2"/>
      <c r="C650" s="2"/>
      <c r="E650" s="2"/>
      <c r="G650" s="2"/>
      <c r="I650" s="2"/>
      <c r="K650" s="2"/>
      <c r="M650" s="2"/>
    </row>
    <row r="651">
      <c r="A651" s="2"/>
      <c r="B651" s="2"/>
      <c r="C651" s="2"/>
      <c r="E651" s="2"/>
      <c r="G651" s="2"/>
      <c r="I651" s="2"/>
      <c r="K651" s="2"/>
      <c r="M651" s="2"/>
    </row>
    <row r="652">
      <c r="A652" s="2"/>
      <c r="B652" s="2"/>
      <c r="C652" s="2"/>
      <c r="E652" s="2"/>
      <c r="G652" s="2"/>
      <c r="I652" s="2"/>
      <c r="K652" s="2"/>
      <c r="M652" s="2"/>
    </row>
    <row r="653">
      <c r="A653" s="2"/>
      <c r="B653" s="2"/>
      <c r="C653" s="2"/>
      <c r="E653" s="2"/>
      <c r="G653" s="2"/>
      <c r="I653" s="2"/>
      <c r="K653" s="2"/>
      <c r="M653" s="2"/>
    </row>
    <row r="654">
      <c r="A654" s="2"/>
      <c r="B654" s="2"/>
      <c r="C654" s="2"/>
      <c r="E654" s="2"/>
      <c r="G654" s="2"/>
      <c r="I654" s="2"/>
      <c r="K654" s="2"/>
      <c r="M654" s="2"/>
    </row>
    <row r="655">
      <c r="A655" s="2"/>
      <c r="B655" s="2"/>
      <c r="C655" s="2"/>
      <c r="E655" s="2"/>
      <c r="G655" s="2"/>
      <c r="I655" s="2"/>
      <c r="K655" s="2"/>
      <c r="M655" s="2"/>
    </row>
    <row r="656">
      <c r="A656" s="2"/>
      <c r="B656" s="2"/>
      <c r="C656" s="2"/>
      <c r="E656" s="2"/>
      <c r="G656" s="2"/>
      <c r="I656" s="2"/>
      <c r="K656" s="2"/>
      <c r="M656" s="2"/>
    </row>
    <row r="657">
      <c r="A657" s="2"/>
      <c r="B657" s="2"/>
      <c r="C657" s="2"/>
      <c r="E657" s="2"/>
      <c r="G657" s="2"/>
      <c r="I657" s="2"/>
      <c r="K657" s="2"/>
      <c r="M657" s="2"/>
    </row>
    <row r="658">
      <c r="A658" s="2"/>
      <c r="B658" s="2"/>
      <c r="C658" s="2"/>
      <c r="E658" s="2"/>
      <c r="G658" s="2"/>
      <c r="I658" s="2"/>
      <c r="K658" s="2"/>
      <c r="M658" s="2"/>
    </row>
    <row r="659">
      <c r="A659" s="2"/>
      <c r="B659" s="2"/>
      <c r="C659" s="2"/>
      <c r="E659" s="2"/>
      <c r="G659" s="2"/>
      <c r="I659" s="2"/>
      <c r="K659" s="2"/>
      <c r="M659" s="2"/>
    </row>
    <row r="660">
      <c r="A660" s="2"/>
      <c r="B660" s="2"/>
      <c r="C660" s="2"/>
      <c r="E660" s="2"/>
      <c r="G660" s="2"/>
      <c r="I660" s="2"/>
      <c r="K660" s="2"/>
      <c r="M660" s="2"/>
    </row>
    <row r="661">
      <c r="A661" s="2"/>
      <c r="B661" s="2"/>
      <c r="C661" s="2"/>
      <c r="E661" s="2"/>
      <c r="G661" s="2"/>
      <c r="I661" s="2"/>
      <c r="K661" s="2"/>
      <c r="M661" s="2"/>
    </row>
    <row r="662">
      <c r="A662" s="2"/>
      <c r="B662" s="2"/>
      <c r="C662" s="2"/>
      <c r="E662" s="2"/>
      <c r="G662" s="2"/>
      <c r="I662" s="2"/>
      <c r="K662" s="2"/>
      <c r="M662" s="2"/>
    </row>
    <row r="663">
      <c r="A663" s="2"/>
      <c r="B663" s="2"/>
      <c r="C663" s="2"/>
      <c r="E663" s="2"/>
      <c r="G663" s="2"/>
      <c r="I663" s="2"/>
      <c r="K663" s="2"/>
      <c r="M663" s="2"/>
    </row>
    <row r="664">
      <c r="A664" s="2"/>
      <c r="B664" s="2"/>
      <c r="C664" s="2"/>
      <c r="E664" s="2"/>
      <c r="G664" s="2"/>
      <c r="I664" s="2"/>
      <c r="K664" s="2"/>
      <c r="M664" s="2"/>
    </row>
    <row r="665">
      <c r="A665" s="2"/>
      <c r="B665" s="2"/>
      <c r="C665" s="2"/>
      <c r="E665" s="2"/>
      <c r="G665" s="2"/>
      <c r="I665" s="2"/>
      <c r="K665" s="2"/>
      <c r="M665" s="2"/>
    </row>
    <row r="666">
      <c r="A666" s="2"/>
      <c r="B666" s="2"/>
      <c r="C666" s="2"/>
      <c r="E666" s="2"/>
      <c r="G666" s="2"/>
      <c r="I666" s="2"/>
      <c r="K666" s="2"/>
      <c r="M666" s="2"/>
    </row>
    <row r="667">
      <c r="A667" s="2"/>
      <c r="B667" s="2"/>
      <c r="C667" s="2"/>
      <c r="E667" s="2"/>
      <c r="G667" s="2"/>
      <c r="I667" s="2"/>
      <c r="K667" s="2"/>
      <c r="M667" s="2"/>
    </row>
    <row r="668">
      <c r="A668" s="2"/>
      <c r="B668" s="2"/>
      <c r="C668" s="2"/>
      <c r="E668" s="2"/>
      <c r="G668" s="2"/>
      <c r="I668" s="2"/>
      <c r="K668" s="2"/>
      <c r="M668" s="2"/>
    </row>
    <row r="669">
      <c r="A669" s="2"/>
      <c r="B669" s="2"/>
      <c r="C669" s="2"/>
      <c r="E669" s="2"/>
      <c r="G669" s="2"/>
      <c r="I669" s="2"/>
      <c r="K669" s="2"/>
      <c r="M669" s="2"/>
    </row>
    <row r="670">
      <c r="A670" s="2"/>
      <c r="B670" s="2"/>
      <c r="C670" s="2"/>
      <c r="E670" s="2"/>
      <c r="G670" s="2"/>
      <c r="I670" s="2"/>
      <c r="K670" s="2"/>
      <c r="M670" s="2"/>
    </row>
    <row r="671">
      <c r="A671" s="2"/>
      <c r="B671" s="2"/>
      <c r="C671" s="2"/>
      <c r="E671" s="2"/>
      <c r="G671" s="2"/>
      <c r="I671" s="2"/>
      <c r="K671" s="2"/>
      <c r="M671" s="2"/>
    </row>
    <row r="672">
      <c r="A672" s="2"/>
      <c r="B672" s="2"/>
      <c r="C672" s="2"/>
      <c r="E672" s="2"/>
      <c r="G672" s="2"/>
      <c r="I672" s="2"/>
      <c r="K672" s="2"/>
      <c r="M672" s="2"/>
    </row>
    <row r="673">
      <c r="A673" s="2"/>
      <c r="B673" s="2"/>
      <c r="C673" s="2"/>
      <c r="E673" s="2"/>
      <c r="G673" s="2"/>
      <c r="I673" s="2"/>
      <c r="K673" s="2"/>
      <c r="M673" s="2"/>
    </row>
    <row r="674">
      <c r="A674" s="2"/>
      <c r="B674" s="2"/>
      <c r="C674" s="2"/>
      <c r="E674" s="2"/>
      <c r="G674" s="2"/>
      <c r="I674" s="2"/>
      <c r="K674" s="2"/>
      <c r="M674" s="2"/>
    </row>
    <row r="675">
      <c r="A675" s="2"/>
      <c r="B675" s="2"/>
      <c r="C675" s="2"/>
      <c r="E675" s="2"/>
      <c r="G675" s="2"/>
      <c r="I675" s="2"/>
      <c r="K675" s="2"/>
      <c r="M675" s="2"/>
    </row>
    <row r="676">
      <c r="A676" s="2"/>
      <c r="B676" s="2"/>
      <c r="C676" s="2"/>
      <c r="E676" s="2"/>
      <c r="G676" s="2"/>
      <c r="I676" s="2"/>
      <c r="K676" s="2"/>
      <c r="M676" s="2"/>
    </row>
    <row r="677">
      <c r="A677" s="2"/>
      <c r="B677" s="2"/>
      <c r="C677" s="2"/>
      <c r="E677" s="2"/>
      <c r="G677" s="2"/>
      <c r="I677" s="2"/>
      <c r="K677" s="2"/>
      <c r="M677" s="2"/>
    </row>
    <row r="678">
      <c r="A678" s="2"/>
      <c r="B678" s="2"/>
      <c r="C678" s="2"/>
      <c r="E678" s="2"/>
      <c r="G678" s="2"/>
      <c r="I678" s="2"/>
      <c r="K678" s="2"/>
      <c r="M678" s="2"/>
    </row>
    <row r="679">
      <c r="A679" s="2"/>
      <c r="B679" s="2"/>
      <c r="C679" s="2"/>
      <c r="E679" s="2"/>
      <c r="G679" s="2"/>
      <c r="I679" s="2"/>
      <c r="K679" s="2"/>
      <c r="M679" s="2"/>
    </row>
    <row r="680">
      <c r="A680" s="2"/>
      <c r="B680" s="2"/>
      <c r="C680" s="2"/>
      <c r="E680" s="2"/>
      <c r="G680" s="2"/>
      <c r="I680" s="2"/>
      <c r="K680" s="2"/>
      <c r="M680" s="2"/>
    </row>
    <row r="681">
      <c r="A681" s="2"/>
      <c r="B681" s="2"/>
      <c r="C681" s="2"/>
      <c r="E681" s="2"/>
      <c r="G681" s="2"/>
      <c r="I681" s="2"/>
      <c r="K681" s="2"/>
      <c r="M681" s="2"/>
    </row>
    <row r="682">
      <c r="A682" s="2"/>
      <c r="B682" s="2"/>
      <c r="C682" s="2"/>
      <c r="E682" s="2"/>
      <c r="G682" s="2"/>
      <c r="I682" s="2"/>
      <c r="K682" s="2"/>
      <c r="M682" s="2"/>
    </row>
    <row r="683">
      <c r="A683" s="2"/>
      <c r="B683" s="2"/>
      <c r="C683" s="2"/>
      <c r="E683" s="2"/>
      <c r="G683" s="2"/>
      <c r="I683" s="2"/>
      <c r="K683" s="2"/>
      <c r="M683" s="2"/>
    </row>
    <row r="684">
      <c r="A684" s="2"/>
      <c r="B684" s="2"/>
      <c r="C684" s="2"/>
      <c r="E684" s="2"/>
      <c r="G684" s="2"/>
      <c r="I684" s="2"/>
      <c r="K684" s="2"/>
      <c r="M684" s="2"/>
    </row>
    <row r="685">
      <c r="A685" s="2"/>
      <c r="B685" s="2"/>
      <c r="C685" s="2"/>
      <c r="E685" s="2"/>
      <c r="G685" s="2"/>
      <c r="I685" s="2"/>
      <c r="K685" s="2"/>
      <c r="M685" s="2"/>
    </row>
    <row r="686">
      <c r="A686" s="2"/>
      <c r="B686" s="2"/>
      <c r="C686" s="2"/>
      <c r="E686" s="2"/>
      <c r="G686" s="2"/>
      <c r="I686" s="2"/>
      <c r="K686" s="2"/>
      <c r="M686" s="2"/>
    </row>
    <row r="687">
      <c r="A687" s="2"/>
      <c r="B687" s="2"/>
      <c r="C687" s="2"/>
      <c r="E687" s="2"/>
      <c r="G687" s="2"/>
      <c r="I687" s="2"/>
      <c r="K687" s="2"/>
      <c r="M687" s="2"/>
    </row>
    <row r="688">
      <c r="A688" s="2"/>
      <c r="B688" s="2"/>
      <c r="C688" s="2"/>
      <c r="E688" s="2"/>
      <c r="G688" s="2"/>
      <c r="I688" s="2"/>
      <c r="K688" s="2"/>
      <c r="M688" s="2"/>
    </row>
    <row r="689">
      <c r="A689" s="2"/>
      <c r="B689" s="2"/>
      <c r="C689" s="2"/>
      <c r="E689" s="2"/>
      <c r="G689" s="2"/>
      <c r="I689" s="2"/>
      <c r="K689" s="2"/>
      <c r="M689" s="2"/>
    </row>
    <row r="690">
      <c r="A690" s="2"/>
      <c r="B690" s="2"/>
      <c r="C690" s="2"/>
      <c r="E690" s="2"/>
      <c r="G690" s="2"/>
      <c r="I690" s="2"/>
      <c r="K690" s="2"/>
      <c r="M690" s="2"/>
    </row>
    <row r="691">
      <c r="A691" s="2"/>
      <c r="B691" s="2"/>
      <c r="C691" s="2"/>
      <c r="E691" s="2"/>
      <c r="G691" s="2"/>
      <c r="I691" s="2"/>
      <c r="K691" s="2"/>
      <c r="M691" s="2"/>
    </row>
    <row r="692">
      <c r="A692" s="2"/>
      <c r="B692" s="2"/>
      <c r="C692" s="2"/>
      <c r="E692" s="2"/>
      <c r="G692" s="2"/>
      <c r="I692" s="2"/>
      <c r="K692" s="2"/>
      <c r="M692" s="2"/>
    </row>
    <row r="693">
      <c r="A693" s="2"/>
      <c r="B693" s="2"/>
      <c r="C693" s="2"/>
      <c r="E693" s="2"/>
      <c r="G693" s="2"/>
      <c r="I693" s="2"/>
      <c r="K693" s="2"/>
      <c r="M693" s="2"/>
    </row>
    <row r="694">
      <c r="A694" s="2"/>
      <c r="B694" s="2"/>
      <c r="C694" s="2"/>
      <c r="E694" s="2"/>
      <c r="G694" s="2"/>
      <c r="I694" s="2"/>
      <c r="K694" s="2"/>
      <c r="M694" s="2"/>
    </row>
    <row r="695">
      <c r="A695" s="2"/>
      <c r="B695" s="2"/>
      <c r="C695" s="2"/>
      <c r="E695" s="2"/>
      <c r="G695" s="2"/>
      <c r="I695" s="2"/>
      <c r="K695" s="2"/>
      <c r="M695" s="2"/>
    </row>
    <row r="696">
      <c r="A696" s="2"/>
      <c r="B696" s="2"/>
      <c r="C696" s="2"/>
      <c r="E696" s="2"/>
      <c r="G696" s="2"/>
      <c r="I696" s="2"/>
      <c r="K696" s="2"/>
      <c r="M696" s="2"/>
    </row>
    <row r="697">
      <c r="A697" s="2"/>
      <c r="B697" s="2"/>
      <c r="C697" s="2"/>
      <c r="E697" s="2"/>
      <c r="G697" s="2"/>
      <c r="I697" s="2"/>
      <c r="K697" s="2"/>
      <c r="M697" s="2"/>
    </row>
    <row r="698">
      <c r="A698" s="2"/>
      <c r="B698" s="2"/>
      <c r="C698" s="2"/>
      <c r="E698" s="2"/>
      <c r="G698" s="2"/>
      <c r="I698" s="2"/>
      <c r="K698" s="2"/>
      <c r="M698" s="2"/>
    </row>
    <row r="699">
      <c r="A699" s="2"/>
      <c r="B699" s="2"/>
      <c r="C699" s="2"/>
      <c r="E699" s="2"/>
      <c r="G699" s="2"/>
      <c r="I699" s="2"/>
      <c r="K699" s="2"/>
      <c r="M699" s="2"/>
    </row>
    <row r="700">
      <c r="A700" s="2"/>
      <c r="B700" s="2"/>
      <c r="C700" s="2"/>
      <c r="E700" s="2"/>
      <c r="G700" s="2"/>
      <c r="I700" s="2"/>
      <c r="K700" s="2"/>
      <c r="M700" s="2"/>
    </row>
    <row r="701">
      <c r="A701" s="2"/>
      <c r="B701" s="2"/>
      <c r="C701" s="2"/>
      <c r="E701" s="2"/>
      <c r="G701" s="2"/>
      <c r="I701" s="2"/>
      <c r="K701" s="2"/>
      <c r="M701" s="2"/>
    </row>
    <row r="702">
      <c r="A702" s="2"/>
      <c r="B702" s="2"/>
      <c r="C702" s="2"/>
      <c r="E702" s="2"/>
      <c r="G702" s="2"/>
      <c r="I702" s="2"/>
      <c r="K702" s="2"/>
      <c r="M702" s="2"/>
    </row>
    <row r="703">
      <c r="A703" s="2"/>
      <c r="B703" s="2"/>
      <c r="C703" s="2"/>
      <c r="E703" s="2"/>
      <c r="G703" s="2"/>
      <c r="I703" s="2"/>
      <c r="K703" s="2"/>
      <c r="M703" s="2"/>
    </row>
    <row r="704">
      <c r="A704" s="2"/>
      <c r="B704" s="2"/>
      <c r="C704" s="2"/>
      <c r="E704" s="2"/>
      <c r="G704" s="2"/>
      <c r="I704" s="2"/>
      <c r="K704" s="2"/>
      <c r="M704" s="2"/>
    </row>
    <row r="705">
      <c r="A705" s="2"/>
      <c r="B705" s="2"/>
      <c r="C705" s="2"/>
      <c r="E705" s="2"/>
      <c r="G705" s="2"/>
      <c r="I705" s="2"/>
      <c r="K705" s="2"/>
      <c r="M705" s="2"/>
    </row>
    <row r="706">
      <c r="A706" s="2"/>
      <c r="B706" s="2"/>
      <c r="C706" s="2"/>
      <c r="E706" s="2"/>
      <c r="G706" s="2"/>
      <c r="I706" s="2"/>
      <c r="K706" s="2"/>
      <c r="M706" s="2"/>
    </row>
    <row r="707">
      <c r="A707" s="2"/>
      <c r="B707" s="2"/>
      <c r="C707" s="2"/>
      <c r="E707" s="2"/>
      <c r="G707" s="2"/>
      <c r="I707" s="2"/>
      <c r="K707" s="2"/>
      <c r="M707" s="2"/>
    </row>
    <row r="708">
      <c r="A708" s="2"/>
      <c r="B708" s="2"/>
      <c r="C708" s="2"/>
      <c r="E708" s="2"/>
      <c r="G708" s="2"/>
      <c r="I708" s="2"/>
      <c r="K708" s="2"/>
      <c r="M708" s="2"/>
    </row>
    <row r="709">
      <c r="A709" s="2"/>
      <c r="B709" s="2"/>
      <c r="C709" s="2"/>
      <c r="E709" s="2"/>
      <c r="G709" s="2"/>
      <c r="I709" s="2"/>
      <c r="K709" s="2"/>
      <c r="M709" s="2"/>
    </row>
    <row r="710">
      <c r="A710" s="2"/>
      <c r="B710" s="2"/>
      <c r="C710" s="2"/>
      <c r="E710" s="2"/>
      <c r="G710" s="2"/>
      <c r="I710" s="2"/>
      <c r="K710" s="2"/>
      <c r="M710" s="2"/>
    </row>
    <row r="711">
      <c r="A711" s="2"/>
      <c r="B711" s="2"/>
      <c r="C711" s="2"/>
      <c r="E711" s="2"/>
      <c r="G711" s="2"/>
      <c r="I711" s="2"/>
      <c r="K711" s="2"/>
      <c r="M711" s="2"/>
    </row>
    <row r="712">
      <c r="A712" s="2"/>
      <c r="B712" s="2"/>
      <c r="C712" s="2"/>
      <c r="E712" s="2"/>
      <c r="G712" s="2"/>
      <c r="I712" s="2"/>
      <c r="K712" s="2"/>
      <c r="M712" s="2"/>
    </row>
    <row r="713">
      <c r="A713" s="2"/>
      <c r="B713" s="2"/>
      <c r="C713" s="2"/>
      <c r="E713" s="2"/>
      <c r="G713" s="2"/>
      <c r="I713" s="2"/>
      <c r="K713" s="2"/>
      <c r="M713" s="2"/>
    </row>
    <row r="714">
      <c r="A714" s="2"/>
      <c r="B714" s="2"/>
      <c r="C714" s="2"/>
      <c r="E714" s="2"/>
      <c r="G714" s="2"/>
      <c r="I714" s="2"/>
      <c r="K714" s="2"/>
      <c r="M714" s="2"/>
    </row>
    <row r="715">
      <c r="A715" s="2"/>
      <c r="B715" s="2"/>
      <c r="C715" s="2"/>
      <c r="E715" s="2"/>
      <c r="G715" s="2"/>
      <c r="I715" s="2"/>
      <c r="K715" s="2"/>
      <c r="M715" s="2"/>
    </row>
    <row r="716">
      <c r="A716" s="2"/>
      <c r="B716" s="2"/>
      <c r="C716" s="2"/>
      <c r="E716" s="2"/>
      <c r="G716" s="2"/>
      <c r="I716" s="2"/>
      <c r="K716" s="2"/>
      <c r="M716" s="2"/>
    </row>
    <row r="717">
      <c r="A717" s="2"/>
      <c r="B717" s="2"/>
      <c r="C717" s="2"/>
      <c r="E717" s="2"/>
      <c r="G717" s="2"/>
      <c r="I717" s="2"/>
      <c r="K717" s="2"/>
      <c r="M717" s="2"/>
    </row>
    <row r="718">
      <c r="A718" s="2"/>
      <c r="B718" s="2"/>
      <c r="C718" s="2"/>
      <c r="E718" s="2"/>
      <c r="G718" s="2"/>
      <c r="I718" s="2"/>
      <c r="K718" s="2"/>
      <c r="M718" s="2"/>
    </row>
    <row r="719">
      <c r="A719" s="2"/>
      <c r="B719" s="2"/>
      <c r="C719" s="2"/>
      <c r="E719" s="2"/>
      <c r="G719" s="2"/>
      <c r="I719" s="2"/>
      <c r="K719" s="2"/>
      <c r="M719" s="2"/>
    </row>
    <row r="720">
      <c r="A720" s="2"/>
      <c r="B720" s="2"/>
      <c r="C720" s="2"/>
      <c r="E720" s="2"/>
      <c r="G720" s="2"/>
      <c r="I720" s="2"/>
      <c r="K720" s="2"/>
      <c r="M720" s="2"/>
    </row>
    <row r="721">
      <c r="A721" s="2"/>
      <c r="B721" s="2"/>
      <c r="C721" s="2"/>
      <c r="E721" s="2"/>
      <c r="G721" s="2"/>
      <c r="I721" s="2"/>
      <c r="K721" s="2"/>
      <c r="M721" s="2"/>
    </row>
    <row r="722">
      <c r="A722" s="2"/>
      <c r="B722" s="2"/>
      <c r="C722" s="2"/>
      <c r="E722" s="2"/>
      <c r="G722" s="2"/>
      <c r="I722" s="2"/>
      <c r="K722" s="2"/>
      <c r="M722" s="2"/>
    </row>
    <row r="723">
      <c r="A723" s="2"/>
      <c r="B723" s="2"/>
      <c r="C723" s="2"/>
      <c r="E723" s="2"/>
      <c r="G723" s="2"/>
      <c r="I723" s="2"/>
      <c r="K723" s="2"/>
      <c r="M723" s="2"/>
    </row>
    <row r="724">
      <c r="A724" s="2"/>
      <c r="B724" s="2"/>
      <c r="C724" s="2"/>
      <c r="E724" s="2"/>
      <c r="G724" s="2"/>
      <c r="I724" s="2"/>
      <c r="K724" s="2"/>
      <c r="M724" s="2"/>
    </row>
    <row r="725">
      <c r="A725" s="2"/>
      <c r="B725" s="2"/>
      <c r="C725" s="2"/>
      <c r="E725" s="2"/>
      <c r="G725" s="2"/>
      <c r="I725" s="2"/>
      <c r="K725" s="2"/>
      <c r="M725" s="2"/>
    </row>
    <row r="726">
      <c r="A726" s="2"/>
      <c r="B726" s="2"/>
      <c r="C726" s="2"/>
      <c r="E726" s="2"/>
      <c r="G726" s="2"/>
      <c r="I726" s="2"/>
      <c r="K726" s="2"/>
      <c r="M726" s="2"/>
    </row>
    <row r="727">
      <c r="A727" s="2"/>
      <c r="B727" s="2"/>
      <c r="C727" s="2"/>
      <c r="E727" s="2"/>
      <c r="G727" s="2"/>
      <c r="I727" s="2"/>
      <c r="K727" s="2"/>
      <c r="M727" s="2"/>
    </row>
    <row r="728">
      <c r="A728" s="2"/>
      <c r="B728" s="2"/>
      <c r="C728" s="2"/>
      <c r="E728" s="2"/>
      <c r="G728" s="2"/>
      <c r="I728" s="2"/>
      <c r="K728" s="2"/>
      <c r="M728" s="2"/>
    </row>
    <row r="729">
      <c r="A729" s="2"/>
      <c r="B729" s="2"/>
      <c r="C729" s="2"/>
      <c r="E729" s="2"/>
      <c r="G729" s="2"/>
      <c r="I729" s="2"/>
      <c r="K729" s="2"/>
      <c r="M729" s="2"/>
    </row>
    <row r="730">
      <c r="A730" s="2"/>
      <c r="B730" s="2"/>
      <c r="C730" s="2"/>
      <c r="E730" s="2"/>
      <c r="G730" s="2"/>
      <c r="I730" s="2"/>
      <c r="K730" s="2"/>
      <c r="M730" s="2"/>
    </row>
    <row r="731">
      <c r="A731" s="2"/>
      <c r="B731" s="2"/>
      <c r="C731" s="2"/>
      <c r="E731" s="2"/>
      <c r="G731" s="2"/>
      <c r="I731" s="2"/>
      <c r="K731" s="2"/>
      <c r="M731" s="2"/>
    </row>
    <row r="732">
      <c r="A732" s="2"/>
      <c r="B732" s="2"/>
      <c r="C732" s="2"/>
      <c r="E732" s="2"/>
      <c r="G732" s="2"/>
      <c r="I732" s="2"/>
      <c r="K732" s="2"/>
      <c r="M732" s="2"/>
    </row>
    <row r="733">
      <c r="A733" s="2"/>
      <c r="B733" s="2"/>
      <c r="C733" s="2"/>
      <c r="E733" s="2"/>
      <c r="G733" s="2"/>
      <c r="I733" s="2"/>
      <c r="K733" s="2"/>
      <c r="M733" s="2"/>
    </row>
    <row r="734">
      <c r="A734" s="2"/>
      <c r="B734" s="2"/>
      <c r="C734" s="2"/>
      <c r="E734" s="2"/>
      <c r="G734" s="2"/>
      <c r="I734" s="2"/>
      <c r="K734" s="2"/>
      <c r="M734" s="2"/>
    </row>
    <row r="735">
      <c r="A735" s="2"/>
      <c r="B735" s="2"/>
      <c r="C735" s="2"/>
      <c r="E735" s="2"/>
      <c r="G735" s="2"/>
      <c r="I735" s="2"/>
      <c r="K735" s="2"/>
      <c r="M735" s="2"/>
    </row>
    <row r="736">
      <c r="A736" s="2"/>
      <c r="B736" s="2"/>
      <c r="C736" s="2"/>
      <c r="E736" s="2"/>
      <c r="G736" s="2"/>
      <c r="I736" s="2"/>
      <c r="K736" s="2"/>
      <c r="M736" s="2"/>
    </row>
    <row r="737">
      <c r="A737" s="2"/>
      <c r="B737" s="2"/>
      <c r="C737" s="2"/>
      <c r="E737" s="2"/>
      <c r="G737" s="2"/>
      <c r="I737" s="2"/>
      <c r="K737" s="2"/>
      <c r="M737" s="2"/>
    </row>
    <row r="738">
      <c r="A738" s="2"/>
      <c r="B738" s="2"/>
      <c r="C738" s="2"/>
      <c r="E738" s="2"/>
      <c r="G738" s="2"/>
      <c r="I738" s="2"/>
      <c r="K738" s="2"/>
      <c r="M738" s="2"/>
    </row>
    <row r="739">
      <c r="A739" s="2"/>
      <c r="B739" s="2"/>
      <c r="C739" s="2"/>
      <c r="E739" s="2"/>
      <c r="G739" s="2"/>
      <c r="I739" s="2"/>
      <c r="K739" s="2"/>
      <c r="M739" s="2"/>
    </row>
    <row r="740">
      <c r="A740" s="2"/>
      <c r="B740" s="2"/>
      <c r="C740" s="2"/>
      <c r="E740" s="2"/>
      <c r="G740" s="2"/>
      <c r="I740" s="2"/>
      <c r="K740" s="2"/>
      <c r="M740" s="2"/>
    </row>
    <row r="741">
      <c r="A741" s="2"/>
      <c r="B741" s="2"/>
      <c r="C741" s="2"/>
      <c r="E741" s="2"/>
      <c r="G741" s="2"/>
      <c r="I741" s="2"/>
      <c r="K741" s="2"/>
      <c r="M741" s="2"/>
    </row>
    <row r="742">
      <c r="A742" s="2"/>
      <c r="B742" s="2"/>
      <c r="C742" s="2"/>
      <c r="E742" s="2"/>
      <c r="G742" s="2"/>
      <c r="I742" s="2"/>
      <c r="K742" s="2"/>
      <c r="M742" s="2"/>
    </row>
    <row r="743">
      <c r="A743" s="2"/>
      <c r="B743" s="2"/>
      <c r="C743" s="2"/>
      <c r="E743" s="2"/>
      <c r="G743" s="2"/>
      <c r="I743" s="2"/>
      <c r="K743" s="2"/>
      <c r="M743" s="2"/>
    </row>
    <row r="744">
      <c r="A744" s="2"/>
      <c r="B744" s="2"/>
      <c r="C744" s="2"/>
      <c r="E744" s="2"/>
      <c r="G744" s="2"/>
      <c r="I744" s="2"/>
      <c r="K744" s="2"/>
      <c r="M744" s="2"/>
    </row>
    <row r="745">
      <c r="A745" s="2"/>
      <c r="B745" s="2"/>
      <c r="C745" s="2"/>
      <c r="E745" s="2"/>
      <c r="G745" s="2"/>
      <c r="I745" s="2"/>
      <c r="K745" s="2"/>
      <c r="M745" s="2"/>
    </row>
    <row r="746">
      <c r="A746" s="2"/>
      <c r="B746" s="2"/>
      <c r="C746" s="2"/>
      <c r="E746" s="2"/>
      <c r="G746" s="2"/>
      <c r="I746" s="2"/>
      <c r="K746" s="2"/>
      <c r="M746" s="2"/>
    </row>
    <row r="747">
      <c r="A747" s="2"/>
      <c r="B747" s="2"/>
      <c r="C747" s="2"/>
      <c r="E747" s="2"/>
      <c r="G747" s="2"/>
      <c r="I747" s="2"/>
      <c r="K747" s="2"/>
      <c r="M747" s="2"/>
    </row>
    <row r="748">
      <c r="A748" s="2"/>
      <c r="B748" s="2"/>
      <c r="C748" s="2"/>
      <c r="E748" s="2"/>
      <c r="G748" s="2"/>
      <c r="I748" s="2"/>
      <c r="K748" s="2"/>
      <c r="M748" s="2"/>
    </row>
    <row r="749">
      <c r="A749" s="2"/>
      <c r="B749" s="2"/>
      <c r="C749" s="2"/>
      <c r="E749" s="2"/>
      <c r="G749" s="2"/>
      <c r="I749" s="2"/>
      <c r="K749" s="2"/>
      <c r="M749" s="2"/>
    </row>
    <row r="750">
      <c r="A750" s="2"/>
      <c r="B750" s="2"/>
      <c r="C750" s="2"/>
      <c r="E750" s="2"/>
      <c r="G750" s="2"/>
      <c r="I750" s="2"/>
      <c r="K750" s="2"/>
      <c r="M750" s="2"/>
    </row>
    <row r="751">
      <c r="A751" s="2"/>
      <c r="B751" s="2"/>
      <c r="C751" s="2"/>
      <c r="E751" s="2"/>
      <c r="G751" s="2"/>
      <c r="I751" s="2"/>
      <c r="K751" s="2"/>
      <c r="M751" s="2"/>
    </row>
    <row r="752">
      <c r="A752" s="2"/>
      <c r="B752" s="2"/>
      <c r="C752" s="2"/>
      <c r="E752" s="2"/>
      <c r="G752" s="2"/>
      <c r="I752" s="2"/>
      <c r="K752" s="2"/>
      <c r="M752" s="2"/>
    </row>
    <row r="753">
      <c r="A753" s="2"/>
      <c r="B753" s="2"/>
      <c r="C753" s="2"/>
      <c r="E753" s="2"/>
      <c r="G753" s="2"/>
      <c r="I753" s="2"/>
      <c r="K753" s="2"/>
      <c r="M753" s="2"/>
    </row>
    <row r="754">
      <c r="A754" s="2"/>
      <c r="B754" s="2"/>
      <c r="C754" s="2"/>
      <c r="E754" s="2"/>
      <c r="G754" s="2"/>
      <c r="I754" s="2"/>
      <c r="K754" s="2"/>
      <c r="M754" s="2"/>
    </row>
    <row r="755">
      <c r="A755" s="2"/>
      <c r="B755" s="2"/>
      <c r="C755" s="2"/>
      <c r="E755" s="2"/>
      <c r="G755" s="2"/>
      <c r="I755" s="2"/>
      <c r="K755" s="2"/>
      <c r="M755" s="2"/>
    </row>
    <row r="756">
      <c r="A756" s="2"/>
      <c r="B756" s="2"/>
      <c r="C756" s="2"/>
      <c r="E756" s="2"/>
      <c r="G756" s="2"/>
      <c r="I756" s="2"/>
      <c r="K756" s="2"/>
      <c r="M756" s="2"/>
    </row>
    <row r="757">
      <c r="A757" s="2"/>
      <c r="B757" s="2"/>
      <c r="C757" s="2"/>
      <c r="E757" s="2"/>
      <c r="G757" s="2"/>
      <c r="I757" s="2"/>
      <c r="K757" s="2"/>
      <c r="M757" s="2"/>
    </row>
    <row r="758">
      <c r="A758" s="2"/>
      <c r="B758" s="2"/>
      <c r="C758" s="2"/>
      <c r="E758" s="2"/>
      <c r="G758" s="2"/>
      <c r="I758" s="2"/>
      <c r="K758" s="2"/>
      <c r="M758" s="2"/>
    </row>
    <row r="759">
      <c r="A759" s="2"/>
      <c r="B759" s="2"/>
      <c r="C759" s="2"/>
      <c r="E759" s="2"/>
      <c r="G759" s="2"/>
      <c r="I759" s="2"/>
      <c r="K759" s="2"/>
      <c r="M759" s="2"/>
    </row>
    <row r="760">
      <c r="A760" s="2"/>
      <c r="B760" s="2"/>
      <c r="C760" s="2"/>
      <c r="E760" s="2"/>
      <c r="G760" s="2"/>
      <c r="I760" s="2"/>
      <c r="K760" s="2"/>
      <c r="M760" s="2"/>
    </row>
    <row r="761">
      <c r="A761" s="2"/>
      <c r="B761" s="2"/>
      <c r="C761" s="2"/>
      <c r="E761" s="2"/>
      <c r="G761" s="2"/>
      <c r="I761" s="2"/>
      <c r="K761" s="2"/>
      <c r="M761" s="2"/>
    </row>
    <row r="762">
      <c r="A762" s="2"/>
      <c r="B762" s="2"/>
      <c r="C762" s="2"/>
      <c r="E762" s="2"/>
      <c r="G762" s="2"/>
      <c r="I762" s="2"/>
      <c r="K762" s="2"/>
      <c r="M762" s="2"/>
    </row>
    <row r="763">
      <c r="A763" s="2"/>
      <c r="B763" s="2"/>
      <c r="C763" s="2"/>
      <c r="E763" s="2"/>
      <c r="G763" s="2"/>
      <c r="I763" s="2"/>
      <c r="K763" s="2"/>
      <c r="M763" s="2"/>
    </row>
    <row r="764">
      <c r="A764" s="2"/>
      <c r="B764" s="2"/>
      <c r="C764" s="2"/>
      <c r="E764" s="2"/>
      <c r="G764" s="2"/>
      <c r="I764" s="2"/>
      <c r="K764" s="2"/>
      <c r="M764" s="2"/>
    </row>
    <row r="765">
      <c r="A765" s="2"/>
      <c r="B765" s="2"/>
      <c r="C765" s="2"/>
      <c r="E765" s="2"/>
      <c r="G765" s="2"/>
      <c r="I765" s="2"/>
      <c r="K765" s="2"/>
      <c r="M765" s="2"/>
    </row>
    <row r="766">
      <c r="A766" s="2"/>
      <c r="B766" s="2"/>
      <c r="C766" s="2"/>
      <c r="E766" s="2"/>
      <c r="G766" s="2"/>
      <c r="I766" s="2"/>
      <c r="K766" s="2"/>
      <c r="M766" s="2"/>
    </row>
    <row r="767">
      <c r="A767" s="2"/>
      <c r="B767" s="2"/>
      <c r="C767" s="2"/>
      <c r="E767" s="2"/>
      <c r="G767" s="2"/>
      <c r="I767" s="2"/>
      <c r="K767" s="2"/>
      <c r="M767" s="2"/>
    </row>
    <row r="768">
      <c r="A768" s="2"/>
      <c r="B768" s="2"/>
      <c r="C768" s="2"/>
      <c r="E768" s="2"/>
      <c r="G768" s="2"/>
      <c r="I768" s="2"/>
      <c r="K768" s="2"/>
      <c r="M768" s="2"/>
    </row>
    <row r="769">
      <c r="A769" s="2"/>
      <c r="B769" s="2"/>
      <c r="C769" s="2"/>
      <c r="E769" s="2"/>
      <c r="G769" s="2"/>
      <c r="I769" s="2"/>
      <c r="K769" s="2"/>
      <c r="M769" s="2"/>
    </row>
    <row r="770">
      <c r="A770" s="2"/>
      <c r="B770" s="2"/>
      <c r="C770" s="2"/>
      <c r="E770" s="2"/>
      <c r="G770" s="2"/>
      <c r="I770" s="2"/>
      <c r="K770" s="2"/>
      <c r="M770" s="2"/>
    </row>
    <row r="771">
      <c r="A771" s="2"/>
      <c r="B771" s="2"/>
      <c r="C771" s="2"/>
      <c r="E771" s="2"/>
      <c r="G771" s="2"/>
      <c r="I771" s="2"/>
      <c r="K771" s="2"/>
      <c r="M771" s="2"/>
    </row>
    <row r="772">
      <c r="A772" s="2"/>
      <c r="B772" s="2"/>
      <c r="C772" s="2"/>
      <c r="E772" s="2"/>
      <c r="G772" s="2"/>
      <c r="I772" s="2"/>
      <c r="K772" s="2"/>
      <c r="M772" s="2"/>
    </row>
    <row r="773">
      <c r="A773" s="2"/>
      <c r="B773" s="2"/>
      <c r="C773" s="2"/>
      <c r="E773" s="2"/>
      <c r="G773" s="2"/>
      <c r="I773" s="2"/>
      <c r="K773" s="2"/>
      <c r="M773" s="2"/>
    </row>
    <row r="774">
      <c r="A774" s="2"/>
      <c r="B774" s="2"/>
      <c r="C774" s="2"/>
      <c r="E774" s="2"/>
      <c r="G774" s="2"/>
      <c r="I774" s="2"/>
      <c r="K774" s="2"/>
      <c r="M774" s="2"/>
    </row>
    <row r="775">
      <c r="A775" s="2"/>
      <c r="B775" s="2"/>
      <c r="C775" s="2"/>
      <c r="E775" s="2"/>
      <c r="G775" s="2"/>
      <c r="I775" s="2"/>
      <c r="K775" s="2"/>
      <c r="M775" s="2"/>
    </row>
    <row r="776">
      <c r="A776" s="2"/>
      <c r="B776" s="2"/>
      <c r="C776" s="2"/>
      <c r="E776" s="2"/>
      <c r="G776" s="2"/>
      <c r="I776" s="2"/>
      <c r="K776" s="2"/>
      <c r="M776" s="2"/>
    </row>
    <row r="777">
      <c r="A777" s="2"/>
      <c r="B777" s="2"/>
      <c r="C777" s="2"/>
      <c r="E777" s="2"/>
      <c r="G777" s="2"/>
      <c r="I777" s="2"/>
      <c r="K777" s="2"/>
      <c r="M777" s="2"/>
    </row>
    <row r="778">
      <c r="A778" s="2"/>
      <c r="B778" s="2"/>
      <c r="C778" s="2"/>
      <c r="E778" s="2"/>
      <c r="G778" s="2"/>
      <c r="I778" s="2"/>
      <c r="K778" s="2"/>
      <c r="M778" s="2"/>
    </row>
    <row r="779">
      <c r="A779" s="2"/>
      <c r="B779" s="2"/>
      <c r="C779" s="2"/>
      <c r="E779" s="2"/>
      <c r="G779" s="2"/>
      <c r="I779" s="2"/>
      <c r="K779" s="2"/>
      <c r="M779" s="2"/>
    </row>
    <row r="780">
      <c r="A780" s="2"/>
      <c r="B780" s="2"/>
      <c r="C780" s="2"/>
      <c r="E780" s="2"/>
      <c r="G780" s="2"/>
      <c r="I780" s="2"/>
      <c r="K780" s="2"/>
      <c r="M780" s="2"/>
    </row>
    <row r="781">
      <c r="A781" s="2"/>
      <c r="B781" s="2"/>
      <c r="C781" s="2"/>
      <c r="E781" s="2"/>
      <c r="G781" s="2"/>
      <c r="I781" s="2"/>
      <c r="K781" s="2"/>
      <c r="M781" s="2"/>
    </row>
    <row r="782">
      <c r="A782" s="2"/>
      <c r="B782" s="2"/>
      <c r="C782" s="2"/>
      <c r="E782" s="2"/>
      <c r="G782" s="2"/>
      <c r="I782" s="2"/>
      <c r="K782" s="2"/>
      <c r="M782" s="2"/>
    </row>
    <row r="783">
      <c r="A783" s="2"/>
      <c r="B783" s="2"/>
      <c r="C783" s="2"/>
      <c r="E783" s="2"/>
      <c r="G783" s="2"/>
      <c r="I783" s="2"/>
      <c r="K783" s="2"/>
      <c r="M783" s="2"/>
    </row>
    <row r="784">
      <c r="A784" s="2"/>
      <c r="B784" s="2"/>
      <c r="C784" s="2"/>
      <c r="E784" s="2"/>
      <c r="G784" s="2"/>
      <c r="I784" s="2"/>
      <c r="K784" s="2"/>
      <c r="M784" s="2"/>
    </row>
    <row r="785">
      <c r="A785" s="2"/>
      <c r="B785" s="2"/>
      <c r="C785" s="2"/>
      <c r="E785" s="2"/>
      <c r="G785" s="2"/>
      <c r="I785" s="2"/>
      <c r="K785" s="2"/>
      <c r="M785" s="2"/>
    </row>
    <row r="786">
      <c r="A786" s="2"/>
      <c r="B786" s="2"/>
      <c r="C786" s="2"/>
      <c r="E786" s="2"/>
      <c r="G786" s="2"/>
      <c r="I786" s="2"/>
      <c r="K786" s="2"/>
      <c r="M786" s="2"/>
    </row>
    <row r="787">
      <c r="A787" s="2"/>
      <c r="B787" s="2"/>
      <c r="C787" s="2"/>
      <c r="E787" s="2"/>
      <c r="G787" s="2"/>
      <c r="I787" s="2"/>
      <c r="K787" s="2"/>
      <c r="M787" s="2"/>
    </row>
    <row r="788">
      <c r="A788" s="2"/>
      <c r="B788" s="2"/>
      <c r="C788" s="2"/>
      <c r="E788" s="2"/>
      <c r="G788" s="2"/>
      <c r="I788" s="2"/>
      <c r="K788" s="2"/>
      <c r="M788" s="2"/>
    </row>
    <row r="789">
      <c r="A789" s="2"/>
      <c r="B789" s="2"/>
      <c r="C789" s="2"/>
      <c r="E789" s="2"/>
      <c r="G789" s="2"/>
      <c r="I789" s="2"/>
      <c r="K789" s="2"/>
      <c r="M789" s="2"/>
    </row>
    <row r="790">
      <c r="A790" s="2"/>
      <c r="B790" s="2"/>
      <c r="C790" s="2"/>
      <c r="E790" s="2"/>
      <c r="G790" s="2"/>
      <c r="I790" s="2"/>
      <c r="K790" s="2"/>
      <c r="M790" s="2"/>
    </row>
    <row r="791">
      <c r="A791" s="2"/>
      <c r="B791" s="2"/>
      <c r="C791" s="2"/>
      <c r="E791" s="2"/>
      <c r="G791" s="2"/>
      <c r="I791" s="2"/>
      <c r="K791" s="2"/>
      <c r="M791" s="2"/>
    </row>
    <row r="792">
      <c r="A792" s="2"/>
      <c r="B792" s="2"/>
      <c r="C792" s="2"/>
      <c r="E792" s="2"/>
      <c r="G792" s="2"/>
      <c r="I792" s="2"/>
      <c r="K792" s="2"/>
      <c r="M792" s="2"/>
    </row>
    <row r="793">
      <c r="A793" s="2"/>
      <c r="B793" s="2"/>
      <c r="C793" s="2"/>
      <c r="E793" s="2"/>
      <c r="G793" s="2"/>
      <c r="I793" s="2"/>
      <c r="K793" s="2"/>
      <c r="M793" s="2"/>
    </row>
    <row r="794">
      <c r="A794" s="2"/>
      <c r="B794" s="2"/>
      <c r="C794" s="2"/>
      <c r="E794" s="2"/>
      <c r="G794" s="2"/>
      <c r="I794" s="2"/>
      <c r="K794" s="2"/>
      <c r="M794" s="2"/>
    </row>
    <row r="795">
      <c r="A795" s="2"/>
      <c r="B795" s="2"/>
      <c r="C795" s="2"/>
      <c r="E795" s="2"/>
      <c r="G795" s="2"/>
      <c r="I795" s="2"/>
      <c r="K795" s="2"/>
      <c r="M795" s="2"/>
    </row>
    <row r="796">
      <c r="A796" s="2"/>
      <c r="B796" s="2"/>
      <c r="C796" s="2"/>
      <c r="E796" s="2"/>
      <c r="G796" s="2"/>
      <c r="I796" s="2"/>
      <c r="K796" s="2"/>
      <c r="M796" s="2"/>
    </row>
    <row r="797">
      <c r="A797" s="2"/>
      <c r="B797" s="2"/>
      <c r="C797" s="2"/>
      <c r="E797" s="2"/>
      <c r="G797" s="2"/>
      <c r="I797" s="2"/>
      <c r="K797" s="2"/>
      <c r="M797" s="2"/>
    </row>
    <row r="798">
      <c r="A798" s="2"/>
      <c r="B798" s="2"/>
      <c r="C798" s="2"/>
      <c r="E798" s="2"/>
      <c r="G798" s="2"/>
      <c r="I798" s="2"/>
      <c r="K798" s="2"/>
      <c r="M798" s="2"/>
    </row>
    <row r="799">
      <c r="A799" s="2"/>
      <c r="B799" s="2"/>
      <c r="C799" s="2"/>
      <c r="E799" s="2"/>
      <c r="G799" s="2"/>
      <c r="I799" s="2"/>
      <c r="K799" s="2"/>
      <c r="M799" s="2"/>
    </row>
    <row r="800">
      <c r="A800" s="2"/>
      <c r="B800" s="2"/>
      <c r="C800" s="2"/>
      <c r="E800" s="2"/>
      <c r="G800" s="2"/>
      <c r="I800" s="2"/>
      <c r="K800" s="2"/>
      <c r="M800" s="2"/>
    </row>
    <row r="801">
      <c r="A801" s="2"/>
      <c r="B801" s="2"/>
      <c r="C801" s="2"/>
      <c r="E801" s="2"/>
      <c r="G801" s="2"/>
      <c r="I801" s="2"/>
      <c r="K801" s="2"/>
      <c r="M801" s="2"/>
    </row>
    <row r="802">
      <c r="A802" s="2"/>
      <c r="B802" s="2"/>
      <c r="C802" s="2"/>
      <c r="E802" s="2"/>
      <c r="G802" s="2"/>
      <c r="I802" s="2"/>
      <c r="K802" s="2"/>
      <c r="M802" s="2"/>
    </row>
    <row r="803">
      <c r="A803" s="2"/>
      <c r="B803" s="2"/>
      <c r="C803" s="2"/>
      <c r="E803" s="2"/>
      <c r="G803" s="2"/>
      <c r="I803" s="2"/>
      <c r="K803" s="2"/>
      <c r="M803" s="2"/>
    </row>
    <row r="804">
      <c r="A804" s="2"/>
      <c r="B804" s="2"/>
      <c r="C804" s="2"/>
      <c r="E804" s="2"/>
      <c r="G804" s="2"/>
      <c r="I804" s="2"/>
      <c r="K804" s="2"/>
      <c r="M804" s="2"/>
    </row>
    <row r="805">
      <c r="A805" s="2"/>
      <c r="B805" s="2"/>
      <c r="C805" s="2"/>
      <c r="E805" s="2"/>
      <c r="G805" s="2"/>
      <c r="I805" s="2"/>
      <c r="K805" s="2"/>
      <c r="M805" s="2"/>
    </row>
    <row r="806">
      <c r="A806" s="2"/>
      <c r="B806" s="2"/>
      <c r="C806" s="2"/>
      <c r="E806" s="2"/>
      <c r="G806" s="2"/>
      <c r="I806" s="2"/>
      <c r="K806" s="2"/>
      <c r="M806" s="2"/>
    </row>
    <row r="807">
      <c r="A807" s="2"/>
      <c r="B807" s="2"/>
      <c r="C807" s="2"/>
      <c r="E807" s="2"/>
      <c r="G807" s="2"/>
      <c r="I807" s="2"/>
      <c r="K807" s="2"/>
      <c r="M807" s="2"/>
    </row>
    <row r="808">
      <c r="A808" s="2"/>
      <c r="B808" s="2"/>
      <c r="C808" s="2"/>
      <c r="E808" s="2"/>
      <c r="G808" s="2"/>
      <c r="I808" s="2"/>
      <c r="K808" s="2"/>
      <c r="M808" s="2"/>
    </row>
    <row r="809">
      <c r="A809" s="2"/>
      <c r="B809" s="2"/>
      <c r="C809" s="2"/>
      <c r="E809" s="2"/>
      <c r="G809" s="2"/>
      <c r="I809" s="2"/>
      <c r="K809" s="2"/>
      <c r="M809" s="2"/>
    </row>
    <row r="810">
      <c r="A810" s="2"/>
      <c r="B810" s="2"/>
      <c r="C810" s="2"/>
      <c r="E810" s="2"/>
      <c r="G810" s="2"/>
      <c r="I810" s="2"/>
      <c r="K810" s="2"/>
      <c r="M810" s="2"/>
    </row>
    <row r="811">
      <c r="A811" s="2"/>
      <c r="B811" s="2"/>
      <c r="C811" s="2"/>
      <c r="E811" s="2"/>
      <c r="G811" s="2"/>
      <c r="I811" s="2"/>
      <c r="K811" s="2"/>
      <c r="M811" s="2"/>
    </row>
    <row r="812">
      <c r="A812" s="2"/>
      <c r="B812" s="2"/>
      <c r="C812" s="2"/>
      <c r="E812" s="2"/>
      <c r="G812" s="2"/>
      <c r="I812" s="2"/>
      <c r="K812" s="2"/>
      <c r="M812" s="2"/>
    </row>
    <row r="813">
      <c r="A813" s="2"/>
      <c r="B813" s="2"/>
      <c r="C813" s="2"/>
      <c r="E813" s="2"/>
      <c r="G813" s="2"/>
      <c r="I813" s="2"/>
      <c r="K813" s="2"/>
      <c r="M813" s="2"/>
    </row>
    <row r="814">
      <c r="A814" s="2"/>
      <c r="B814" s="2"/>
      <c r="C814" s="2"/>
      <c r="E814" s="2"/>
      <c r="G814" s="2"/>
      <c r="I814" s="2"/>
      <c r="K814" s="2"/>
      <c r="M814" s="2"/>
    </row>
    <row r="815">
      <c r="A815" s="2"/>
      <c r="B815" s="2"/>
      <c r="C815" s="2"/>
      <c r="E815" s="2"/>
      <c r="G815" s="2"/>
      <c r="I815" s="2"/>
      <c r="K815" s="2"/>
      <c r="M815" s="2"/>
    </row>
    <row r="816">
      <c r="A816" s="2"/>
      <c r="B816" s="2"/>
      <c r="C816" s="2"/>
      <c r="E816" s="2"/>
      <c r="G816" s="2"/>
      <c r="I816" s="2"/>
      <c r="K816" s="2"/>
      <c r="M816" s="2"/>
    </row>
    <row r="817">
      <c r="A817" s="2"/>
      <c r="B817" s="2"/>
      <c r="C817" s="2"/>
      <c r="E817" s="2"/>
      <c r="G817" s="2"/>
      <c r="I817" s="2"/>
      <c r="K817" s="2"/>
      <c r="M817" s="2"/>
    </row>
    <row r="818">
      <c r="A818" s="2"/>
      <c r="B818" s="2"/>
      <c r="C818" s="2"/>
      <c r="E818" s="2"/>
      <c r="G818" s="2"/>
      <c r="I818" s="2"/>
      <c r="K818" s="2"/>
      <c r="M818" s="2"/>
    </row>
    <row r="819">
      <c r="A819" s="2"/>
      <c r="B819" s="2"/>
      <c r="C819" s="2"/>
      <c r="E819" s="2"/>
      <c r="G819" s="2"/>
      <c r="I819" s="2"/>
      <c r="K819" s="2"/>
      <c r="M819" s="2"/>
    </row>
    <row r="820">
      <c r="A820" s="2"/>
      <c r="B820" s="2"/>
      <c r="C820" s="2"/>
      <c r="E820" s="2"/>
      <c r="G820" s="2"/>
      <c r="I820" s="2"/>
      <c r="K820" s="2"/>
      <c r="M820" s="2"/>
    </row>
    <row r="821">
      <c r="A821" s="2"/>
      <c r="B821" s="2"/>
      <c r="C821" s="2"/>
      <c r="E821" s="2"/>
      <c r="G821" s="2"/>
      <c r="I821" s="2"/>
      <c r="K821" s="2"/>
      <c r="M821" s="2"/>
    </row>
    <row r="822">
      <c r="A822" s="2"/>
      <c r="B822" s="2"/>
      <c r="C822" s="2"/>
      <c r="E822" s="2"/>
      <c r="G822" s="2"/>
      <c r="I822" s="2"/>
      <c r="K822" s="2"/>
      <c r="M822" s="2"/>
    </row>
    <row r="823">
      <c r="A823" s="2"/>
      <c r="B823" s="2"/>
      <c r="C823" s="2"/>
      <c r="E823" s="2"/>
      <c r="G823" s="2"/>
      <c r="I823" s="2"/>
      <c r="K823" s="2"/>
      <c r="M823" s="2"/>
    </row>
    <row r="824">
      <c r="A824" s="2"/>
      <c r="B824" s="2"/>
      <c r="C824" s="2"/>
      <c r="E824" s="2"/>
      <c r="G824" s="2"/>
      <c r="I824" s="2"/>
      <c r="K824" s="2"/>
      <c r="M824" s="2"/>
    </row>
    <row r="825">
      <c r="A825" s="2"/>
      <c r="B825" s="2"/>
      <c r="C825" s="2"/>
      <c r="E825" s="2"/>
      <c r="G825" s="2"/>
      <c r="I825" s="2"/>
      <c r="K825" s="2"/>
      <c r="M825" s="2"/>
    </row>
    <row r="826">
      <c r="A826" s="2"/>
      <c r="B826" s="2"/>
      <c r="C826" s="2"/>
      <c r="E826" s="2"/>
      <c r="G826" s="2"/>
      <c r="I826" s="2"/>
      <c r="K826" s="2"/>
      <c r="M826" s="2"/>
    </row>
    <row r="827">
      <c r="A827" s="2"/>
      <c r="B827" s="2"/>
      <c r="C827" s="2"/>
      <c r="E827" s="2"/>
      <c r="G827" s="2"/>
      <c r="I827" s="2"/>
      <c r="K827" s="2"/>
      <c r="M827" s="2"/>
    </row>
    <row r="828">
      <c r="A828" s="2"/>
      <c r="B828" s="2"/>
      <c r="C828" s="2"/>
      <c r="E828" s="2"/>
      <c r="G828" s="2"/>
      <c r="I828" s="2"/>
      <c r="K828" s="2"/>
      <c r="M828" s="2"/>
    </row>
    <row r="829">
      <c r="A829" s="2"/>
      <c r="B829" s="2"/>
      <c r="C829" s="2"/>
      <c r="E829" s="2"/>
      <c r="G829" s="2"/>
      <c r="I829" s="2"/>
      <c r="K829" s="2"/>
      <c r="M829" s="2"/>
    </row>
    <row r="830">
      <c r="A830" s="2"/>
      <c r="B830" s="2"/>
      <c r="C830" s="2"/>
      <c r="E830" s="2"/>
      <c r="G830" s="2"/>
      <c r="I830" s="2"/>
      <c r="K830" s="2"/>
      <c r="M830" s="2"/>
    </row>
    <row r="831">
      <c r="A831" s="2"/>
      <c r="B831" s="2"/>
      <c r="C831" s="2"/>
      <c r="E831" s="2"/>
      <c r="G831" s="2"/>
      <c r="I831" s="2"/>
      <c r="K831" s="2"/>
      <c r="M831" s="2"/>
    </row>
    <row r="832">
      <c r="A832" s="2"/>
      <c r="B832" s="2"/>
      <c r="C832" s="2"/>
      <c r="E832" s="2"/>
      <c r="G832" s="2"/>
      <c r="I832" s="2"/>
      <c r="K832" s="2"/>
      <c r="M832" s="2"/>
    </row>
    <row r="833">
      <c r="A833" s="2"/>
      <c r="B833" s="2"/>
      <c r="C833" s="2"/>
      <c r="E833" s="2"/>
      <c r="G833" s="2"/>
      <c r="I833" s="2"/>
      <c r="K833" s="2"/>
      <c r="M833" s="2"/>
    </row>
    <row r="834">
      <c r="A834" s="2"/>
      <c r="B834" s="2"/>
      <c r="C834" s="2"/>
      <c r="E834" s="2"/>
      <c r="G834" s="2"/>
      <c r="I834" s="2"/>
      <c r="K834" s="2"/>
      <c r="M834" s="2"/>
    </row>
    <row r="835">
      <c r="A835" s="2"/>
      <c r="B835" s="2"/>
      <c r="C835" s="2"/>
      <c r="E835" s="2"/>
      <c r="G835" s="2"/>
      <c r="I835" s="2"/>
      <c r="K835" s="2"/>
      <c r="M835" s="2"/>
    </row>
    <row r="836">
      <c r="A836" s="2"/>
      <c r="B836" s="2"/>
      <c r="C836" s="2"/>
      <c r="E836" s="2"/>
      <c r="G836" s="2"/>
      <c r="I836" s="2"/>
      <c r="K836" s="2"/>
      <c r="M836" s="2"/>
    </row>
    <row r="837">
      <c r="A837" s="2"/>
      <c r="B837" s="2"/>
      <c r="C837" s="2"/>
      <c r="E837" s="2"/>
      <c r="G837" s="2"/>
      <c r="I837" s="2"/>
      <c r="K837" s="2"/>
      <c r="M837" s="2"/>
    </row>
    <row r="838">
      <c r="A838" s="2"/>
      <c r="B838" s="2"/>
      <c r="C838" s="2"/>
      <c r="E838" s="2"/>
      <c r="G838" s="2"/>
      <c r="I838" s="2"/>
      <c r="K838" s="2"/>
      <c r="M838" s="2"/>
    </row>
    <row r="839">
      <c r="A839" s="2"/>
      <c r="B839" s="2"/>
      <c r="C839" s="2"/>
      <c r="E839" s="2"/>
      <c r="G839" s="2"/>
      <c r="I839" s="2"/>
      <c r="K839" s="2"/>
      <c r="M839" s="2"/>
    </row>
    <row r="840">
      <c r="A840" s="2"/>
      <c r="B840" s="2"/>
      <c r="C840" s="2"/>
      <c r="E840" s="2"/>
      <c r="G840" s="2"/>
      <c r="I840" s="2"/>
      <c r="K840" s="2"/>
      <c r="M840" s="2"/>
    </row>
    <row r="841">
      <c r="A841" s="2"/>
      <c r="B841" s="2"/>
      <c r="C841" s="2"/>
      <c r="E841" s="2"/>
      <c r="G841" s="2"/>
      <c r="I841" s="2"/>
      <c r="K841" s="2"/>
      <c r="M841" s="2"/>
    </row>
    <row r="842">
      <c r="A842" s="2"/>
      <c r="B842" s="2"/>
      <c r="C842" s="2"/>
      <c r="E842" s="2"/>
      <c r="G842" s="2"/>
      <c r="I842" s="2"/>
      <c r="K842" s="2"/>
      <c r="M842" s="2"/>
    </row>
    <row r="843">
      <c r="A843" s="2"/>
      <c r="B843" s="2"/>
      <c r="C843" s="2"/>
      <c r="E843" s="2"/>
      <c r="G843" s="2"/>
      <c r="I843" s="2"/>
      <c r="K843" s="2"/>
      <c r="M843" s="2"/>
    </row>
    <row r="844">
      <c r="A844" s="2"/>
      <c r="B844" s="2"/>
      <c r="C844" s="2"/>
      <c r="E844" s="2"/>
      <c r="G844" s="2"/>
      <c r="I844" s="2"/>
      <c r="K844" s="2"/>
      <c r="M844" s="2"/>
    </row>
    <row r="845">
      <c r="A845" s="2"/>
      <c r="B845" s="2"/>
      <c r="C845" s="2"/>
      <c r="E845" s="2"/>
      <c r="G845" s="2"/>
      <c r="I845" s="2"/>
      <c r="K845" s="2"/>
      <c r="M845" s="2"/>
    </row>
    <row r="846">
      <c r="A846" s="2"/>
      <c r="B846" s="2"/>
      <c r="C846" s="2"/>
      <c r="E846" s="2"/>
      <c r="G846" s="2"/>
      <c r="I846" s="2"/>
      <c r="K846" s="2"/>
      <c r="M846" s="2"/>
    </row>
    <row r="847">
      <c r="A847" s="2"/>
      <c r="B847" s="2"/>
      <c r="C847" s="2"/>
      <c r="E847" s="2"/>
      <c r="G847" s="2"/>
      <c r="I847" s="2"/>
      <c r="K847" s="2"/>
      <c r="M847" s="2"/>
    </row>
    <row r="848">
      <c r="A848" s="2"/>
      <c r="B848" s="2"/>
      <c r="C848" s="2"/>
      <c r="E848" s="2"/>
      <c r="G848" s="2"/>
      <c r="I848" s="2"/>
      <c r="K848" s="2"/>
      <c r="M848" s="2"/>
    </row>
    <row r="849">
      <c r="A849" s="2"/>
      <c r="B849" s="2"/>
      <c r="C849" s="2"/>
      <c r="E849" s="2"/>
      <c r="G849" s="2"/>
      <c r="I849" s="2"/>
      <c r="K849" s="2"/>
      <c r="M849" s="2"/>
    </row>
    <row r="850">
      <c r="A850" s="2"/>
      <c r="B850" s="2"/>
      <c r="C850" s="2"/>
      <c r="E850" s="2"/>
      <c r="G850" s="2"/>
      <c r="I850" s="2"/>
      <c r="K850" s="2"/>
      <c r="M850" s="2"/>
    </row>
    <row r="851">
      <c r="A851" s="2"/>
      <c r="B851" s="2"/>
      <c r="C851" s="2"/>
      <c r="E851" s="2"/>
      <c r="G851" s="2"/>
      <c r="I851" s="2"/>
      <c r="K851" s="2"/>
      <c r="M851" s="2"/>
    </row>
    <row r="852">
      <c r="A852" s="2"/>
      <c r="B852" s="2"/>
      <c r="C852" s="2"/>
      <c r="E852" s="2"/>
      <c r="G852" s="2"/>
      <c r="I852" s="2"/>
      <c r="K852" s="2"/>
      <c r="M852" s="2"/>
    </row>
    <row r="853">
      <c r="A853" s="2"/>
      <c r="B853" s="2"/>
      <c r="C853" s="2"/>
      <c r="E853" s="2"/>
      <c r="G853" s="2"/>
      <c r="I853" s="2"/>
      <c r="K853" s="2"/>
      <c r="M853" s="2"/>
    </row>
    <row r="854">
      <c r="A854" s="2"/>
      <c r="B854" s="2"/>
      <c r="C854" s="2"/>
      <c r="E854" s="2"/>
      <c r="G854" s="2"/>
      <c r="I854" s="2"/>
      <c r="K854" s="2"/>
      <c r="M854" s="2"/>
    </row>
    <row r="855">
      <c r="A855" s="2"/>
      <c r="B855" s="2"/>
      <c r="C855" s="2"/>
      <c r="E855" s="2"/>
      <c r="G855" s="2"/>
      <c r="I855" s="2"/>
      <c r="K855" s="2"/>
      <c r="M855" s="2"/>
    </row>
    <row r="856">
      <c r="A856" s="2"/>
      <c r="B856" s="2"/>
      <c r="C856" s="2"/>
      <c r="E856" s="2"/>
      <c r="G856" s="2"/>
      <c r="I856" s="2"/>
      <c r="K856" s="2"/>
      <c r="M856" s="2"/>
    </row>
    <row r="857">
      <c r="A857" s="2"/>
      <c r="B857" s="2"/>
      <c r="C857" s="2"/>
      <c r="E857" s="2"/>
      <c r="G857" s="2"/>
      <c r="I857" s="2"/>
      <c r="K857" s="2"/>
      <c r="M857" s="2"/>
    </row>
    <row r="858">
      <c r="A858" s="2"/>
      <c r="B858" s="2"/>
      <c r="C858" s="2"/>
      <c r="E858" s="2"/>
      <c r="G858" s="2"/>
      <c r="I858" s="2"/>
      <c r="K858" s="2"/>
      <c r="M858" s="2"/>
    </row>
    <row r="859">
      <c r="A859" s="2"/>
      <c r="B859" s="2"/>
      <c r="C859" s="2"/>
      <c r="E859" s="2"/>
      <c r="G859" s="2"/>
      <c r="I859" s="2"/>
      <c r="K859" s="2"/>
      <c r="M859" s="2"/>
    </row>
    <row r="860">
      <c r="A860" s="2"/>
      <c r="B860" s="2"/>
      <c r="C860" s="2"/>
      <c r="E860" s="2"/>
      <c r="G860" s="2"/>
      <c r="I860" s="2"/>
      <c r="K860" s="2"/>
      <c r="M860" s="2"/>
    </row>
    <row r="861">
      <c r="A861" s="2"/>
      <c r="B861" s="2"/>
      <c r="C861" s="2"/>
      <c r="E861" s="2"/>
      <c r="G861" s="2"/>
      <c r="I861" s="2"/>
      <c r="K861" s="2"/>
      <c r="M861" s="2"/>
    </row>
    <row r="862">
      <c r="A862" s="2"/>
      <c r="B862" s="2"/>
      <c r="C862" s="2"/>
      <c r="E862" s="2"/>
      <c r="G862" s="2"/>
      <c r="I862" s="2"/>
      <c r="K862" s="2"/>
      <c r="M862" s="2"/>
    </row>
    <row r="863">
      <c r="A863" s="2"/>
      <c r="B863" s="2"/>
      <c r="C863" s="2"/>
      <c r="E863" s="2"/>
      <c r="G863" s="2"/>
      <c r="I863" s="2"/>
      <c r="K863" s="2"/>
      <c r="M863" s="2"/>
    </row>
    <row r="864">
      <c r="A864" s="2"/>
      <c r="B864" s="2"/>
      <c r="C864" s="2"/>
      <c r="E864" s="2"/>
      <c r="G864" s="2"/>
      <c r="I864" s="2"/>
      <c r="K864" s="2"/>
      <c r="M864" s="2"/>
    </row>
    <row r="865">
      <c r="A865" s="2"/>
      <c r="B865" s="2"/>
      <c r="C865" s="2"/>
      <c r="E865" s="2"/>
      <c r="G865" s="2"/>
      <c r="I865" s="2"/>
      <c r="K865" s="2"/>
      <c r="M865" s="2"/>
    </row>
    <row r="866">
      <c r="A866" s="2"/>
      <c r="B866" s="2"/>
      <c r="C866" s="2"/>
      <c r="E866" s="2"/>
      <c r="G866" s="2"/>
      <c r="I866" s="2"/>
      <c r="K866" s="2"/>
      <c r="M866" s="2"/>
    </row>
    <row r="867">
      <c r="A867" s="2"/>
      <c r="B867" s="2"/>
      <c r="C867" s="2"/>
      <c r="E867" s="2"/>
      <c r="G867" s="2"/>
      <c r="I867" s="2"/>
      <c r="K867" s="2"/>
      <c r="M867" s="2"/>
    </row>
    <row r="868">
      <c r="A868" s="2"/>
      <c r="B868" s="2"/>
      <c r="C868" s="2"/>
      <c r="E868" s="2"/>
      <c r="G868" s="2"/>
      <c r="I868" s="2"/>
      <c r="K868" s="2"/>
      <c r="M868" s="2"/>
    </row>
    <row r="869">
      <c r="A869" s="2"/>
      <c r="B869" s="2"/>
      <c r="C869" s="2"/>
      <c r="E869" s="2"/>
      <c r="G869" s="2"/>
      <c r="I869" s="2"/>
      <c r="K869" s="2"/>
      <c r="M869" s="2"/>
    </row>
    <row r="870">
      <c r="A870" s="2"/>
      <c r="B870" s="2"/>
      <c r="C870" s="2"/>
      <c r="E870" s="2"/>
      <c r="G870" s="2"/>
      <c r="I870" s="2"/>
      <c r="K870" s="2"/>
      <c r="M870" s="2"/>
    </row>
    <row r="871">
      <c r="A871" s="2"/>
      <c r="B871" s="2"/>
      <c r="C871" s="2"/>
      <c r="E871" s="2"/>
      <c r="G871" s="2"/>
      <c r="I871" s="2"/>
      <c r="K871" s="2"/>
      <c r="M871" s="2"/>
    </row>
    <row r="872">
      <c r="A872" s="2"/>
      <c r="B872" s="2"/>
      <c r="C872" s="2"/>
      <c r="E872" s="2"/>
      <c r="G872" s="2"/>
      <c r="I872" s="2"/>
      <c r="K872" s="2"/>
      <c r="M872" s="2"/>
    </row>
    <row r="873">
      <c r="A873" s="2"/>
      <c r="B873" s="2"/>
      <c r="C873" s="2"/>
      <c r="E873" s="2"/>
      <c r="G873" s="2"/>
      <c r="I873" s="2"/>
      <c r="K873" s="2"/>
      <c r="M873" s="2"/>
    </row>
    <row r="874">
      <c r="A874" s="2"/>
      <c r="B874" s="2"/>
      <c r="C874" s="2"/>
      <c r="E874" s="2"/>
      <c r="G874" s="2"/>
      <c r="I874" s="2"/>
      <c r="K874" s="2"/>
      <c r="M874" s="2"/>
    </row>
    <row r="875">
      <c r="A875" s="2"/>
      <c r="B875" s="2"/>
      <c r="C875" s="2"/>
      <c r="E875" s="2"/>
      <c r="G875" s="2"/>
      <c r="I875" s="2"/>
      <c r="K875" s="2"/>
      <c r="M875" s="2"/>
    </row>
    <row r="876">
      <c r="A876" s="2"/>
      <c r="B876" s="2"/>
      <c r="C876" s="2"/>
      <c r="E876" s="2"/>
      <c r="G876" s="2"/>
      <c r="I876" s="2"/>
      <c r="K876" s="2"/>
      <c r="M876" s="2"/>
    </row>
    <row r="877">
      <c r="A877" s="2"/>
      <c r="B877" s="2"/>
      <c r="C877" s="2"/>
      <c r="E877" s="2"/>
      <c r="G877" s="2"/>
      <c r="I877" s="2"/>
      <c r="K877" s="2"/>
      <c r="M877" s="2"/>
    </row>
    <row r="878">
      <c r="A878" s="2"/>
      <c r="B878" s="2"/>
      <c r="C878" s="2"/>
      <c r="E878" s="2"/>
      <c r="G878" s="2"/>
      <c r="I878" s="2"/>
      <c r="K878" s="2"/>
      <c r="M878" s="2"/>
    </row>
    <row r="879">
      <c r="A879" s="2"/>
      <c r="B879" s="2"/>
      <c r="C879" s="2"/>
      <c r="E879" s="2"/>
      <c r="G879" s="2"/>
      <c r="I879" s="2"/>
      <c r="K879" s="2"/>
      <c r="M879" s="2"/>
    </row>
    <row r="880">
      <c r="A880" s="2"/>
      <c r="B880" s="2"/>
      <c r="C880" s="2"/>
      <c r="E880" s="2"/>
      <c r="G880" s="2"/>
      <c r="I880" s="2"/>
      <c r="K880" s="2"/>
      <c r="M880" s="2"/>
    </row>
    <row r="881">
      <c r="A881" s="2"/>
      <c r="B881" s="2"/>
      <c r="C881" s="2"/>
      <c r="E881" s="2"/>
      <c r="G881" s="2"/>
      <c r="I881" s="2"/>
      <c r="K881" s="2"/>
      <c r="M881" s="2"/>
    </row>
    <row r="882">
      <c r="A882" s="2"/>
      <c r="B882" s="2"/>
      <c r="C882" s="2"/>
      <c r="E882" s="2"/>
      <c r="G882" s="2"/>
      <c r="I882" s="2"/>
      <c r="K882" s="2"/>
      <c r="M882" s="2"/>
    </row>
    <row r="883">
      <c r="A883" s="2"/>
      <c r="B883" s="2"/>
      <c r="C883" s="2"/>
      <c r="E883" s="2"/>
      <c r="G883" s="2"/>
      <c r="I883" s="2"/>
      <c r="K883" s="2"/>
      <c r="M883" s="2"/>
    </row>
    <row r="884">
      <c r="A884" s="2"/>
      <c r="B884" s="2"/>
      <c r="C884" s="2"/>
      <c r="E884" s="2"/>
      <c r="G884" s="2"/>
      <c r="I884" s="2"/>
      <c r="K884" s="2"/>
      <c r="M884" s="2"/>
    </row>
    <row r="885">
      <c r="A885" s="2"/>
      <c r="B885" s="2"/>
      <c r="C885" s="2"/>
      <c r="E885" s="2"/>
      <c r="G885" s="2"/>
      <c r="I885" s="2"/>
      <c r="K885" s="2"/>
      <c r="M885" s="2"/>
    </row>
    <row r="886">
      <c r="A886" s="2"/>
      <c r="B886" s="2"/>
      <c r="C886" s="2"/>
      <c r="E886" s="2"/>
      <c r="G886" s="2"/>
      <c r="I886" s="2"/>
      <c r="K886" s="2"/>
      <c r="M886" s="2"/>
    </row>
    <row r="887">
      <c r="A887" s="2"/>
      <c r="B887" s="2"/>
      <c r="C887" s="2"/>
      <c r="E887" s="2"/>
      <c r="G887" s="2"/>
      <c r="I887" s="2"/>
      <c r="K887" s="2"/>
      <c r="M887" s="2"/>
    </row>
    <row r="888">
      <c r="A888" s="2"/>
      <c r="B888" s="2"/>
      <c r="C888" s="2"/>
      <c r="E888" s="2"/>
      <c r="G888" s="2"/>
      <c r="I888" s="2"/>
      <c r="K888" s="2"/>
      <c r="M888" s="2"/>
    </row>
    <row r="889">
      <c r="A889" s="2"/>
      <c r="B889" s="2"/>
      <c r="C889" s="2"/>
      <c r="E889" s="2"/>
      <c r="G889" s="2"/>
      <c r="I889" s="2"/>
      <c r="K889" s="2"/>
      <c r="M889" s="2"/>
    </row>
    <row r="890">
      <c r="A890" s="2"/>
      <c r="B890" s="2"/>
      <c r="C890" s="2"/>
      <c r="E890" s="2"/>
      <c r="G890" s="2"/>
      <c r="I890" s="2"/>
      <c r="K890" s="2"/>
      <c r="M890" s="2"/>
    </row>
    <row r="891">
      <c r="A891" s="2"/>
      <c r="B891" s="2"/>
      <c r="C891" s="2"/>
      <c r="E891" s="2"/>
      <c r="G891" s="2"/>
      <c r="I891" s="2"/>
      <c r="K891" s="2"/>
      <c r="M891" s="2"/>
    </row>
    <row r="892">
      <c r="A892" s="2"/>
      <c r="B892" s="2"/>
      <c r="C892" s="2"/>
      <c r="E892" s="2"/>
      <c r="G892" s="2"/>
      <c r="I892" s="2"/>
      <c r="K892" s="2"/>
      <c r="M892" s="2"/>
    </row>
    <row r="893">
      <c r="A893" s="2"/>
      <c r="B893" s="2"/>
      <c r="C893" s="2"/>
      <c r="E893" s="2"/>
      <c r="G893" s="2"/>
      <c r="I893" s="2"/>
      <c r="K893" s="2"/>
      <c r="M893" s="2"/>
    </row>
    <row r="894">
      <c r="A894" s="2"/>
      <c r="B894" s="2"/>
      <c r="C894" s="2"/>
      <c r="E894" s="2"/>
      <c r="G894" s="2"/>
      <c r="I894" s="2"/>
      <c r="K894" s="2"/>
      <c r="M894" s="2"/>
    </row>
    <row r="895">
      <c r="A895" s="2"/>
      <c r="B895" s="2"/>
      <c r="C895" s="2"/>
      <c r="E895" s="2"/>
      <c r="G895" s="2"/>
      <c r="I895" s="2"/>
      <c r="K895" s="2"/>
      <c r="M895" s="2"/>
    </row>
    <row r="896">
      <c r="A896" s="2"/>
      <c r="B896" s="2"/>
      <c r="C896" s="2"/>
      <c r="E896" s="2"/>
      <c r="G896" s="2"/>
      <c r="I896" s="2"/>
      <c r="K896" s="2"/>
      <c r="M896" s="2"/>
    </row>
    <row r="897">
      <c r="A897" s="2"/>
      <c r="B897" s="2"/>
      <c r="C897" s="2"/>
      <c r="E897" s="2"/>
      <c r="G897" s="2"/>
      <c r="I897" s="2"/>
      <c r="K897" s="2"/>
      <c r="M897" s="2"/>
    </row>
    <row r="898">
      <c r="A898" s="2"/>
      <c r="B898" s="2"/>
      <c r="C898" s="2"/>
      <c r="E898" s="2"/>
      <c r="G898" s="2"/>
      <c r="I898" s="2"/>
      <c r="K898" s="2"/>
      <c r="M898" s="2"/>
    </row>
    <row r="899">
      <c r="A899" s="2"/>
      <c r="B899" s="2"/>
      <c r="C899" s="2"/>
      <c r="E899" s="2"/>
      <c r="G899" s="2"/>
      <c r="I899" s="2"/>
      <c r="K899" s="2"/>
      <c r="M899" s="2"/>
    </row>
    <row r="900">
      <c r="A900" s="2"/>
      <c r="B900" s="2"/>
      <c r="C900" s="2"/>
      <c r="E900" s="2"/>
      <c r="G900" s="2"/>
      <c r="I900" s="2"/>
      <c r="K900" s="2"/>
      <c r="M900" s="2"/>
    </row>
    <row r="901">
      <c r="A901" s="2"/>
      <c r="B901" s="2"/>
      <c r="C901" s="2"/>
      <c r="E901" s="2"/>
      <c r="G901" s="2"/>
      <c r="I901" s="2"/>
      <c r="K901" s="2"/>
      <c r="M901" s="2"/>
    </row>
    <row r="902">
      <c r="A902" s="2"/>
      <c r="B902" s="2"/>
      <c r="C902" s="2"/>
      <c r="E902" s="2"/>
      <c r="G902" s="2"/>
      <c r="I902" s="2"/>
      <c r="K902" s="2"/>
      <c r="M902" s="2"/>
    </row>
    <row r="903">
      <c r="A903" s="2"/>
      <c r="B903" s="2"/>
      <c r="C903" s="2"/>
      <c r="E903" s="2"/>
      <c r="G903" s="2"/>
      <c r="I903" s="2"/>
      <c r="K903" s="2"/>
      <c r="M903" s="2"/>
    </row>
    <row r="904">
      <c r="A904" s="2"/>
      <c r="B904" s="2"/>
      <c r="C904" s="2"/>
      <c r="E904" s="2"/>
      <c r="G904" s="2"/>
      <c r="I904" s="2"/>
      <c r="K904" s="2"/>
      <c r="M904" s="2"/>
    </row>
    <row r="905">
      <c r="A905" s="2"/>
      <c r="B905" s="2"/>
      <c r="C905" s="2"/>
      <c r="E905" s="2"/>
      <c r="G905" s="2"/>
      <c r="I905" s="2"/>
      <c r="K905" s="2"/>
      <c r="M905" s="2"/>
    </row>
    <row r="906">
      <c r="A906" s="2"/>
      <c r="B906" s="2"/>
      <c r="C906" s="2"/>
      <c r="E906" s="2"/>
      <c r="G906" s="2"/>
      <c r="I906" s="2"/>
      <c r="K906" s="2"/>
      <c r="M906" s="2"/>
    </row>
    <row r="907">
      <c r="A907" s="2"/>
      <c r="B907" s="2"/>
      <c r="C907" s="2"/>
      <c r="E907" s="2"/>
      <c r="G907" s="2"/>
      <c r="I907" s="2"/>
      <c r="K907" s="2"/>
      <c r="M907" s="2"/>
    </row>
    <row r="908">
      <c r="A908" s="2"/>
      <c r="B908" s="2"/>
      <c r="C908" s="2"/>
      <c r="E908" s="2"/>
      <c r="G908" s="2"/>
      <c r="I908" s="2"/>
      <c r="K908" s="2"/>
      <c r="M908" s="2"/>
    </row>
    <row r="909">
      <c r="A909" s="2"/>
      <c r="B909" s="2"/>
      <c r="C909" s="2"/>
      <c r="E909" s="2"/>
      <c r="G909" s="2"/>
      <c r="I909" s="2"/>
      <c r="K909" s="2"/>
      <c r="M909" s="2"/>
    </row>
    <row r="910">
      <c r="A910" s="2"/>
      <c r="B910" s="2"/>
      <c r="C910" s="2"/>
      <c r="E910" s="2"/>
      <c r="G910" s="2"/>
      <c r="I910" s="2"/>
      <c r="K910" s="2"/>
      <c r="M910" s="2"/>
    </row>
    <row r="911">
      <c r="A911" s="2"/>
      <c r="B911" s="2"/>
      <c r="C911" s="2"/>
      <c r="E911" s="2"/>
      <c r="G911" s="2"/>
      <c r="I911" s="2"/>
      <c r="K911" s="2"/>
      <c r="M911" s="2"/>
    </row>
    <row r="912">
      <c r="A912" s="2"/>
      <c r="B912" s="2"/>
      <c r="C912" s="2"/>
      <c r="E912" s="2"/>
      <c r="G912" s="2"/>
      <c r="I912" s="2"/>
      <c r="K912" s="2"/>
      <c r="M912" s="2"/>
    </row>
    <row r="913">
      <c r="A913" s="2"/>
      <c r="B913" s="2"/>
      <c r="C913" s="2"/>
      <c r="E913" s="2"/>
      <c r="G913" s="2"/>
      <c r="I913" s="2"/>
      <c r="K913" s="2"/>
      <c r="M913" s="2"/>
    </row>
    <row r="914">
      <c r="A914" s="2"/>
      <c r="B914" s="2"/>
      <c r="C914" s="2"/>
      <c r="E914" s="2"/>
      <c r="G914" s="2"/>
      <c r="I914" s="2"/>
      <c r="K914" s="2"/>
      <c r="M914" s="2"/>
    </row>
    <row r="915">
      <c r="A915" s="2"/>
      <c r="B915" s="2"/>
      <c r="C915" s="2"/>
      <c r="E915" s="2"/>
      <c r="G915" s="2"/>
      <c r="I915" s="2"/>
      <c r="K915" s="2"/>
      <c r="M915" s="2"/>
    </row>
    <row r="916">
      <c r="A916" s="2"/>
      <c r="B916" s="2"/>
      <c r="C916" s="2"/>
      <c r="E916" s="2"/>
      <c r="G916" s="2"/>
      <c r="I916" s="2"/>
      <c r="K916" s="2"/>
      <c r="M916" s="2"/>
    </row>
    <row r="917">
      <c r="A917" s="2"/>
      <c r="B917" s="2"/>
      <c r="C917" s="2"/>
      <c r="E917" s="2"/>
      <c r="G917" s="2"/>
      <c r="I917" s="2"/>
      <c r="K917" s="2"/>
      <c r="M917" s="2"/>
    </row>
    <row r="918">
      <c r="A918" s="2"/>
      <c r="B918" s="2"/>
      <c r="C918" s="2"/>
      <c r="E918" s="2"/>
      <c r="G918" s="2"/>
      <c r="I918" s="2"/>
      <c r="K918" s="2"/>
      <c r="M918" s="2"/>
    </row>
    <row r="919">
      <c r="A919" s="2"/>
      <c r="B919" s="2"/>
      <c r="C919" s="2"/>
      <c r="E919" s="2"/>
      <c r="G919" s="2"/>
      <c r="I919" s="2"/>
      <c r="K919" s="2"/>
      <c r="M919" s="2"/>
    </row>
    <row r="920">
      <c r="A920" s="2"/>
      <c r="B920" s="2"/>
      <c r="C920" s="2"/>
      <c r="E920" s="2"/>
      <c r="G920" s="2"/>
      <c r="I920" s="2"/>
      <c r="K920" s="2"/>
      <c r="M920" s="2"/>
    </row>
    <row r="921">
      <c r="A921" s="2"/>
      <c r="B921" s="2"/>
      <c r="C921" s="2"/>
      <c r="E921" s="2"/>
      <c r="G921" s="2"/>
      <c r="I921" s="2"/>
      <c r="K921" s="2"/>
      <c r="M921" s="2"/>
    </row>
    <row r="922">
      <c r="A922" s="2"/>
      <c r="B922" s="2"/>
      <c r="C922" s="2"/>
      <c r="E922" s="2"/>
      <c r="G922" s="2"/>
      <c r="I922" s="2"/>
      <c r="K922" s="2"/>
      <c r="M922" s="2"/>
    </row>
    <row r="923">
      <c r="A923" s="2"/>
      <c r="B923" s="2"/>
      <c r="C923" s="2"/>
      <c r="E923" s="2"/>
      <c r="G923" s="2"/>
      <c r="I923" s="2"/>
      <c r="K923" s="2"/>
      <c r="M923" s="2"/>
    </row>
    <row r="924">
      <c r="A924" s="2"/>
      <c r="B924" s="2"/>
      <c r="C924" s="2"/>
      <c r="E924" s="2"/>
      <c r="G924" s="2"/>
      <c r="I924" s="2"/>
      <c r="K924" s="2"/>
      <c r="M924" s="2"/>
    </row>
    <row r="925">
      <c r="A925" s="2"/>
      <c r="B925" s="2"/>
      <c r="C925" s="2"/>
      <c r="E925" s="2"/>
      <c r="G925" s="2"/>
      <c r="I925" s="2"/>
      <c r="K925" s="2"/>
      <c r="M925" s="2"/>
    </row>
    <row r="926">
      <c r="A926" s="2"/>
      <c r="B926" s="2"/>
      <c r="C926" s="2"/>
      <c r="E926" s="2"/>
      <c r="G926" s="2"/>
      <c r="I926" s="2"/>
      <c r="K926" s="2"/>
      <c r="M926" s="2"/>
    </row>
    <row r="927">
      <c r="A927" s="2"/>
      <c r="B927" s="2"/>
      <c r="C927" s="2"/>
      <c r="E927" s="2"/>
      <c r="G927" s="2"/>
      <c r="I927" s="2"/>
      <c r="K927" s="2"/>
      <c r="M927" s="2"/>
    </row>
    <row r="928">
      <c r="A928" s="2"/>
      <c r="B928" s="2"/>
      <c r="C928" s="2"/>
      <c r="E928" s="2"/>
      <c r="G928" s="2"/>
      <c r="I928" s="2"/>
      <c r="K928" s="2"/>
      <c r="M928" s="2"/>
    </row>
    <row r="929">
      <c r="A929" s="2"/>
      <c r="B929" s="2"/>
      <c r="C929" s="2"/>
      <c r="E929" s="2"/>
      <c r="G929" s="2"/>
      <c r="I929" s="2"/>
      <c r="K929" s="2"/>
      <c r="M929" s="2"/>
    </row>
    <row r="930">
      <c r="A930" s="2"/>
      <c r="B930" s="2"/>
      <c r="C930" s="2"/>
      <c r="E930" s="2"/>
      <c r="G930" s="2"/>
      <c r="I930" s="2"/>
      <c r="K930" s="2"/>
      <c r="M930" s="2"/>
    </row>
    <row r="931">
      <c r="A931" s="2"/>
      <c r="B931" s="2"/>
      <c r="C931" s="2"/>
      <c r="E931" s="2"/>
      <c r="G931" s="2"/>
      <c r="I931" s="2"/>
      <c r="K931" s="2"/>
      <c r="M931" s="2"/>
    </row>
    <row r="932">
      <c r="A932" s="2"/>
      <c r="B932" s="2"/>
      <c r="C932" s="2"/>
      <c r="E932" s="2"/>
      <c r="G932" s="2"/>
      <c r="I932" s="2"/>
      <c r="K932" s="2"/>
      <c r="M932" s="2"/>
    </row>
    <row r="933">
      <c r="A933" s="2"/>
      <c r="B933" s="2"/>
      <c r="C933" s="2"/>
      <c r="E933" s="2"/>
      <c r="G933" s="2"/>
      <c r="I933" s="2"/>
      <c r="K933" s="2"/>
      <c r="M933" s="2"/>
    </row>
    <row r="934">
      <c r="A934" s="2"/>
      <c r="B934" s="2"/>
      <c r="C934" s="2"/>
      <c r="E934" s="2"/>
      <c r="G934" s="2"/>
      <c r="I934" s="2"/>
      <c r="K934" s="2"/>
      <c r="M934" s="2"/>
    </row>
    <row r="935">
      <c r="A935" s="2"/>
      <c r="B935" s="2"/>
      <c r="C935" s="2"/>
      <c r="E935" s="2"/>
      <c r="G935" s="2"/>
      <c r="I935" s="2"/>
      <c r="K935" s="2"/>
      <c r="M935" s="2"/>
    </row>
    <row r="936">
      <c r="A936" s="2"/>
      <c r="B936" s="2"/>
      <c r="C936" s="2"/>
      <c r="E936" s="2"/>
      <c r="G936" s="2"/>
      <c r="I936" s="2"/>
      <c r="K936" s="2"/>
      <c r="M936" s="2"/>
    </row>
    <row r="937">
      <c r="A937" s="2"/>
      <c r="B937" s="2"/>
      <c r="C937" s="2"/>
      <c r="E937" s="2"/>
      <c r="G937" s="2"/>
      <c r="I937" s="2"/>
      <c r="K937" s="2"/>
      <c r="M937" s="2"/>
    </row>
    <row r="938">
      <c r="A938" s="2"/>
      <c r="B938" s="2"/>
      <c r="C938" s="2"/>
      <c r="E938" s="2"/>
      <c r="G938" s="2"/>
      <c r="I938" s="2"/>
      <c r="K938" s="2"/>
      <c r="M938" s="2"/>
    </row>
    <row r="939">
      <c r="A939" s="2"/>
      <c r="B939" s="2"/>
      <c r="C939" s="2"/>
      <c r="E939" s="2"/>
      <c r="G939" s="2"/>
      <c r="I939" s="2"/>
      <c r="K939" s="2"/>
      <c r="M939" s="2"/>
    </row>
    <row r="940">
      <c r="A940" s="2"/>
      <c r="B940" s="2"/>
      <c r="C940" s="2"/>
      <c r="E940" s="2"/>
      <c r="G940" s="2"/>
      <c r="I940" s="2"/>
      <c r="K940" s="2"/>
      <c r="M940" s="2"/>
    </row>
    <row r="941">
      <c r="A941" s="2"/>
      <c r="B941" s="2"/>
      <c r="C941" s="2"/>
      <c r="E941" s="2"/>
      <c r="G941" s="2"/>
      <c r="I941" s="2"/>
      <c r="K941" s="2"/>
      <c r="M941" s="2"/>
    </row>
    <row r="942">
      <c r="A942" s="2"/>
      <c r="B942" s="2"/>
      <c r="C942" s="2"/>
      <c r="E942" s="2"/>
      <c r="G942" s="2"/>
      <c r="I942" s="2"/>
      <c r="K942" s="2"/>
      <c r="M942" s="2"/>
    </row>
    <row r="943">
      <c r="A943" s="2"/>
      <c r="B943" s="2"/>
      <c r="C943" s="2"/>
      <c r="E943" s="2"/>
      <c r="G943" s="2"/>
      <c r="I943" s="2"/>
      <c r="K943" s="2"/>
      <c r="M943" s="2"/>
    </row>
    <row r="944">
      <c r="A944" s="2"/>
      <c r="B944" s="2"/>
      <c r="C944" s="2"/>
      <c r="E944" s="2"/>
      <c r="G944" s="2"/>
      <c r="I944" s="2"/>
      <c r="K944" s="2"/>
      <c r="M944" s="2"/>
    </row>
    <row r="945">
      <c r="A945" s="2"/>
      <c r="B945" s="2"/>
      <c r="C945" s="2"/>
      <c r="E945" s="2"/>
      <c r="G945" s="2"/>
      <c r="I945" s="2"/>
      <c r="K945" s="2"/>
      <c r="M945" s="2"/>
    </row>
    <row r="946">
      <c r="A946" s="2"/>
      <c r="B946" s="2"/>
      <c r="C946" s="2"/>
      <c r="E946" s="2"/>
      <c r="G946" s="2"/>
      <c r="I946" s="2"/>
      <c r="K946" s="2"/>
      <c r="M946" s="2"/>
    </row>
    <row r="947">
      <c r="A947" s="2"/>
      <c r="B947" s="2"/>
      <c r="C947" s="2"/>
      <c r="E947" s="2"/>
      <c r="G947" s="2"/>
      <c r="I947" s="2"/>
      <c r="K947" s="2"/>
      <c r="M947" s="2"/>
    </row>
    <row r="948">
      <c r="A948" s="2"/>
      <c r="B948" s="2"/>
      <c r="C948" s="2"/>
      <c r="E948" s="2"/>
      <c r="G948" s="2"/>
      <c r="I948" s="2"/>
      <c r="K948" s="2"/>
      <c r="M948" s="2"/>
    </row>
    <row r="949">
      <c r="A949" s="2"/>
      <c r="B949" s="2"/>
      <c r="C949" s="2"/>
      <c r="E949" s="2"/>
      <c r="G949" s="2"/>
      <c r="I949" s="2"/>
      <c r="K949" s="2"/>
      <c r="M949" s="2"/>
    </row>
    <row r="950">
      <c r="A950" s="2"/>
      <c r="B950" s="2"/>
      <c r="C950" s="2"/>
      <c r="E950" s="2"/>
      <c r="G950" s="2"/>
      <c r="I950" s="2"/>
      <c r="K950" s="2"/>
      <c r="M950" s="2"/>
    </row>
    <row r="951">
      <c r="A951" s="2"/>
      <c r="B951" s="2"/>
      <c r="C951" s="2"/>
      <c r="E951" s="2"/>
      <c r="G951" s="2"/>
      <c r="I951" s="2"/>
      <c r="K951" s="2"/>
      <c r="M951" s="2"/>
    </row>
    <row r="952">
      <c r="A952" s="2"/>
      <c r="B952" s="2"/>
      <c r="C952" s="2"/>
      <c r="E952" s="2"/>
      <c r="G952" s="2"/>
      <c r="I952" s="2"/>
      <c r="K952" s="2"/>
      <c r="M952" s="2"/>
    </row>
    <row r="953">
      <c r="A953" s="2"/>
      <c r="B953" s="2"/>
      <c r="C953" s="2"/>
      <c r="E953" s="2"/>
      <c r="G953" s="2"/>
      <c r="I953" s="2"/>
      <c r="K953" s="2"/>
      <c r="M953" s="2"/>
    </row>
    <row r="954">
      <c r="A954" s="2"/>
      <c r="B954" s="2"/>
      <c r="C954" s="2"/>
      <c r="E954" s="2"/>
      <c r="G954" s="2"/>
      <c r="I954" s="2"/>
      <c r="K954" s="2"/>
      <c r="M954" s="2"/>
    </row>
    <row r="955">
      <c r="A955" s="2"/>
      <c r="B955" s="2"/>
      <c r="C955" s="2"/>
      <c r="E955" s="2"/>
      <c r="G955" s="2"/>
      <c r="I955" s="2"/>
      <c r="K955" s="2"/>
      <c r="M955" s="2"/>
    </row>
    <row r="956">
      <c r="A956" s="2"/>
      <c r="B956" s="2"/>
      <c r="C956" s="2"/>
      <c r="E956" s="2"/>
      <c r="G956" s="2"/>
      <c r="I956" s="2"/>
      <c r="K956" s="2"/>
      <c r="M956" s="2"/>
    </row>
    <row r="957">
      <c r="A957" s="2"/>
      <c r="B957" s="2"/>
      <c r="C957" s="2"/>
      <c r="E957" s="2"/>
      <c r="G957" s="2"/>
      <c r="I957" s="2"/>
      <c r="K957" s="2"/>
      <c r="M957" s="2"/>
    </row>
    <row r="958">
      <c r="A958" s="2"/>
      <c r="B958" s="2"/>
      <c r="C958" s="2"/>
      <c r="E958" s="2"/>
      <c r="G958" s="2"/>
      <c r="I958" s="2"/>
      <c r="K958" s="2"/>
      <c r="M958" s="2"/>
    </row>
    <row r="959">
      <c r="A959" s="2"/>
      <c r="B959" s="2"/>
      <c r="C959" s="2"/>
      <c r="E959" s="2"/>
      <c r="G959" s="2"/>
      <c r="I959" s="2"/>
      <c r="K959" s="2"/>
      <c r="M959" s="2"/>
    </row>
    <row r="960">
      <c r="A960" s="2"/>
      <c r="B960" s="2"/>
      <c r="C960" s="2"/>
      <c r="E960" s="2"/>
      <c r="G960" s="2"/>
      <c r="I960" s="2"/>
      <c r="K960" s="2"/>
      <c r="M960" s="2"/>
    </row>
    <row r="961">
      <c r="A961" s="2"/>
      <c r="B961" s="2"/>
      <c r="C961" s="2"/>
      <c r="E961" s="2"/>
      <c r="G961" s="2"/>
      <c r="I961" s="2"/>
      <c r="K961" s="2"/>
      <c r="M961" s="2"/>
    </row>
    <row r="962">
      <c r="A962" s="2"/>
      <c r="B962" s="2"/>
      <c r="C962" s="2"/>
      <c r="E962" s="2"/>
      <c r="G962" s="2"/>
      <c r="I962" s="2"/>
      <c r="K962" s="2"/>
      <c r="M962" s="2"/>
    </row>
    <row r="963">
      <c r="A963" s="2"/>
      <c r="B963" s="2"/>
      <c r="C963" s="2"/>
      <c r="E963" s="2"/>
      <c r="G963" s="2"/>
      <c r="I963" s="2"/>
      <c r="K963" s="2"/>
      <c r="M963" s="2"/>
    </row>
    <row r="964">
      <c r="A964" s="2"/>
      <c r="B964" s="2"/>
      <c r="C964" s="2"/>
      <c r="E964" s="2"/>
      <c r="G964" s="2"/>
      <c r="I964" s="2"/>
      <c r="K964" s="2"/>
      <c r="M964" s="2"/>
    </row>
    <row r="965">
      <c r="A965" s="2"/>
      <c r="B965" s="2"/>
      <c r="C965" s="2"/>
      <c r="E965" s="2"/>
      <c r="G965" s="2"/>
      <c r="I965" s="2"/>
      <c r="K965" s="2"/>
      <c r="M965" s="2"/>
    </row>
    <row r="966">
      <c r="A966" s="2"/>
      <c r="B966" s="2"/>
      <c r="C966" s="2"/>
      <c r="E966" s="2"/>
      <c r="G966" s="2"/>
      <c r="I966" s="2"/>
      <c r="K966" s="2"/>
      <c r="M966" s="2"/>
    </row>
    <row r="967">
      <c r="A967" s="2"/>
      <c r="B967" s="2"/>
      <c r="C967" s="2"/>
      <c r="E967" s="2"/>
      <c r="G967" s="2"/>
      <c r="I967" s="2"/>
      <c r="K967" s="2"/>
      <c r="M967" s="2"/>
    </row>
    <row r="968">
      <c r="A968" s="2"/>
      <c r="B968" s="2"/>
      <c r="C968" s="2"/>
      <c r="E968" s="2"/>
      <c r="G968" s="2"/>
      <c r="I968" s="2"/>
      <c r="K968" s="2"/>
      <c r="M968" s="2"/>
    </row>
    <row r="969">
      <c r="A969" s="2"/>
      <c r="B969" s="2"/>
      <c r="C969" s="2"/>
      <c r="E969" s="2"/>
      <c r="G969" s="2"/>
      <c r="I969" s="2"/>
      <c r="K969" s="2"/>
      <c r="M969" s="2"/>
    </row>
    <row r="970">
      <c r="A970" s="2"/>
      <c r="B970" s="2"/>
      <c r="C970" s="2"/>
      <c r="E970" s="2"/>
      <c r="G970" s="2"/>
      <c r="I970" s="2"/>
      <c r="K970" s="2"/>
      <c r="M970" s="2"/>
    </row>
    <row r="971">
      <c r="A971" s="2"/>
      <c r="B971" s="2"/>
      <c r="C971" s="2"/>
      <c r="E971" s="2"/>
      <c r="G971" s="2"/>
      <c r="I971" s="2"/>
      <c r="K971" s="2"/>
      <c r="M971" s="2"/>
    </row>
    <row r="972">
      <c r="A972" s="2"/>
      <c r="B972" s="2"/>
      <c r="C972" s="2"/>
      <c r="E972" s="2"/>
      <c r="G972" s="2"/>
      <c r="I972" s="2"/>
      <c r="K972" s="2"/>
      <c r="M972" s="2"/>
    </row>
    <row r="973">
      <c r="A973" s="2"/>
      <c r="B973" s="2"/>
      <c r="C973" s="2"/>
      <c r="E973" s="2"/>
      <c r="G973" s="2"/>
      <c r="I973" s="2"/>
      <c r="K973" s="2"/>
      <c r="M973" s="2"/>
    </row>
    <row r="974">
      <c r="A974" s="2"/>
      <c r="B974" s="2"/>
      <c r="C974" s="2"/>
      <c r="E974" s="2"/>
      <c r="G974" s="2"/>
      <c r="I974" s="2"/>
      <c r="K974" s="2"/>
      <c r="M974" s="2"/>
    </row>
    <row r="975">
      <c r="A975" s="2"/>
      <c r="B975" s="2"/>
      <c r="C975" s="2"/>
      <c r="E975" s="2"/>
      <c r="G975" s="2"/>
      <c r="I975" s="2"/>
      <c r="K975" s="2"/>
      <c r="M975" s="2"/>
    </row>
    <row r="976">
      <c r="A976" s="2"/>
      <c r="B976" s="2"/>
      <c r="C976" s="2"/>
      <c r="E976" s="2"/>
      <c r="G976" s="2"/>
      <c r="I976" s="2"/>
      <c r="K976" s="2"/>
      <c r="M976" s="2"/>
    </row>
    <row r="977">
      <c r="A977" s="2"/>
      <c r="B977" s="2"/>
      <c r="C977" s="2"/>
      <c r="E977" s="2"/>
      <c r="G977" s="2"/>
      <c r="I977" s="2"/>
      <c r="K977" s="2"/>
      <c r="M977" s="2"/>
    </row>
    <row r="978">
      <c r="A978" s="2"/>
      <c r="B978" s="2"/>
      <c r="C978" s="2"/>
      <c r="E978" s="2"/>
      <c r="G978" s="2"/>
      <c r="I978" s="2"/>
      <c r="K978" s="2"/>
      <c r="M978" s="2"/>
    </row>
    <row r="979">
      <c r="A979" s="2"/>
      <c r="B979" s="2"/>
      <c r="C979" s="2"/>
      <c r="E979" s="2"/>
      <c r="G979" s="2"/>
      <c r="I979" s="2"/>
      <c r="K979" s="2"/>
      <c r="M979" s="2"/>
    </row>
    <row r="980">
      <c r="A980" s="2"/>
      <c r="B980" s="2"/>
      <c r="C980" s="2"/>
      <c r="E980" s="2"/>
      <c r="G980" s="2"/>
      <c r="I980" s="2"/>
      <c r="K980" s="2"/>
      <c r="M980" s="2"/>
    </row>
    <row r="981">
      <c r="A981" s="2"/>
      <c r="B981" s="2"/>
      <c r="C981" s="2"/>
      <c r="E981" s="2"/>
      <c r="G981" s="2"/>
      <c r="I981" s="2"/>
      <c r="K981" s="2"/>
      <c r="M981" s="2"/>
    </row>
    <row r="982">
      <c r="A982" s="2"/>
      <c r="B982" s="2"/>
      <c r="C982" s="2"/>
      <c r="E982" s="2"/>
      <c r="G982" s="2"/>
      <c r="I982" s="2"/>
      <c r="K982" s="2"/>
      <c r="M982" s="2"/>
    </row>
    <row r="983">
      <c r="A983" s="2"/>
      <c r="B983" s="2"/>
      <c r="C983" s="2"/>
      <c r="E983" s="2"/>
      <c r="G983" s="2"/>
      <c r="I983" s="2"/>
      <c r="K983" s="2"/>
      <c r="M983" s="2"/>
    </row>
    <row r="984">
      <c r="A984" s="2"/>
      <c r="B984" s="2"/>
      <c r="C984" s="2"/>
      <c r="E984" s="2"/>
      <c r="G984" s="2"/>
      <c r="I984" s="2"/>
      <c r="K984" s="2"/>
      <c r="M984" s="2"/>
    </row>
    <row r="985">
      <c r="A985" s="2"/>
      <c r="B985" s="2"/>
      <c r="C985" s="2"/>
      <c r="E985" s="2"/>
      <c r="G985" s="2"/>
      <c r="I985" s="2"/>
      <c r="K985" s="2"/>
      <c r="M985" s="2"/>
    </row>
    <row r="986">
      <c r="A986" s="2"/>
      <c r="B986" s="2"/>
      <c r="C986" s="2"/>
      <c r="E986" s="2"/>
      <c r="G986" s="2"/>
      <c r="I986" s="2"/>
      <c r="K986" s="2"/>
      <c r="M986" s="2"/>
    </row>
    <row r="987">
      <c r="A987" s="2"/>
      <c r="B987" s="2"/>
      <c r="C987" s="2"/>
      <c r="E987" s="2"/>
      <c r="G987" s="2"/>
      <c r="I987" s="2"/>
      <c r="K987" s="2"/>
      <c r="M987" s="2"/>
    </row>
    <row r="988">
      <c r="A988" s="2"/>
      <c r="B988" s="2"/>
      <c r="C988" s="2"/>
      <c r="E988" s="2"/>
      <c r="G988" s="2"/>
      <c r="I988" s="2"/>
      <c r="K988" s="2"/>
      <c r="M988" s="2"/>
    </row>
    <row r="989">
      <c r="A989" s="2"/>
      <c r="B989" s="2"/>
      <c r="C989" s="2"/>
      <c r="E989" s="2"/>
      <c r="G989" s="2"/>
      <c r="I989" s="2"/>
      <c r="K989" s="2"/>
      <c r="M989" s="2"/>
    </row>
    <row r="990">
      <c r="A990" s="2"/>
      <c r="B990" s="2"/>
      <c r="C990" s="2"/>
      <c r="E990" s="2"/>
      <c r="G990" s="2"/>
      <c r="I990" s="2"/>
      <c r="K990" s="2"/>
      <c r="M990" s="2"/>
    </row>
    <row r="991">
      <c r="A991" s="2"/>
      <c r="B991" s="2"/>
      <c r="C991" s="2"/>
      <c r="E991" s="2"/>
      <c r="G991" s="2"/>
      <c r="I991" s="2"/>
      <c r="K991" s="2"/>
      <c r="M991" s="2"/>
    </row>
    <row r="992">
      <c r="A992" s="2"/>
      <c r="B992" s="2"/>
      <c r="C992" s="2"/>
      <c r="E992" s="2"/>
      <c r="G992" s="2"/>
      <c r="I992" s="2"/>
      <c r="K992" s="2"/>
      <c r="M992" s="2"/>
    </row>
    <row r="993">
      <c r="A993" s="2"/>
      <c r="B993" s="2"/>
      <c r="C993" s="2"/>
      <c r="E993" s="2"/>
      <c r="G993" s="2"/>
      <c r="I993" s="2"/>
      <c r="K993" s="2"/>
      <c r="M993" s="2"/>
    </row>
    <row r="994">
      <c r="A994" s="2"/>
      <c r="B994" s="2"/>
      <c r="C994" s="2"/>
      <c r="E994" s="2"/>
      <c r="G994" s="2"/>
      <c r="I994" s="2"/>
      <c r="K994" s="2"/>
      <c r="M994" s="2"/>
    </row>
    <row r="995">
      <c r="A995" s="2"/>
      <c r="B995" s="2"/>
      <c r="C995" s="2"/>
      <c r="E995" s="2"/>
      <c r="G995" s="2"/>
      <c r="I995" s="2"/>
      <c r="K995" s="2"/>
      <c r="M995" s="2"/>
    </row>
    <row r="996">
      <c r="A996" s="2"/>
      <c r="B996" s="2"/>
      <c r="C996" s="2"/>
      <c r="E996" s="2"/>
      <c r="G996" s="2"/>
      <c r="I996" s="2"/>
      <c r="K996" s="2"/>
      <c r="M996" s="2"/>
    </row>
    <row r="997">
      <c r="A997" s="2"/>
      <c r="B997" s="2"/>
      <c r="C997" s="2"/>
      <c r="E997" s="2"/>
      <c r="G997" s="2"/>
      <c r="I997" s="2"/>
      <c r="K997" s="2"/>
      <c r="M997" s="2"/>
    </row>
    <row r="998">
      <c r="A998" s="2"/>
      <c r="B998" s="2"/>
      <c r="C998" s="2"/>
      <c r="E998" s="2"/>
      <c r="G998" s="2"/>
      <c r="I998" s="2"/>
      <c r="K998" s="2"/>
      <c r="M998" s="2"/>
    </row>
    <row r="999">
      <c r="A999" s="2"/>
      <c r="B999" s="2"/>
      <c r="C999" s="2"/>
      <c r="E999" s="2"/>
      <c r="G999" s="2"/>
      <c r="I999" s="2"/>
      <c r="K999" s="2"/>
      <c r="M999" s="2"/>
    </row>
    <row r="1000">
      <c r="A1000" s="2"/>
      <c r="B1000" s="2"/>
      <c r="C1000" s="2"/>
      <c r="E1000" s="2"/>
      <c r="G1000" s="2"/>
      <c r="I1000" s="2"/>
      <c r="K1000" s="2"/>
      <c r="M1000"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5"/>
    <col customWidth="1" min="3" max="3" width="17.13"/>
    <col customWidth="1" min="4" max="4" width="19.25"/>
    <col customWidth="1" min="5" max="5" width="17.38"/>
    <col customWidth="1" min="6" max="6" width="23.63"/>
    <col customWidth="1" min="7" max="7" width="18.38"/>
    <col customWidth="1" min="8" max="8" width="22.0"/>
    <col customWidth="1" min="9" max="9" width="19.88"/>
    <col customWidth="1" min="10" max="10" width="25.63"/>
    <col customWidth="1" min="11" max="11" width="17.38"/>
    <col customWidth="1" min="12" max="12" width="26.25"/>
    <col customWidth="1" min="13" max="13" width="17.38"/>
    <col customWidth="1" min="14" max="14" width="23.88"/>
  </cols>
  <sheetData>
    <row r="1">
      <c r="A1" s="2"/>
      <c r="B1" s="3" t="s">
        <v>13</v>
      </c>
      <c r="C1" s="3" t="s">
        <v>14</v>
      </c>
      <c r="D1" s="1" t="s">
        <v>15</v>
      </c>
      <c r="E1" s="3" t="s">
        <v>16</v>
      </c>
      <c r="F1" s="1" t="s">
        <v>17</v>
      </c>
      <c r="G1" s="3" t="s">
        <v>18</v>
      </c>
      <c r="H1" s="1" t="s">
        <v>19</v>
      </c>
      <c r="I1" s="3" t="s">
        <v>20</v>
      </c>
      <c r="J1" s="1" t="s">
        <v>21</v>
      </c>
      <c r="K1" s="3" t="s">
        <v>22</v>
      </c>
      <c r="L1" s="1" t="s">
        <v>23</v>
      </c>
      <c r="M1" s="3" t="s">
        <v>24</v>
      </c>
      <c r="N1" s="1" t="s">
        <v>25</v>
      </c>
    </row>
    <row r="2">
      <c r="A2" s="3" t="s">
        <v>26</v>
      </c>
      <c r="B2" s="3" t="s">
        <v>196</v>
      </c>
      <c r="C2" s="3" t="s">
        <v>116</v>
      </c>
      <c r="D2" s="1" t="str">
        <f>IFERROR(__xludf.DUMMYFUNCTION("GOOGLETRANSLATE(C2,""en"",""de"")"),"Ich hätte essen sollen")</f>
        <v>Ich hätte essen sollen</v>
      </c>
      <c r="E2" s="3" t="s">
        <v>117</v>
      </c>
      <c r="F2" s="1" t="str">
        <f>IFERROR(__xludf.DUMMYFUNCTION("GOOGLETRANSLATE(E2,""en"",""de"")"),"Du hättest essen sollen.")</f>
        <v>Du hättest essen sollen.</v>
      </c>
      <c r="G2" s="3" t="s">
        <v>118</v>
      </c>
      <c r="H2" s="1" t="str">
        <f>IFERROR(__xludf.DUMMYFUNCTION("GOOGLETRANSLATE(G2,""en"",""de"")"),"Er hätte essen sollen.")</f>
        <v>Er hätte essen sollen.</v>
      </c>
      <c r="I2" s="3"/>
      <c r="J2" s="1" t="str">
        <f>IFERROR(__xludf.DUMMYFUNCTION("GOOGLETRANSLATE(I2,""en"",""de"")"),"#VALUE!")</f>
        <v>#VALUE!</v>
      </c>
      <c r="K2" s="3"/>
      <c r="L2" s="1" t="str">
        <f>IFERROR(__xludf.DUMMYFUNCTION("GOOGLETRANSLATE(K2,""en"",""de"")"),"#VALUE!")</f>
        <v>#VALUE!</v>
      </c>
      <c r="M2" s="3"/>
      <c r="N2" s="1" t="str">
        <f>IFERROR(__xludf.DUMMYFUNCTION("GOOGLETRANSLATE(M2,""en"",""de"")"),"#VALUE!")</f>
        <v>#VALUE!</v>
      </c>
    </row>
    <row r="3">
      <c r="A3" s="3" t="s">
        <v>29</v>
      </c>
      <c r="B3" s="3" t="s">
        <v>197</v>
      </c>
      <c r="C3" s="3" t="s">
        <v>120</v>
      </c>
      <c r="D3" s="1" t="str">
        <f>IFERROR(__xludf.DUMMYFUNCTION("GOOGLETRANSLATE(C3,""en"",""de"")"),"Ich hätte trinken sollen.")</f>
        <v>Ich hätte trinken sollen.</v>
      </c>
      <c r="E3" s="4" t="s">
        <v>121</v>
      </c>
      <c r="F3" s="1" t="str">
        <f>IFERROR(__xludf.DUMMYFUNCTION("GOOGLETRANSLATE(E3,""en"",""de"")"),"Du hättest trinken sollen.")</f>
        <v>Du hättest trinken sollen.</v>
      </c>
      <c r="G3" s="4" t="s">
        <v>122</v>
      </c>
      <c r="H3" s="1" t="str">
        <f>IFERROR(__xludf.DUMMYFUNCTION("GOOGLETRANSLATE(G3,""en"",""de"")"),"Er hätte trinken sollen.")</f>
        <v>Er hätte trinken sollen.</v>
      </c>
      <c r="I3" s="4" t="s">
        <v>123</v>
      </c>
      <c r="J3" s="1" t="str">
        <f>IFERROR(__xludf.DUMMYFUNCTION("GOOGLETRANSLATE(I3,""en"",""de"")"),"Wir hätten trinken sollen.")</f>
        <v>Wir hätten trinken sollen.</v>
      </c>
      <c r="K3" s="4" t="s">
        <v>124</v>
      </c>
      <c r="L3" s="1" t="str">
        <f>IFERROR(__xludf.DUMMYFUNCTION("GOOGLETRANSLATE(K3,""en"",""de"")"),"Ihr hättet alle trinken sollen.")</f>
        <v>Ihr hättet alle trinken sollen.</v>
      </c>
      <c r="M3" s="4" t="s">
        <v>125</v>
      </c>
      <c r="N3" s="1" t="str">
        <f>IFERROR(__xludf.DUMMYFUNCTION("GOOGLETRANSLATE(M3,""en"",""de"")"),"Sie hätten trinken sollen.")</f>
        <v>Sie hätten trinken sollen.</v>
      </c>
    </row>
    <row r="4">
      <c r="A4" s="3" t="s">
        <v>36</v>
      </c>
      <c r="B4" s="3" t="s">
        <v>198</v>
      </c>
      <c r="C4" s="3" t="s">
        <v>176</v>
      </c>
      <c r="D4" s="1" t="str">
        <f>IFERROR(__xludf.DUMMYFUNCTION("GOOGLETRANSLATE(C4,""en"",""de"")"),"Ich hätte schlafen sollen.")</f>
        <v>Ich hätte schlafen sollen.</v>
      </c>
      <c r="E4" s="3" t="s">
        <v>177</v>
      </c>
      <c r="F4" s="1" t="str">
        <f>IFERROR(__xludf.DUMMYFUNCTION("GOOGLETRANSLATE(E4,""en"",""de"")"),"Du hättest schlafen sollen.")</f>
        <v>Du hättest schlafen sollen.</v>
      </c>
      <c r="G4" s="3" t="s">
        <v>178</v>
      </c>
      <c r="H4" s="1" t="str">
        <f>IFERROR(__xludf.DUMMYFUNCTION("GOOGLETRANSLATE(G4,""en"",""de"")"),"Er hätte schlafen sollen.")</f>
        <v>Er hätte schlafen sollen.</v>
      </c>
      <c r="I4" s="3" t="s">
        <v>179</v>
      </c>
      <c r="J4" s="1" t="str">
        <f>IFERROR(__xludf.DUMMYFUNCTION("GOOGLETRANSLATE(I4,""en"",""de"")"),"Wir hätten schlafen sollen.")</f>
        <v>Wir hätten schlafen sollen.</v>
      </c>
      <c r="K4" s="3" t="s">
        <v>180</v>
      </c>
      <c r="L4" s="1" t="str">
        <f>IFERROR(__xludf.DUMMYFUNCTION("GOOGLETRANSLATE(K4,""en"",""de"")"),"Ihr hättet alle schlafen sollen.")</f>
        <v>Ihr hättet alle schlafen sollen.</v>
      </c>
      <c r="M4" s="3" t="s">
        <v>199</v>
      </c>
      <c r="N4" s="1" t="str">
        <f>IFERROR(__xludf.DUMMYFUNCTION("GOOGLETRANSLATE(M4,""en"",""de"")"),"Du hättest schlafen sollen.")</f>
        <v>Du hättest schlafen sollen.</v>
      </c>
    </row>
    <row r="5">
      <c r="A5" s="3" t="s">
        <v>42</v>
      </c>
      <c r="B5" s="3" t="s">
        <v>200</v>
      </c>
      <c r="C5" s="3" t="s">
        <v>127</v>
      </c>
      <c r="D5" s="1" t="str">
        <f>IFERROR(__xludf.DUMMYFUNCTION("GOOGLETRANSLATE(C5,""en"",""de"")"),"Ich hätte arbeiten sollen.")</f>
        <v>Ich hätte arbeiten sollen.</v>
      </c>
      <c r="E5" s="4" t="s">
        <v>128</v>
      </c>
      <c r="F5" s="1" t="str">
        <f>IFERROR(__xludf.DUMMYFUNCTION("GOOGLETRANSLATE(E5,""en"",""de"")"),"Du hättest arbeiten sollen.")</f>
        <v>Du hättest arbeiten sollen.</v>
      </c>
      <c r="G5" s="4" t="s">
        <v>129</v>
      </c>
      <c r="H5" s="1" t="str">
        <f>IFERROR(__xludf.DUMMYFUNCTION("GOOGLETRANSLATE(G5,""en"",""de"")"),"Er hätte arbeiten sollen.")</f>
        <v>Er hätte arbeiten sollen.</v>
      </c>
      <c r="I5" s="4" t="s">
        <v>130</v>
      </c>
      <c r="J5" s="1" t="str">
        <f>IFERROR(__xludf.DUMMYFUNCTION("GOOGLETRANSLATE(I5,""en"",""de"")"),"Wir hätten arbeiten sollen.")</f>
        <v>Wir hätten arbeiten sollen.</v>
      </c>
      <c r="K5" s="4" t="s">
        <v>131</v>
      </c>
      <c r="L5" s="1" t="str">
        <f>IFERROR(__xludf.DUMMYFUNCTION("GOOGLETRANSLATE(K5,""en"",""de"")"),"Ihr hättet alle arbeiten sollen.")</f>
        <v>Ihr hättet alle arbeiten sollen.</v>
      </c>
      <c r="M5" s="4" t="s">
        <v>132</v>
      </c>
      <c r="N5" s="1" t="str">
        <f>IFERROR(__xludf.DUMMYFUNCTION("GOOGLETRANSLATE(M5,""en"",""de"")"),"Sie hätten arbeiten sollen.")</f>
        <v>Sie hätten arbeiten sollen.</v>
      </c>
    </row>
    <row r="6">
      <c r="A6" s="3" t="s">
        <v>50</v>
      </c>
      <c r="B6" s="3" t="s">
        <v>201</v>
      </c>
      <c r="C6" s="4" t="s">
        <v>134</v>
      </c>
      <c r="D6" s="1" t="str">
        <f>IFERROR(__xludf.DUMMYFUNCTION("GOOGLETRANSLATE(C6,""en"",""de"")"),"Ich hätte lesen sollen.")</f>
        <v>Ich hätte lesen sollen.</v>
      </c>
      <c r="E6" s="4" t="s">
        <v>135</v>
      </c>
      <c r="F6" s="1" t="str">
        <f>IFERROR(__xludf.DUMMYFUNCTION("GOOGLETRANSLATE(E6,""en"",""de"")"),"Du hättest lesen sollen.")</f>
        <v>Du hättest lesen sollen.</v>
      </c>
      <c r="G6" s="4" t="s">
        <v>136</v>
      </c>
      <c r="H6" s="1" t="str">
        <f>IFERROR(__xludf.DUMMYFUNCTION("GOOGLETRANSLATE(G6,""en"",""de"")"),"Er hätte lesen sollen.")</f>
        <v>Er hätte lesen sollen.</v>
      </c>
      <c r="I6" s="4" t="s">
        <v>137</v>
      </c>
      <c r="J6" s="1" t="str">
        <f>IFERROR(__xludf.DUMMYFUNCTION("GOOGLETRANSLATE(I6,""en"",""de"")"),"Wir hätten lesen sollen.")</f>
        <v>Wir hätten lesen sollen.</v>
      </c>
      <c r="K6" s="3" t="s">
        <v>138</v>
      </c>
      <c r="L6" s="1" t="str">
        <f>IFERROR(__xludf.DUMMYFUNCTION("GOOGLETRANSLATE(K6,""en"",""de"")"),"Ihr hättet es alle lesen sollen.")</f>
        <v>Ihr hättet es alle lesen sollen.</v>
      </c>
      <c r="M6" s="3" t="s">
        <v>139</v>
      </c>
      <c r="N6" s="1" t="str">
        <f>IFERROR(__xludf.DUMMYFUNCTION("GOOGLETRANSLATE(M6,""en"",""de"")"),"Sie hätten es lesen sollen.")</f>
        <v>Sie hätten es lesen sollen.</v>
      </c>
    </row>
    <row r="7">
      <c r="A7" s="3" t="s">
        <v>58</v>
      </c>
      <c r="B7" s="3" t="s">
        <v>202</v>
      </c>
      <c r="C7" s="2"/>
      <c r="D7" s="1" t="str">
        <f>IFERROR(__xludf.DUMMYFUNCTION("GOOGLETRANSLATE(C7,""en"",""de"")"),"#VALUE!")</f>
        <v>#VALUE!</v>
      </c>
      <c r="E7" s="2"/>
      <c r="F7" s="1" t="str">
        <f>IFERROR(__xludf.DUMMYFUNCTION("GOOGLETRANSLATE(E7,""en"",""de"")"),"#VALUE!")</f>
        <v>#VALUE!</v>
      </c>
      <c r="G7" s="2"/>
      <c r="H7" s="1" t="str">
        <f>IFERROR(__xludf.DUMMYFUNCTION("GOOGLETRANSLATE(G7,""en"",""de"")"),"#VALUE!")</f>
        <v>#VALUE!</v>
      </c>
      <c r="I7" s="2"/>
      <c r="J7" s="1" t="str">
        <f>IFERROR(__xludf.DUMMYFUNCTION("GOOGLETRANSLATE(I7,""en"",""de"")"),"#VALUE!")</f>
        <v>#VALUE!</v>
      </c>
      <c r="K7" s="2"/>
      <c r="L7" s="1" t="str">
        <f>IFERROR(__xludf.DUMMYFUNCTION("GOOGLETRANSLATE(K7,""en"",""de"")"),"#VALUE!")</f>
        <v>#VALUE!</v>
      </c>
      <c r="M7" s="2"/>
      <c r="N7" s="1" t="str">
        <f>IFERROR(__xludf.DUMMYFUNCTION("GOOGLETRANSLATE(M7,""en"",""de"")"),"#VALUE!")</f>
        <v>#VALUE!</v>
      </c>
    </row>
    <row r="8">
      <c r="A8" s="2"/>
      <c r="B8" s="2"/>
      <c r="C8" s="2"/>
      <c r="D8" s="1" t="str">
        <f>IFERROR(__xludf.DUMMYFUNCTION("GOOGLETRANSLATE(C8,""en"",""de"")"),"#VALUE!")</f>
        <v>#VALUE!</v>
      </c>
      <c r="E8" s="2"/>
      <c r="F8" s="1" t="str">
        <f>IFERROR(__xludf.DUMMYFUNCTION("GOOGLETRANSLATE(E8,""en"",""de"")"),"#VALUE!")</f>
        <v>#VALUE!</v>
      </c>
      <c r="G8" s="2"/>
      <c r="H8" s="1" t="str">
        <f>IFERROR(__xludf.DUMMYFUNCTION("GOOGLETRANSLATE(G8,""en"",""de"")"),"#VALUE!")</f>
        <v>#VALUE!</v>
      </c>
      <c r="I8" s="2"/>
      <c r="J8" s="1" t="str">
        <f>IFERROR(__xludf.DUMMYFUNCTION("GOOGLETRANSLATE(I8,""en"",""de"")"),"#VALUE!")</f>
        <v>#VALUE!</v>
      </c>
      <c r="K8" s="2"/>
      <c r="L8" s="1" t="str">
        <f>IFERROR(__xludf.DUMMYFUNCTION("GOOGLETRANSLATE(K8,""en"",""de"")"),"#VALUE!")</f>
        <v>#VALUE!</v>
      </c>
      <c r="M8" s="2"/>
      <c r="N8" s="1" t="str">
        <f>IFERROR(__xludf.DUMMYFUNCTION("GOOGLETRANSLATE(M8,""en"",""de"")"),"#VALUE!")</f>
        <v>#VALUE!</v>
      </c>
    </row>
    <row r="9">
      <c r="A9" s="2"/>
      <c r="B9" s="2"/>
      <c r="C9" s="2"/>
      <c r="D9" s="1" t="str">
        <f>IFERROR(__xludf.DUMMYFUNCTION("GOOGLETRANSLATE(C9,""en"",""de"")"),"#VALUE!")</f>
        <v>#VALUE!</v>
      </c>
      <c r="E9" s="2"/>
      <c r="F9" s="1" t="str">
        <f>IFERROR(__xludf.DUMMYFUNCTION("GOOGLETRANSLATE(E9,""en"",""de"")"),"#VALUE!")</f>
        <v>#VALUE!</v>
      </c>
      <c r="G9" s="2"/>
      <c r="H9" s="1" t="str">
        <f>IFERROR(__xludf.DUMMYFUNCTION("GOOGLETRANSLATE(G9,""en"",""de"")"),"#VALUE!")</f>
        <v>#VALUE!</v>
      </c>
      <c r="I9" s="2"/>
      <c r="J9" s="1" t="str">
        <f>IFERROR(__xludf.DUMMYFUNCTION("GOOGLETRANSLATE(I9,""en"",""de"")"),"#VALUE!")</f>
        <v>#VALUE!</v>
      </c>
      <c r="K9" s="2"/>
      <c r="L9" s="1" t="str">
        <f>IFERROR(__xludf.DUMMYFUNCTION("GOOGLETRANSLATE(K9,""en"",""de"")"),"#VALUE!")</f>
        <v>#VALUE!</v>
      </c>
      <c r="M9" s="2"/>
      <c r="N9" s="1" t="str">
        <f>IFERROR(__xludf.DUMMYFUNCTION("GOOGLETRANSLATE(M9,""en"",""de"")"),"#VALUE!")</f>
        <v>#VALUE!</v>
      </c>
    </row>
    <row r="10">
      <c r="A10" s="3" t="s">
        <v>66</v>
      </c>
      <c r="B10" s="2"/>
      <c r="C10" s="2"/>
      <c r="D10" s="1" t="str">
        <f>IFERROR(__xludf.DUMMYFUNCTION("GOOGLETRANSLATE(C10,""en"",""de"")"),"#VALUE!")</f>
        <v>#VALUE!</v>
      </c>
      <c r="E10" s="2"/>
      <c r="F10" s="1" t="str">
        <f>IFERROR(__xludf.DUMMYFUNCTION("GOOGLETRANSLATE(E10,""en"",""de"")"),"#VALUE!")</f>
        <v>#VALUE!</v>
      </c>
      <c r="G10" s="2"/>
      <c r="H10" s="1" t="str">
        <f>IFERROR(__xludf.DUMMYFUNCTION("GOOGLETRANSLATE(G10,""en"",""de"")"),"#VALUE!")</f>
        <v>#VALUE!</v>
      </c>
      <c r="I10" s="2"/>
      <c r="J10" s="1" t="str">
        <f>IFERROR(__xludf.DUMMYFUNCTION("GOOGLETRANSLATE(I10,""en"",""de"")"),"#VALUE!")</f>
        <v>#VALUE!</v>
      </c>
      <c r="K10" s="2"/>
      <c r="L10" s="1" t="str">
        <f>IFERROR(__xludf.DUMMYFUNCTION("GOOGLETRANSLATE(K10,""en"",""de"")"),"#VALUE!")</f>
        <v>#VALUE!</v>
      </c>
      <c r="M10" s="2"/>
      <c r="N10" s="1" t="str">
        <f>IFERROR(__xludf.DUMMYFUNCTION("GOOGLETRANSLATE(M10,""en"",""de"")"),"#VALUE!")</f>
        <v>#VALUE!</v>
      </c>
    </row>
    <row r="11">
      <c r="A11" s="3" t="s">
        <v>67</v>
      </c>
      <c r="B11" s="3" t="s">
        <v>203</v>
      </c>
      <c r="C11" s="3" t="s">
        <v>204</v>
      </c>
      <c r="D11" s="1" t="str">
        <f>IFERROR(__xludf.DUMMYFUNCTION("GOOGLETRANSLATE(C11,""en"",""de"")"),"Ich wäre gereist")</f>
        <v>Ich wäre gereist</v>
      </c>
      <c r="E11" s="3" t="s">
        <v>205</v>
      </c>
      <c r="F11" s="1" t="str">
        <f>IFERROR(__xludf.DUMMYFUNCTION("GOOGLETRANSLATE(E11,""en"",""de"")"),"Du wärst gereist")</f>
        <v>Du wärst gereist</v>
      </c>
      <c r="G11" s="3" t="s">
        <v>206</v>
      </c>
      <c r="H11" s="1" t="str">
        <f>IFERROR(__xludf.DUMMYFUNCTION("GOOGLETRANSLATE(G11,""en"",""de"")"),"Er wäre gereist")</f>
        <v>Er wäre gereist</v>
      </c>
      <c r="I11" s="3" t="s">
        <v>207</v>
      </c>
      <c r="J11" s="1" t="str">
        <f>IFERROR(__xludf.DUMMYFUNCTION("GOOGLETRANSLATE(I11,""en"",""de"")"),"Wir wären gereist")</f>
        <v>Wir wären gereist</v>
      </c>
      <c r="K11" s="3" t="s">
        <v>208</v>
      </c>
      <c r="L11" s="1" t="str">
        <f>IFERROR(__xludf.DUMMYFUNCTION("GOOGLETRANSLATE(K11,""en"",""de"")"),"Ihr wärt alle gereist")</f>
        <v>Ihr wärt alle gereist</v>
      </c>
      <c r="M11" s="3" t="s">
        <v>209</v>
      </c>
      <c r="N11" s="1" t="str">
        <f>IFERROR(__xludf.DUMMYFUNCTION("GOOGLETRANSLATE(M11,""en"",""de"")"),"Sir, Sie wären gereist")</f>
        <v>Sir, Sie wären gereist</v>
      </c>
    </row>
    <row r="12">
      <c r="A12" s="3" t="s">
        <v>75</v>
      </c>
      <c r="B12" s="3" t="s">
        <v>210</v>
      </c>
      <c r="C12" s="3" t="s">
        <v>211</v>
      </c>
      <c r="D12" s="1" t="str">
        <f>IFERROR(__xludf.DUMMYFUNCTION("GOOGLETRANSLATE(C12,""en"",""de"")"),"Ich wäre zu Fuß gegangen.")</f>
        <v>Ich wäre zu Fuß gegangen.</v>
      </c>
      <c r="E12" s="3" t="s">
        <v>212</v>
      </c>
      <c r="F12" s="1" t="str">
        <f>IFERROR(__xludf.DUMMYFUNCTION("GOOGLETRANSLATE(E12,""en"",""de"")"),"Du wärst gelaufen.")</f>
        <v>Du wärst gelaufen.</v>
      </c>
      <c r="G12" s="3" t="s">
        <v>213</v>
      </c>
      <c r="H12" s="1" t="str">
        <f>IFERROR(__xludf.DUMMYFUNCTION("GOOGLETRANSLATE(G12,""en"",""de"")"),"Er wäre gelaufen.")</f>
        <v>Er wäre gelaufen.</v>
      </c>
      <c r="I12" s="3" t="s">
        <v>214</v>
      </c>
      <c r="J12" s="1" t="str">
        <f>IFERROR(__xludf.DUMMYFUNCTION("GOOGLETRANSLATE(I12,""en"",""de"")"),"Wir wären zu Fuß gegangen.")</f>
        <v>Wir wären zu Fuß gegangen.</v>
      </c>
      <c r="K12" s="3" t="s">
        <v>215</v>
      </c>
      <c r="L12" s="1" t="str">
        <f>IFERROR(__xludf.DUMMYFUNCTION("GOOGLETRANSLATE(K12,""en"",""de"")"),"Ihr wärt alle zu Fuß gegangen.")</f>
        <v>Ihr wärt alle zu Fuß gegangen.</v>
      </c>
      <c r="M12" s="3" t="s">
        <v>216</v>
      </c>
      <c r="N12" s="1" t="str">
        <f>IFERROR(__xludf.DUMMYFUNCTION("GOOGLETRANSLATE(M12,""en"",""de"")"),"Sir, Sie wären zu Fuß gegangen.")</f>
        <v>Sir, Sie wären zu Fuß gegangen.</v>
      </c>
    </row>
    <row r="13">
      <c r="A13" s="3" t="s">
        <v>83</v>
      </c>
      <c r="B13" s="3" t="s">
        <v>217</v>
      </c>
      <c r="C13" s="3" t="s">
        <v>218</v>
      </c>
      <c r="D13" s="1" t="str">
        <f>IFERROR(__xludf.DUMMYFUNCTION("GOOGLETRANSLATE(C13,""en"",""de"")"),"Ich wäre gerannt.")</f>
        <v>Ich wäre gerannt.</v>
      </c>
      <c r="E13" s="3" t="s">
        <v>219</v>
      </c>
      <c r="F13" s="1" t="str">
        <f>IFERROR(__xludf.DUMMYFUNCTION("GOOGLETRANSLATE(E13,""en"",""de"")"),"Du wärst gerannt.")</f>
        <v>Du wärst gerannt.</v>
      </c>
      <c r="G13" s="3" t="s">
        <v>220</v>
      </c>
      <c r="H13" s="1" t="str">
        <f>IFERROR(__xludf.DUMMYFUNCTION("GOOGLETRANSLATE(G13,""en"",""de"")"),"Er wäre gerannt.")</f>
        <v>Er wäre gerannt.</v>
      </c>
      <c r="I13" s="3" t="s">
        <v>221</v>
      </c>
      <c r="J13" s="1" t="str">
        <f>IFERROR(__xludf.DUMMYFUNCTION("GOOGLETRANSLATE(I13,""en"",""de"")"),"Wir wären gerannt.")</f>
        <v>Wir wären gerannt.</v>
      </c>
      <c r="K13" s="3" t="s">
        <v>222</v>
      </c>
      <c r="L13" s="1" t="str">
        <f>IFERROR(__xludf.DUMMYFUNCTION("GOOGLETRANSLATE(K13,""en"",""de"")"),"Ihr wärt alle gerannt.")</f>
        <v>Ihr wärt alle gerannt.</v>
      </c>
      <c r="M13" s="3" t="s">
        <v>223</v>
      </c>
      <c r="N13" s="1" t="str">
        <f>IFERROR(__xludf.DUMMYFUNCTION("GOOGLETRANSLATE(M13,""en"",""de"")"),"Sir, Sie wären gerannt.")</f>
        <v>Sir, Sie wären gerannt.</v>
      </c>
    </row>
    <row r="14">
      <c r="A14" s="3" t="s">
        <v>91</v>
      </c>
      <c r="B14" s="3" t="s">
        <v>224</v>
      </c>
      <c r="C14" s="3" t="s">
        <v>225</v>
      </c>
      <c r="D14" s="1" t="str">
        <f>IFERROR(__xludf.DUMMYFUNCTION("GOOGLETRANSLATE(C14,""en"",""de"")"),"Ich hätte geschlafen.")</f>
        <v>Ich hätte geschlafen.</v>
      </c>
      <c r="E14" s="3" t="s">
        <v>226</v>
      </c>
      <c r="F14" s="1" t="str">
        <f>IFERROR(__xludf.DUMMYFUNCTION("GOOGLETRANSLATE(E14,""en"",""de"")"),"Du hättest geschlafen.")</f>
        <v>Du hättest geschlafen.</v>
      </c>
      <c r="G14" s="3" t="s">
        <v>227</v>
      </c>
      <c r="H14" s="1" t="str">
        <f>IFERROR(__xludf.DUMMYFUNCTION("GOOGLETRANSLATE(G14,""en"",""de"")"),"Er hätte geschlafen.")</f>
        <v>Er hätte geschlafen.</v>
      </c>
      <c r="I14" s="3" t="s">
        <v>228</v>
      </c>
      <c r="J14" s="1" t="str">
        <f>IFERROR(__xludf.DUMMYFUNCTION("GOOGLETRANSLATE(I14,""en"",""de"")"),"Wir hätten geschlafen.")</f>
        <v>Wir hätten geschlafen.</v>
      </c>
      <c r="K14" s="3" t="s">
        <v>229</v>
      </c>
      <c r="L14" s="1" t="str">
        <f>IFERROR(__xludf.DUMMYFUNCTION("GOOGLETRANSLATE(K14,""en"",""de"")"),"Ihr hättet alle geschlafen.")</f>
        <v>Ihr hättet alle geschlafen.</v>
      </c>
      <c r="M14" s="3" t="s">
        <v>230</v>
      </c>
      <c r="N14" s="1" t="str">
        <f>IFERROR(__xludf.DUMMYFUNCTION("GOOGLETRANSLATE(M14,""en"",""de"")"),"Sir, Sie hätten geschlafen.")</f>
        <v>Sir, Sie hätten geschlafen.</v>
      </c>
    </row>
    <row r="15">
      <c r="A15" s="3" t="s">
        <v>99</v>
      </c>
      <c r="B15" s="3" t="s">
        <v>231</v>
      </c>
      <c r="C15" s="4" t="s">
        <v>232</v>
      </c>
      <c r="D15" s="1" t="str">
        <f>IFERROR(__xludf.DUMMYFUNCTION("GOOGLETRANSLATE(C15,""en"",""de"")"),"Ich wäre gekommen.")</f>
        <v>Ich wäre gekommen.</v>
      </c>
      <c r="E15" s="2"/>
      <c r="F15" s="1" t="str">
        <f>IFERROR(__xludf.DUMMYFUNCTION("GOOGLETRANSLATE(E15,""en"",""de"")"),"#VALUE!")</f>
        <v>#VALUE!</v>
      </c>
      <c r="G15" s="2"/>
      <c r="H15" s="1" t="str">
        <f>IFERROR(__xludf.DUMMYFUNCTION("GOOGLETRANSLATE(G15,""en"",""de"")"),"#VALUE!")</f>
        <v>#VALUE!</v>
      </c>
      <c r="I15" s="2"/>
      <c r="J15" s="1" t="str">
        <f>IFERROR(__xludf.DUMMYFUNCTION("GOOGLETRANSLATE(I15,""en"",""de"")"),"#VALUE!")</f>
        <v>#VALUE!</v>
      </c>
      <c r="K15" s="2"/>
      <c r="L15" s="1" t="str">
        <f>IFERROR(__xludf.DUMMYFUNCTION("GOOGLETRANSLATE(K15,""en"",""de"")"),"#VALUE!")</f>
        <v>#VALUE!</v>
      </c>
      <c r="M15" s="2"/>
      <c r="N15" s="1" t="str">
        <f>IFERROR(__xludf.DUMMYFUNCTION("GOOGLETRANSLATE(M15,""en"",""de"")"),"#VALUE!")</f>
        <v>#VALUE!</v>
      </c>
    </row>
    <row r="16">
      <c r="A16" s="3" t="s">
        <v>107</v>
      </c>
      <c r="B16" s="3" t="s">
        <v>233</v>
      </c>
      <c r="C16" s="2"/>
      <c r="D16" s="1" t="str">
        <f>IFERROR(__xludf.DUMMYFUNCTION("GOOGLETRANSLATE(C16,""en"",""de"")"),"#VALUE!")</f>
        <v>#VALUE!</v>
      </c>
      <c r="E16" s="2"/>
      <c r="F16" s="1" t="str">
        <f>IFERROR(__xludf.DUMMYFUNCTION("GOOGLETRANSLATE(E16,""en"",""de"")"),"#VALUE!")</f>
        <v>#VALUE!</v>
      </c>
      <c r="G16" s="2"/>
      <c r="H16" s="1" t="str">
        <f>IFERROR(__xludf.DUMMYFUNCTION("GOOGLETRANSLATE(G16,""en"",""de"")"),"#VALUE!")</f>
        <v>#VALUE!</v>
      </c>
      <c r="I16" s="2"/>
      <c r="J16" s="1" t="str">
        <f>IFERROR(__xludf.DUMMYFUNCTION("GOOGLETRANSLATE(I16,""en"",""de"")"),"#VALUE!")</f>
        <v>#VALUE!</v>
      </c>
      <c r="K16" s="2"/>
      <c r="L16" s="1" t="str">
        <f>IFERROR(__xludf.DUMMYFUNCTION("GOOGLETRANSLATE(K16,""en"",""de"")"),"#VALUE!")</f>
        <v>#VALUE!</v>
      </c>
      <c r="M16" s="2"/>
      <c r="N16" s="1" t="str">
        <f>IFERROR(__xludf.DUMMYFUNCTION("GOOGLETRANSLATE(M16,""en"",""de"")"),"#VALUE!")</f>
        <v>#VALUE!</v>
      </c>
    </row>
    <row r="17">
      <c r="A17" s="2"/>
      <c r="B17" s="2"/>
      <c r="C17" s="2"/>
      <c r="D17" s="1" t="str">
        <f>IFERROR(__xludf.DUMMYFUNCTION("GOOGLETRANSLATE(C17,""en"",""de"")"),"#VALUE!")</f>
        <v>#VALUE!</v>
      </c>
      <c r="E17" s="2"/>
      <c r="F17" s="1" t="str">
        <f>IFERROR(__xludf.DUMMYFUNCTION("GOOGLETRANSLATE(E17,""en"",""de"")"),"#VALUE!")</f>
        <v>#VALUE!</v>
      </c>
      <c r="G17" s="2"/>
      <c r="H17" s="1" t="str">
        <f>IFERROR(__xludf.DUMMYFUNCTION("GOOGLETRANSLATE(G17,""en"",""de"")"),"#VALUE!")</f>
        <v>#VALUE!</v>
      </c>
      <c r="I17" s="2"/>
      <c r="J17" s="1" t="str">
        <f>IFERROR(__xludf.DUMMYFUNCTION("GOOGLETRANSLATE(I17,""en"",""de"")"),"#VALUE!")</f>
        <v>#VALUE!</v>
      </c>
      <c r="K17" s="2"/>
      <c r="L17" s="1" t="str">
        <f>IFERROR(__xludf.DUMMYFUNCTION("GOOGLETRANSLATE(K17,""en"",""de"")"),"#VALUE!")</f>
        <v>#VALUE!</v>
      </c>
      <c r="M17" s="2"/>
      <c r="N17" s="1" t="str">
        <f>IFERROR(__xludf.DUMMYFUNCTION("GOOGLETRANSLATE(M17,""en"",""de"")"),"#VALUE!")</f>
        <v>#VALUE!</v>
      </c>
    </row>
    <row r="18">
      <c r="A18" s="2"/>
      <c r="B18" s="2"/>
      <c r="C18" s="2"/>
      <c r="D18" s="1" t="str">
        <f>IFERROR(__xludf.DUMMYFUNCTION("GOOGLETRANSLATE(C18,""en"",""de"")"),"#VALUE!")</f>
        <v>#VALUE!</v>
      </c>
      <c r="E18" s="2"/>
      <c r="F18" s="1" t="str">
        <f>IFERROR(__xludf.DUMMYFUNCTION("GOOGLETRANSLATE(E18,""en"",""de"")"),"#VALUE!")</f>
        <v>#VALUE!</v>
      </c>
      <c r="G18" s="2"/>
      <c r="H18" s="1" t="str">
        <f>IFERROR(__xludf.DUMMYFUNCTION("GOOGLETRANSLATE(G18,""en"",""de"")"),"#VALUE!")</f>
        <v>#VALUE!</v>
      </c>
      <c r="I18" s="2"/>
      <c r="J18" s="1" t="str">
        <f>IFERROR(__xludf.DUMMYFUNCTION("GOOGLETRANSLATE(I18,""en"",""de"")"),"#VALUE!")</f>
        <v>#VALUE!</v>
      </c>
      <c r="K18" s="2"/>
      <c r="L18" s="1" t="str">
        <f>IFERROR(__xludf.DUMMYFUNCTION("GOOGLETRANSLATE(K18,""en"",""de"")"),"#VALUE!")</f>
        <v>#VALUE!</v>
      </c>
      <c r="M18" s="2"/>
      <c r="N18" s="1" t="str">
        <f>IFERROR(__xludf.DUMMYFUNCTION("GOOGLETRANSLATE(M18,""en"",""de"")"),"#VALUE!")</f>
        <v>#VALUE!</v>
      </c>
    </row>
    <row r="19">
      <c r="A19" s="2"/>
      <c r="B19" s="2"/>
      <c r="C19" s="2"/>
      <c r="D19" s="1" t="str">
        <f>IFERROR(__xludf.DUMMYFUNCTION("GOOGLETRANSLATE(C19,""en"",""de"")"),"#VALUE!")</f>
        <v>#VALUE!</v>
      </c>
      <c r="E19" s="2"/>
      <c r="F19" s="1" t="str">
        <f>IFERROR(__xludf.DUMMYFUNCTION("GOOGLETRANSLATE(E19,""en"",""de"")"),"#VALUE!")</f>
        <v>#VALUE!</v>
      </c>
      <c r="G19" s="2"/>
      <c r="H19" s="1" t="str">
        <f>IFERROR(__xludf.DUMMYFUNCTION("GOOGLETRANSLATE(G19,""en"",""de"")"),"#VALUE!")</f>
        <v>#VALUE!</v>
      </c>
      <c r="I19" s="2"/>
      <c r="J19" s="1" t="str">
        <f>IFERROR(__xludf.DUMMYFUNCTION("GOOGLETRANSLATE(I19,""en"",""de"")"),"#VALUE!")</f>
        <v>#VALUE!</v>
      </c>
      <c r="K19" s="2"/>
      <c r="L19" s="1" t="str">
        <f>IFERROR(__xludf.DUMMYFUNCTION("GOOGLETRANSLATE(K19,""en"",""de"")"),"#VALUE!")</f>
        <v>#VALUE!</v>
      </c>
      <c r="M19" s="2"/>
      <c r="N19" s="1" t="str">
        <f>IFERROR(__xludf.DUMMYFUNCTION("GOOGLETRANSLATE(M19,""en"",""de"")"),"#VALUE!")</f>
        <v>#VALUE!</v>
      </c>
    </row>
    <row r="20">
      <c r="A20" s="2"/>
      <c r="B20" s="2"/>
      <c r="C20" s="2"/>
      <c r="D20" s="1" t="str">
        <f>IFERROR(__xludf.DUMMYFUNCTION("GOOGLETRANSLATE(C20,""en"",""de"")"),"#VALUE!")</f>
        <v>#VALUE!</v>
      </c>
      <c r="E20" s="2"/>
      <c r="F20" s="1" t="str">
        <f>IFERROR(__xludf.DUMMYFUNCTION("GOOGLETRANSLATE(E20,""en"",""de"")"),"#VALUE!")</f>
        <v>#VALUE!</v>
      </c>
      <c r="G20" s="2"/>
      <c r="H20" s="1" t="str">
        <f>IFERROR(__xludf.DUMMYFUNCTION("GOOGLETRANSLATE(G20,""en"",""de"")"),"#VALUE!")</f>
        <v>#VALUE!</v>
      </c>
      <c r="I20" s="2"/>
      <c r="J20" s="1" t="str">
        <f>IFERROR(__xludf.DUMMYFUNCTION("GOOGLETRANSLATE(I20,""en"",""de"")"),"#VALUE!")</f>
        <v>#VALUE!</v>
      </c>
      <c r="K20" s="2"/>
      <c r="L20" s="1" t="str">
        <f>IFERROR(__xludf.DUMMYFUNCTION("GOOGLETRANSLATE(K20,""en"",""de"")"),"#VALUE!")</f>
        <v>#VALUE!</v>
      </c>
      <c r="M20" s="2"/>
      <c r="N20" s="1" t="str">
        <f>IFERROR(__xludf.DUMMYFUNCTION("GOOGLETRANSLATE(M20,""en"",""de"")"),"#VALUE!")</f>
        <v>#VALUE!</v>
      </c>
    </row>
    <row r="21">
      <c r="A21" s="2"/>
      <c r="B21" s="2"/>
      <c r="C21" s="2"/>
      <c r="D21" s="1" t="str">
        <f>IFERROR(__xludf.DUMMYFUNCTION("GOOGLETRANSLATE(C21,""en"",""de"")"),"#VALUE!")</f>
        <v>#VALUE!</v>
      </c>
      <c r="E21" s="2"/>
      <c r="F21" s="1" t="str">
        <f>IFERROR(__xludf.DUMMYFUNCTION("GOOGLETRANSLATE(E21,""en"",""de"")"),"#VALUE!")</f>
        <v>#VALUE!</v>
      </c>
      <c r="G21" s="2"/>
      <c r="H21" s="1" t="str">
        <f>IFERROR(__xludf.DUMMYFUNCTION("GOOGLETRANSLATE(G21,""en"",""de"")"),"#VALUE!")</f>
        <v>#VALUE!</v>
      </c>
      <c r="I21" s="2"/>
      <c r="J21" s="1" t="str">
        <f>IFERROR(__xludf.DUMMYFUNCTION("GOOGLETRANSLATE(I21,""en"",""de"")"),"#VALUE!")</f>
        <v>#VALUE!</v>
      </c>
      <c r="K21" s="2"/>
      <c r="L21" s="1" t="str">
        <f>IFERROR(__xludf.DUMMYFUNCTION("GOOGLETRANSLATE(K21,""en"",""de"")"),"#VALUE!")</f>
        <v>#VALUE!</v>
      </c>
      <c r="M21" s="2"/>
      <c r="N21" s="1" t="str">
        <f>IFERROR(__xludf.DUMMYFUNCTION("GOOGLETRANSLATE(M21,""en"",""de"")"),"#VALUE!")</f>
        <v>#VALUE!</v>
      </c>
    </row>
    <row r="22">
      <c r="A22" s="2"/>
      <c r="B22" s="2"/>
      <c r="C22" s="2"/>
      <c r="D22" s="1" t="str">
        <f>IFERROR(__xludf.DUMMYFUNCTION("GOOGLETRANSLATE(C22,""en"",""de"")"),"#VALUE!")</f>
        <v>#VALUE!</v>
      </c>
      <c r="E22" s="2"/>
      <c r="F22" s="1" t="str">
        <f>IFERROR(__xludf.DUMMYFUNCTION("GOOGLETRANSLATE(E22,""en"",""de"")"),"#VALUE!")</f>
        <v>#VALUE!</v>
      </c>
      <c r="G22" s="2"/>
      <c r="H22" s="1" t="str">
        <f>IFERROR(__xludf.DUMMYFUNCTION("GOOGLETRANSLATE(G22,""en"",""de"")"),"#VALUE!")</f>
        <v>#VALUE!</v>
      </c>
      <c r="I22" s="2"/>
      <c r="J22" s="1" t="str">
        <f>IFERROR(__xludf.DUMMYFUNCTION("GOOGLETRANSLATE(I22,""en"",""de"")"),"#VALUE!")</f>
        <v>#VALUE!</v>
      </c>
      <c r="K22" s="2"/>
      <c r="L22" s="1" t="str">
        <f>IFERROR(__xludf.DUMMYFUNCTION("GOOGLETRANSLATE(K22,""en"",""de"")"),"#VALUE!")</f>
        <v>#VALUE!</v>
      </c>
      <c r="M22" s="2"/>
      <c r="N22" s="1" t="str">
        <f>IFERROR(__xludf.DUMMYFUNCTION("GOOGLETRANSLATE(M22,""en"",""de"")"),"#VALUE!")</f>
        <v>#VALUE!</v>
      </c>
    </row>
    <row r="23">
      <c r="A23" s="2"/>
      <c r="B23" s="2"/>
      <c r="C23" s="2"/>
      <c r="D23" s="1" t="str">
        <f>IFERROR(__xludf.DUMMYFUNCTION("GOOGLETRANSLATE(C23,""en"",""de"")"),"#VALUE!")</f>
        <v>#VALUE!</v>
      </c>
      <c r="E23" s="2"/>
      <c r="F23" s="1" t="str">
        <f>IFERROR(__xludf.DUMMYFUNCTION("GOOGLETRANSLATE(E23,""en"",""de"")"),"#VALUE!")</f>
        <v>#VALUE!</v>
      </c>
      <c r="G23" s="2"/>
      <c r="H23" s="1" t="str">
        <f>IFERROR(__xludf.DUMMYFUNCTION("GOOGLETRANSLATE(G23,""en"",""de"")"),"#VALUE!")</f>
        <v>#VALUE!</v>
      </c>
      <c r="I23" s="2"/>
      <c r="J23" s="1" t="str">
        <f>IFERROR(__xludf.DUMMYFUNCTION("GOOGLETRANSLATE(I23,""en"",""de"")"),"#VALUE!")</f>
        <v>#VALUE!</v>
      </c>
      <c r="K23" s="2"/>
      <c r="L23" s="1" t="str">
        <f>IFERROR(__xludf.DUMMYFUNCTION("GOOGLETRANSLATE(K23,""en"",""de"")"),"#VALUE!")</f>
        <v>#VALUE!</v>
      </c>
      <c r="M23" s="2"/>
      <c r="N23" s="1" t="str">
        <f>IFERROR(__xludf.DUMMYFUNCTION("GOOGLETRANSLATE(M23,""en"",""de"")"),"#VALUE!")</f>
        <v>#VALUE!</v>
      </c>
    </row>
    <row r="24">
      <c r="A24" s="2"/>
      <c r="B24" s="2"/>
      <c r="C24" s="2"/>
      <c r="D24" s="1" t="str">
        <f>IFERROR(__xludf.DUMMYFUNCTION("GOOGLETRANSLATE(C24,""en"",""de"")"),"#VALUE!")</f>
        <v>#VALUE!</v>
      </c>
      <c r="E24" s="2"/>
      <c r="F24" s="1" t="str">
        <f>IFERROR(__xludf.DUMMYFUNCTION("GOOGLETRANSLATE(E24,""en"",""de"")"),"#VALUE!")</f>
        <v>#VALUE!</v>
      </c>
      <c r="G24" s="2"/>
      <c r="H24" s="1" t="str">
        <f>IFERROR(__xludf.DUMMYFUNCTION("GOOGLETRANSLATE(G24,""en"",""de"")"),"#VALUE!")</f>
        <v>#VALUE!</v>
      </c>
      <c r="I24" s="2"/>
      <c r="J24" s="1" t="str">
        <f>IFERROR(__xludf.DUMMYFUNCTION("GOOGLETRANSLATE(I24,""en"",""de"")"),"#VALUE!")</f>
        <v>#VALUE!</v>
      </c>
      <c r="K24" s="2"/>
      <c r="L24" s="1" t="str">
        <f>IFERROR(__xludf.DUMMYFUNCTION("GOOGLETRANSLATE(K24,""en"",""de"")"),"#VALUE!")</f>
        <v>#VALUE!</v>
      </c>
      <c r="M24" s="2"/>
      <c r="N24" s="1" t="str">
        <f>IFERROR(__xludf.DUMMYFUNCTION("GOOGLETRANSLATE(M24,""en"",""de"")"),"#VALUE!")</f>
        <v>#VALUE!</v>
      </c>
    </row>
    <row r="25">
      <c r="A25" s="2"/>
      <c r="B25" s="2"/>
      <c r="C25" s="2"/>
      <c r="D25" s="1" t="str">
        <f>IFERROR(__xludf.DUMMYFUNCTION("GOOGLETRANSLATE(C25,""en"",""de"")"),"#VALUE!")</f>
        <v>#VALUE!</v>
      </c>
      <c r="E25" s="2"/>
      <c r="F25" s="1" t="str">
        <f>IFERROR(__xludf.DUMMYFUNCTION("GOOGLETRANSLATE(E25,""en"",""de"")"),"#VALUE!")</f>
        <v>#VALUE!</v>
      </c>
      <c r="G25" s="2"/>
      <c r="H25" s="1" t="str">
        <f>IFERROR(__xludf.DUMMYFUNCTION("GOOGLETRANSLATE(G25,""en"",""de"")"),"#VALUE!")</f>
        <v>#VALUE!</v>
      </c>
      <c r="I25" s="2"/>
      <c r="J25" s="1" t="str">
        <f>IFERROR(__xludf.DUMMYFUNCTION("GOOGLETRANSLATE(I25,""en"",""de"")"),"#VALUE!")</f>
        <v>#VALUE!</v>
      </c>
      <c r="K25" s="2"/>
      <c r="L25" s="1" t="str">
        <f>IFERROR(__xludf.DUMMYFUNCTION("GOOGLETRANSLATE(K25,""en"",""de"")"),"#VALUE!")</f>
        <v>#VALUE!</v>
      </c>
      <c r="M25" s="2"/>
      <c r="N25" s="1" t="str">
        <f>IFERROR(__xludf.DUMMYFUNCTION("GOOGLETRANSLATE(M25,""en"",""de"")"),"#VALUE!")</f>
        <v>#VALUE!</v>
      </c>
    </row>
    <row r="26">
      <c r="A26" s="2"/>
      <c r="B26" s="2"/>
      <c r="C26" s="2"/>
      <c r="E26" s="2"/>
      <c r="G26" s="2"/>
      <c r="I26" s="2"/>
      <c r="K26" s="2"/>
      <c r="M26" s="2"/>
    </row>
    <row r="27">
      <c r="A27" s="2"/>
      <c r="B27" s="2"/>
      <c r="C27" s="2"/>
      <c r="E27" s="2"/>
      <c r="G27" s="2"/>
      <c r="I27" s="2"/>
      <c r="K27" s="2"/>
      <c r="M27" s="2"/>
    </row>
    <row r="28">
      <c r="A28" s="2"/>
      <c r="B28" s="2"/>
      <c r="C28" s="2"/>
      <c r="E28" s="2"/>
      <c r="G28" s="2"/>
      <c r="I28" s="2"/>
      <c r="K28" s="2"/>
      <c r="M28" s="2"/>
    </row>
    <row r="29">
      <c r="A29" s="2"/>
      <c r="B29" s="2"/>
      <c r="C29" s="2"/>
      <c r="E29" s="2"/>
      <c r="G29" s="2"/>
      <c r="I29" s="2"/>
      <c r="K29" s="2"/>
      <c r="M29" s="2"/>
    </row>
    <row r="30">
      <c r="A30" s="2"/>
      <c r="B30" s="2"/>
      <c r="C30" s="2"/>
      <c r="E30" s="2"/>
      <c r="G30" s="2"/>
      <c r="I30" s="2"/>
      <c r="K30" s="2"/>
      <c r="M30" s="2"/>
    </row>
    <row r="31">
      <c r="A31" s="2"/>
      <c r="B31" s="2"/>
      <c r="C31" s="2"/>
      <c r="E31" s="2"/>
      <c r="G31" s="2"/>
      <c r="I31" s="2"/>
      <c r="K31" s="2"/>
      <c r="M31" s="2"/>
    </row>
    <row r="32">
      <c r="A32" s="2"/>
      <c r="B32" s="2"/>
      <c r="C32" s="2"/>
      <c r="E32" s="2"/>
      <c r="G32" s="2"/>
      <c r="I32" s="2"/>
      <c r="K32" s="2"/>
      <c r="M32" s="2"/>
    </row>
    <row r="33">
      <c r="A33" s="2"/>
      <c r="B33" s="2"/>
      <c r="C33" s="2"/>
      <c r="E33" s="2"/>
      <c r="G33" s="2"/>
      <c r="I33" s="2"/>
      <c r="K33" s="2"/>
      <c r="M33" s="2"/>
    </row>
    <row r="34">
      <c r="A34" s="2"/>
      <c r="B34" s="2"/>
      <c r="C34" s="2"/>
      <c r="E34" s="2"/>
      <c r="G34" s="2"/>
      <c r="I34" s="2"/>
      <c r="K34" s="2"/>
      <c r="M34" s="2"/>
    </row>
    <row r="35">
      <c r="A35" s="2"/>
      <c r="B35" s="2"/>
      <c r="C35" s="2"/>
      <c r="E35" s="2"/>
      <c r="G35" s="2"/>
      <c r="I35" s="2"/>
      <c r="K35" s="2"/>
      <c r="M35" s="2"/>
    </row>
    <row r="36">
      <c r="A36" s="2"/>
      <c r="B36" s="2"/>
      <c r="C36" s="2"/>
      <c r="E36" s="2"/>
      <c r="G36" s="2"/>
      <c r="I36" s="2"/>
      <c r="K36" s="2"/>
      <c r="M36" s="2"/>
    </row>
    <row r="37">
      <c r="A37" s="2"/>
      <c r="B37" s="2"/>
      <c r="C37" s="2"/>
      <c r="E37" s="2"/>
      <c r="G37" s="2"/>
      <c r="I37" s="2"/>
      <c r="K37" s="2"/>
      <c r="M37" s="2"/>
    </row>
    <row r="38">
      <c r="A38" s="2"/>
      <c r="B38" s="2"/>
      <c r="C38" s="2"/>
      <c r="E38" s="2"/>
      <c r="G38" s="2"/>
      <c r="I38" s="2"/>
      <c r="K38" s="2"/>
      <c r="M38" s="2"/>
    </row>
    <row r="39">
      <c r="A39" s="2"/>
      <c r="B39" s="2"/>
      <c r="C39" s="2"/>
      <c r="E39" s="2"/>
      <c r="G39" s="2"/>
      <c r="I39" s="2"/>
      <c r="K39" s="2"/>
      <c r="M39" s="2"/>
    </row>
    <row r="40">
      <c r="A40" s="2"/>
      <c r="B40" s="2"/>
      <c r="C40" s="2"/>
      <c r="E40" s="2"/>
      <c r="G40" s="2"/>
      <c r="I40" s="2"/>
      <c r="K40" s="2"/>
      <c r="M40" s="2"/>
    </row>
    <row r="41">
      <c r="A41" s="2"/>
      <c r="B41" s="2"/>
      <c r="C41" s="2"/>
      <c r="E41" s="2"/>
      <c r="G41" s="2"/>
      <c r="I41" s="2"/>
      <c r="K41" s="2"/>
      <c r="M41" s="2"/>
    </row>
    <row r="42">
      <c r="A42" s="2"/>
      <c r="B42" s="2"/>
      <c r="C42" s="2"/>
      <c r="E42" s="2"/>
      <c r="G42" s="2"/>
      <c r="I42" s="2"/>
      <c r="K42" s="2"/>
      <c r="M42" s="2"/>
    </row>
    <row r="43">
      <c r="A43" s="2"/>
      <c r="B43" s="2"/>
      <c r="C43" s="2"/>
      <c r="E43" s="2"/>
      <c r="G43" s="2"/>
      <c r="I43" s="2"/>
      <c r="K43" s="2"/>
      <c r="M43" s="2"/>
    </row>
    <row r="44">
      <c r="A44" s="2"/>
      <c r="B44" s="2"/>
      <c r="C44" s="2"/>
      <c r="E44" s="2"/>
      <c r="G44" s="2"/>
      <c r="I44" s="2"/>
      <c r="K44" s="2"/>
      <c r="M44" s="2"/>
    </row>
    <row r="45">
      <c r="A45" s="2"/>
      <c r="B45" s="2"/>
      <c r="C45" s="2"/>
      <c r="E45" s="2"/>
      <c r="G45" s="2"/>
      <c r="I45" s="2"/>
      <c r="K45" s="2"/>
      <c r="M45" s="2"/>
    </row>
    <row r="46">
      <c r="A46" s="2"/>
      <c r="B46" s="2"/>
      <c r="C46" s="2"/>
      <c r="E46" s="2"/>
      <c r="G46" s="2"/>
      <c r="I46" s="2"/>
      <c r="K46" s="2"/>
      <c r="M46" s="2"/>
    </row>
    <row r="47">
      <c r="A47" s="2"/>
      <c r="B47" s="2"/>
      <c r="C47" s="2"/>
      <c r="E47" s="2"/>
      <c r="G47" s="2"/>
      <c r="I47" s="2"/>
      <c r="K47" s="2"/>
      <c r="M47" s="2"/>
    </row>
    <row r="48">
      <c r="A48" s="2"/>
      <c r="B48" s="2"/>
      <c r="C48" s="2"/>
      <c r="E48" s="2"/>
      <c r="G48" s="2"/>
      <c r="I48" s="2"/>
      <c r="K48" s="2"/>
      <c r="M48" s="2"/>
    </row>
    <row r="49">
      <c r="A49" s="2"/>
      <c r="B49" s="2"/>
      <c r="C49" s="2"/>
      <c r="E49" s="2"/>
      <c r="G49" s="2"/>
      <c r="I49" s="2"/>
      <c r="K49" s="2"/>
      <c r="M49" s="2"/>
    </row>
    <row r="50">
      <c r="A50" s="2"/>
      <c r="B50" s="2"/>
      <c r="C50" s="2"/>
      <c r="E50" s="2"/>
      <c r="G50" s="2"/>
      <c r="I50" s="2"/>
      <c r="K50" s="2"/>
      <c r="M50" s="2"/>
    </row>
    <row r="51">
      <c r="A51" s="2"/>
      <c r="B51" s="2"/>
      <c r="C51" s="2"/>
      <c r="E51" s="2"/>
      <c r="G51" s="2"/>
      <c r="I51" s="2"/>
      <c r="K51" s="2"/>
      <c r="M51" s="2"/>
    </row>
    <row r="52">
      <c r="A52" s="2"/>
      <c r="B52" s="2"/>
      <c r="C52" s="2"/>
      <c r="E52" s="2"/>
      <c r="G52" s="2"/>
      <c r="I52" s="2"/>
      <c r="K52" s="2"/>
      <c r="M52" s="2"/>
    </row>
    <row r="53">
      <c r="A53" s="2"/>
      <c r="B53" s="2"/>
      <c r="C53" s="2"/>
      <c r="E53" s="2"/>
      <c r="G53" s="2"/>
      <c r="I53" s="2"/>
      <c r="K53" s="2"/>
      <c r="M53" s="2"/>
    </row>
    <row r="54">
      <c r="A54" s="2"/>
      <c r="B54" s="2"/>
      <c r="C54" s="2"/>
      <c r="E54" s="2"/>
      <c r="G54" s="2"/>
      <c r="I54" s="2"/>
      <c r="K54" s="2"/>
      <c r="M54" s="2"/>
    </row>
    <row r="55">
      <c r="A55" s="2"/>
      <c r="B55" s="2"/>
      <c r="C55" s="2"/>
      <c r="E55" s="2"/>
      <c r="G55" s="2"/>
      <c r="I55" s="2"/>
      <c r="K55" s="2"/>
      <c r="M55" s="2"/>
    </row>
    <row r="56">
      <c r="A56" s="2"/>
      <c r="B56" s="2"/>
      <c r="C56" s="2"/>
      <c r="E56" s="2"/>
      <c r="G56" s="2"/>
      <c r="I56" s="2"/>
      <c r="K56" s="2"/>
      <c r="M56" s="2"/>
    </row>
    <row r="57">
      <c r="A57" s="2"/>
      <c r="B57" s="2"/>
      <c r="C57" s="2"/>
      <c r="E57" s="2"/>
      <c r="G57" s="2"/>
      <c r="I57" s="2"/>
      <c r="K57" s="2"/>
      <c r="M57" s="2"/>
    </row>
    <row r="58">
      <c r="A58" s="2"/>
      <c r="B58" s="2"/>
      <c r="C58" s="2"/>
      <c r="E58" s="2"/>
      <c r="G58" s="2"/>
      <c r="I58" s="2"/>
      <c r="K58" s="2"/>
      <c r="M58" s="2"/>
    </row>
    <row r="59">
      <c r="A59" s="2"/>
      <c r="B59" s="2"/>
      <c r="C59" s="2"/>
      <c r="E59" s="2"/>
      <c r="G59" s="2"/>
      <c r="I59" s="2"/>
      <c r="K59" s="2"/>
      <c r="M59" s="2"/>
    </row>
    <row r="60">
      <c r="A60" s="2"/>
      <c r="B60" s="2"/>
      <c r="C60" s="2"/>
      <c r="E60" s="2"/>
      <c r="G60" s="2"/>
      <c r="I60" s="2"/>
      <c r="K60" s="2"/>
      <c r="M60" s="2"/>
    </row>
    <row r="61">
      <c r="A61" s="2"/>
      <c r="B61" s="2"/>
      <c r="C61" s="2"/>
      <c r="E61" s="2"/>
      <c r="G61" s="2"/>
      <c r="I61" s="2"/>
      <c r="K61" s="2"/>
      <c r="M61" s="2"/>
    </row>
    <row r="62">
      <c r="A62" s="2"/>
      <c r="B62" s="2"/>
      <c r="C62" s="2"/>
      <c r="E62" s="2"/>
      <c r="G62" s="2"/>
      <c r="I62" s="2"/>
      <c r="K62" s="2"/>
      <c r="M62" s="2"/>
    </row>
    <row r="63">
      <c r="A63" s="2"/>
      <c r="B63" s="2"/>
      <c r="C63" s="2"/>
      <c r="E63" s="2"/>
      <c r="G63" s="2"/>
      <c r="I63" s="2"/>
      <c r="K63" s="2"/>
      <c r="M63" s="2"/>
    </row>
    <row r="64">
      <c r="A64" s="2"/>
      <c r="B64" s="2"/>
      <c r="C64" s="2"/>
      <c r="E64" s="2"/>
      <c r="G64" s="2"/>
      <c r="I64" s="2"/>
      <c r="K64" s="2"/>
      <c r="M64" s="2"/>
    </row>
    <row r="65">
      <c r="A65" s="2"/>
      <c r="B65" s="2"/>
      <c r="C65" s="2"/>
      <c r="E65" s="2"/>
      <c r="G65" s="2"/>
      <c r="I65" s="2"/>
      <c r="K65" s="2"/>
      <c r="M65" s="2"/>
    </row>
    <row r="66">
      <c r="A66" s="2"/>
      <c r="B66" s="2"/>
      <c r="C66" s="2"/>
      <c r="E66" s="2"/>
      <c r="G66" s="2"/>
      <c r="I66" s="2"/>
      <c r="K66" s="2"/>
      <c r="M66" s="2"/>
    </row>
    <row r="67">
      <c r="A67" s="2"/>
      <c r="B67" s="2"/>
      <c r="C67" s="2"/>
      <c r="E67" s="2"/>
      <c r="G67" s="2"/>
      <c r="I67" s="2"/>
      <c r="K67" s="2"/>
      <c r="M67" s="2"/>
    </row>
    <row r="68">
      <c r="A68" s="2"/>
      <c r="B68" s="2"/>
      <c r="C68" s="2"/>
      <c r="E68" s="2"/>
      <c r="G68" s="2"/>
      <c r="I68" s="2"/>
      <c r="K68" s="2"/>
      <c r="M68" s="2"/>
    </row>
    <row r="69">
      <c r="A69" s="2"/>
      <c r="B69" s="2"/>
      <c r="C69" s="2"/>
      <c r="E69" s="2"/>
      <c r="G69" s="2"/>
      <c r="I69" s="2"/>
      <c r="K69" s="2"/>
      <c r="M69" s="2"/>
    </row>
    <row r="70">
      <c r="A70" s="2"/>
      <c r="B70" s="2"/>
      <c r="C70" s="2"/>
      <c r="E70" s="2"/>
      <c r="G70" s="2"/>
      <c r="I70" s="2"/>
      <c r="K70" s="2"/>
      <c r="M70" s="2"/>
    </row>
    <row r="71">
      <c r="A71" s="2"/>
      <c r="B71" s="2"/>
      <c r="C71" s="2"/>
      <c r="E71" s="2"/>
      <c r="G71" s="2"/>
      <c r="I71" s="2"/>
      <c r="K71" s="2"/>
      <c r="M71" s="2"/>
    </row>
    <row r="72">
      <c r="A72" s="2"/>
      <c r="B72" s="2"/>
      <c r="C72" s="2"/>
      <c r="E72" s="2"/>
      <c r="G72" s="2"/>
      <c r="I72" s="2"/>
      <c r="K72" s="2"/>
      <c r="M72" s="2"/>
    </row>
    <row r="73">
      <c r="A73" s="2"/>
      <c r="B73" s="2"/>
      <c r="C73" s="2"/>
      <c r="E73" s="2"/>
      <c r="G73" s="2"/>
      <c r="I73" s="2"/>
      <c r="K73" s="2"/>
      <c r="M73" s="2"/>
    </row>
    <row r="74">
      <c r="A74" s="2"/>
      <c r="B74" s="2"/>
      <c r="C74" s="2"/>
      <c r="E74" s="2"/>
      <c r="G74" s="2"/>
      <c r="I74" s="2"/>
      <c r="K74" s="2"/>
      <c r="M74" s="2"/>
    </row>
    <row r="75">
      <c r="A75" s="2"/>
      <c r="B75" s="2"/>
      <c r="C75" s="2"/>
      <c r="E75" s="2"/>
      <c r="G75" s="2"/>
      <c r="I75" s="2"/>
      <c r="K75" s="2"/>
      <c r="M75" s="2"/>
    </row>
    <row r="76">
      <c r="A76" s="2"/>
      <c r="B76" s="2"/>
      <c r="C76" s="2"/>
      <c r="E76" s="2"/>
      <c r="G76" s="2"/>
      <c r="I76" s="2"/>
      <c r="K76" s="2"/>
      <c r="M76" s="2"/>
    </row>
    <row r="77">
      <c r="A77" s="2"/>
      <c r="B77" s="2"/>
      <c r="C77" s="2"/>
      <c r="E77" s="2"/>
      <c r="G77" s="2"/>
      <c r="I77" s="2"/>
      <c r="K77" s="2"/>
      <c r="M77" s="2"/>
    </row>
    <row r="78">
      <c r="A78" s="2"/>
      <c r="B78" s="2"/>
      <c r="C78" s="2"/>
      <c r="E78" s="2"/>
      <c r="G78" s="2"/>
      <c r="I78" s="2"/>
      <c r="K78" s="2"/>
      <c r="M78" s="2"/>
    </row>
    <row r="79">
      <c r="A79" s="2"/>
      <c r="B79" s="2"/>
      <c r="C79" s="2"/>
      <c r="E79" s="2"/>
      <c r="G79" s="2"/>
      <c r="I79" s="2"/>
      <c r="K79" s="2"/>
      <c r="M79" s="2"/>
    </row>
    <row r="80">
      <c r="A80" s="2"/>
      <c r="B80" s="2"/>
      <c r="C80" s="2"/>
      <c r="E80" s="2"/>
      <c r="G80" s="2"/>
      <c r="I80" s="2"/>
      <c r="K80" s="2"/>
      <c r="M80" s="2"/>
    </row>
    <row r="81">
      <c r="A81" s="2"/>
      <c r="B81" s="2"/>
      <c r="C81" s="2"/>
      <c r="E81" s="2"/>
      <c r="G81" s="2"/>
      <c r="I81" s="2"/>
      <c r="K81" s="2"/>
      <c r="M81" s="2"/>
    </row>
    <row r="82">
      <c r="A82" s="2"/>
      <c r="B82" s="2"/>
      <c r="C82" s="2"/>
      <c r="E82" s="2"/>
      <c r="G82" s="2"/>
      <c r="I82" s="2"/>
      <c r="K82" s="2"/>
      <c r="M82" s="2"/>
    </row>
    <row r="83">
      <c r="A83" s="2"/>
      <c r="B83" s="2"/>
      <c r="C83" s="2"/>
      <c r="E83" s="2"/>
      <c r="G83" s="2"/>
      <c r="I83" s="2"/>
      <c r="K83" s="2"/>
      <c r="M83" s="2"/>
    </row>
    <row r="84">
      <c r="A84" s="2"/>
      <c r="B84" s="2"/>
      <c r="C84" s="2"/>
      <c r="E84" s="2"/>
      <c r="G84" s="2"/>
      <c r="I84" s="2"/>
      <c r="K84" s="2"/>
      <c r="M84" s="2"/>
    </row>
    <row r="85">
      <c r="A85" s="2"/>
      <c r="B85" s="2"/>
      <c r="C85" s="2"/>
      <c r="E85" s="2"/>
      <c r="G85" s="2"/>
      <c r="I85" s="2"/>
      <c r="K85" s="2"/>
      <c r="M85" s="2"/>
    </row>
    <row r="86">
      <c r="A86" s="2"/>
      <c r="B86" s="2"/>
      <c r="C86" s="2"/>
      <c r="E86" s="2"/>
      <c r="G86" s="2"/>
      <c r="I86" s="2"/>
      <c r="K86" s="2"/>
      <c r="M86" s="2"/>
    </row>
    <row r="87">
      <c r="A87" s="2"/>
      <c r="B87" s="2"/>
      <c r="C87" s="2"/>
      <c r="E87" s="2"/>
      <c r="G87" s="2"/>
      <c r="I87" s="2"/>
      <c r="K87" s="2"/>
      <c r="M87" s="2"/>
    </row>
    <row r="88">
      <c r="A88" s="2"/>
      <c r="B88" s="2"/>
      <c r="C88" s="2"/>
      <c r="E88" s="2"/>
      <c r="G88" s="2"/>
      <c r="I88" s="2"/>
      <c r="K88" s="2"/>
      <c r="M88" s="2"/>
    </row>
    <row r="89">
      <c r="A89" s="2"/>
      <c r="B89" s="2"/>
      <c r="C89" s="2"/>
      <c r="E89" s="2"/>
      <c r="G89" s="2"/>
      <c r="I89" s="2"/>
      <c r="K89" s="2"/>
      <c r="M89" s="2"/>
    </row>
    <row r="90">
      <c r="A90" s="2"/>
      <c r="B90" s="2"/>
      <c r="C90" s="2"/>
      <c r="E90" s="2"/>
      <c r="G90" s="2"/>
      <c r="I90" s="2"/>
      <c r="K90" s="2"/>
      <c r="M90" s="2"/>
    </row>
    <row r="91">
      <c r="A91" s="2"/>
      <c r="B91" s="2"/>
      <c r="C91" s="2"/>
      <c r="E91" s="2"/>
      <c r="G91" s="2"/>
      <c r="I91" s="2"/>
      <c r="K91" s="2"/>
      <c r="M91" s="2"/>
    </row>
    <row r="92">
      <c r="A92" s="2"/>
      <c r="B92" s="2"/>
      <c r="C92" s="2"/>
      <c r="E92" s="2"/>
      <c r="G92" s="2"/>
      <c r="I92" s="2"/>
      <c r="K92" s="2"/>
      <c r="M92" s="2"/>
    </row>
    <row r="93">
      <c r="A93" s="2"/>
      <c r="B93" s="2"/>
      <c r="C93" s="2"/>
      <c r="E93" s="2"/>
      <c r="G93" s="2"/>
      <c r="I93" s="2"/>
      <c r="K93" s="2"/>
      <c r="M93" s="2"/>
    </row>
    <row r="94">
      <c r="A94" s="2"/>
      <c r="B94" s="2"/>
      <c r="C94" s="2"/>
      <c r="E94" s="2"/>
      <c r="G94" s="2"/>
      <c r="I94" s="2"/>
      <c r="K94" s="2"/>
      <c r="M94" s="2"/>
    </row>
    <row r="95">
      <c r="A95" s="2"/>
      <c r="B95" s="2"/>
      <c r="C95" s="2"/>
      <c r="E95" s="2"/>
      <c r="G95" s="2"/>
      <c r="I95" s="2"/>
      <c r="K95" s="2"/>
      <c r="M95" s="2"/>
    </row>
    <row r="96">
      <c r="A96" s="2"/>
      <c r="B96" s="2"/>
      <c r="C96" s="2"/>
      <c r="E96" s="2"/>
      <c r="G96" s="2"/>
      <c r="I96" s="2"/>
      <c r="K96" s="2"/>
      <c r="M96" s="2"/>
    </row>
    <row r="97">
      <c r="A97" s="2"/>
      <c r="B97" s="2"/>
      <c r="C97" s="2"/>
      <c r="E97" s="2"/>
      <c r="G97" s="2"/>
      <c r="I97" s="2"/>
      <c r="K97" s="2"/>
      <c r="M97" s="2"/>
    </row>
    <row r="98">
      <c r="A98" s="2"/>
      <c r="B98" s="2"/>
      <c r="C98" s="2"/>
      <c r="E98" s="2"/>
      <c r="G98" s="2"/>
      <c r="I98" s="2"/>
      <c r="K98" s="2"/>
      <c r="M98" s="2"/>
    </row>
    <row r="99">
      <c r="A99" s="2"/>
      <c r="B99" s="2"/>
      <c r="C99" s="2"/>
      <c r="E99" s="2"/>
      <c r="G99" s="2"/>
      <c r="I99" s="2"/>
      <c r="K99" s="2"/>
      <c r="M99" s="2"/>
    </row>
    <row r="100">
      <c r="A100" s="2"/>
      <c r="B100" s="2"/>
      <c r="C100" s="2"/>
      <c r="E100" s="2"/>
      <c r="G100" s="2"/>
      <c r="I100" s="2"/>
      <c r="K100" s="2"/>
      <c r="M100" s="2"/>
    </row>
    <row r="101">
      <c r="A101" s="2"/>
      <c r="B101" s="2"/>
      <c r="C101" s="2"/>
      <c r="E101" s="2"/>
      <c r="G101" s="2"/>
      <c r="I101" s="2"/>
      <c r="K101" s="2"/>
      <c r="M101" s="2"/>
    </row>
    <row r="102">
      <c r="A102" s="2"/>
      <c r="B102" s="2"/>
      <c r="C102" s="2"/>
      <c r="E102" s="2"/>
      <c r="G102" s="2"/>
      <c r="I102" s="2"/>
      <c r="K102" s="2"/>
      <c r="M102" s="2"/>
    </row>
    <row r="103">
      <c r="A103" s="2"/>
      <c r="B103" s="2"/>
      <c r="C103" s="2"/>
      <c r="E103" s="2"/>
      <c r="G103" s="2"/>
      <c r="I103" s="2"/>
      <c r="K103" s="2"/>
      <c r="M103" s="2"/>
    </row>
    <row r="104">
      <c r="A104" s="2"/>
      <c r="B104" s="2"/>
      <c r="C104" s="2"/>
      <c r="E104" s="2"/>
      <c r="G104" s="2"/>
      <c r="I104" s="2"/>
      <c r="K104" s="2"/>
      <c r="M104" s="2"/>
    </row>
    <row r="105">
      <c r="A105" s="2"/>
      <c r="B105" s="2"/>
      <c r="C105" s="2"/>
      <c r="E105" s="2"/>
      <c r="G105" s="2"/>
      <c r="I105" s="2"/>
      <c r="K105" s="2"/>
      <c r="M105" s="2"/>
    </row>
    <row r="106">
      <c r="A106" s="2"/>
      <c r="B106" s="2"/>
      <c r="C106" s="2"/>
      <c r="E106" s="2"/>
      <c r="G106" s="2"/>
      <c r="I106" s="2"/>
      <c r="K106" s="2"/>
      <c r="M106" s="2"/>
    </row>
    <row r="107">
      <c r="A107" s="2"/>
      <c r="B107" s="2"/>
      <c r="C107" s="2"/>
      <c r="E107" s="2"/>
      <c r="G107" s="2"/>
      <c r="I107" s="2"/>
      <c r="K107" s="2"/>
      <c r="M107" s="2"/>
    </row>
    <row r="108">
      <c r="A108" s="2"/>
      <c r="B108" s="2"/>
      <c r="C108" s="2"/>
      <c r="E108" s="2"/>
      <c r="G108" s="2"/>
      <c r="I108" s="2"/>
      <c r="K108" s="2"/>
      <c r="M108" s="2"/>
    </row>
    <row r="109">
      <c r="A109" s="2"/>
      <c r="B109" s="2"/>
      <c r="C109" s="2"/>
      <c r="E109" s="2"/>
      <c r="G109" s="2"/>
      <c r="I109" s="2"/>
      <c r="K109" s="2"/>
      <c r="M109" s="2"/>
    </row>
    <row r="110">
      <c r="A110" s="2"/>
      <c r="B110" s="2"/>
      <c r="C110" s="2"/>
      <c r="E110" s="2"/>
      <c r="G110" s="2"/>
      <c r="I110" s="2"/>
      <c r="K110" s="2"/>
      <c r="M110" s="2"/>
    </row>
    <row r="111">
      <c r="A111" s="2"/>
      <c r="B111" s="2"/>
      <c r="C111" s="2"/>
      <c r="E111" s="2"/>
      <c r="G111" s="2"/>
      <c r="I111" s="2"/>
      <c r="K111" s="2"/>
      <c r="M111" s="2"/>
    </row>
    <row r="112">
      <c r="A112" s="2"/>
      <c r="B112" s="2"/>
      <c r="C112" s="2"/>
      <c r="E112" s="2"/>
      <c r="G112" s="2"/>
      <c r="I112" s="2"/>
      <c r="K112" s="2"/>
      <c r="M112" s="2"/>
    </row>
    <row r="113">
      <c r="A113" s="2"/>
      <c r="B113" s="2"/>
      <c r="C113" s="2"/>
      <c r="E113" s="2"/>
      <c r="G113" s="2"/>
      <c r="I113" s="2"/>
      <c r="K113" s="2"/>
      <c r="M113" s="2"/>
    </row>
    <row r="114">
      <c r="A114" s="2"/>
      <c r="B114" s="2"/>
      <c r="C114" s="2"/>
      <c r="E114" s="2"/>
      <c r="G114" s="2"/>
      <c r="I114" s="2"/>
      <c r="K114" s="2"/>
      <c r="M114" s="2"/>
    </row>
    <row r="115">
      <c r="A115" s="2"/>
      <c r="B115" s="2"/>
      <c r="C115" s="2"/>
      <c r="E115" s="2"/>
      <c r="G115" s="2"/>
      <c r="I115" s="2"/>
      <c r="K115" s="2"/>
      <c r="M115" s="2"/>
    </row>
    <row r="116">
      <c r="A116" s="2"/>
      <c r="B116" s="2"/>
      <c r="C116" s="2"/>
      <c r="E116" s="2"/>
      <c r="G116" s="2"/>
      <c r="I116" s="2"/>
      <c r="K116" s="2"/>
      <c r="M116" s="2"/>
    </row>
    <row r="117">
      <c r="A117" s="2"/>
      <c r="B117" s="2"/>
      <c r="C117" s="2"/>
      <c r="E117" s="2"/>
      <c r="G117" s="2"/>
      <c r="I117" s="2"/>
      <c r="K117" s="2"/>
      <c r="M117" s="2"/>
    </row>
    <row r="118">
      <c r="A118" s="2"/>
      <c r="B118" s="2"/>
      <c r="C118" s="2"/>
      <c r="E118" s="2"/>
      <c r="G118" s="2"/>
      <c r="I118" s="2"/>
      <c r="K118" s="2"/>
      <c r="M118" s="2"/>
    </row>
    <row r="119">
      <c r="A119" s="2"/>
      <c r="B119" s="2"/>
      <c r="C119" s="2"/>
      <c r="E119" s="2"/>
      <c r="G119" s="2"/>
      <c r="I119" s="2"/>
      <c r="K119" s="2"/>
      <c r="M119" s="2"/>
    </row>
    <row r="120">
      <c r="A120" s="2"/>
      <c r="B120" s="2"/>
      <c r="C120" s="2"/>
      <c r="E120" s="2"/>
      <c r="G120" s="2"/>
      <c r="I120" s="2"/>
      <c r="K120" s="2"/>
      <c r="M120" s="2"/>
    </row>
    <row r="121">
      <c r="A121" s="2"/>
      <c r="B121" s="2"/>
      <c r="C121" s="2"/>
      <c r="E121" s="2"/>
      <c r="G121" s="2"/>
      <c r="I121" s="2"/>
      <c r="K121" s="2"/>
      <c r="M121" s="2"/>
    </row>
    <row r="122">
      <c r="A122" s="2"/>
      <c r="B122" s="2"/>
      <c r="C122" s="2"/>
      <c r="E122" s="2"/>
      <c r="G122" s="2"/>
      <c r="I122" s="2"/>
      <c r="K122" s="2"/>
      <c r="M122" s="2"/>
    </row>
    <row r="123">
      <c r="A123" s="2"/>
      <c r="B123" s="2"/>
      <c r="C123" s="2"/>
      <c r="E123" s="2"/>
      <c r="G123" s="2"/>
      <c r="I123" s="2"/>
      <c r="K123" s="2"/>
      <c r="M123" s="2"/>
    </row>
    <row r="124">
      <c r="A124" s="2"/>
      <c r="B124" s="2"/>
      <c r="C124" s="2"/>
      <c r="E124" s="2"/>
      <c r="G124" s="2"/>
      <c r="I124" s="2"/>
      <c r="K124" s="2"/>
      <c r="M124" s="2"/>
    </row>
    <row r="125">
      <c r="A125" s="2"/>
      <c r="B125" s="2"/>
      <c r="C125" s="2"/>
      <c r="E125" s="2"/>
      <c r="G125" s="2"/>
      <c r="I125" s="2"/>
      <c r="K125" s="2"/>
      <c r="M125" s="2"/>
    </row>
    <row r="126">
      <c r="A126" s="2"/>
      <c r="B126" s="2"/>
      <c r="C126" s="2"/>
      <c r="E126" s="2"/>
      <c r="G126" s="2"/>
      <c r="I126" s="2"/>
      <c r="K126" s="2"/>
      <c r="M126" s="2"/>
    </row>
    <row r="127">
      <c r="A127" s="2"/>
      <c r="B127" s="2"/>
      <c r="C127" s="2"/>
      <c r="E127" s="2"/>
      <c r="G127" s="2"/>
      <c r="I127" s="2"/>
      <c r="K127" s="2"/>
      <c r="M127" s="2"/>
    </row>
    <row r="128">
      <c r="A128" s="2"/>
      <c r="B128" s="2"/>
      <c r="C128" s="2"/>
      <c r="E128" s="2"/>
      <c r="G128" s="2"/>
      <c r="I128" s="2"/>
      <c r="K128" s="2"/>
      <c r="M128" s="2"/>
    </row>
    <row r="129">
      <c r="A129" s="2"/>
      <c r="B129" s="2"/>
      <c r="C129" s="2"/>
      <c r="E129" s="2"/>
      <c r="G129" s="2"/>
      <c r="I129" s="2"/>
      <c r="K129" s="2"/>
      <c r="M129" s="2"/>
    </row>
    <row r="130">
      <c r="A130" s="2"/>
      <c r="B130" s="2"/>
      <c r="C130" s="2"/>
      <c r="E130" s="2"/>
      <c r="G130" s="2"/>
      <c r="I130" s="2"/>
      <c r="K130" s="2"/>
      <c r="M130" s="2"/>
    </row>
    <row r="131">
      <c r="A131" s="2"/>
      <c r="B131" s="2"/>
      <c r="C131" s="2"/>
      <c r="E131" s="2"/>
      <c r="G131" s="2"/>
      <c r="I131" s="2"/>
      <c r="K131" s="2"/>
      <c r="M131" s="2"/>
    </row>
    <row r="132">
      <c r="A132" s="2"/>
      <c r="B132" s="2"/>
      <c r="C132" s="2"/>
      <c r="E132" s="2"/>
      <c r="G132" s="2"/>
      <c r="I132" s="2"/>
      <c r="K132" s="2"/>
      <c r="M132" s="2"/>
    </row>
    <row r="133">
      <c r="A133" s="2"/>
      <c r="B133" s="2"/>
      <c r="C133" s="2"/>
      <c r="E133" s="2"/>
      <c r="G133" s="2"/>
      <c r="I133" s="2"/>
      <c r="K133" s="2"/>
      <c r="M133" s="2"/>
    </row>
    <row r="134">
      <c r="A134" s="2"/>
      <c r="B134" s="2"/>
      <c r="C134" s="2"/>
      <c r="E134" s="2"/>
      <c r="G134" s="2"/>
      <c r="I134" s="2"/>
      <c r="K134" s="2"/>
      <c r="M134" s="2"/>
    </row>
    <row r="135">
      <c r="A135" s="2"/>
      <c r="B135" s="2"/>
      <c r="C135" s="2"/>
      <c r="E135" s="2"/>
      <c r="G135" s="2"/>
      <c r="I135" s="2"/>
      <c r="K135" s="2"/>
      <c r="M135" s="2"/>
    </row>
    <row r="136">
      <c r="A136" s="2"/>
      <c r="B136" s="2"/>
      <c r="C136" s="2"/>
      <c r="E136" s="2"/>
      <c r="G136" s="2"/>
      <c r="I136" s="2"/>
      <c r="K136" s="2"/>
      <c r="M136" s="2"/>
    </row>
    <row r="137">
      <c r="A137" s="2"/>
      <c r="B137" s="2"/>
      <c r="C137" s="2"/>
      <c r="E137" s="2"/>
      <c r="G137" s="2"/>
      <c r="I137" s="2"/>
      <c r="K137" s="2"/>
      <c r="M137" s="2"/>
    </row>
    <row r="138">
      <c r="A138" s="2"/>
      <c r="B138" s="2"/>
      <c r="C138" s="2"/>
      <c r="E138" s="2"/>
      <c r="G138" s="2"/>
      <c r="I138" s="2"/>
      <c r="K138" s="2"/>
      <c r="M138" s="2"/>
    </row>
    <row r="139">
      <c r="A139" s="2"/>
      <c r="B139" s="2"/>
      <c r="C139" s="2"/>
      <c r="E139" s="2"/>
      <c r="G139" s="2"/>
      <c r="I139" s="2"/>
      <c r="K139" s="2"/>
      <c r="M139" s="2"/>
    </row>
    <row r="140">
      <c r="A140" s="2"/>
      <c r="B140" s="2"/>
      <c r="C140" s="2"/>
      <c r="E140" s="2"/>
      <c r="G140" s="2"/>
      <c r="I140" s="2"/>
      <c r="K140" s="2"/>
      <c r="M140" s="2"/>
    </row>
    <row r="141">
      <c r="A141" s="2"/>
      <c r="B141" s="2"/>
      <c r="C141" s="2"/>
      <c r="E141" s="2"/>
      <c r="G141" s="2"/>
      <c r="I141" s="2"/>
      <c r="K141" s="2"/>
      <c r="M141" s="2"/>
    </row>
    <row r="142">
      <c r="A142" s="2"/>
      <c r="B142" s="2"/>
      <c r="C142" s="2"/>
      <c r="E142" s="2"/>
      <c r="G142" s="2"/>
      <c r="I142" s="2"/>
      <c r="K142" s="2"/>
      <c r="M142" s="2"/>
    </row>
    <row r="143">
      <c r="A143" s="2"/>
      <c r="B143" s="2"/>
      <c r="C143" s="2"/>
      <c r="E143" s="2"/>
      <c r="G143" s="2"/>
      <c r="I143" s="2"/>
      <c r="K143" s="2"/>
      <c r="M143" s="2"/>
    </row>
    <row r="144">
      <c r="A144" s="2"/>
      <c r="B144" s="2"/>
      <c r="C144" s="2"/>
      <c r="E144" s="2"/>
      <c r="G144" s="2"/>
      <c r="I144" s="2"/>
      <c r="K144" s="2"/>
      <c r="M144" s="2"/>
    </row>
    <row r="145">
      <c r="A145" s="2"/>
      <c r="B145" s="2"/>
      <c r="C145" s="2"/>
      <c r="E145" s="2"/>
      <c r="G145" s="2"/>
      <c r="I145" s="2"/>
      <c r="K145" s="2"/>
      <c r="M145" s="2"/>
    </row>
    <row r="146">
      <c r="A146" s="2"/>
      <c r="B146" s="2"/>
      <c r="C146" s="2"/>
      <c r="E146" s="2"/>
      <c r="G146" s="2"/>
      <c r="I146" s="2"/>
      <c r="K146" s="2"/>
      <c r="M146" s="2"/>
    </row>
    <row r="147">
      <c r="A147" s="2"/>
      <c r="B147" s="2"/>
      <c r="C147" s="2"/>
      <c r="E147" s="2"/>
      <c r="G147" s="2"/>
      <c r="I147" s="2"/>
      <c r="K147" s="2"/>
      <c r="M147" s="2"/>
    </row>
    <row r="148">
      <c r="A148" s="2"/>
      <c r="B148" s="2"/>
      <c r="C148" s="2"/>
      <c r="E148" s="2"/>
      <c r="G148" s="2"/>
      <c r="I148" s="2"/>
      <c r="K148" s="2"/>
      <c r="M148" s="2"/>
    </row>
    <row r="149">
      <c r="A149" s="2"/>
      <c r="B149" s="2"/>
      <c r="C149" s="2"/>
      <c r="E149" s="2"/>
      <c r="G149" s="2"/>
      <c r="I149" s="2"/>
      <c r="K149" s="2"/>
      <c r="M149" s="2"/>
    </row>
    <row r="150">
      <c r="A150" s="2"/>
      <c r="B150" s="2"/>
      <c r="C150" s="2"/>
      <c r="E150" s="2"/>
      <c r="G150" s="2"/>
      <c r="I150" s="2"/>
      <c r="K150" s="2"/>
      <c r="M150" s="2"/>
    </row>
    <row r="151">
      <c r="A151" s="2"/>
      <c r="B151" s="2"/>
      <c r="C151" s="2"/>
      <c r="E151" s="2"/>
      <c r="G151" s="2"/>
      <c r="I151" s="2"/>
      <c r="K151" s="2"/>
      <c r="M151" s="2"/>
    </row>
    <row r="152">
      <c r="A152" s="2"/>
      <c r="B152" s="2"/>
      <c r="C152" s="2"/>
      <c r="E152" s="2"/>
      <c r="G152" s="2"/>
      <c r="I152" s="2"/>
      <c r="K152" s="2"/>
      <c r="M152" s="2"/>
    </row>
    <row r="153">
      <c r="A153" s="2"/>
      <c r="B153" s="2"/>
      <c r="C153" s="2"/>
      <c r="E153" s="2"/>
      <c r="G153" s="2"/>
      <c r="I153" s="2"/>
      <c r="K153" s="2"/>
      <c r="M153" s="2"/>
    </row>
    <row r="154">
      <c r="A154" s="2"/>
      <c r="B154" s="2"/>
      <c r="C154" s="2"/>
      <c r="E154" s="2"/>
      <c r="G154" s="2"/>
      <c r="I154" s="2"/>
      <c r="K154" s="2"/>
      <c r="M154" s="2"/>
    </row>
    <row r="155">
      <c r="A155" s="2"/>
      <c r="B155" s="2"/>
      <c r="C155" s="2"/>
      <c r="E155" s="2"/>
      <c r="G155" s="2"/>
      <c r="I155" s="2"/>
      <c r="K155" s="2"/>
      <c r="M155" s="2"/>
    </row>
    <row r="156">
      <c r="A156" s="2"/>
      <c r="B156" s="2"/>
      <c r="C156" s="2"/>
      <c r="E156" s="2"/>
      <c r="G156" s="2"/>
      <c r="I156" s="2"/>
      <c r="K156" s="2"/>
      <c r="M156" s="2"/>
    </row>
    <row r="157">
      <c r="A157" s="2"/>
      <c r="B157" s="2"/>
      <c r="C157" s="2"/>
      <c r="E157" s="2"/>
      <c r="G157" s="2"/>
      <c r="I157" s="2"/>
      <c r="K157" s="2"/>
      <c r="M157" s="2"/>
    </row>
    <row r="158">
      <c r="A158" s="2"/>
      <c r="B158" s="2"/>
      <c r="C158" s="2"/>
      <c r="E158" s="2"/>
      <c r="G158" s="2"/>
      <c r="I158" s="2"/>
      <c r="K158" s="2"/>
      <c r="M158" s="2"/>
    </row>
    <row r="159">
      <c r="A159" s="2"/>
      <c r="B159" s="2"/>
      <c r="C159" s="2"/>
      <c r="E159" s="2"/>
      <c r="G159" s="2"/>
      <c r="I159" s="2"/>
      <c r="K159" s="2"/>
      <c r="M159" s="2"/>
    </row>
    <row r="160">
      <c r="A160" s="2"/>
      <c r="B160" s="2"/>
      <c r="C160" s="2"/>
      <c r="E160" s="2"/>
      <c r="G160" s="2"/>
      <c r="I160" s="2"/>
      <c r="K160" s="2"/>
      <c r="M160" s="2"/>
    </row>
    <row r="161">
      <c r="A161" s="2"/>
      <c r="B161" s="2"/>
      <c r="C161" s="2"/>
      <c r="E161" s="2"/>
      <c r="G161" s="2"/>
      <c r="I161" s="2"/>
      <c r="K161" s="2"/>
      <c r="M161" s="2"/>
    </row>
    <row r="162">
      <c r="A162" s="2"/>
      <c r="B162" s="2"/>
      <c r="C162" s="2"/>
      <c r="E162" s="2"/>
      <c r="G162" s="2"/>
      <c r="I162" s="2"/>
      <c r="K162" s="2"/>
      <c r="M162" s="2"/>
    </row>
    <row r="163">
      <c r="A163" s="2"/>
      <c r="B163" s="2"/>
      <c r="C163" s="2"/>
      <c r="E163" s="2"/>
      <c r="G163" s="2"/>
      <c r="I163" s="2"/>
      <c r="K163" s="2"/>
      <c r="M163" s="2"/>
    </row>
    <row r="164">
      <c r="A164" s="2"/>
      <c r="B164" s="2"/>
      <c r="C164" s="2"/>
      <c r="E164" s="2"/>
      <c r="G164" s="2"/>
      <c r="I164" s="2"/>
      <c r="K164" s="2"/>
      <c r="M164" s="2"/>
    </row>
    <row r="165">
      <c r="A165" s="2"/>
      <c r="B165" s="2"/>
      <c r="C165" s="2"/>
      <c r="E165" s="2"/>
      <c r="G165" s="2"/>
      <c r="I165" s="2"/>
      <c r="K165" s="2"/>
      <c r="M165" s="2"/>
    </row>
    <row r="166">
      <c r="A166" s="2"/>
      <c r="B166" s="2"/>
      <c r="C166" s="2"/>
      <c r="E166" s="2"/>
      <c r="G166" s="2"/>
      <c r="I166" s="2"/>
      <c r="K166" s="2"/>
      <c r="M166" s="2"/>
    </row>
    <row r="167">
      <c r="A167" s="2"/>
      <c r="B167" s="2"/>
      <c r="C167" s="2"/>
      <c r="E167" s="2"/>
      <c r="G167" s="2"/>
      <c r="I167" s="2"/>
      <c r="K167" s="2"/>
      <c r="M167" s="2"/>
    </row>
    <row r="168">
      <c r="A168" s="2"/>
      <c r="B168" s="2"/>
      <c r="C168" s="2"/>
      <c r="E168" s="2"/>
      <c r="G168" s="2"/>
      <c r="I168" s="2"/>
      <c r="K168" s="2"/>
      <c r="M168" s="2"/>
    </row>
    <row r="169">
      <c r="A169" s="2"/>
      <c r="B169" s="2"/>
      <c r="C169" s="2"/>
      <c r="E169" s="2"/>
      <c r="G169" s="2"/>
      <c r="I169" s="2"/>
      <c r="K169" s="2"/>
      <c r="M169" s="2"/>
    </row>
    <row r="170">
      <c r="A170" s="2"/>
      <c r="B170" s="2"/>
      <c r="C170" s="2"/>
      <c r="E170" s="2"/>
      <c r="G170" s="2"/>
      <c r="I170" s="2"/>
      <c r="K170" s="2"/>
      <c r="M170" s="2"/>
    </row>
    <row r="171">
      <c r="A171" s="2"/>
      <c r="B171" s="2"/>
      <c r="C171" s="2"/>
      <c r="E171" s="2"/>
      <c r="G171" s="2"/>
      <c r="I171" s="2"/>
      <c r="K171" s="2"/>
      <c r="M171" s="2"/>
    </row>
    <row r="172">
      <c r="A172" s="2"/>
      <c r="B172" s="2"/>
      <c r="C172" s="2"/>
      <c r="E172" s="2"/>
      <c r="G172" s="2"/>
      <c r="I172" s="2"/>
      <c r="K172" s="2"/>
      <c r="M172" s="2"/>
    </row>
    <row r="173">
      <c r="A173" s="2"/>
      <c r="B173" s="2"/>
      <c r="C173" s="2"/>
      <c r="E173" s="2"/>
      <c r="G173" s="2"/>
      <c r="I173" s="2"/>
      <c r="K173" s="2"/>
      <c r="M173" s="2"/>
    </row>
    <row r="174">
      <c r="A174" s="2"/>
      <c r="B174" s="2"/>
      <c r="C174" s="2"/>
      <c r="E174" s="2"/>
      <c r="G174" s="2"/>
      <c r="I174" s="2"/>
      <c r="K174" s="2"/>
      <c r="M174" s="2"/>
    </row>
    <row r="175">
      <c r="A175" s="2"/>
      <c r="B175" s="2"/>
      <c r="C175" s="2"/>
      <c r="E175" s="2"/>
      <c r="G175" s="2"/>
      <c r="I175" s="2"/>
      <c r="K175" s="2"/>
      <c r="M175" s="2"/>
    </row>
    <row r="176">
      <c r="A176" s="2"/>
      <c r="B176" s="2"/>
      <c r="C176" s="2"/>
      <c r="E176" s="2"/>
      <c r="G176" s="2"/>
      <c r="I176" s="2"/>
      <c r="K176" s="2"/>
      <c r="M176" s="2"/>
    </row>
    <row r="177">
      <c r="A177" s="2"/>
      <c r="B177" s="2"/>
      <c r="C177" s="2"/>
      <c r="E177" s="2"/>
      <c r="G177" s="2"/>
      <c r="I177" s="2"/>
      <c r="K177" s="2"/>
      <c r="M177" s="2"/>
    </row>
    <row r="178">
      <c r="A178" s="2"/>
      <c r="B178" s="2"/>
      <c r="C178" s="2"/>
      <c r="E178" s="2"/>
      <c r="G178" s="2"/>
      <c r="I178" s="2"/>
      <c r="K178" s="2"/>
      <c r="M178" s="2"/>
    </row>
    <row r="179">
      <c r="A179" s="2"/>
      <c r="B179" s="2"/>
      <c r="C179" s="2"/>
      <c r="E179" s="2"/>
      <c r="G179" s="2"/>
      <c r="I179" s="2"/>
      <c r="K179" s="2"/>
      <c r="M179" s="2"/>
    </row>
    <row r="180">
      <c r="A180" s="2"/>
      <c r="B180" s="2"/>
      <c r="C180" s="2"/>
      <c r="E180" s="2"/>
      <c r="G180" s="2"/>
      <c r="I180" s="2"/>
      <c r="K180" s="2"/>
      <c r="M180" s="2"/>
    </row>
    <row r="181">
      <c r="A181" s="2"/>
      <c r="B181" s="2"/>
      <c r="C181" s="2"/>
      <c r="E181" s="2"/>
      <c r="G181" s="2"/>
      <c r="I181" s="2"/>
      <c r="K181" s="2"/>
      <c r="M181" s="2"/>
    </row>
    <row r="182">
      <c r="A182" s="2"/>
      <c r="B182" s="2"/>
      <c r="C182" s="2"/>
      <c r="E182" s="2"/>
      <c r="G182" s="2"/>
      <c r="I182" s="2"/>
      <c r="K182" s="2"/>
      <c r="M182" s="2"/>
    </row>
    <row r="183">
      <c r="A183" s="2"/>
      <c r="B183" s="2"/>
      <c r="C183" s="2"/>
      <c r="E183" s="2"/>
      <c r="G183" s="2"/>
      <c r="I183" s="2"/>
      <c r="K183" s="2"/>
      <c r="M183" s="2"/>
    </row>
    <row r="184">
      <c r="A184" s="2"/>
      <c r="B184" s="2"/>
      <c r="C184" s="2"/>
      <c r="E184" s="2"/>
      <c r="G184" s="2"/>
      <c r="I184" s="2"/>
      <c r="K184" s="2"/>
      <c r="M184" s="2"/>
    </row>
    <row r="185">
      <c r="A185" s="2"/>
      <c r="B185" s="2"/>
      <c r="C185" s="2"/>
      <c r="E185" s="2"/>
      <c r="G185" s="2"/>
      <c r="I185" s="2"/>
      <c r="K185" s="2"/>
      <c r="M185" s="2"/>
    </row>
    <row r="186">
      <c r="A186" s="2"/>
      <c r="B186" s="2"/>
      <c r="C186" s="2"/>
      <c r="E186" s="2"/>
      <c r="G186" s="2"/>
      <c r="I186" s="2"/>
      <c r="K186" s="2"/>
      <c r="M186" s="2"/>
    </row>
    <row r="187">
      <c r="A187" s="2"/>
      <c r="B187" s="2"/>
      <c r="C187" s="2"/>
      <c r="E187" s="2"/>
      <c r="G187" s="2"/>
      <c r="I187" s="2"/>
      <c r="K187" s="2"/>
      <c r="M187" s="2"/>
    </row>
    <row r="188">
      <c r="A188" s="2"/>
      <c r="B188" s="2"/>
      <c r="C188" s="2"/>
      <c r="E188" s="2"/>
      <c r="G188" s="2"/>
      <c r="I188" s="2"/>
      <c r="K188" s="2"/>
      <c r="M188" s="2"/>
    </row>
    <row r="189">
      <c r="A189" s="2"/>
      <c r="B189" s="2"/>
      <c r="C189" s="2"/>
      <c r="E189" s="2"/>
      <c r="G189" s="2"/>
      <c r="I189" s="2"/>
      <c r="K189" s="2"/>
      <c r="M189" s="2"/>
    </row>
    <row r="190">
      <c r="A190" s="2"/>
      <c r="B190" s="2"/>
      <c r="C190" s="2"/>
      <c r="E190" s="2"/>
      <c r="G190" s="2"/>
      <c r="I190" s="2"/>
      <c r="K190" s="2"/>
      <c r="M190" s="2"/>
    </row>
    <row r="191">
      <c r="A191" s="2"/>
      <c r="B191" s="2"/>
      <c r="C191" s="2"/>
      <c r="E191" s="2"/>
      <c r="G191" s="2"/>
      <c r="I191" s="2"/>
      <c r="K191" s="2"/>
      <c r="M191" s="2"/>
    </row>
    <row r="192">
      <c r="A192" s="2"/>
      <c r="B192" s="2"/>
      <c r="C192" s="2"/>
      <c r="E192" s="2"/>
      <c r="G192" s="2"/>
      <c r="I192" s="2"/>
      <c r="K192" s="2"/>
      <c r="M192" s="2"/>
    </row>
    <row r="193">
      <c r="A193" s="2"/>
      <c r="B193" s="2"/>
      <c r="C193" s="2"/>
      <c r="E193" s="2"/>
      <c r="G193" s="2"/>
      <c r="I193" s="2"/>
      <c r="K193" s="2"/>
      <c r="M193" s="2"/>
    </row>
    <row r="194">
      <c r="A194" s="2"/>
      <c r="B194" s="2"/>
      <c r="C194" s="2"/>
      <c r="E194" s="2"/>
      <c r="G194" s="2"/>
      <c r="I194" s="2"/>
      <c r="K194" s="2"/>
      <c r="M194" s="2"/>
    </row>
    <row r="195">
      <c r="A195" s="2"/>
      <c r="B195" s="2"/>
      <c r="C195" s="2"/>
      <c r="E195" s="2"/>
      <c r="G195" s="2"/>
      <c r="I195" s="2"/>
      <c r="K195" s="2"/>
      <c r="M195" s="2"/>
    </row>
    <row r="196">
      <c r="A196" s="2"/>
      <c r="B196" s="2"/>
      <c r="C196" s="2"/>
      <c r="E196" s="2"/>
      <c r="G196" s="2"/>
      <c r="I196" s="2"/>
      <c r="K196" s="2"/>
      <c r="M196" s="2"/>
    </row>
    <row r="197">
      <c r="A197" s="2"/>
      <c r="B197" s="2"/>
      <c r="C197" s="2"/>
      <c r="E197" s="2"/>
      <c r="G197" s="2"/>
      <c r="I197" s="2"/>
      <c r="K197" s="2"/>
      <c r="M197" s="2"/>
    </row>
    <row r="198">
      <c r="A198" s="2"/>
      <c r="B198" s="2"/>
      <c r="C198" s="2"/>
      <c r="E198" s="2"/>
      <c r="G198" s="2"/>
      <c r="I198" s="2"/>
      <c r="K198" s="2"/>
      <c r="M198" s="2"/>
    </row>
    <row r="199">
      <c r="A199" s="2"/>
      <c r="B199" s="2"/>
      <c r="C199" s="2"/>
      <c r="E199" s="2"/>
      <c r="G199" s="2"/>
      <c r="I199" s="2"/>
      <c r="K199" s="2"/>
      <c r="M199" s="2"/>
    </row>
    <row r="200">
      <c r="A200" s="2"/>
      <c r="B200" s="2"/>
      <c r="C200" s="2"/>
      <c r="E200" s="2"/>
      <c r="G200" s="2"/>
      <c r="I200" s="2"/>
      <c r="K200" s="2"/>
      <c r="M200" s="2"/>
    </row>
    <row r="201">
      <c r="A201" s="2"/>
      <c r="B201" s="2"/>
      <c r="C201" s="2"/>
      <c r="E201" s="2"/>
      <c r="G201" s="2"/>
      <c r="I201" s="2"/>
      <c r="K201" s="2"/>
      <c r="M201" s="2"/>
    </row>
    <row r="202">
      <c r="A202" s="2"/>
      <c r="B202" s="2"/>
      <c r="C202" s="2"/>
      <c r="E202" s="2"/>
      <c r="G202" s="2"/>
      <c r="I202" s="2"/>
      <c r="K202" s="2"/>
      <c r="M202" s="2"/>
    </row>
    <row r="203">
      <c r="A203" s="2"/>
      <c r="B203" s="2"/>
      <c r="C203" s="2"/>
      <c r="E203" s="2"/>
      <c r="G203" s="2"/>
      <c r="I203" s="2"/>
      <c r="K203" s="2"/>
      <c r="M203" s="2"/>
    </row>
    <row r="204">
      <c r="A204" s="2"/>
      <c r="B204" s="2"/>
      <c r="C204" s="2"/>
      <c r="E204" s="2"/>
      <c r="G204" s="2"/>
      <c r="I204" s="2"/>
      <c r="K204" s="2"/>
      <c r="M204" s="2"/>
    </row>
    <row r="205">
      <c r="A205" s="2"/>
      <c r="B205" s="2"/>
      <c r="C205" s="2"/>
      <c r="E205" s="2"/>
      <c r="G205" s="2"/>
      <c r="I205" s="2"/>
      <c r="K205" s="2"/>
      <c r="M205" s="2"/>
    </row>
    <row r="206">
      <c r="A206" s="2"/>
      <c r="B206" s="2"/>
      <c r="C206" s="2"/>
      <c r="E206" s="2"/>
      <c r="G206" s="2"/>
      <c r="I206" s="2"/>
      <c r="K206" s="2"/>
      <c r="M206" s="2"/>
    </row>
    <row r="207">
      <c r="A207" s="2"/>
      <c r="B207" s="2"/>
      <c r="C207" s="2"/>
      <c r="E207" s="2"/>
      <c r="G207" s="2"/>
      <c r="I207" s="2"/>
      <c r="K207" s="2"/>
      <c r="M207" s="2"/>
    </row>
    <row r="208">
      <c r="A208" s="2"/>
      <c r="B208" s="2"/>
      <c r="C208" s="2"/>
      <c r="E208" s="2"/>
      <c r="G208" s="2"/>
      <c r="I208" s="2"/>
      <c r="K208" s="2"/>
      <c r="M208" s="2"/>
    </row>
    <row r="209">
      <c r="A209" s="2"/>
      <c r="B209" s="2"/>
      <c r="C209" s="2"/>
      <c r="E209" s="2"/>
      <c r="G209" s="2"/>
      <c r="I209" s="2"/>
      <c r="K209" s="2"/>
      <c r="M209" s="2"/>
    </row>
    <row r="210">
      <c r="A210" s="2"/>
      <c r="B210" s="2"/>
      <c r="C210" s="2"/>
      <c r="E210" s="2"/>
      <c r="G210" s="2"/>
      <c r="I210" s="2"/>
      <c r="K210" s="2"/>
      <c r="M210" s="2"/>
    </row>
    <row r="211">
      <c r="A211" s="2"/>
      <c r="B211" s="2"/>
      <c r="C211" s="2"/>
      <c r="E211" s="2"/>
      <c r="G211" s="2"/>
      <c r="I211" s="2"/>
      <c r="K211" s="2"/>
      <c r="M211" s="2"/>
    </row>
    <row r="212">
      <c r="A212" s="2"/>
      <c r="B212" s="2"/>
      <c r="C212" s="2"/>
      <c r="E212" s="2"/>
      <c r="G212" s="2"/>
      <c r="I212" s="2"/>
      <c r="K212" s="2"/>
      <c r="M212" s="2"/>
    </row>
    <row r="213">
      <c r="A213" s="2"/>
      <c r="B213" s="2"/>
      <c r="C213" s="2"/>
      <c r="E213" s="2"/>
      <c r="G213" s="2"/>
      <c r="I213" s="2"/>
      <c r="K213" s="2"/>
      <c r="M213" s="2"/>
    </row>
    <row r="214">
      <c r="A214" s="2"/>
      <c r="B214" s="2"/>
      <c r="C214" s="2"/>
      <c r="E214" s="2"/>
      <c r="G214" s="2"/>
      <c r="I214" s="2"/>
      <c r="K214" s="2"/>
      <c r="M214" s="2"/>
    </row>
    <row r="215">
      <c r="A215" s="2"/>
      <c r="B215" s="2"/>
      <c r="C215" s="2"/>
      <c r="E215" s="2"/>
      <c r="G215" s="2"/>
      <c r="I215" s="2"/>
      <c r="K215" s="2"/>
      <c r="M215" s="2"/>
    </row>
    <row r="216">
      <c r="A216" s="2"/>
      <c r="B216" s="2"/>
      <c r="C216" s="2"/>
      <c r="E216" s="2"/>
      <c r="G216" s="2"/>
      <c r="I216" s="2"/>
      <c r="K216" s="2"/>
      <c r="M216" s="2"/>
    </row>
    <row r="217">
      <c r="A217" s="2"/>
      <c r="B217" s="2"/>
      <c r="C217" s="2"/>
      <c r="E217" s="2"/>
      <c r="G217" s="2"/>
      <c r="I217" s="2"/>
      <c r="K217" s="2"/>
      <c r="M217" s="2"/>
    </row>
    <row r="218">
      <c r="A218" s="2"/>
      <c r="B218" s="2"/>
      <c r="C218" s="2"/>
      <c r="E218" s="2"/>
      <c r="G218" s="2"/>
      <c r="I218" s="2"/>
      <c r="K218" s="2"/>
      <c r="M218" s="2"/>
    </row>
    <row r="219">
      <c r="A219" s="2"/>
      <c r="B219" s="2"/>
      <c r="C219" s="2"/>
      <c r="E219" s="2"/>
      <c r="G219" s="2"/>
      <c r="I219" s="2"/>
      <c r="K219" s="2"/>
      <c r="M219" s="2"/>
    </row>
    <row r="220">
      <c r="A220" s="2"/>
      <c r="B220" s="2"/>
      <c r="C220" s="2"/>
      <c r="E220" s="2"/>
      <c r="G220" s="2"/>
      <c r="I220" s="2"/>
      <c r="K220" s="2"/>
      <c r="M220" s="2"/>
    </row>
    <row r="221">
      <c r="A221" s="2"/>
      <c r="B221" s="2"/>
      <c r="C221" s="2"/>
      <c r="E221" s="2"/>
      <c r="G221" s="2"/>
      <c r="I221" s="2"/>
      <c r="K221" s="2"/>
      <c r="M221" s="2"/>
    </row>
    <row r="222">
      <c r="A222" s="2"/>
      <c r="B222" s="2"/>
      <c r="C222" s="2"/>
      <c r="E222" s="2"/>
      <c r="G222" s="2"/>
      <c r="I222" s="2"/>
      <c r="K222" s="2"/>
      <c r="M222" s="2"/>
    </row>
    <row r="223">
      <c r="A223" s="2"/>
      <c r="B223" s="2"/>
      <c r="C223" s="2"/>
      <c r="E223" s="2"/>
      <c r="G223" s="2"/>
      <c r="I223" s="2"/>
      <c r="K223" s="2"/>
      <c r="M223" s="2"/>
    </row>
    <row r="224">
      <c r="A224" s="2"/>
      <c r="B224" s="2"/>
      <c r="C224" s="2"/>
      <c r="E224" s="2"/>
      <c r="G224" s="2"/>
      <c r="I224" s="2"/>
      <c r="K224" s="2"/>
      <c r="M224" s="2"/>
    </row>
    <row r="225">
      <c r="A225" s="2"/>
      <c r="B225" s="2"/>
      <c r="C225" s="2"/>
      <c r="E225" s="2"/>
      <c r="G225" s="2"/>
      <c r="I225" s="2"/>
      <c r="K225" s="2"/>
      <c r="M225" s="2"/>
    </row>
    <row r="226">
      <c r="A226" s="2"/>
      <c r="B226" s="2"/>
      <c r="C226" s="2"/>
      <c r="E226" s="2"/>
      <c r="G226" s="2"/>
      <c r="I226" s="2"/>
      <c r="K226" s="2"/>
      <c r="M226" s="2"/>
    </row>
    <row r="227">
      <c r="A227" s="2"/>
      <c r="B227" s="2"/>
      <c r="C227" s="2"/>
      <c r="E227" s="2"/>
      <c r="G227" s="2"/>
      <c r="I227" s="2"/>
      <c r="K227" s="2"/>
      <c r="M227" s="2"/>
    </row>
    <row r="228">
      <c r="A228" s="2"/>
      <c r="B228" s="2"/>
      <c r="C228" s="2"/>
      <c r="E228" s="2"/>
      <c r="G228" s="2"/>
      <c r="I228" s="2"/>
      <c r="K228" s="2"/>
      <c r="M228" s="2"/>
    </row>
    <row r="229">
      <c r="A229" s="2"/>
      <c r="B229" s="2"/>
      <c r="C229" s="2"/>
      <c r="E229" s="2"/>
      <c r="G229" s="2"/>
      <c r="I229" s="2"/>
      <c r="K229" s="2"/>
      <c r="M229" s="2"/>
    </row>
    <row r="230">
      <c r="A230" s="2"/>
      <c r="B230" s="2"/>
      <c r="C230" s="2"/>
      <c r="E230" s="2"/>
      <c r="G230" s="2"/>
      <c r="I230" s="2"/>
      <c r="K230" s="2"/>
      <c r="M230" s="2"/>
    </row>
    <row r="231">
      <c r="A231" s="2"/>
      <c r="B231" s="2"/>
      <c r="C231" s="2"/>
      <c r="E231" s="2"/>
      <c r="G231" s="2"/>
      <c r="I231" s="2"/>
      <c r="K231" s="2"/>
      <c r="M231" s="2"/>
    </row>
    <row r="232">
      <c r="A232" s="2"/>
      <c r="B232" s="2"/>
      <c r="C232" s="2"/>
      <c r="E232" s="2"/>
      <c r="G232" s="2"/>
      <c r="I232" s="2"/>
      <c r="K232" s="2"/>
      <c r="M232" s="2"/>
    </row>
    <row r="233">
      <c r="A233" s="2"/>
      <c r="B233" s="2"/>
      <c r="C233" s="2"/>
      <c r="E233" s="2"/>
      <c r="G233" s="2"/>
      <c r="I233" s="2"/>
      <c r="K233" s="2"/>
      <c r="M233" s="2"/>
    </row>
    <row r="234">
      <c r="A234" s="2"/>
      <c r="B234" s="2"/>
      <c r="C234" s="2"/>
      <c r="E234" s="2"/>
      <c r="G234" s="2"/>
      <c r="I234" s="2"/>
      <c r="K234" s="2"/>
      <c r="M234" s="2"/>
    </row>
    <row r="235">
      <c r="A235" s="2"/>
      <c r="B235" s="2"/>
      <c r="C235" s="2"/>
      <c r="E235" s="2"/>
      <c r="G235" s="2"/>
      <c r="I235" s="2"/>
      <c r="K235" s="2"/>
      <c r="M235" s="2"/>
    </row>
    <row r="236">
      <c r="A236" s="2"/>
      <c r="B236" s="2"/>
      <c r="C236" s="2"/>
      <c r="E236" s="2"/>
      <c r="G236" s="2"/>
      <c r="I236" s="2"/>
      <c r="K236" s="2"/>
      <c r="M236" s="2"/>
    </row>
    <row r="237">
      <c r="A237" s="2"/>
      <c r="B237" s="2"/>
      <c r="C237" s="2"/>
      <c r="E237" s="2"/>
      <c r="G237" s="2"/>
      <c r="I237" s="2"/>
      <c r="K237" s="2"/>
      <c r="M237" s="2"/>
    </row>
    <row r="238">
      <c r="A238" s="2"/>
      <c r="B238" s="2"/>
      <c r="C238" s="2"/>
      <c r="E238" s="2"/>
      <c r="G238" s="2"/>
      <c r="I238" s="2"/>
      <c r="K238" s="2"/>
      <c r="M238" s="2"/>
    </row>
    <row r="239">
      <c r="A239" s="2"/>
      <c r="B239" s="2"/>
      <c r="C239" s="2"/>
      <c r="E239" s="2"/>
      <c r="G239" s="2"/>
      <c r="I239" s="2"/>
      <c r="K239" s="2"/>
      <c r="M239" s="2"/>
    </row>
    <row r="240">
      <c r="A240" s="2"/>
      <c r="B240" s="2"/>
      <c r="C240" s="2"/>
      <c r="E240" s="2"/>
      <c r="G240" s="2"/>
      <c r="I240" s="2"/>
      <c r="K240" s="2"/>
      <c r="M240" s="2"/>
    </row>
    <row r="241">
      <c r="A241" s="2"/>
      <c r="B241" s="2"/>
      <c r="C241" s="2"/>
      <c r="E241" s="2"/>
      <c r="G241" s="2"/>
      <c r="I241" s="2"/>
      <c r="K241" s="2"/>
      <c r="M241" s="2"/>
    </row>
    <row r="242">
      <c r="A242" s="2"/>
      <c r="B242" s="2"/>
      <c r="C242" s="2"/>
      <c r="E242" s="2"/>
      <c r="G242" s="2"/>
      <c r="I242" s="2"/>
      <c r="K242" s="2"/>
      <c r="M242" s="2"/>
    </row>
    <row r="243">
      <c r="A243" s="2"/>
      <c r="B243" s="2"/>
      <c r="C243" s="2"/>
      <c r="E243" s="2"/>
      <c r="G243" s="2"/>
      <c r="I243" s="2"/>
      <c r="K243" s="2"/>
      <c r="M243" s="2"/>
    </row>
    <row r="244">
      <c r="A244" s="2"/>
      <c r="B244" s="2"/>
      <c r="C244" s="2"/>
      <c r="E244" s="2"/>
      <c r="G244" s="2"/>
      <c r="I244" s="2"/>
      <c r="K244" s="2"/>
      <c r="M244" s="2"/>
    </row>
    <row r="245">
      <c r="A245" s="2"/>
      <c r="B245" s="2"/>
      <c r="C245" s="2"/>
      <c r="E245" s="2"/>
      <c r="G245" s="2"/>
      <c r="I245" s="2"/>
      <c r="K245" s="2"/>
      <c r="M245" s="2"/>
    </row>
    <row r="246">
      <c r="A246" s="2"/>
      <c r="B246" s="2"/>
      <c r="C246" s="2"/>
      <c r="E246" s="2"/>
      <c r="G246" s="2"/>
      <c r="I246" s="2"/>
      <c r="K246" s="2"/>
      <c r="M246" s="2"/>
    </row>
    <row r="247">
      <c r="A247" s="2"/>
      <c r="B247" s="2"/>
      <c r="C247" s="2"/>
      <c r="E247" s="2"/>
      <c r="G247" s="2"/>
      <c r="I247" s="2"/>
      <c r="K247" s="2"/>
      <c r="M247" s="2"/>
    </row>
    <row r="248">
      <c r="A248" s="2"/>
      <c r="B248" s="2"/>
      <c r="C248" s="2"/>
      <c r="E248" s="2"/>
      <c r="G248" s="2"/>
      <c r="I248" s="2"/>
      <c r="K248" s="2"/>
      <c r="M248" s="2"/>
    </row>
    <row r="249">
      <c r="A249" s="2"/>
      <c r="B249" s="2"/>
      <c r="C249" s="2"/>
      <c r="E249" s="2"/>
      <c r="G249" s="2"/>
      <c r="I249" s="2"/>
      <c r="K249" s="2"/>
      <c r="M249" s="2"/>
    </row>
    <row r="250">
      <c r="A250" s="2"/>
      <c r="B250" s="2"/>
      <c r="C250" s="2"/>
      <c r="E250" s="2"/>
      <c r="G250" s="2"/>
      <c r="I250" s="2"/>
      <c r="K250" s="2"/>
      <c r="M250" s="2"/>
    </row>
    <row r="251">
      <c r="A251" s="2"/>
      <c r="B251" s="2"/>
      <c r="C251" s="2"/>
      <c r="E251" s="2"/>
      <c r="G251" s="2"/>
      <c r="I251" s="2"/>
      <c r="K251" s="2"/>
      <c r="M251" s="2"/>
    </row>
    <row r="252">
      <c r="A252" s="2"/>
      <c r="B252" s="2"/>
      <c r="C252" s="2"/>
      <c r="E252" s="2"/>
      <c r="G252" s="2"/>
      <c r="I252" s="2"/>
      <c r="K252" s="2"/>
      <c r="M252" s="2"/>
    </row>
    <row r="253">
      <c r="A253" s="2"/>
      <c r="B253" s="2"/>
      <c r="C253" s="2"/>
      <c r="E253" s="2"/>
      <c r="G253" s="2"/>
      <c r="I253" s="2"/>
      <c r="K253" s="2"/>
      <c r="M253" s="2"/>
    </row>
    <row r="254">
      <c r="A254" s="2"/>
      <c r="B254" s="2"/>
      <c r="C254" s="2"/>
      <c r="E254" s="2"/>
      <c r="G254" s="2"/>
      <c r="I254" s="2"/>
      <c r="K254" s="2"/>
      <c r="M254" s="2"/>
    </row>
    <row r="255">
      <c r="A255" s="2"/>
      <c r="B255" s="2"/>
      <c r="C255" s="2"/>
      <c r="E255" s="2"/>
      <c r="G255" s="2"/>
      <c r="I255" s="2"/>
      <c r="K255" s="2"/>
      <c r="M255" s="2"/>
    </row>
    <row r="256">
      <c r="A256" s="2"/>
      <c r="B256" s="2"/>
      <c r="C256" s="2"/>
      <c r="E256" s="2"/>
      <c r="G256" s="2"/>
      <c r="I256" s="2"/>
      <c r="K256" s="2"/>
      <c r="M256" s="2"/>
    </row>
    <row r="257">
      <c r="A257" s="2"/>
      <c r="B257" s="2"/>
      <c r="C257" s="2"/>
      <c r="E257" s="2"/>
      <c r="G257" s="2"/>
      <c r="I257" s="2"/>
      <c r="K257" s="2"/>
      <c r="M257" s="2"/>
    </row>
    <row r="258">
      <c r="A258" s="2"/>
      <c r="B258" s="2"/>
      <c r="C258" s="2"/>
      <c r="E258" s="2"/>
      <c r="G258" s="2"/>
      <c r="I258" s="2"/>
      <c r="K258" s="2"/>
      <c r="M258" s="2"/>
    </row>
    <row r="259">
      <c r="A259" s="2"/>
      <c r="B259" s="2"/>
      <c r="C259" s="2"/>
      <c r="E259" s="2"/>
      <c r="G259" s="2"/>
      <c r="I259" s="2"/>
      <c r="K259" s="2"/>
      <c r="M259" s="2"/>
    </row>
    <row r="260">
      <c r="A260" s="2"/>
      <c r="B260" s="2"/>
      <c r="C260" s="2"/>
      <c r="E260" s="2"/>
      <c r="G260" s="2"/>
      <c r="I260" s="2"/>
      <c r="K260" s="2"/>
      <c r="M260" s="2"/>
    </row>
    <row r="261">
      <c r="A261" s="2"/>
      <c r="B261" s="2"/>
      <c r="C261" s="2"/>
      <c r="E261" s="2"/>
      <c r="G261" s="2"/>
      <c r="I261" s="2"/>
      <c r="K261" s="2"/>
      <c r="M261" s="2"/>
    </row>
    <row r="262">
      <c r="A262" s="2"/>
      <c r="B262" s="2"/>
      <c r="C262" s="2"/>
      <c r="E262" s="2"/>
      <c r="G262" s="2"/>
      <c r="I262" s="2"/>
      <c r="K262" s="2"/>
      <c r="M262" s="2"/>
    </row>
    <row r="263">
      <c r="A263" s="2"/>
      <c r="B263" s="2"/>
      <c r="C263" s="2"/>
      <c r="E263" s="2"/>
      <c r="G263" s="2"/>
      <c r="I263" s="2"/>
      <c r="K263" s="2"/>
      <c r="M263" s="2"/>
    </row>
    <row r="264">
      <c r="A264" s="2"/>
      <c r="B264" s="2"/>
      <c r="C264" s="2"/>
      <c r="E264" s="2"/>
      <c r="G264" s="2"/>
      <c r="I264" s="2"/>
      <c r="K264" s="2"/>
      <c r="M264" s="2"/>
    </row>
    <row r="265">
      <c r="A265" s="2"/>
      <c r="B265" s="2"/>
      <c r="C265" s="2"/>
      <c r="E265" s="2"/>
      <c r="G265" s="2"/>
      <c r="I265" s="2"/>
      <c r="K265" s="2"/>
      <c r="M265" s="2"/>
    </row>
    <row r="266">
      <c r="A266" s="2"/>
      <c r="B266" s="2"/>
      <c r="C266" s="2"/>
      <c r="E266" s="2"/>
      <c r="G266" s="2"/>
      <c r="I266" s="2"/>
      <c r="K266" s="2"/>
      <c r="M266" s="2"/>
    </row>
    <row r="267">
      <c r="A267" s="2"/>
      <c r="B267" s="2"/>
      <c r="C267" s="2"/>
      <c r="E267" s="2"/>
      <c r="G267" s="2"/>
      <c r="I267" s="2"/>
      <c r="K267" s="2"/>
      <c r="M267" s="2"/>
    </row>
    <row r="268">
      <c r="A268" s="2"/>
      <c r="B268" s="2"/>
      <c r="C268" s="2"/>
      <c r="E268" s="2"/>
      <c r="G268" s="2"/>
      <c r="I268" s="2"/>
      <c r="K268" s="2"/>
      <c r="M268" s="2"/>
    </row>
    <row r="269">
      <c r="A269" s="2"/>
      <c r="B269" s="2"/>
      <c r="C269" s="2"/>
      <c r="E269" s="2"/>
      <c r="G269" s="2"/>
      <c r="I269" s="2"/>
      <c r="K269" s="2"/>
      <c r="M269" s="2"/>
    </row>
    <row r="270">
      <c r="A270" s="2"/>
      <c r="B270" s="2"/>
      <c r="C270" s="2"/>
      <c r="E270" s="2"/>
      <c r="G270" s="2"/>
      <c r="I270" s="2"/>
      <c r="K270" s="2"/>
      <c r="M270" s="2"/>
    </row>
    <row r="271">
      <c r="A271" s="2"/>
      <c r="B271" s="2"/>
      <c r="C271" s="2"/>
      <c r="E271" s="2"/>
      <c r="G271" s="2"/>
      <c r="I271" s="2"/>
      <c r="K271" s="2"/>
      <c r="M271" s="2"/>
    </row>
    <row r="272">
      <c r="A272" s="2"/>
      <c r="B272" s="2"/>
      <c r="C272" s="2"/>
      <c r="E272" s="2"/>
      <c r="G272" s="2"/>
      <c r="I272" s="2"/>
      <c r="K272" s="2"/>
      <c r="M272" s="2"/>
    </row>
    <row r="273">
      <c r="A273" s="2"/>
      <c r="B273" s="2"/>
      <c r="C273" s="2"/>
      <c r="E273" s="2"/>
      <c r="G273" s="2"/>
      <c r="I273" s="2"/>
      <c r="K273" s="2"/>
      <c r="M273" s="2"/>
    </row>
    <row r="274">
      <c r="A274" s="2"/>
      <c r="B274" s="2"/>
      <c r="C274" s="2"/>
      <c r="E274" s="2"/>
      <c r="G274" s="2"/>
      <c r="I274" s="2"/>
      <c r="K274" s="2"/>
      <c r="M274" s="2"/>
    </row>
    <row r="275">
      <c r="A275" s="2"/>
      <c r="B275" s="2"/>
      <c r="C275" s="2"/>
      <c r="E275" s="2"/>
      <c r="G275" s="2"/>
      <c r="I275" s="2"/>
      <c r="K275" s="2"/>
      <c r="M275" s="2"/>
    </row>
    <row r="276">
      <c r="A276" s="2"/>
      <c r="B276" s="2"/>
      <c r="C276" s="2"/>
      <c r="E276" s="2"/>
      <c r="G276" s="2"/>
      <c r="I276" s="2"/>
      <c r="K276" s="2"/>
      <c r="M276" s="2"/>
    </row>
    <row r="277">
      <c r="A277" s="2"/>
      <c r="B277" s="2"/>
      <c r="C277" s="2"/>
      <c r="E277" s="2"/>
      <c r="G277" s="2"/>
      <c r="I277" s="2"/>
      <c r="K277" s="2"/>
      <c r="M277" s="2"/>
    </row>
    <row r="278">
      <c r="A278" s="2"/>
      <c r="B278" s="2"/>
      <c r="C278" s="2"/>
      <c r="E278" s="2"/>
      <c r="G278" s="2"/>
      <c r="I278" s="2"/>
      <c r="K278" s="2"/>
      <c r="M278" s="2"/>
    </row>
    <row r="279">
      <c r="A279" s="2"/>
      <c r="B279" s="2"/>
      <c r="C279" s="2"/>
      <c r="E279" s="2"/>
      <c r="G279" s="2"/>
      <c r="I279" s="2"/>
      <c r="K279" s="2"/>
      <c r="M279" s="2"/>
    </row>
    <row r="280">
      <c r="A280" s="2"/>
      <c r="B280" s="2"/>
      <c r="C280" s="2"/>
      <c r="E280" s="2"/>
      <c r="G280" s="2"/>
      <c r="I280" s="2"/>
      <c r="K280" s="2"/>
      <c r="M280" s="2"/>
    </row>
    <row r="281">
      <c r="A281" s="2"/>
      <c r="B281" s="2"/>
      <c r="C281" s="2"/>
      <c r="E281" s="2"/>
      <c r="G281" s="2"/>
      <c r="I281" s="2"/>
      <c r="K281" s="2"/>
      <c r="M281" s="2"/>
    </row>
    <row r="282">
      <c r="A282" s="2"/>
      <c r="B282" s="2"/>
      <c r="C282" s="2"/>
      <c r="E282" s="2"/>
      <c r="G282" s="2"/>
      <c r="I282" s="2"/>
      <c r="K282" s="2"/>
      <c r="M282" s="2"/>
    </row>
    <row r="283">
      <c r="A283" s="2"/>
      <c r="B283" s="2"/>
      <c r="C283" s="2"/>
      <c r="E283" s="2"/>
      <c r="G283" s="2"/>
      <c r="I283" s="2"/>
      <c r="K283" s="2"/>
      <c r="M283" s="2"/>
    </row>
    <row r="284">
      <c r="A284" s="2"/>
      <c r="B284" s="2"/>
      <c r="C284" s="2"/>
      <c r="E284" s="2"/>
      <c r="G284" s="2"/>
      <c r="I284" s="2"/>
      <c r="K284" s="2"/>
      <c r="M284" s="2"/>
    </row>
    <row r="285">
      <c r="A285" s="2"/>
      <c r="B285" s="2"/>
      <c r="C285" s="2"/>
      <c r="E285" s="2"/>
      <c r="G285" s="2"/>
      <c r="I285" s="2"/>
      <c r="K285" s="2"/>
      <c r="M285" s="2"/>
    </row>
    <row r="286">
      <c r="A286" s="2"/>
      <c r="B286" s="2"/>
      <c r="C286" s="2"/>
      <c r="E286" s="2"/>
      <c r="G286" s="2"/>
      <c r="I286" s="2"/>
      <c r="K286" s="2"/>
      <c r="M286" s="2"/>
    </row>
    <row r="287">
      <c r="A287" s="2"/>
      <c r="B287" s="2"/>
      <c r="C287" s="2"/>
      <c r="E287" s="2"/>
      <c r="G287" s="2"/>
      <c r="I287" s="2"/>
      <c r="K287" s="2"/>
      <c r="M287" s="2"/>
    </row>
    <row r="288">
      <c r="A288" s="2"/>
      <c r="B288" s="2"/>
      <c r="C288" s="2"/>
      <c r="E288" s="2"/>
      <c r="G288" s="2"/>
      <c r="I288" s="2"/>
      <c r="K288" s="2"/>
      <c r="M288" s="2"/>
    </row>
    <row r="289">
      <c r="A289" s="2"/>
      <c r="B289" s="2"/>
      <c r="C289" s="2"/>
      <c r="E289" s="2"/>
      <c r="G289" s="2"/>
      <c r="I289" s="2"/>
      <c r="K289" s="2"/>
      <c r="M289" s="2"/>
    </row>
    <row r="290">
      <c r="A290" s="2"/>
      <c r="B290" s="2"/>
      <c r="C290" s="2"/>
      <c r="E290" s="2"/>
      <c r="G290" s="2"/>
      <c r="I290" s="2"/>
      <c r="K290" s="2"/>
      <c r="M290" s="2"/>
    </row>
    <row r="291">
      <c r="A291" s="2"/>
      <c r="B291" s="2"/>
      <c r="C291" s="2"/>
      <c r="E291" s="2"/>
      <c r="G291" s="2"/>
      <c r="I291" s="2"/>
      <c r="K291" s="2"/>
      <c r="M291" s="2"/>
    </row>
    <row r="292">
      <c r="A292" s="2"/>
      <c r="B292" s="2"/>
      <c r="C292" s="2"/>
      <c r="E292" s="2"/>
      <c r="G292" s="2"/>
      <c r="I292" s="2"/>
      <c r="K292" s="2"/>
      <c r="M292" s="2"/>
    </row>
    <row r="293">
      <c r="A293" s="2"/>
      <c r="B293" s="2"/>
      <c r="C293" s="2"/>
      <c r="E293" s="2"/>
      <c r="G293" s="2"/>
      <c r="I293" s="2"/>
      <c r="K293" s="2"/>
      <c r="M293" s="2"/>
    </row>
    <row r="294">
      <c r="A294" s="2"/>
      <c r="B294" s="2"/>
      <c r="C294" s="2"/>
      <c r="E294" s="2"/>
      <c r="G294" s="2"/>
      <c r="I294" s="2"/>
      <c r="K294" s="2"/>
      <c r="M294" s="2"/>
    </row>
    <row r="295">
      <c r="A295" s="2"/>
      <c r="B295" s="2"/>
      <c r="C295" s="2"/>
      <c r="E295" s="2"/>
      <c r="G295" s="2"/>
      <c r="I295" s="2"/>
      <c r="K295" s="2"/>
      <c r="M295" s="2"/>
    </row>
    <row r="296">
      <c r="A296" s="2"/>
      <c r="B296" s="2"/>
      <c r="C296" s="2"/>
      <c r="E296" s="2"/>
      <c r="G296" s="2"/>
      <c r="I296" s="2"/>
      <c r="K296" s="2"/>
      <c r="M296" s="2"/>
    </row>
    <row r="297">
      <c r="A297" s="2"/>
      <c r="B297" s="2"/>
      <c r="C297" s="2"/>
      <c r="E297" s="2"/>
      <c r="G297" s="2"/>
      <c r="I297" s="2"/>
      <c r="K297" s="2"/>
      <c r="M297" s="2"/>
    </row>
    <row r="298">
      <c r="A298" s="2"/>
      <c r="B298" s="2"/>
      <c r="C298" s="2"/>
      <c r="E298" s="2"/>
      <c r="G298" s="2"/>
      <c r="I298" s="2"/>
      <c r="K298" s="2"/>
      <c r="M298" s="2"/>
    </row>
    <row r="299">
      <c r="A299" s="2"/>
      <c r="B299" s="2"/>
      <c r="C299" s="2"/>
      <c r="E299" s="2"/>
      <c r="G299" s="2"/>
      <c r="I299" s="2"/>
      <c r="K299" s="2"/>
      <c r="M299" s="2"/>
    </row>
    <row r="300">
      <c r="A300" s="2"/>
      <c r="B300" s="2"/>
      <c r="C300" s="2"/>
      <c r="E300" s="2"/>
      <c r="G300" s="2"/>
      <c r="I300" s="2"/>
      <c r="K300" s="2"/>
      <c r="M300" s="2"/>
    </row>
    <row r="301">
      <c r="A301" s="2"/>
      <c r="B301" s="2"/>
      <c r="C301" s="2"/>
      <c r="E301" s="2"/>
      <c r="G301" s="2"/>
      <c r="I301" s="2"/>
      <c r="K301" s="2"/>
      <c r="M301" s="2"/>
    </row>
    <row r="302">
      <c r="A302" s="2"/>
      <c r="B302" s="2"/>
      <c r="C302" s="2"/>
      <c r="E302" s="2"/>
      <c r="G302" s="2"/>
      <c r="I302" s="2"/>
      <c r="K302" s="2"/>
      <c r="M302" s="2"/>
    </row>
    <row r="303">
      <c r="A303" s="2"/>
      <c r="B303" s="2"/>
      <c r="C303" s="2"/>
      <c r="E303" s="2"/>
      <c r="G303" s="2"/>
      <c r="I303" s="2"/>
      <c r="K303" s="2"/>
      <c r="M303" s="2"/>
    </row>
    <row r="304">
      <c r="A304" s="2"/>
      <c r="B304" s="2"/>
      <c r="C304" s="2"/>
      <c r="E304" s="2"/>
      <c r="G304" s="2"/>
      <c r="I304" s="2"/>
      <c r="K304" s="2"/>
      <c r="M304" s="2"/>
    </row>
    <row r="305">
      <c r="A305" s="2"/>
      <c r="B305" s="2"/>
      <c r="C305" s="2"/>
      <c r="E305" s="2"/>
      <c r="G305" s="2"/>
      <c r="I305" s="2"/>
      <c r="K305" s="2"/>
      <c r="M305" s="2"/>
    </row>
    <row r="306">
      <c r="A306" s="2"/>
      <c r="B306" s="2"/>
      <c r="C306" s="2"/>
      <c r="E306" s="2"/>
      <c r="G306" s="2"/>
      <c r="I306" s="2"/>
      <c r="K306" s="2"/>
      <c r="M306" s="2"/>
    </row>
    <row r="307">
      <c r="A307" s="2"/>
      <c r="B307" s="2"/>
      <c r="C307" s="2"/>
      <c r="E307" s="2"/>
      <c r="G307" s="2"/>
      <c r="I307" s="2"/>
      <c r="K307" s="2"/>
      <c r="M307" s="2"/>
    </row>
    <row r="308">
      <c r="A308" s="2"/>
      <c r="B308" s="2"/>
      <c r="C308" s="2"/>
      <c r="E308" s="2"/>
      <c r="G308" s="2"/>
      <c r="I308" s="2"/>
      <c r="K308" s="2"/>
      <c r="M308" s="2"/>
    </row>
    <row r="309">
      <c r="A309" s="2"/>
      <c r="B309" s="2"/>
      <c r="C309" s="2"/>
      <c r="E309" s="2"/>
      <c r="G309" s="2"/>
      <c r="I309" s="2"/>
      <c r="K309" s="2"/>
      <c r="M309" s="2"/>
    </row>
    <row r="310">
      <c r="A310" s="2"/>
      <c r="B310" s="2"/>
      <c r="C310" s="2"/>
      <c r="E310" s="2"/>
      <c r="G310" s="2"/>
      <c r="I310" s="2"/>
      <c r="K310" s="2"/>
      <c r="M310" s="2"/>
    </row>
    <row r="311">
      <c r="A311" s="2"/>
      <c r="B311" s="2"/>
      <c r="C311" s="2"/>
      <c r="E311" s="2"/>
      <c r="G311" s="2"/>
      <c r="I311" s="2"/>
      <c r="K311" s="2"/>
      <c r="M311" s="2"/>
    </row>
    <row r="312">
      <c r="A312" s="2"/>
      <c r="B312" s="2"/>
      <c r="C312" s="2"/>
      <c r="E312" s="2"/>
      <c r="G312" s="2"/>
      <c r="I312" s="2"/>
      <c r="K312" s="2"/>
      <c r="M312" s="2"/>
    </row>
    <row r="313">
      <c r="A313" s="2"/>
      <c r="B313" s="2"/>
      <c r="C313" s="2"/>
      <c r="E313" s="2"/>
      <c r="G313" s="2"/>
      <c r="I313" s="2"/>
      <c r="K313" s="2"/>
      <c r="M313" s="2"/>
    </row>
    <row r="314">
      <c r="A314" s="2"/>
      <c r="B314" s="2"/>
      <c r="C314" s="2"/>
      <c r="E314" s="2"/>
      <c r="G314" s="2"/>
      <c r="I314" s="2"/>
      <c r="K314" s="2"/>
      <c r="M314" s="2"/>
    </row>
    <row r="315">
      <c r="A315" s="2"/>
      <c r="B315" s="2"/>
      <c r="C315" s="2"/>
      <c r="E315" s="2"/>
      <c r="G315" s="2"/>
      <c r="I315" s="2"/>
      <c r="K315" s="2"/>
      <c r="M315" s="2"/>
    </row>
    <row r="316">
      <c r="A316" s="2"/>
      <c r="B316" s="2"/>
      <c r="C316" s="2"/>
      <c r="E316" s="2"/>
      <c r="G316" s="2"/>
      <c r="I316" s="2"/>
      <c r="K316" s="2"/>
      <c r="M316" s="2"/>
    </row>
    <row r="317">
      <c r="A317" s="2"/>
      <c r="B317" s="2"/>
      <c r="C317" s="2"/>
      <c r="E317" s="2"/>
      <c r="G317" s="2"/>
      <c r="I317" s="2"/>
      <c r="K317" s="2"/>
      <c r="M317" s="2"/>
    </row>
    <row r="318">
      <c r="A318" s="2"/>
      <c r="B318" s="2"/>
      <c r="C318" s="2"/>
      <c r="E318" s="2"/>
      <c r="G318" s="2"/>
      <c r="I318" s="2"/>
      <c r="K318" s="2"/>
      <c r="M318" s="2"/>
    </row>
    <row r="319">
      <c r="A319" s="2"/>
      <c r="B319" s="2"/>
      <c r="C319" s="2"/>
      <c r="E319" s="2"/>
      <c r="G319" s="2"/>
      <c r="I319" s="2"/>
      <c r="K319" s="2"/>
      <c r="M319" s="2"/>
    </row>
    <row r="320">
      <c r="A320" s="2"/>
      <c r="B320" s="2"/>
      <c r="C320" s="2"/>
      <c r="E320" s="2"/>
      <c r="G320" s="2"/>
      <c r="I320" s="2"/>
      <c r="K320" s="2"/>
      <c r="M320" s="2"/>
    </row>
    <row r="321">
      <c r="A321" s="2"/>
      <c r="B321" s="2"/>
      <c r="C321" s="2"/>
      <c r="E321" s="2"/>
      <c r="G321" s="2"/>
      <c r="I321" s="2"/>
      <c r="K321" s="2"/>
      <c r="M321" s="2"/>
    </row>
    <row r="322">
      <c r="A322" s="2"/>
      <c r="B322" s="2"/>
      <c r="C322" s="2"/>
      <c r="E322" s="2"/>
      <c r="G322" s="2"/>
      <c r="I322" s="2"/>
      <c r="K322" s="2"/>
      <c r="M322" s="2"/>
    </row>
    <row r="323">
      <c r="A323" s="2"/>
      <c r="B323" s="2"/>
      <c r="C323" s="2"/>
      <c r="E323" s="2"/>
      <c r="G323" s="2"/>
      <c r="I323" s="2"/>
      <c r="K323" s="2"/>
      <c r="M323" s="2"/>
    </row>
    <row r="324">
      <c r="A324" s="2"/>
      <c r="B324" s="2"/>
      <c r="C324" s="2"/>
      <c r="E324" s="2"/>
      <c r="G324" s="2"/>
      <c r="I324" s="2"/>
      <c r="K324" s="2"/>
      <c r="M324" s="2"/>
    </row>
    <row r="325">
      <c r="A325" s="2"/>
      <c r="B325" s="2"/>
      <c r="C325" s="2"/>
      <c r="E325" s="2"/>
      <c r="G325" s="2"/>
      <c r="I325" s="2"/>
      <c r="K325" s="2"/>
      <c r="M325" s="2"/>
    </row>
    <row r="326">
      <c r="A326" s="2"/>
      <c r="B326" s="2"/>
      <c r="C326" s="2"/>
      <c r="E326" s="2"/>
      <c r="G326" s="2"/>
      <c r="I326" s="2"/>
      <c r="K326" s="2"/>
      <c r="M326" s="2"/>
    </row>
    <row r="327">
      <c r="A327" s="2"/>
      <c r="B327" s="2"/>
      <c r="C327" s="2"/>
      <c r="E327" s="2"/>
      <c r="G327" s="2"/>
      <c r="I327" s="2"/>
      <c r="K327" s="2"/>
      <c r="M327" s="2"/>
    </row>
    <row r="328">
      <c r="A328" s="2"/>
      <c r="B328" s="2"/>
      <c r="C328" s="2"/>
      <c r="E328" s="2"/>
      <c r="G328" s="2"/>
      <c r="I328" s="2"/>
      <c r="K328" s="2"/>
      <c r="M328" s="2"/>
    </row>
    <row r="329">
      <c r="A329" s="2"/>
      <c r="B329" s="2"/>
      <c r="C329" s="2"/>
      <c r="E329" s="2"/>
      <c r="G329" s="2"/>
      <c r="I329" s="2"/>
      <c r="K329" s="2"/>
      <c r="M329" s="2"/>
    </row>
    <row r="330">
      <c r="A330" s="2"/>
      <c r="B330" s="2"/>
      <c r="C330" s="2"/>
      <c r="E330" s="2"/>
      <c r="G330" s="2"/>
      <c r="I330" s="2"/>
      <c r="K330" s="2"/>
      <c r="M330" s="2"/>
    </row>
    <row r="331">
      <c r="A331" s="2"/>
      <c r="B331" s="2"/>
      <c r="C331" s="2"/>
      <c r="E331" s="2"/>
      <c r="G331" s="2"/>
      <c r="I331" s="2"/>
      <c r="K331" s="2"/>
      <c r="M331" s="2"/>
    </row>
    <row r="332">
      <c r="A332" s="2"/>
      <c r="B332" s="2"/>
      <c r="C332" s="2"/>
      <c r="E332" s="2"/>
      <c r="G332" s="2"/>
      <c r="I332" s="2"/>
      <c r="K332" s="2"/>
      <c r="M332" s="2"/>
    </row>
    <row r="333">
      <c r="A333" s="2"/>
      <c r="B333" s="2"/>
      <c r="C333" s="2"/>
      <c r="E333" s="2"/>
      <c r="G333" s="2"/>
      <c r="I333" s="2"/>
      <c r="K333" s="2"/>
      <c r="M333" s="2"/>
    </row>
    <row r="334">
      <c r="A334" s="2"/>
      <c r="B334" s="2"/>
      <c r="C334" s="2"/>
      <c r="E334" s="2"/>
      <c r="G334" s="2"/>
      <c r="I334" s="2"/>
      <c r="K334" s="2"/>
      <c r="M334" s="2"/>
    </row>
    <row r="335">
      <c r="A335" s="2"/>
      <c r="B335" s="2"/>
      <c r="C335" s="2"/>
      <c r="E335" s="2"/>
      <c r="G335" s="2"/>
      <c r="I335" s="2"/>
      <c r="K335" s="2"/>
      <c r="M335" s="2"/>
    </row>
    <row r="336">
      <c r="A336" s="2"/>
      <c r="B336" s="2"/>
      <c r="C336" s="2"/>
      <c r="E336" s="2"/>
      <c r="G336" s="2"/>
      <c r="I336" s="2"/>
      <c r="K336" s="2"/>
      <c r="M336" s="2"/>
    </row>
    <row r="337">
      <c r="A337" s="2"/>
      <c r="B337" s="2"/>
      <c r="C337" s="2"/>
      <c r="E337" s="2"/>
      <c r="G337" s="2"/>
      <c r="I337" s="2"/>
      <c r="K337" s="2"/>
      <c r="M337" s="2"/>
    </row>
    <row r="338">
      <c r="A338" s="2"/>
      <c r="B338" s="2"/>
      <c r="C338" s="2"/>
      <c r="E338" s="2"/>
      <c r="G338" s="2"/>
      <c r="I338" s="2"/>
      <c r="K338" s="2"/>
      <c r="M338" s="2"/>
    </row>
    <row r="339">
      <c r="A339" s="2"/>
      <c r="B339" s="2"/>
      <c r="C339" s="2"/>
      <c r="E339" s="2"/>
      <c r="G339" s="2"/>
      <c r="I339" s="2"/>
      <c r="K339" s="2"/>
      <c r="M339" s="2"/>
    </row>
    <row r="340">
      <c r="A340" s="2"/>
      <c r="B340" s="2"/>
      <c r="C340" s="2"/>
      <c r="E340" s="2"/>
      <c r="G340" s="2"/>
      <c r="I340" s="2"/>
      <c r="K340" s="2"/>
      <c r="M340" s="2"/>
    </row>
    <row r="341">
      <c r="A341" s="2"/>
      <c r="B341" s="2"/>
      <c r="C341" s="2"/>
      <c r="E341" s="2"/>
      <c r="G341" s="2"/>
      <c r="I341" s="2"/>
      <c r="K341" s="2"/>
      <c r="M341" s="2"/>
    </row>
    <row r="342">
      <c r="A342" s="2"/>
      <c r="B342" s="2"/>
      <c r="C342" s="2"/>
      <c r="E342" s="2"/>
      <c r="G342" s="2"/>
      <c r="I342" s="2"/>
      <c r="K342" s="2"/>
      <c r="M342" s="2"/>
    </row>
    <row r="343">
      <c r="A343" s="2"/>
      <c r="B343" s="2"/>
      <c r="C343" s="2"/>
      <c r="E343" s="2"/>
      <c r="G343" s="2"/>
      <c r="I343" s="2"/>
      <c r="K343" s="2"/>
      <c r="M343" s="2"/>
    </row>
    <row r="344">
      <c r="A344" s="2"/>
      <c r="B344" s="2"/>
      <c r="C344" s="2"/>
      <c r="E344" s="2"/>
      <c r="G344" s="2"/>
      <c r="I344" s="2"/>
      <c r="K344" s="2"/>
      <c r="M344" s="2"/>
    </row>
    <row r="345">
      <c r="A345" s="2"/>
      <c r="B345" s="2"/>
      <c r="C345" s="2"/>
      <c r="E345" s="2"/>
      <c r="G345" s="2"/>
      <c r="I345" s="2"/>
      <c r="K345" s="2"/>
      <c r="M345" s="2"/>
    </row>
    <row r="346">
      <c r="A346" s="2"/>
      <c r="B346" s="2"/>
      <c r="C346" s="2"/>
      <c r="E346" s="2"/>
      <c r="G346" s="2"/>
      <c r="I346" s="2"/>
      <c r="K346" s="2"/>
      <c r="M346" s="2"/>
    </row>
    <row r="347">
      <c r="A347" s="2"/>
      <c r="B347" s="2"/>
      <c r="C347" s="2"/>
      <c r="E347" s="2"/>
      <c r="G347" s="2"/>
      <c r="I347" s="2"/>
      <c r="K347" s="2"/>
      <c r="M347" s="2"/>
    </row>
    <row r="348">
      <c r="A348" s="2"/>
      <c r="B348" s="2"/>
      <c r="C348" s="2"/>
      <c r="E348" s="2"/>
      <c r="G348" s="2"/>
      <c r="I348" s="2"/>
      <c r="K348" s="2"/>
      <c r="M348" s="2"/>
    </row>
    <row r="349">
      <c r="A349" s="2"/>
      <c r="B349" s="2"/>
      <c r="C349" s="2"/>
      <c r="E349" s="2"/>
      <c r="G349" s="2"/>
      <c r="I349" s="2"/>
      <c r="K349" s="2"/>
      <c r="M349" s="2"/>
    </row>
    <row r="350">
      <c r="A350" s="2"/>
      <c r="B350" s="2"/>
      <c r="C350" s="2"/>
      <c r="E350" s="2"/>
      <c r="G350" s="2"/>
      <c r="I350" s="2"/>
      <c r="K350" s="2"/>
      <c r="M350" s="2"/>
    </row>
    <row r="351">
      <c r="A351" s="2"/>
      <c r="B351" s="2"/>
      <c r="C351" s="2"/>
      <c r="E351" s="2"/>
      <c r="G351" s="2"/>
      <c r="I351" s="2"/>
      <c r="K351" s="2"/>
      <c r="M351" s="2"/>
    </row>
    <row r="352">
      <c r="A352" s="2"/>
      <c r="B352" s="2"/>
      <c r="C352" s="2"/>
      <c r="E352" s="2"/>
      <c r="G352" s="2"/>
      <c r="I352" s="2"/>
      <c r="K352" s="2"/>
      <c r="M352" s="2"/>
    </row>
    <row r="353">
      <c r="A353" s="2"/>
      <c r="B353" s="2"/>
      <c r="C353" s="2"/>
      <c r="E353" s="2"/>
      <c r="G353" s="2"/>
      <c r="I353" s="2"/>
      <c r="K353" s="2"/>
      <c r="M353" s="2"/>
    </row>
    <row r="354">
      <c r="A354" s="2"/>
      <c r="B354" s="2"/>
      <c r="C354" s="2"/>
      <c r="E354" s="2"/>
      <c r="G354" s="2"/>
      <c r="I354" s="2"/>
      <c r="K354" s="2"/>
      <c r="M354" s="2"/>
    </row>
    <row r="355">
      <c r="A355" s="2"/>
      <c r="B355" s="2"/>
      <c r="C355" s="2"/>
      <c r="E355" s="2"/>
      <c r="G355" s="2"/>
      <c r="I355" s="2"/>
      <c r="K355" s="2"/>
      <c r="M355" s="2"/>
    </row>
    <row r="356">
      <c r="A356" s="2"/>
      <c r="B356" s="2"/>
      <c r="C356" s="2"/>
      <c r="E356" s="2"/>
      <c r="G356" s="2"/>
      <c r="I356" s="2"/>
      <c r="K356" s="2"/>
      <c r="M356" s="2"/>
    </row>
    <row r="357">
      <c r="A357" s="2"/>
      <c r="B357" s="2"/>
      <c r="C357" s="2"/>
      <c r="E357" s="2"/>
      <c r="G357" s="2"/>
      <c r="I357" s="2"/>
      <c r="K357" s="2"/>
      <c r="M357" s="2"/>
    </row>
    <row r="358">
      <c r="A358" s="2"/>
      <c r="B358" s="2"/>
      <c r="C358" s="2"/>
      <c r="E358" s="2"/>
      <c r="G358" s="2"/>
      <c r="I358" s="2"/>
      <c r="K358" s="2"/>
      <c r="M358" s="2"/>
    </row>
    <row r="359">
      <c r="A359" s="2"/>
      <c r="B359" s="2"/>
      <c r="C359" s="2"/>
      <c r="E359" s="2"/>
      <c r="G359" s="2"/>
      <c r="I359" s="2"/>
      <c r="K359" s="2"/>
      <c r="M359" s="2"/>
    </row>
    <row r="360">
      <c r="A360" s="2"/>
      <c r="B360" s="2"/>
      <c r="C360" s="2"/>
      <c r="E360" s="2"/>
      <c r="G360" s="2"/>
      <c r="I360" s="2"/>
      <c r="K360" s="2"/>
      <c r="M360" s="2"/>
    </row>
    <row r="361">
      <c r="A361" s="2"/>
      <c r="B361" s="2"/>
      <c r="C361" s="2"/>
      <c r="E361" s="2"/>
      <c r="G361" s="2"/>
      <c r="I361" s="2"/>
      <c r="K361" s="2"/>
      <c r="M361" s="2"/>
    </row>
    <row r="362">
      <c r="A362" s="2"/>
      <c r="B362" s="2"/>
      <c r="C362" s="2"/>
      <c r="E362" s="2"/>
      <c r="G362" s="2"/>
      <c r="I362" s="2"/>
      <c r="K362" s="2"/>
      <c r="M362" s="2"/>
    </row>
    <row r="363">
      <c r="A363" s="2"/>
      <c r="B363" s="2"/>
      <c r="C363" s="2"/>
      <c r="E363" s="2"/>
      <c r="G363" s="2"/>
      <c r="I363" s="2"/>
      <c r="K363" s="2"/>
      <c r="M363" s="2"/>
    </row>
    <row r="364">
      <c r="A364" s="2"/>
      <c r="B364" s="2"/>
      <c r="C364" s="2"/>
      <c r="E364" s="2"/>
      <c r="G364" s="2"/>
      <c r="I364" s="2"/>
      <c r="K364" s="2"/>
      <c r="M364" s="2"/>
    </row>
    <row r="365">
      <c r="A365" s="2"/>
      <c r="B365" s="2"/>
      <c r="C365" s="2"/>
      <c r="E365" s="2"/>
      <c r="G365" s="2"/>
      <c r="I365" s="2"/>
      <c r="K365" s="2"/>
      <c r="M365" s="2"/>
    </row>
    <row r="366">
      <c r="A366" s="2"/>
      <c r="B366" s="2"/>
      <c r="C366" s="2"/>
      <c r="E366" s="2"/>
      <c r="G366" s="2"/>
      <c r="I366" s="2"/>
      <c r="K366" s="2"/>
      <c r="M366" s="2"/>
    </row>
    <row r="367">
      <c r="A367" s="2"/>
      <c r="B367" s="2"/>
      <c r="C367" s="2"/>
      <c r="E367" s="2"/>
      <c r="G367" s="2"/>
      <c r="I367" s="2"/>
      <c r="K367" s="2"/>
      <c r="M367" s="2"/>
    </row>
    <row r="368">
      <c r="A368" s="2"/>
      <c r="B368" s="2"/>
      <c r="C368" s="2"/>
      <c r="E368" s="2"/>
      <c r="G368" s="2"/>
      <c r="I368" s="2"/>
      <c r="K368" s="2"/>
      <c r="M368" s="2"/>
    </row>
    <row r="369">
      <c r="A369" s="2"/>
      <c r="B369" s="2"/>
      <c r="C369" s="2"/>
      <c r="E369" s="2"/>
      <c r="G369" s="2"/>
      <c r="I369" s="2"/>
      <c r="K369" s="2"/>
      <c r="M369" s="2"/>
    </row>
    <row r="370">
      <c r="A370" s="2"/>
      <c r="B370" s="2"/>
      <c r="C370" s="2"/>
      <c r="E370" s="2"/>
      <c r="G370" s="2"/>
      <c r="I370" s="2"/>
      <c r="K370" s="2"/>
      <c r="M370" s="2"/>
    </row>
    <row r="371">
      <c r="A371" s="2"/>
      <c r="B371" s="2"/>
      <c r="C371" s="2"/>
      <c r="E371" s="2"/>
      <c r="G371" s="2"/>
      <c r="I371" s="2"/>
      <c r="K371" s="2"/>
      <c r="M371" s="2"/>
    </row>
    <row r="372">
      <c r="A372" s="2"/>
      <c r="B372" s="2"/>
      <c r="C372" s="2"/>
      <c r="E372" s="2"/>
      <c r="G372" s="2"/>
      <c r="I372" s="2"/>
      <c r="K372" s="2"/>
      <c r="M372" s="2"/>
    </row>
    <row r="373">
      <c r="A373" s="2"/>
      <c r="B373" s="2"/>
      <c r="C373" s="2"/>
      <c r="E373" s="2"/>
      <c r="G373" s="2"/>
      <c r="I373" s="2"/>
      <c r="K373" s="2"/>
      <c r="M373" s="2"/>
    </row>
    <row r="374">
      <c r="A374" s="2"/>
      <c r="B374" s="2"/>
      <c r="C374" s="2"/>
      <c r="E374" s="2"/>
      <c r="G374" s="2"/>
      <c r="I374" s="2"/>
      <c r="K374" s="2"/>
      <c r="M374" s="2"/>
    </row>
    <row r="375">
      <c r="A375" s="2"/>
      <c r="B375" s="2"/>
      <c r="C375" s="2"/>
      <c r="E375" s="2"/>
      <c r="G375" s="2"/>
      <c r="I375" s="2"/>
      <c r="K375" s="2"/>
      <c r="M375" s="2"/>
    </row>
    <row r="376">
      <c r="A376" s="2"/>
      <c r="B376" s="2"/>
      <c r="C376" s="2"/>
      <c r="E376" s="2"/>
      <c r="G376" s="2"/>
      <c r="I376" s="2"/>
      <c r="K376" s="2"/>
      <c r="M376" s="2"/>
    </row>
    <row r="377">
      <c r="A377" s="2"/>
      <c r="B377" s="2"/>
      <c r="C377" s="2"/>
      <c r="E377" s="2"/>
      <c r="G377" s="2"/>
      <c r="I377" s="2"/>
      <c r="K377" s="2"/>
      <c r="M377" s="2"/>
    </row>
    <row r="378">
      <c r="A378" s="2"/>
      <c r="B378" s="2"/>
      <c r="C378" s="2"/>
      <c r="E378" s="2"/>
      <c r="G378" s="2"/>
      <c r="I378" s="2"/>
      <c r="K378" s="2"/>
      <c r="M378" s="2"/>
    </row>
    <row r="379">
      <c r="A379" s="2"/>
      <c r="B379" s="2"/>
      <c r="C379" s="2"/>
      <c r="E379" s="2"/>
      <c r="G379" s="2"/>
      <c r="I379" s="2"/>
      <c r="K379" s="2"/>
      <c r="M379" s="2"/>
    </row>
    <row r="380">
      <c r="A380" s="2"/>
      <c r="B380" s="2"/>
      <c r="C380" s="2"/>
      <c r="E380" s="2"/>
      <c r="G380" s="2"/>
      <c r="I380" s="2"/>
      <c r="K380" s="2"/>
      <c r="M380" s="2"/>
    </row>
    <row r="381">
      <c r="A381" s="2"/>
      <c r="B381" s="2"/>
      <c r="C381" s="2"/>
      <c r="E381" s="2"/>
      <c r="G381" s="2"/>
      <c r="I381" s="2"/>
      <c r="K381" s="2"/>
      <c r="M381" s="2"/>
    </row>
    <row r="382">
      <c r="A382" s="2"/>
      <c r="B382" s="2"/>
      <c r="C382" s="2"/>
      <c r="E382" s="2"/>
      <c r="G382" s="2"/>
      <c r="I382" s="2"/>
      <c r="K382" s="2"/>
      <c r="M382" s="2"/>
    </row>
    <row r="383">
      <c r="A383" s="2"/>
      <c r="B383" s="2"/>
      <c r="C383" s="2"/>
      <c r="E383" s="2"/>
      <c r="G383" s="2"/>
      <c r="I383" s="2"/>
      <c r="K383" s="2"/>
      <c r="M383" s="2"/>
    </row>
    <row r="384">
      <c r="A384" s="2"/>
      <c r="B384" s="2"/>
      <c r="C384" s="2"/>
      <c r="E384" s="2"/>
      <c r="G384" s="2"/>
      <c r="I384" s="2"/>
      <c r="K384" s="2"/>
      <c r="M384" s="2"/>
    </row>
    <row r="385">
      <c r="A385" s="2"/>
      <c r="B385" s="2"/>
      <c r="C385" s="2"/>
      <c r="E385" s="2"/>
      <c r="G385" s="2"/>
      <c r="I385" s="2"/>
      <c r="K385" s="2"/>
      <c r="M385" s="2"/>
    </row>
    <row r="386">
      <c r="A386" s="2"/>
      <c r="B386" s="2"/>
      <c r="C386" s="2"/>
      <c r="E386" s="2"/>
      <c r="G386" s="2"/>
      <c r="I386" s="2"/>
      <c r="K386" s="2"/>
      <c r="M386" s="2"/>
    </row>
    <row r="387">
      <c r="A387" s="2"/>
      <c r="B387" s="2"/>
      <c r="C387" s="2"/>
      <c r="E387" s="2"/>
      <c r="G387" s="2"/>
      <c r="I387" s="2"/>
      <c r="K387" s="2"/>
      <c r="M387" s="2"/>
    </row>
    <row r="388">
      <c r="A388" s="2"/>
      <c r="B388" s="2"/>
      <c r="C388" s="2"/>
      <c r="E388" s="2"/>
      <c r="G388" s="2"/>
      <c r="I388" s="2"/>
      <c r="K388" s="2"/>
      <c r="M388" s="2"/>
    </row>
    <row r="389">
      <c r="A389" s="2"/>
      <c r="B389" s="2"/>
      <c r="C389" s="2"/>
      <c r="E389" s="2"/>
      <c r="G389" s="2"/>
      <c r="I389" s="2"/>
      <c r="K389" s="2"/>
      <c r="M389" s="2"/>
    </row>
    <row r="390">
      <c r="A390" s="2"/>
      <c r="B390" s="2"/>
      <c r="C390" s="2"/>
      <c r="E390" s="2"/>
      <c r="G390" s="2"/>
      <c r="I390" s="2"/>
      <c r="K390" s="2"/>
      <c r="M390" s="2"/>
    </row>
    <row r="391">
      <c r="A391" s="2"/>
      <c r="B391" s="2"/>
      <c r="C391" s="2"/>
      <c r="E391" s="2"/>
      <c r="G391" s="2"/>
      <c r="I391" s="2"/>
      <c r="K391" s="2"/>
      <c r="M391" s="2"/>
    </row>
    <row r="392">
      <c r="A392" s="2"/>
      <c r="B392" s="2"/>
      <c r="C392" s="2"/>
      <c r="E392" s="2"/>
      <c r="G392" s="2"/>
      <c r="I392" s="2"/>
      <c r="K392" s="2"/>
      <c r="M392" s="2"/>
    </row>
    <row r="393">
      <c r="A393" s="2"/>
      <c r="B393" s="2"/>
      <c r="C393" s="2"/>
      <c r="E393" s="2"/>
      <c r="G393" s="2"/>
      <c r="I393" s="2"/>
      <c r="K393" s="2"/>
      <c r="M393" s="2"/>
    </row>
    <row r="394">
      <c r="A394" s="2"/>
      <c r="B394" s="2"/>
      <c r="C394" s="2"/>
      <c r="E394" s="2"/>
      <c r="G394" s="2"/>
      <c r="I394" s="2"/>
      <c r="K394" s="2"/>
      <c r="M394" s="2"/>
    </row>
    <row r="395">
      <c r="A395" s="2"/>
      <c r="B395" s="2"/>
      <c r="C395" s="2"/>
      <c r="E395" s="2"/>
      <c r="G395" s="2"/>
      <c r="I395" s="2"/>
      <c r="K395" s="2"/>
      <c r="M395" s="2"/>
    </row>
    <row r="396">
      <c r="A396" s="2"/>
      <c r="B396" s="2"/>
      <c r="C396" s="2"/>
      <c r="E396" s="2"/>
      <c r="G396" s="2"/>
      <c r="I396" s="2"/>
      <c r="K396" s="2"/>
      <c r="M396" s="2"/>
    </row>
    <row r="397">
      <c r="A397" s="2"/>
      <c r="B397" s="2"/>
      <c r="C397" s="2"/>
      <c r="E397" s="2"/>
      <c r="G397" s="2"/>
      <c r="I397" s="2"/>
      <c r="K397" s="2"/>
      <c r="M397" s="2"/>
    </row>
    <row r="398">
      <c r="A398" s="2"/>
      <c r="B398" s="2"/>
      <c r="C398" s="2"/>
      <c r="E398" s="2"/>
      <c r="G398" s="2"/>
      <c r="I398" s="2"/>
      <c r="K398" s="2"/>
      <c r="M398" s="2"/>
    </row>
    <row r="399">
      <c r="A399" s="2"/>
      <c r="B399" s="2"/>
      <c r="C399" s="2"/>
      <c r="E399" s="2"/>
      <c r="G399" s="2"/>
      <c r="I399" s="2"/>
      <c r="K399" s="2"/>
      <c r="M399" s="2"/>
    </row>
    <row r="400">
      <c r="A400" s="2"/>
      <c r="B400" s="2"/>
      <c r="C400" s="2"/>
      <c r="E400" s="2"/>
      <c r="G400" s="2"/>
      <c r="I400" s="2"/>
      <c r="K400" s="2"/>
      <c r="M400" s="2"/>
    </row>
    <row r="401">
      <c r="A401" s="2"/>
      <c r="B401" s="2"/>
      <c r="C401" s="2"/>
      <c r="E401" s="2"/>
      <c r="G401" s="2"/>
      <c r="I401" s="2"/>
      <c r="K401" s="2"/>
      <c r="M401" s="2"/>
    </row>
    <row r="402">
      <c r="A402" s="2"/>
      <c r="B402" s="2"/>
      <c r="C402" s="2"/>
      <c r="E402" s="2"/>
      <c r="G402" s="2"/>
      <c r="I402" s="2"/>
      <c r="K402" s="2"/>
      <c r="M402" s="2"/>
    </row>
    <row r="403">
      <c r="A403" s="2"/>
      <c r="B403" s="2"/>
      <c r="C403" s="2"/>
      <c r="E403" s="2"/>
      <c r="G403" s="2"/>
      <c r="I403" s="2"/>
      <c r="K403" s="2"/>
      <c r="M403" s="2"/>
    </row>
    <row r="404">
      <c r="A404" s="2"/>
      <c r="B404" s="2"/>
      <c r="C404" s="2"/>
      <c r="E404" s="2"/>
      <c r="G404" s="2"/>
      <c r="I404" s="2"/>
      <c r="K404" s="2"/>
      <c r="M404" s="2"/>
    </row>
    <row r="405">
      <c r="A405" s="2"/>
      <c r="B405" s="2"/>
      <c r="C405" s="2"/>
      <c r="E405" s="2"/>
      <c r="G405" s="2"/>
      <c r="I405" s="2"/>
      <c r="K405" s="2"/>
      <c r="M405" s="2"/>
    </row>
    <row r="406">
      <c r="A406" s="2"/>
      <c r="B406" s="2"/>
      <c r="C406" s="2"/>
      <c r="E406" s="2"/>
      <c r="G406" s="2"/>
      <c r="I406" s="2"/>
      <c r="K406" s="2"/>
      <c r="M406" s="2"/>
    </row>
    <row r="407">
      <c r="A407" s="2"/>
      <c r="B407" s="2"/>
      <c r="C407" s="2"/>
      <c r="E407" s="2"/>
      <c r="G407" s="2"/>
      <c r="I407" s="2"/>
      <c r="K407" s="2"/>
      <c r="M407" s="2"/>
    </row>
    <row r="408">
      <c r="A408" s="2"/>
      <c r="B408" s="2"/>
      <c r="C408" s="2"/>
      <c r="E408" s="2"/>
      <c r="G408" s="2"/>
      <c r="I408" s="2"/>
      <c r="K408" s="2"/>
      <c r="M408" s="2"/>
    </row>
    <row r="409">
      <c r="A409" s="2"/>
      <c r="B409" s="2"/>
      <c r="C409" s="2"/>
      <c r="E409" s="2"/>
      <c r="G409" s="2"/>
      <c r="I409" s="2"/>
      <c r="K409" s="2"/>
      <c r="M409" s="2"/>
    </row>
    <row r="410">
      <c r="A410" s="2"/>
      <c r="B410" s="2"/>
      <c r="C410" s="2"/>
      <c r="E410" s="2"/>
      <c r="G410" s="2"/>
      <c r="I410" s="2"/>
      <c r="K410" s="2"/>
      <c r="M410" s="2"/>
    </row>
    <row r="411">
      <c r="A411" s="2"/>
      <c r="B411" s="2"/>
      <c r="C411" s="2"/>
      <c r="E411" s="2"/>
      <c r="G411" s="2"/>
      <c r="I411" s="2"/>
      <c r="K411" s="2"/>
      <c r="M411" s="2"/>
    </row>
    <row r="412">
      <c r="A412" s="2"/>
      <c r="B412" s="2"/>
      <c r="C412" s="2"/>
      <c r="E412" s="2"/>
      <c r="G412" s="2"/>
      <c r="I412" s="2"/>
      <c r="K412" s="2"/>
      <c r="M412" s="2"/>
    </row>
    <row r="413">
      <c r="A413" s="2"/>
      <c r="B413" s="2"/>
      <c r="C413" s="2"/>
      <c r="E413" s="2"/>
      <c r="G413" s="2"/>
      <c r="I413" s="2"/>
      <c r="K413" s="2"/>
      <c r="M413" s="2"/>
    </row>
    <row r="414">
      <c r="A414" s="2"/>
      <c r="B414" s="2"/>
      <c r="C414" s="2"/>
      <c r="E414" s="2"/>
      <c r="G414" s="2"/>
      <c r="I414" s="2"/>
      <c r="K414" s="2"/>
      <c r="M414" s="2"/>
    </row>
    <row r="415">
      <c r="A415" s="2"/>
      <c r="B415" s="2"/>
      <c r="C415" s="2"/>
      <c r="E415" s="2"/>
      <c r="G415" s="2"/>
      <c r="I415" s="2"/>
      <c r="K415" s="2"/>
      <c r="M415" s="2"/>
    </row>
    <row r="416">
      <c r="A416" s="2"/>
      <c r="B416" s="2"/>
      <c r="C416" s="2"/>
      <c r="E416" s="2"/>
      <c r="G416" s="2"/>
      <c r="I416" s="2"/>
      <c r="K416" s="2"/>
      <c r="M416" s="2"/>
    </row>
    <row r="417">
      <c r="A417" s="2"/>
      <c r="B417" s="2"/>
      <c r="C417" s="2"/>
      <c r="E417" s="2"/>
      <c r="G417" s="2"/>
      <c r="I417" s="2"/>
      <c r="K417" s="2"/>
      <c r="M417" s="2"/>
    </row>
    <row r="418">
      <c r="A418" s="2"/>
      <c r="B418" s="2"/>
      <c r="C418" s="2"/>
      <c r="E418" s="2"/>
      <c r="G418" s="2"/>
      <c r="I418" s="2"/>
      <c r="K418" s="2"/>
      <c r="M418" s="2"/>
    </row>
    <row r="419">
      <c r="A419" s="2"/>
      <c r="B419" s="2"/>
      <c r="C419" s="2"/>
      <c r="E419" s="2"/>
      <c r="G419" s="2"/>
      <c r="I419" s="2"/>
      <c r="K419" s="2"/>
      <c r="M419" s="2"/>
    </row>
    <row r="420">
      <c r="A420" s="2"/>
      <c r="B420" s="2"/>
      <c r="C420" s="2"/>
      <c r="E420" s="2"/>
      <c r="G420" s="2"/>
      <c r="I420" s="2"/>
      <c r="K420" s="2"/>
      <c r="M420" s="2"/>
    </row>
    <row r="421">
      <c r="A421" s="2"/>
      <c r="B421" s="2"/>
      <c r="C421" s="2"/>
      <c r="E421" s="2"/>
      <c r="G421" s="2"/>
      <c r="I421" s="2"/>
      <c r="K421" s="2"/>
      <c r="M421" s="2"/>
    </row>
    <row r="422">
      <c r="A422" s="2"/>
      <c r="B422" s="2"/>
      <c r="C422" s="2"/>
      <c r="E422" s="2"/>
      <c r="G422" s="2"/>
      <c r="I422" s="2"/>
      <c r="K422" s="2"/>
      <c r="M422" s="2"/>
    </row>
    <row r="423">
      <c r="A423" s="2"/>
      <c r="B423" s="2"/>
      <c r="C423" s="2"/>
      <c r="E423" s="2"/>
      <c r="G423" s="2"/>
      <c r="I423" s="2"/>
      <c r="K423" s="2"/>
      <c r="M423" s="2"/>
    </row>
    <row r="424">
      <c r="A424" s="2"/>
      <c r="B424" s="2"/>
      <c r="C424" s="2"/>
      <c r="E424" s="2"/>
      <c r="G424" s="2"/>
      <c r="I424" s="2"/>
      <c r="K424" s="2"/>
      <c r="M424" s="2"/>
    </row>
    <row r="425">
      <c r="A425" s="2"/>
      <c r="B425" s="2"/>
      <c r="C425" s="2"/>
      <c r="E425" s="2"/>
      <c r="G425" s="2"/>
      <c r="I425" s="2"/>
      <c r="K425" s="2"/>
      <c r="M425" s="2"/>
    </row>
    <row r="426">
      <c r="A426" s="2"/>
      <c r="B426" s="2"/>
      <c r="C426" s="2"/>
      <c r="E426" s="2"/>
      <c r="G426" s="2"/>
      <c r="I426" s="2"/>
      <c r="K426" s="2"/>
      <c r="M426" s="2"/>
    </row>
    <row r="427">
      <c r="A427" s="2"/>
      <c r="B427" s="2"/>
      <c r="C427" s="2"/>
      <c r="E427" s="2"/>
      <c r="G427" s="2"/>
      <c r="I427" s="2"/>
      <c r="K427" s="2"/>
      <c r="M427" s="2"/>
    </row>
    <row r="428">
      <c r="A428" s="2"/>
      <c r="B428" s="2"/>
      <c r="C428" s="2"/>
      <c r="E428" s="2"/>
      <c r="G428" s="2"/>
      <c r="I428" s="2"/>
      <c r="K428" s="2"/>
      <c r="M428" s="2"/>
    </row>
    <row r="429">
      <c r="A429" s="2"/>
      <c r="B429" s="2"/>
      <c r="C429" s="2"/>
      <c r="E429" s="2"/>
      <c r="G429" s="2"/>
      <c r="I429" s="2"/>
      <c r="K429" s="2"/>
      <c r="M429" s="2"/>
    </row>
    <row r="430">
      <c r="A430" s="2"/>
      <c r="B430" s="2"/>
      <c r="C430" s="2"/>
      <c r="E430" s="2"/>
      <c r="G430" s="2"/>
      <c r="I430" s="2"/>
      <c r="K430" s="2"/>
      <c r="M430" s="2"/>
    </row>
    <row r="431">
      <c r="A431" s="2"/>
      <c r="B431" s="2"/>
      <c r="C431" s="2"/>
      <c r="E431" s="2"/>
      <c r="G431" s="2"/>
      <c r="I431" s="2"/>
      <c r="K431" s="2"/>
      <c r="M431" s="2"/>
    </row>
    <row r="432">
      <c r="A432" s="2"/>
      <c r="B432" s="2"/>
      <c r="C432" s="2"/>
      <c r="E432" s="2"/>
      <c r="G432" s="2"/>
      <c r="I432" s="2"/>
      <c r="K432" s="2"/>
      <c r="M432" s="2"/>
    </row>
    <row r="433">
      <c r="A433" s="2"/>
      <c r="B433" s="2"/>
      <c r="C433" s="2"/>
      <c r="E433" s="2"/>
      <c r="G433" s="2"/>
      <c r="I433" s="2"/>
      <c r="K433" s="2"/>
      <c r="M433" s="2"/>
    </row>
    <row r="434">
      <c r="A434" s="2"/>
      <c r="B434" s="2"/>
      <c r="C434" s="2"/>
      <c r="E434" s="2"/>
      <c r="G434" s="2"/>
      <c r="I434" s="2"/>
      <c r="K434" s="2"/>
      <c r="M434" s="2"/>
    </row>
    <row r="435">
      <c r="A435" s="2"/>
      <c r="B435" s="2"/>
      <c r="C435" s="2"/>
      <c r="E435" s="2"/>
      <c r="G435" s="2"/>
      <c r="I435" s="2"/>
      <c r="K435" s="2"/>
      <c r="M435" s="2"/>
    </row>
    <row r="436">
      <c r="A436" s="2"/>
      <c r="B436" s="2"/>
      <c r="C436" s="2"/>
      <c r="E436" s="2"/>
      <c r="G436" s="2"/>
      <c r="I436" s="2"/>
      <c r="K436" s="2"/>
      <c r="M436" s="2"/>
    </row>
    <row r="437">
      <c r="A437" s="2"/>
      <c r="B437" s="2"/>
      <c r="C437" s="2"/>
      <c r="E437" s="2"/>
      <c r="G437" s="2"/>
      <c r="I437" s="2"/>
      <c r="K437" s="2"/>
      <c r="M437" s="2"/>
    </row>
    <row r="438">
      <c r="A438" s="2"/>
      <c r="B438" s="2"/>
      <c r="C438" s="2"/>
      <c r="E438" s="2"/>
      <c r="G438" s="2"/>
      <c r="I438" s="2"/>
      <c r="K438" s="2"/>
      <c r="M438" s="2"/>
    </row>
    <row r="439">
      <c r="A439" s="2"/>
      <c r="B439" s="2"/>
      <c r="C439" s="2"/>
      <c r="E439" s="2"/>
      <c r="G439" s="2"/>
      <c r="I439" s="2"/>
      <c r="K439" s="2"/>
      <c r="M439" s="2"/>
    </row>
    <row r="440">
      <c r="A440" s="2"/>
      <c r="B440" s="2"/>
      <c r="C440" s="2"/>
      <c r="E440" s="2"/>
      <c r="G440" s="2"/>
      <c r="I440" s="2"/>
      <c r="K440" s="2"/>
      <c r="M440" s="2"/>
    </row>
    <row r="441">
      <c r="A441" s="2"/>
      <c r="B441" s="2"/>
      <c r="C441" s="2"/>
      <c r="E441" s="2"/>
      <c r="G441" s="2"/>
      <c r="I441" s="2"/>
      <c r="K441" s="2"/>
      <c r="M441" s="2"/>
    </row>
    <row r="442">
      <c r="A442" s="2"/>
      <c r="B442" s="2"/>
      <c r="C442" s="2"/>
      <c r="E442" s="2"/>
      <c r="G442" s="2"/>
      <c r="I442" s="2"/>
      <c r="K442" s="2"/>
      <c r="M442" s="2"/>
    </row>
    <row r="443">
      <c r="A443" s="2"/>
      <c r="B443" s="2"/>
      <c r="C443" s="2"/>
      <c r="E443" s="2"/>
      <c r="G443" s="2"/>
      <c r="I443" s="2"/>
      <c r="K443" s="2"/>
      <c r="M443" s="2"/>
    </row>
    <row r="444">
      <c r="A444" s="2"/>
      <c r="B444" s="2"/>
      <c r="C444" s="2"/>
      <c r="E444" s="2"/>
      <c r="G444" s="2"/>
      <c r="I444" s="2"/>
      <c r="K444" s="2"/>
      <c r="M444" s="2"/>
    </row>
    <row r="445">
      <c r="A445" s="2"/>
      <c r="B445" s="2"/>
      <c r="C445" s="2"/>
      <c r="E445" s="2"/>
      <c r="G445" s="2"/>
      <c r="I445" s="2"/>
      <c r="K445" s="2"/>
      <c r="M445" s="2"/>
    </row>
    <row r="446">
      <c r="A446" s="2"/>
      <c r="B446" s="2"/>
      <c r="C446" s="2"/>
      <c r="E446" s="2"/>
      <c r="G446" s="2"/>
      <c r="I446" s="2"/>
      <c r="K446" s="2"/>
      <c r="M446" s="2"/>
    </row>
    <row r="447">
      <c r="A447" s="2"/>
      <c r="B447" s="2"/>
      <c r="C447" s="2"/>
      <c r="E447" s="2"/>
      <c r="G447" s="2"/>
      <c r="I447" s="2"/>
      <c r="K447" s="2"/>
      <c r="M447" s="2"/>
    </row>
    <row r="448">
      <c r="A448" s="2"/>
      <c r="B448" s="2"/>
      <c r="C448" s="2"/>
      <c r="E448" s="2"/>
      <c r="G448" s="2"/>
      <c r="I448" s="2"/>
      <c r="K448" s="2"/>
      <c r="M448" s="2"/>
    </row>
    <row r="449">
      <c r="A449" s="2"/>
      <c r="B449" s="2"/>
      <c r="C449" s="2"/>
      <c r="E449" s="2"/>
      <c r="G449" s="2"/>
      <c r="I449" s="2"/>
      <c r="K449" s="2"/>
      <c r="M449" s="2"/>
    </row>
    <row r="450">
      <c r="A450" s="2"/>
      <c r="B450" s="2"/>
      <c r="C450" s="2"/>
      <c r="E450" s="2"/>
      <c r="G450" s="2"/>
      <c r="I450" s="2"/>
      <c r="K450" s="2"/>
      <c r="M450" s="2"/>
    </row>
    <row r="451">
      <c r="A451" s="2"/>
      <c r="B451" s="2"/>
      <c r="C451" s="2"/>
      <c r="E451" s="2"/>
      <c r="G451" s="2"/>
      <c r="I451" s="2"/>
      <c r="K451" s="2"/>
      <c r="M451" s="2"/>
    </row>
    <row r="452">
      <c r="A452" s="2"/>
      <c r="B452" s="2"/>
      <c r="C452" s="2"/>
      <c r="E452" s="2"/>
      <c r="G452" s="2"/>
      <c r="I452" s="2"/>
      <c r="K452" s="2"/>
      <c r="M452" s="2"/>
    </row>
    <row r="453">
      <c r="A453" s="2"/>
      <c r="B453" s="2"/>
      <c r="C453" s="2"/>
      <c r="E453" s="2"/>
      <c r="G453" s="2"/>
      <c r="I453" s="2"/>
      <c r="K453" s="2"/>
      <c r="M453" s="2"/>
    </row>
    <row r="454">
      <c r="A454" s="2"/>
      <c r="B454" s="2"/>
      <c r="C454" s="2"/>
      <c r="E454" s="2"/>
      <c r="G454" s="2"/>
      <c r="I454" s="2"/>
      <c r="K454" s="2"/>
      <c r="M454" s="2"/>
    </row>
    <row r="455">
      <c r="A455" s="2"/>
      <c r="B455" s="2"/>
      <c r="C455" s="2"/>
      <c r="E455" s="2"/>
      <c r="G455" s="2"/>
      <c r="I455" s="2"/>
      <c r="K455" s="2"/>
      <c r="M455" s="2"/>
    </row>
    <row r="456">
      <c r="A456" s="2"/>
      <c r="B456" s="2"/>
      <c r="C456" s="2"/>
      <c r="E456" s="2"/>
      <c r="G456" s="2"/>
      <c r="I456" s="2"/>
      <c r="K456" s="2"/>
      <c r="M456" s="2"/>
    </row>
    <row r="457">
      <c r="A457" s="2"/>
      <c r="B457" s="2"/>
      <c r="C457" s="2"/>
      <c r="E457" s="2"/>
      <c r="G457" s="2"/>
      <c r="I457" s="2"/>
      <c r="K457" s="2"/>
      <c r="M457" s="2"/>
    </row>
    <row r="458">
      <c r="A458" s="2"/>
      <c r="B458" s="2"/>
      <c r="C458" s="2"/>
      <c r="E458" s="2"/>
      <c r="G458" s="2"/>
      <c r="I458" s="2"/>
      <c r="K458" s="2"/>
      <c r="M458" s="2"/>
    </row>
    <row r="459">
      <c r="A459" s="2"/>
      <c r="B459" s="2"/>
      <c r="C459" s="2"/>
      <c r="E459" s="2"/>
      <c r="G459" s="2"/>
      <c r="I459" s="2"/>
      <c r="K459" s="2"/>
      <c r="M459" s="2"/>
    </row>
    <row r="460">
      <c r="A460" s="2"/>
      <c r="B460" s="2"/>
      <c r="C460" s="2"/>
      <c r="E460" s="2"/>
      <c r="G460" s="2"/>
      <c r="I460" s="2"/>
      <c r="K460" s="2"/>
      <c r="M460" s="2"/>
    </row>
    <row r="461">
      <c r="A461" s="2"/>
      <c r="B461" s="2"/>
      <c r="C461" s="2"/>
      <c r="E461" s="2"/>
      <c r="G461" s="2"/>
      <c r="I461" s="2"/>
      <c r="K461" s="2"/>
      <c r="M461" s="2"/>
    </row>
    <row r="462">
      <c r="A462" s="2"/>
      <c r="B462" s="2"/>
      <c r="C462" s="2"/>
      <c r="E462" s="2"/>
      <c r="G462" s="2"/>
      <c r="I462" s="2"/>
      <c r="K462" s="2"/>
      <c r="M462" s="2"/>
    </row>
    <row r="463">
      <c r="A463" s="2"/>
      <c r="B463" s="2"/>
      <c r="C463" s="2"/>
      <c r="E463" s="2"/>
      <c r="G463" s="2"/>
      <c r="I463" s="2"/>
      <c r="K463" s="2"/>
      <c r="M463" s="2"/>
    </row>
    <row r="464">
      <c r="A464" s="2"/>
      <c r="B464" s="2"/>
      <c r="C464" s="2"/>
      <c r="E464" s="2"/>
      <c r="G464" s="2"/>
      <c r="I464" s="2"/>
      <c r="K464" s="2"/>
      <c r="M464" s="2"/>
    </row>
    <row r="465">
      <c r="A465" s="2"/>
      <c r="B465" s="2"/>
      <c r="C465" s="2"/>
      <c r="E465" s="2"/>
      <c r="G465" s="2"/>
      <c r="I465" s="2"/>
      <c r="K465" s="2"/>
      <c r="M465" s="2"/>
    </row>
    <row r="466">
      <c r="A466" s="2"/>
      <c r="B466" s="2"/>
      <c r="C466" s="2"/>
      <c r="E466" s="2"/>
      <c r="G466" s="2"/>
      <c r="I466" s="2"/>
      <c r="K466" s="2"/>
      <c r="M466" s="2"/>
    </row>
    <row r="467">
      <c r="A467" s="2"/>
      <c r="B467" s="2"/>
      <c r="C467" s="2"/>
      <c r="E467" s="2"/>
      <c r="G467" s="2"/>
      <c r="I467" s="2"/>
      <c r="K467" s="2"/>
      <c r="M467" s="2"/>
    </row>
    <row r="468">
      <c r="A468" s="2"/>
      <c r="B468" s="2"/>
      <c r="C468" s="2"/>
      <c r="E468" s="2"/>
      <c r="G468" s="2"/>
      <c r="I468" s="2"/>
      <c r="K468" s="2"/>
      <c r="M468" s="2"/>
    </row>
    <row r="469">
      <c r="A469" s="2"/>
      <c r="B469" s="2"/>
      <c r="C469" s="2"/>
      <c r="E469" s="2"/>
      <c r="G469" s="2"/>
      <c r="I469" s="2"/>
      <c r="K469" s="2"/>
      <c r="M469" s="2"/>
    </row>
    <row r="470">
      <c r="A470" s="2"/>
      <c r="B470" s="2"/>
      <c r="C470" s="2"/>
      <c r="E470" s="2"/>
      <c r="G470" s="2"/>
      <c r="I470" s="2"/>
      <c r="K470" s="2"/>
      <c r="M470" s="2"/>
    </row>
    <row r="471">
      <c r="A471" s="2"/>
      <c r="B471" s="2"/>
      <c r="C471" s="2"/>
      <c r="E471" s="2"/>
      <c r="G471" s="2"/>
      <c r="I471" s="2"/>
      <c r="K471" s="2"/>
      <c r="M471" s="2"/>
    </row>
    <row r="472">
      <c r="A472" s="2"/>
      <c r="B472" s="2"/>
      <c r="C472" s="2"/>
      <c r="E472" s="2"/>
      <c r="G472" s="2"/>
      <c r="I472" s="2"/>
      <c r="K472" s="2"/>
      <c r="M472" s="2"/>
    </row>
    <row r="473">
      <c r="A473" s="2"/>
      <c r="B473" s="2"/>
      <c r="C473" s="2"/>
      <c r="E473" s="2"/>
      <c r="G473" s="2"/>
      <c r="I473" s="2"/>
      <c r="K473" s="2"/>
      <c r="M473" s="2"/>
    </row>
    <row r="474">
      <c r="A474" s="2"/>
      <c r="B474" s="2"/>
      <c r="C474" s="2"/>
      <c r="E474" s="2"/>
      <c r="G474" s="2"/>
      <c r="I474" s="2"/>
      <c r="K474" s="2"/>
      <c r="M474" s="2"/>
    </row>
    <row r="475">
      <c r="A475" s="2"/>
      <c r="B475" s="2"/>
      <c r="C475" s="2"/>
      <c r="E475" s="2"/>
      <c r="G475" s="2"/>
      <c r="I475" s="2"/>
      <c r="K475" s="2"/>
      <c r="M475" s="2"/>
    </row>
    <row r="476">
      <c r="A476" s="2"/>
      <c r="B476" s="2"/>
      <c r="C476" s="2"/>
      <c r="E476" s="2"/>
      <c r="G476" s="2"/>
      <c r="I476" s="2"/>
      <c r="K476" s="2"/>
      <c r="M476" s="2"/>
    </row>
    <row r="477">
      <c r="A477" s="2"/>
      <c r="B477" s="2"/>
      <c r="C477" s="2"/>
      <c r="E477" s="2"/>
      <c r="G477" s="2"/>
      <c r="I477" s="2"/>
      <c r="K477" s="2"/>
      <c r="M477" s="2"/>
    </row>
    <row r="478">
      <c r="A478" s="2"/>
      <c r="B478" s="2"/>
      <c r="C478" s="2"/>
      <c r="E478" s="2"/>
      <c r="G478" s="2"/>
      <c r="I478" s="2"/>
      <c r="K478" s="2"/>
      <c r="M478" s="2"/>
    </row>
    <row r="479">
      <c r="A479" s="2"/>
      <c r="B479" s="2"/>
      <c r="C479" s="2"/>
      <c r="E479" s="2"/>
      <c r="G479" s="2"/>
      <c r="I479" s="2"/>
      <c r="K479" s="2"/>
      <c r="M479" s="2"/>
    </row>
    <row r="480">
      <c r="A480" s="2"/>
      <c r="B480" s="2"/>
      <c r="C480" s="2"/>
      <c r="E480" s="2"/>
      <c r="G480" s="2"/>
      <c r="I480" s="2"/>
      <c r="K480" s="2"/>
      <c r="M480" s="2"/>
    </row>
    <row r="481">
      <c r="A481" s="2"/>
      <c r="B481" s="2"/>
      <c r="C481" s="2"/>
      <c r="E481" s="2"/>
      <c r="G481" s="2"/>
      <c r="I481" s="2"/>
      <c r="K481" s="2"/>
      <c r="M481" s="2"/>
    </row>
    <row r="482">
      <c r="A482" s="2"/>
      <c r="B482" s="2"/>
      <c r="C482" s="2"/>
      <c r="E482" s="2"/>
      <c r="G482" s="2"/>
      <c r="I482" s="2"/>
      <c r="K482" s="2"/>
      <c r="M482" s="2"/>
    </row>
    <row r="483">
      <c r="A483" s="2"/>
      <c r="B483" s="2"/>
      <c r="C483" s="2"/>
      <c r="E483" s="2"/>
      <c r="G483" s="2"/>
      <c r="I483" s="2"/>
      <c r="K483" s="2"/>
      <c r="M483" s="2"/>
    </row>
    <row r="484">
      <c r="A484" s="2"/>
      <c r="B484" s="2"/>
      <c r="C484" s="2"/>
      <c r="E484" s="2"/>
      <c r="G484" s="2"/>
      <c r="I484" s="2"/>
      <c r="K484" s="2"/>
      <c r="M484" s="2"/>
    </row>
    <row r="485">
      <c r="A485" s="2"/>
      <c r="B485" s="2"/>
      <c r="C485" s="2"/>
      <c r="E485" s="2"/>
      <c r="G485" s="2"/>
      <c r="I485" s="2"/>
      <c r="K485" s="2"/>
      <c r="M485" s="2"/>
    </row>
    <row r="486">
      <c r="A486" s="2"/>
      <c r="B486" s="2"/>
      <c r="C486" s="2"/>
      <c r="E486" s="2"/>
      <c r="G486" s="2"/>
      <c r="I486" s="2"/>
      <c r="K486" s="2"/>
      <c r="M486" s="2"/>
    </row>
    <row r="487">
      <c r="A487" s="2"/>
      <c r="B487" s="2"/>
      <c r="C487" s="2"/>
      <c r="E487" s="2"/>
      <c r="G487" s="2"/>
      <c r="I487" s="2"/>
      <c r="K487" s="2"/>
      <c r="M487" s="2"/>
    </row>
    <row r="488">
      <c r="A488" s="2"/>
      <c r="B488" s="2"/>
      <c r="C488" s="2"/>
      <c r="E488" s="2"/>
      <c r="G488" s="2"/>
      <c r="I488" s="2"/>
      <c r="K488" s="2"/>
      <c r="M488" s="2"/>
    </row>
    <row r="489">
      <c r="A489" s="2"/>
      <c r="B489" s="2"/>
      <c r="C489" s="2"/>
      <c r="E489" s="2"/>
      <c r="G489" s="2"/>
      <c r="I489" s="2"/>
      <c r="K489" s="2"/>
      <c r="M489" s="2"/>
    </row>
    <row r="490">
      <c r="A490" s="2"/>
      <c r="B490" s="2"/>
      <c r="C490" s="2"/>
      <c r="E490" s="2"/>
      <c r="G490" s="2"/>
      <c r="I490" s="2"/>
      <c r="K490" s="2"/>
      <c r="M490" s="2"/>
    </row>
    <row r="491">
      <c r="A491" s="2"/>
      <c r="B491" s="2"/>
      <c r="C491" s="2"/>
      <c r="E491" s="2"/>
      <c r="G491" s="2"/>
      <c r="I491" s="2"/>
      <c r="K491" s="2"/>
      <c r="M491" s="2"/>
    </row>
    <row r="492">
      <c r="A492" s="2"/>
      <c r="B492" s="2"/>
      <c r="C492" s="2"/>
      <c r="E492" s="2"/>
      <c r="G492" s="2"/>
      <c r="I492" s="2"/>
      <c r="K492" s="2"/>
      <c r="M492" s="2"/>
    </row>
    <row r="493">
      <c r="A493" s="2"/>
      <c r="B493" s="2"/>
      <c r="C493" s="2"/>
      <c r="E493" s="2"/>
      <c r="G493" s="2"/>
      <c r="I493" s="2"/>
      <c r="K493" s="2"/>
      <c r="M493" s="2"/>
    </row>
    <row r="494">
      <c r="A494" s="2"/>
      <c r="B494" s="2"/>
      <c r="C494" s="2"/>
      <c r="E494" s="2"/>
      <c r="G494" s="2"/>
      <c r="I494" s="2"/>
      <c r="K494" s="2"/>
      <c r="M494" s="2"/>
    </row>
    <row r="495">
      <c r="A495" s="2"/>
      <c r="B495" s="2"/>
      <c r="C495" s="2"/>
      <c r="E495" s="2"/>
      <c r="G495" s="2"/>
      <c r="I495" s="2"/>
      <c r="K495" s="2"/>
      <c r="M495" s="2"/>
    </row>
    <row r="496">
      <c r="A496" s="2"/>
      <c r="B496" s="2"/>
      <c r="C496" s="2"/>
      <c r="E496" s="2"/>
      <c r="G496" s="2"/>
      <c r="I496" s="2"/>
      <c r="K496" s="2"/>
      <c r="M496" s="2"/>
    </row>
    <row r="497">
      <c r="A497" s="2"/>
      <c r="B497" s="2"/>
      <c r="C497" s="2"/>
      <c r="E497" s="2"/>
      <c r="G497" s="2"/>
      <c r="I497" s="2"/>
      <c r="K497" s="2"/>
      <c r="M497" s="2"/>
    </row>
    <row r="498">
      <c r="A498" s="2"/>
      <c r="B498" s="2"/>
      <c r="C498" s="2"/>
      <c r="E498" s="2"/>
      <c r="G498" s="2"/>
      <c r="I498" s="2"/>
      <c r="K498" s="2"/>
      <c r="M498" s="2"/>
    </row>
    <row r="499">
      <c r="A499" s="2"/>
      <c r="B499" s="2"/>
      <c r="C499" s="2"/>
      <c r="E499" s="2"/>
      <c r="G499" s="2"/>
      <c r="I499" s="2"/>
      <c r="K499" s="2"/>
      <c r="M499" s="2"/>
    </row>
    <row r="500">
      <c r="A500" s="2"/>
      <c r="B500" s="2"/>
      <c r="C500" s="2"/>
      <c r="E500" s="2"/>
      <c r="G500" s="2"/>
      <c r="I500" s="2"/>
      <c r="K500" s="2"/>
      <c r="M500" s="2"/>
    </row>
    <row r="501">
      <c r="A501" s="2"/>
      <c r="B501" s="2"/>
      <c r="C501" s="2"/>
      <c r="E501" s="2"/>
      <c r="G501" s="2"/>
      <c r="I501" s="2"/>
      <c r="K501" s="2"/>
      <c r="M501" s="2"/>
    </row>
    <row r="502">
      <c r="A502" s="2"/>
      <c r="B502" s="2"/>
      <c r="C502" s="2"/>
      <c r="E502" s="2"/>
      <c r="G502" s="2"/>
      <c r="I502" s="2"/>
      <c r="K502" s="2"/>
      <c r="M502" s="2"/>
    </row>
    <row r="503">
      <c r="A503" s="2"/>
      <c r="B503" s="2"/>
      <c r="C503" s="2"/>
      <c r="E503" s="2"/>
      <c r="G503" s="2"/>
      <c r="I503" s="2"/>
      <c r="K503" s="2"/>
      <c r="M503" s="2"/>
    </row>
    <row r="504">
      <c r="A504" s="2"/>
      <c r="B504" s="2"/>
      <c r="C504" s="2"/>
      <c r="E504" s="2"/>
      <c r="G504" s="2"/>
      <c r="I504" s="2"/>
      <c r="K504" s="2"/>
      <c r="M504" s="2"/>
    </row>
    <row r="505">
      <c r="A505" s="2"/>
      <c r="B505" s="2"/>
      <c r="C505" s="2"/>
      <c r="E505" s="2"/>
      <c r="G505" s="2"/>
      <c r="I505" s="2"/>
      <c r="K505" s="2"/>
      <c r="M505" s="2"/>
    </row>
    <row r="506">
      <c r="A506" s="2"/>
      <c r="B506" s="2"/>
      <c r="C506" s="2"/>
      <c r="E506" s="2"/>
      <c r="G506" s="2"/>
      <c r="I506" s="2"/>
      <c r="K506" s="2"/>
      <c r="M506" s="2"/>
    </row>
    <row r="507">
      <c r="A507" s="2"/>
      <c r="B507" s="2"/>
      <c r="C507" s="2"/>
      <c r="E507" s="2"/>
      <c r="G507" s="2"/>
      <c r="I507" s="2"/>
      <c r="K507" s="2"/>
      <c r="M507" s="2"/>
    </row>
    <row r="508">
      <c r="A508" s="2"/>
      <c r="B508" s="2"/>
      <c r="C508" s="2"/>
      <c r="E508" s="2"/>
      <c r="G508" s="2"/>
      <c r="I508" s="2"/>
      <c r="K508" s="2"/>
      <c r="M508" s="2"/>
    </row>
    <row r="509">
      <c r="A509" s="2"/>
      <c r="B509" s="2"/>
      <c r="C509" s="2"/>
      <c r="E509" s="2"/>
      <c r="G509" s="2"/>
      <c r="I509" s="2"/>
      <c r="K509" s="2"/>
      <c r="M509" s="2"/>
    </row>
    <row r="510">
      <c r="A510" s="2"/>
      <c r="B510" s="2"/>
      <c r="C510" s="2"/>
      <c r="E510" s="2"/>
      <c r="G510" s="2"/>
      <c r="I510" s="2"/>
      <c r="K510" s="2"/>
      <c r="M510" s="2"/>
    </row>
    <row r="511">
      <c r="A511" s="2"/>
      <c r="B511" s="2"/>
      <c r="C511" s="2"/>
      <c r="E511" s="2"/>
      <c r="G511" s="2"/>
      <c r="I511" s="2"/>
      <c r="K511" s="2"/>
      <c r="M511" s="2"/>
    </row>
    <row r="512">
      <c r="A512" s="2"/>
      <c r="B512" s="2"/>
      <c r="C512" s="2"/>
      <c r="E512" s="2"/>
      <c r="G512" s="2"/>
      <c r="I512" s="2"/>
      <c r="K512" s="2"/>
      <c r="M512" s="2"/>
    </row>
    <row r="513">
      <c r="A513" s="2"/>
      <c r="B513" s="2"/>
      <c r="C513" s="2"/>
      <c r="E513" s="2"/>
      <c r="G513" s="2"/>
      <c r="I513" s="2"/>
      <c r="K513" s="2"/>
      <c r="M513" s="2"/>
    </row>
    <row r="514">
      <c r="A514" s="2"/>
      <c r="B514" s="2"/>
      <c r="C514" s="2"/>
      <c r="E514" s="2"/>
      <c r="G514" s="2"/>
      <c r="I514" s="2"/>
      <c r="K514" s="2"/>
      <c r="M514" s="2"/>
    </row>
    <row r="515">
      <c r="A515" s="2"/>
      <c r="B515" s="2"/>
      <c r="C515" s="2"/>
      <c r="E515" s="2"/>
      <c r="G515" s="2"/>
      <c r="I515" s="2"/>
      <c r="K515" s="2"/>
      <c r="M515" s="2"/>
    </row>
    <row r="516">
      <c r="A516" s="2"/>
      <c r="B516" s="2"/>
      <c r="C516" s="2"/>
      <c r="E516" s="2"/>
      <c r="G516" s="2"/>
      <c r="I516" s="2"/>
      <c r="K516" s="2"/>
      <c r="M516" s="2"/>
    </row>
    <row r="517">
      <c r="A517" s="2"/>
      <c r="B517" s="2"/>
      <c r="C517" s="2"/>
      <c r="E517" s="2"/>
      <c r="G517" s="2"/>
      <c r="I517" s="2"/>
      <c r="K517" s="2"/>
      <c r="M517" s="2"/>
    </row>
    <row r="518">
      <c r="A518" s="2"/>
      <c r="B518" s="2"/>
      <c r="C518" s="2"/>
      <c r="E518" s="2"/>
      <c r="G518" s="2"/>
      <c r="I518" s="2"/>
      <c r="K518" s="2"/>
      <c r="M518" s="2"/>
    </row>
    <row r="519">
      <c r="A519" s="2"/>
      <c r="B519" s="2"/>
      <c r="C519" s="2"/>
      <c r="E519" s="2"/>
      <c r="G519" s="2"/>
      <c r="I519" s="2"/>
      <c r="K519" s="2"/>
      <c r="M519" s="2"/>
    </row>
    <row r="520">
      <c r="A520" s="2"/>
      <c r="B520" s="2"/>
      <c r="C520" s="2"/>
      <c r="E520" s="2"/>
      <c r="G520" s="2"/>
      <c r="I520" s="2"/>
      <c r="K520" s="2"/>
      <c r="M520" s="2"/>
    </row>
    <row r="521">
      <c r="A521" s="2"/>
      <c r="B521" s="2"/>
      <c r="C521" s="2"/>
      <c r="E521" s="2"/>
      <c r="G521" s="2"/>
      <c r="I521" s="2"/>
      <c r="K521" s="2"/>
      <c r="M521" s="2"/>
    </row>
    <row r="522">
      <c r="A522" s="2"/>
      <c r="B522" s="2"/>
      <c r="C522" s="2"/>
      <c r="E522" s="2"/>
      <c r="G522" s="2"/>
      <c r="I522" s="2"/>
      <c r="K522" s="2"/>
      <c r="M522" s="2"/>
    </row>
    <row r="523">
      <c r="A523" s="2"/>
      <c r="B523" s="2"/>
      <c r="C523" s="2"/>
      <c r="E523" s="2"/>
      <c r="G523" s="2"/>
      <c r="I523" s="2"/>
      <c r="K523" s="2"/>
      <c r="M523" s="2"/>
    </row>
    <row r="524">
      <c r="A524" s="2"/>
      <c r="B524" s="2"/>
      <c r="C524" s="2"/>
      <c r="E524" s="2"/>
      <c r="G524" s="2"/>
      <c r="I524" s="2"/>
      <c r="K524" s="2"/>
      <c r="M524" s="2"/>
    </row>
    <row r="525">
      <c r="A525" s="2"/>
      <c r="B525" s="2"/>
      <c r="C525" s="2"/>
      <c r="E525" s="2"/>
      <c r="G525" s="2"/>
      <c r="I525" s="2"/>
      <c r="K525" s="2"/>
      <c r="M525" s="2"/>
    </row>
    <row r="526">
      <c r="A526" s="2"/>
      <c r="B526" s="2"/>
      <c r="C526" s="2"/>
      <c r="E526" s="2"/>
      <c r="G526" s="2"/>
      <c r="I526" s="2"/>
      <c r="K526" s="2"/>
      <c r="M526" s="2"/>
    </row>
    <row r="527">
      <c r="A527" s="2"/>
      <c r="B527" s="2"/>
      <c r="C527" s="2"/>
      <c r="E527" s="2"/>
      <c r="G527" s="2"/>
      <c r="I527" s="2"/>
      <c r="K527" s="2"/>
      <c r="M527" s="2"/>
    </row>
    <row r="528">
      <c r="A528" s="2"/>
      <c r="B528" s="2"/>
      <c r="C528" s="2"/>
      <c r="E528" s="2"/>
      <c r="G528" s="2"/>
      <c r="I528" s="2"/>
      <c r="K528" s="2"/>
      <c r="M528" s="2"/>
    </row>
    <row r="529">
      <c r="A529" s="2"/>
      <c r="B529" s="2"/>
      <c r="C529" s="2"/>
      <c r="E529" s="2"/>
      <c r="G529" s="2"/>
      <c r="I529" s="2"/>
      <c r="K529" s="2"/>
      <c r="M529" s="2"/>
    </row>
    <row r="530">
      <c r="A530" s="2"/>
      <c r="B530" s="2"/>
      <c r="C530" s="2"/>
      <c r="E530" s="2"/>
      <c r="G530" s="2"/>
      <c r="I530" s="2"/>
      <c r="K530" s="2"/>
      <c r="M530" s="2"/>
    </row>
    <row r="531">
      <c r="A531" s="2"/>
      <c r="B531" s="2"/>
      <c r="C531" s="2"/>
      <c r="E531" s="2"/>
      <c r="G531" s="2"/>
      <c r="I531" s="2"/>
      <c r="K531" s="2"/>
      <c r="M531" s="2"/>
    </row>
    <row r="532">
      <c r="A532" s="2"/>
      <c r="B532" s="2"/>
      <c r="C532" s="2"/>
      <c r="E532" s="2"/>
      <c r="G532" s="2"/>
      <c r="I532" s="2"/>
      <c r="K532" s="2"/>
      <c r="M532" s="2"/>
    </row>
    <row r="533">
      <c r="A533" s="2"/>
      <c r="B533" s="2"/>
      <c r="C533" s="2"/>
      <c r="E533" s="2"/>
      <c r="G533" s="2"/>
      <c r="I533" s="2"/>
      <c r="K533" s="2"/>
      <c r="M533" s="2"/>
    </row>
    <row r="534">
      <c r="A534" s="2"/>
      <c r="B534" s="2"/>
      <c r="C534" s="2"/>
      <c r="E534" s="2"/>
      <c r="G534" s="2"/>
      <c r="I534" s="2"/>
      <c r="K534" s="2"/>
      <c r="M534" s="2"/>
    </row>
    <row r="535">
      <c r="A535" s="2"/>
      <c r="B535" s="2"/>
      <c r="C535" s="2"/>
      <c r="E535" s="2"/>
      <c r="G535" s="2"/>
      <c r="I535" s="2"/>
      <c r="K535" s="2"/>
      <c r="M535" s="2"/>
    </row>
    <row r="536">
      <c r="A536" s="2"/>
      <c r="B536" s="2"/>
      <c r="C536" s="2"/>
      <c r="E536" s="2"/>
      <c r="G536" s="2"/>
      <c r="I536" s="2"/>
      <c r="K536" s="2"/>
      <c r="M536" s="2"/>
    </row>
    <row r="537">
      <c r="A537" s="2"/>
      <c r="B537" s="2"/>
      <c r="C537" s="2"/>
      <c r="E537" s="2"/>
      <c r="G537" s="2"/>
      <c r="I537" s="2"/>
      <c r="K537" s="2"/>
      <c r="M537" s="2"/>
    </row>
    <row r="538">
      <c r="A538" s="2"/>
      <c r="B538" s="2"/>
      <c r="C538" s="2"/>
      <c r="E538" s="2"/>
      <c r="G538" s="2"/>
      <c r="I538" s="2"/>
      <c r="K538" s="2"/>
      <c r="M538" s="2"/>
    </row>
    <row r="539">
      <c r="A539" s="2"/>
      <c r="B539" s="2"/>
      <c r="C539" s="2"/>
      <c r="E539" s="2"/>
      <c r="G539" s="2"/>
      <c r="I539" s="2"/>
      <c r="K539" s="2"/>
      <c r="M539" s="2"/>
    </row>
    <row r="540">
      <c r="A540" s="2"/>
      <c r="B540" s="2"/>
      <c r="C540" s="2"/>
      <c r="E540" s="2"/>
      <c r="G540" s="2"/>
      <c r="I540" s="2"/>
      <c r="K540" s="2"/>
      <c r="M540" s="2"/>
    </row>
    <row r="541">
      <c r="A541" s="2"/>
      <c r="B541" s="2"/>
      <c r="C541" s="2"/>
      <c r="E541" s="2"/>
      <c r="G541" s="2"/>
      <c r="I541" s="2"/>
      <c r="K541" s="2"/>
      <c r="M541" s="2"/>
    </row>
    <row r="542">
      <c r="A542" s="2"/>
      <c r="B542" s="2"/>
      <c r="C542" s="2"/>
      <c r="E542" s="2"/>
      <c r="G542" s="2"/>
      <c r="I542" s="2"/>
      <c r="K542" s="2"/>
      <c r="M542" s="2"/>
    </row>
    <row r="543">
      <c r="A543" s="2"/>
      <c r="B543" s="2"/>
      <c r="C543" s="2"/>
      <c r="E543" s="2"/>
      <c r="G543" s="2"/>
      <c r="I543" s="2"/>
      <c r="K543" s="2"/>
      <c r="M543" s="2"/>
    </row>
    <row r="544">
      <c r="A544" s="2"/>
      <c r="B544" s="2"/>
      <c r="C544" s="2"/>
      <c r="E544" s="2"/>
      <c r="G544" s="2"/>
      <c r="I544" s="2"/>
      <c r="K544" s="2"/>
      <c r="M544" s="2"/>
    </row>
    <row r="545">
      <c r="A545" s="2"/>
      <c r="B545" s="2"/>
      <c r="C545" s="2"/>
      <c r="E545" s="2"/>
      <c r="G545" s="2"/>
      <c r="I545" s="2"/>
      <c r="K545" s="2"/>
      <c r="M545" s="2"/>
    </row>
    <row r="546">
      <c r="A546" s="2"/>
      <c r="B546" s="2"/>
      <c r="C546" s="2"/>
      <c r="E546" s="2"/>
      <c r="G546" s="2"/>
      <c r="I546" s="2"/>
      <c r="K546" s="2"/>
      <c r="M546" s="2"/>
    </row>
    <row r="547">
      <c r="A547" s="2"/>
      <c r="B547" s="2"/>
      <c r="C547" s="2"/>
      <c r="E547" s="2"/>
      <c r="G547" s="2"/>
      <c r="I547" s="2"/>
      <c r="K547" s="2"/>
      <c r="M547" s="2"/>
    </row>
    <row r="548">
      <c r="A548" s="2"/>
      <c r="B548" s="2"/>
      <c r="C548" s="2"/>
      <c r="E548" s="2"/>
      <c r="G548" s="2"/>
      <c r="I548" s="2"/>
      <c r="K548" s="2"/>
      <c r="M548" s="2"/>
    </row>
    <row r="549">
      <c r="A549" s="2"/>
      <c r="B549" s="2"/>
      <c r="C549" s="2"/>
      <c r="E549" s="2"/>
      <c r="G549" s="2"/>
      <c r="I549" s="2"/>
      <c r="K549" s="2"/>
      <c r="M549" s="2"/>
    </row>
    <row r="550">
      <c r="A550" s="2"/>
      <c r="B550" s="2"/>
      <c r="C550" s="2"/>
      <c r="E550" s="2"/>
      <c r="G550" s="2"/>
      <c r="I550" s="2"/>
      <c r="K550" s="2"/>
      <c r="M550" s="2"/>
    </row>
    <row r="551">
      <c r="A551" s="2"/>
      <c r="B551" s="2"/>
      <c r="C551" s="2"/>
      <c r="E551" s="2"/>
      <c r="G551" s="2"/>
      <c r="I551" s="2"/>
      <c r="K551" s="2"/>
      <c r="M551" s="2"/>
    </row>
    <row r="552">
      <c r="A552" s="2"/>
      <c r="B552" s="2"/>
      <c r="C552" s="2"/>
      <c r="E552" s="2"/>
      <c r="G552" s="2"/>
      <c r="I552" s="2"/>
      <c r="K552" s="2"/>
      <c r="M552" s="2"/>
    </row>
    <row r="553">
      <c r="A553" s="2"/>
      <c r="B553" s="2"/>
      <c r="C553" s="2"/>
      <c r="E553" s="2"/>
      <c r="G553" s="2"/>
      <c r="I553" s="2"/>
      <c r="K553" s="2"/>
      <c r="M553" s="2"/>
    </row>
    <row r="554">
      <c r="A554" s="2"/>
      <c r="B554" s="2"/>
      <c r="C554" s="2"/>
      <c r="E554" s="2"/>
      <c r="G554" s="2"/>
      <c r="I554" s="2"/>
      <c r="K554" s="2"/>
      <c r="M554" s="2"/>
    </row>
    <row r="555">
      <c r="A555" s="2"/>
      <c r="B555" s="2"/>
      <c r="C555" s="2"/>
      <c r="E555" s="2"/>
      <c r="G555" s="2"/>
      <c r="I555" s="2"/>
      <c r="K555" s="2"/>
      <c r="M555" s="2"/>
    </row>
    <row r="556">
      <c r="A556" s="2"/>
      <c r="B556" s="2"/>
      <c r="C556" s="2"/>
      <c r="E556" s="2"/>
      <c r="G556" s="2"/>
      <c r="I556" s="2"/>
      <c r="K556" s="2"/>
      <c r="M556" s="2"/>
    </row>
    <row r="557">
      <c r="A557" s="2"/>
      <c r="B557" s="2"/>
      <c r="C557" s="2"/>
      <c r="E557" s="2"/>
      <c r="G557" s="2"/>
      <c r="I557" s="2"/>
      <c r="K557" s="2"/>
      <c r="M557" s="2"/>
    </row>
    <row r="558">
      <c r="A558" s="2"/>
      <c r="B558" s="2"/>
      <c r="C558" s="2"/>
      <c r="E558" s="2"/>
      <c r="G558" s="2"/>
      <c r="I558" s="2"/>
      <c r="K558" s="2"/>
      <c r="M558" s="2"/>
    </row>
    <row r="559">
      <c r="A559" s="2"/>
      <c r="B559" s="2"/>
      <c r="C559" s="2"/>
      <c r="E559" s="2"/>
      <c r="G559" s="2"/>
      <c r="I559" s="2"/>
      <c r="K559" s="2"/>
      <c r="M559" s="2"/>
    </row>
    <row r="560">
      <c r="A560" s="2"/>
      <c r="B560" s="2"/>
      <c r="C560" s="2"/>
      <c r="E560" s="2"/>
      <c r="G560" s="2"/>
      <c r="I560" s="2"/>
      <c r="K560" s="2"/>
      <c r="M560" s="2"/>
    </row>
    <row r="561">
      <c r="A561" s="2"/>
      <c r="B561" s="2"/>
      <c r="C561" s="2"/>
      <c r="E561" s="2"/>
      <c r="G561" s="2"/>
      <c r="I561" s="2"/>
      <c r="K561" s="2"/>
      <c r="M561" s="2"/>
    </row>
    <row r="562">
      <c r="A562" s="2"/>
      <c r="B562" s="2"/>
      <c r="C562" s="2"/>
      <c r="E562" s="2"/>
      <c r="G562" s="2"/>
      <c r="I562" s="2"/>
      <c r="K562" s="2"/>
      <c r="M562" s="2"/>
    </row>
    <row r="563">
      <c r="A563" s="2"/>
      <c r="B563" s="2"/>
      <c r="C563" s="2"/>
      <c r="E563" s="2"/>
      <c r="G563" s="2"/>
      <c r="I563" s="2"/>
      <c r="K563" s="2"/>
      <c r="M563" s="2"/>
    </row>
    <row r="564">
      <c r="A564" s="2"/>
      <c r="B564" s="2"/>
      <c r="C564" s="2"/>
      <c r="E564" s="2"/>
      <c r="G564" s="2"/>
      <c r="I564" s="2"/>
      <c r="K564" s="2"/>
      <c r="M564" s="2"/>
    </row>
    <row r="565">
      <c r="A565" s="2"/>
      <c r="B565" s="2"/>
      <c r="C565" s="2"/>
      <c r="E565" s="2"/>
      <c r="G565" s="2"/>
      <c r="I565" s="2"/>
      <c r="K565" s="2"/>
      <c r="M565" s="2"/>
    </row>
    <row r="566">
      <c r="A566" s="2"/>
      <c r="B566" s="2"/>
      <c r="C566" s="2"/>
      <c r="E566" s="2"/>
      <c r="G566" s="2"/>
      <c r="I566" s="2"/>
      <c r="K566" s="2"/>
      <c r="M566" s="2"/>
    </row>
    <row r="567">
      <c r="A567" s="2"/>
      <c r="B567" s="2"/>
      <c r="C567" s="2"/>
      <c r="E567" s="2"/>
      <c r="G567" s="2"/>
      <c r="I567" s="2"/>
      <c r="K567" s="2"/>
      <c r="M567" s="2"/>
    </row>
    <row r="568">
      <c r="A568" s="2"/>
      <c r="B568" s="2"/>
      <c r="C568" s="2"/>
      <c r="E568" s="2"/>
      <c r="G568" s="2"/>
      <c r="I568" s="2"/>
      <c r="K568" s="2"/>
      <c r="M568" s="2"/>
    </row>
    <row r="569">
      <c r="A569" s="2"/>
      <c r="B569" s="2"/>
      <c r="C569" s="2"/>
      <c r="E569" s="2"/>
      <c r="G569" s="2"/>
      <c r="I569" s="2"/>
      <c r="K569" s="2"/>
      <c r="M569" s="2"/>
    </row>
    <row r="570">
      <c r="A570" s="2"/>
      <c r="B570" s="2"/>
      <c r="C570" s="2"/>
      <c r="E570" s="2"/>
      <c r="G570" s="2"/>
      <c r="I570" s="2"/>
      <c r="K570" s="2"/>
      <c r="M570" s="2"/>
    </row>
    <row r="571">
      <c r="A571" s="2"/>
      <c r="B571" s="2"/>
      <c r="C571" s="2"/>
      <c r="E571" s="2"/>
      <c r="G571" s="2"/>
      <c r="I571" s="2"/>
      <c r="K571" s="2"/>
      <c r="M571" s="2"/>
    </row>
    <row r="572">
      <c r="A572" s="2"/>
      <c r="B572" s="2"/>
      <c r="C572" s="2"/>
      <c r="E572" s="2"/>
      <c r="G572" s="2"/>
      <c r="I572" s="2"/>
      <c r="K572" s="2"/>
      <c r="M572" s="2"/>
    </row>
    <row r="573">
      <c r="A573" s="2"/>
      <c r="B573" s="2"/>
      <c r="C573" s="2"/>
      <c r="E573" s="2"/>
      <c r="G573" s="2"/>
      <c r="I573" s="2"/>
      <c r="K573" s="2"/>
      <c r="M573" s="2"/>
    </row>
    <row r="574">
      <c r="A574" s="2"/>
      <c r="B574" s="2"/>
      <c r="C574" s="2"/>
      <c r="E574" s="2"/>
      <c r="G574" s="2"/>
      <c r="I574" s="2"/>
      <c r="K574" s="2"/>
      <c r="M574" s="2"/>
    </row>
    <row r="575">
      <c r="A575" s="2"/>
      <c r="B575" s="2"/>
      <c r="C575" s="2"/>
      <c r="E575" s="2"/>
      <c r="G575" s="2"/>
      <c r="I575" s="2"/>
      <c r="K575" s="2"/>
      <c r="M575" s="2"/>
    </row>
    <row r="576">
      <c r="A576" s="2"/>
      <c r="B576" s="2"/>
      <c r="C576" s="2"/>
      <c r="E576" s="2"/>
      <c r="G576" s="2"/>
      <c r="I576" s="2"/>
      <c r="K576" s="2"/>
      <c r="M576" s="2"/>
    </row>
    <row r="577">
      <c r="A577" s="2"/>
      <c r="B577" s="2"/>
      <c r="C577" s="2"/>
      <c r="E577" s="2"/>
      <c r="G577" s="2"/>
      <c r="I577" s="2"/>
      <c r="K577" s="2"/>
      <c r="M577" s="2"/>
    </row>
    <row r="578">
      <c r="A578" s="2"/>
      <c r="B578" s="2"/>
      <c r="C578" s="2"/>
      <c r="E578" s="2"/>
      <c r="G578" s="2"/>
      <c r="I578" s="2"/>
      <c r="K578" s="2"/>
      <c r="M578" s="2"/>
    </row>
    <row r="579">
      <c r="A579" s="2"/>
      <c r="B579" s="2"/>
      <c r="C579" s="2"/>
      <c r="E579" s="2"/>
      <c r="G579" s="2"/>
      <c r="I579" s="2"/>
      <c r="K579" s="2"/>
      <c r="M579" s="2"/>
    </row>
    <row r="580">
      <c r="A580" s="2"/>
      <c r="B580" s="2"/>
      <c r="C580" s="2"/>
      <c r="E580" s="2"/>
      <c r="G580" s="2"/>
      <c r="I580" s="2"/>
      <c r="K580" s="2"/>
      <c r="M580" s="2"/>
    </row>
    <row r="581">
      <c r="A581" s="2"/>
      <c r="B581" s="2"/>
      <c r="C581" s="2"/>
      <c r="E581" s="2"/>
      <c r="G581" s="2"/>
      <c r="I581" s="2"/>
      <c r="K581" s="2"/>
      <c r="M581" s="2"/>
    </row>
    <row r="582">
      <c r="A582" s="2"/>
      <c r="B582" s="2"/>
      <c r="C582" s="2"/>
      <c r="E582" s="2"/>
      <c r="G582" s="2"/>
      <c r="I582" s="2"/>
      <c r="K582" s="2"/>
      <c r="M582" s="2"/>
    </row>
    <row r="583">
      <c r="A583" s="2"/>
      <c r="B583" s="2"/>
      <c r="C583" s="2"/>
      <c r="E583" s="2"/>
      <c r="G583" s="2"/>
      <c r="I583" s="2"/>
      <c r="K583" s="2"/>
      <c r="M583" s="2"/>
    </row>
    <row r="584">
      <c r="A584" s="2"/>
      <c r="B584" s="2"/>
      <c r="C584" s="2"/>
      <c r="E584" s="2"/>
      <c r="G584" s="2"/>
      <c r="I584" s="2"/>
      <c r="K584" s="2"/>
      <c r="M584" s="2"/>
    </row>
    <row r="585">
      <c r="A585" s="2"/>
      <c r="B585" s="2"/>
      <c r="C585" s="2"/>
      <c r="E585" s="2"/>
      <c r="G585" s="2"/>
      <c r="I585" s="2"/>
      <c r="K585" s="2"/>
      <c r="M585" s="2"/>
    </row>
    <row r="586">
      <c r="A586" s="2"/>
      <c r="B586" s="2"/>
      <c r="C586" s="2"/>
      <c r="E586" s="2"/>
      <c r="G586" s="2"/>
      <c r="I586" s="2"/>
      <c r="K586" s="2"/>
      <c r="M586" s="2"/>
    </row>
    <row r="587">
      <c r="A587" s="2"/>
      <c r="B587" s="2"/>
      <c r="C587" s="2"/>
      <c r="E587" s="2"/>
      <c r="G587" s="2"/>
      <c r="I587" s="2"/>
      <c r="K587" s="2"/>
      <c r="M587" s="2"/>
    </row>
    <row r="588">
      <c r="A588" s="2"/>
      <c r="B588" s="2"/>
      <c r="C588" s="2"/>
      <c r="E588" s="2"/>
      <c r="G588" s="2"/>
      <c r="I588" s="2"/>
      <c r="K588" s="2"/>
      <c r="M588" s="2"/>
    </row>
    <row r="589">
      <c r="A589" s="2"/>
      <c r="B589" s="2"/>
      <c r="C589" s="2"/>
      <c r="E589" s="2"/>
      <c r="G589" s="2"/>
      <c r="I589" s="2"/>
      <c r="K589" s="2"/>
      <c r="M589" s="2"/>
    </row>
    <row r="590">
      <c r="A590" s="2"/>
      <c r="B590" s="2"/>
      <c r="C590" s="2"/>
      <c r="E590" s="2"/>
      <c r="G590" s="2"/>
      <c r="I590" s="2"/>
      <c r="K590" s="2"/>
      <c r="M590" s="2"/>
    </row>
    <row r="591">
      <c r="A591" s="2"/>
      <c r="B591" s="2"/>
      <c r="C591" s="2"/>
      <c r="E591" s="2"/>
      <c r="G591" s="2"/>
      <c r="I591" s="2"/>
      <c r="K591" s="2"/>
      <c r="M591" s="2"/>
    </row>
    <row r="592">
      <c r="A592" s="2"/>
      <c r="B592" s="2"/>
      <c r="C592" s="2"/>
      <c r="E592" s="2"/>
      <c r="G592" s="2"/>
      <c r="I592" s="2"/>
      <c r="K592" s="2"/>
      <c r="M592" s="2"/>
    </row>
    <row r="593">
      <c r="A593" s="2"/>
      <c r="B593" s="2"/>
      <c r="C593" s="2"/>
      <c r="E593" s="2"/>
      <c r="G593" s="2"/>
      <c r="I593" s="2"/>
      <c r="K593" s="2"/>
      <c r="M593" s="2"/>
    </row>
    <row r="594">
      <c r="A594" s="2"/>
      <c r="B594" s="2"/>
      <c r="C594" s="2"/>
      <c r="E594" s="2"/>
      <c r="G594" s="2"/>
      <c r="I594" s="2"/>
      <c r="K594" s="2"/>
      <c r="M594" s="2"/>
    </row>
    <row r="595">
      <c r="A595" s="2"/>
      <c r="B595" s="2"/>
      <c r="C595" s="2"/>
      <c r="E595" s="2"/>
      <c r="G595" s="2"/>
      <c r="I595" s="2"/>
      <c r="K595" s="2"/>
      <c r="M595" s="2"/>
    </row>
    <row r="596">
      <c r="A596" s="2"/>
      <c r="B596" s="2"/>
      <c r="C596" s="2"/>
      <c r="E596" s="2"/>
      <c r="G596" s="2"/>
      <c r="I596" s="2"/>
      <c r="K596" s="2"/>
      <c r="M596" s="2"/>
    </row>
    <row r="597">
      <c r="A597" s="2"/>
      <c r="B597" s="2"/>
      <c r="C597" s="2"/>
      <c r="E597" s="2"/>
      <c r="G597" s="2"/>
      <c r="I597" s="2"/>
      <c r="K597" s="2"/>
      <c r="M597" s="2"/>
    </row>
    <row r="598">
      <c r="A598" s="2"/>
      <c r="B598" s="2"/>
      <c r="C598" s="2"/>
      <c r="E598" s="2"/>
      <c r="G598" s="2"/>
      <c r="I598" s="2"/>
      <c r="K598" s="2"/>
      <c r="M598" s="2"/>
    </row>
    <row r="599">
      <c r="A599" s="2"/>
      <c r="B599" s="2"/>
      <c r="C599" s="2"/>
      <c r="E599" s="2"/>
      <c r="G599" s="2"/>
      <c r="I599" s="2"/>
      <c r="K599" s="2"/>
      <c r="M599" s="2"/>
    </row>
    <row r="600">
      <c r="A600" s="2"/>
      <c r="B600" s="2"/>
      <c r="C600" s="2"/>
      <c r="E600" s="2"/>
      <c r="G600" s="2"/>
      <c r="I600" s="2"/>
      <c r="K600" s="2"/>
      <c r="M600" s="2"/>
    </row>
    <row r="601">
      <c r="A601" s="2"/>
      <c r="B601" s="2"/>
      <c r="C601" s="2"/>
      <c r="E601" s="2"/>
      <c r="G601" s="2"/>
      <c r="I601" s="2"/>
      <c r="K601" s="2"/>
      <c r="M601" s="2"/>
    </row>
    <row r="602">
      <c r="A602" s="2"/>
      <c r="B602" s="2"/>
      <c r="C602" s="2"/>
      <c r="E602" s="2"/>
      <c r="G602" s="2"/>
      <c r="I602" s="2"/>
      <c r="K602" s="2"/>
      <c r="M602" s="2"/>
    </row>
    <row r="603">
      <c r="A603" s="2"/>
      <c r="B603" s="2"/>
      <c r="C603" s="2"/>
      <c r="E603" s="2"/>
      <c r="G603" s="2"/>
      <c r="I603" s="2"/>
      <c r="K603" s="2"/>
      <c r="M603" s="2"/>
    </row>
    <row r="604">
      <c r="A604" s="2"/>
      <c r="B604" s="2"/>
      <c r="C604" s="2"/>
      <c r="E604" s="2"/>
      <c r="G604" s="2"/>
      <c r="I604" s="2"/>
      <c r="K604" s="2"/>
      <c r="M604" s="2"/>
    </row>
    <row r="605">
      <c r="A605" s="2"/>
      <c r="B605" s="2"/>
      <c r="C605" s="2"/>
      <c r="E605" s="2"/>
      <c r="G605" s="2"/>
      <c r="I605" s="2"/>
      <c r="K605" s="2"/>
      <c r="M605" s="2"/>
    </row>
    <row r="606">
      <c r="A606" s="2"/>
      <c r="B606" s="2"/>
      <c r="C606" s="2"/>
      <c r="E606" s="2"/>
      <c r="G606" s="2"/>
      <c r="I606" s="2"/>
      <c r="K606" s="2"/>
      <c r="M606" s="2"/>
    </row>
    <row r="607">
      <c r="A607" s="2"/>
      <c r="B607" s="2"/>
      <c r="C607" s="2"/>
      <c r="E607" s="2"/>
      <c r="G607" s="2"/>
      <c r="I607" s="2"/>
      <c r="K607" s="2"/>
      <c r="M607" s="2"/>
    </row>
    <row r="608">
      <c r="A608" s="2"/>
      <c r="B608" s="2"/>
      <c r="C608" s="2"/>
      <c r="E608" s="2"/>
      <c r="G608" s="2"/>
      <c r="I608" s="2"/>
      <c r="K608" s="2"/>
      <c r="M608" s="2"/>
    </row>
    <row r="609">
      <c r="A609" s="2"/>
      <c r="B609" s="2"/>
      <c r="C609" s="2"/>
      <c r="E609" s="2"/>
      <c r="G609" s="2"/>
      <c r="I609" s="2"/>
      <c r="K609" s="2"/>
      <c r="M609" s="2"/>
    </row>
    <row r="610">
      <c r="A610" s="2"/>
      <c r="B610" s="2"/>
      <c r="C610" s="2"/>
      <c r="E610" s="2"/>
      <c r="G610" s="2"/>
      <c r="I610" s="2"/>
      <c r="K610" s="2"/>
      <c r="M610" s="2"/>
    </row>
    <row r="611">
      <c r="A611" s="2"/>
      <c r="B611" s="2"/>
      <c r="C611" s="2"/>
      <c r="E611" s="2"/>
      <c r="G611" s="2"/>
      <c r="I611" s="2"/>
      <c r="K611" s="2"/>
      <c r="M611" s="2"/>
    </row>
    <row r="612">
      <c r="A612" s="2"/>
      <c r="B612" s="2"/>
      <c r="C612" s="2"/>
      <c r="E612" s="2"/>
      <c r="G612" s="2"/>
      <c r="I612" s="2"/>
      <c r="K612" s="2"/>
      <c r="M612" s="2"/>
    </row>
    <row r="613">
      <c r="A613" s="2"/>
      <c r="B613" s="2"/>
      <c r="C613" s="2"/>
      <c r="E613" s="2"/>
      <c r="G613" s="2"/>
      <c r="I613" s="2"/>
      <c r="K613" s="2"/>
      <c r="M613" s="2"/>
    </row>
    <row r="614">
      <c r="A614" s="2"/>
      <c r="B614" s="2"/>
      <c r="C614" s="2"/>
      <c r="E614" s="2"/>
      <c r="G614" s="2"/>
      <c r="I614" s="2"/>
      <c r="K614" s="2"/>
      <c r="M614" s="2"/>
    </row>
    <row r="615">
      <c r="A615" s="2"/>
      <c r="B615" s="2"/>
      <c r="C615" s="2"/>
      <c r="E615" s="2"/>
      <c r="G615" s="2"/>
      <c r="I615" s="2"/>
      <c r="K615" s="2"/>
      <c r="M615" s="2"/>
    </row>
    <row r="616">
      <c r="A616" s="2"/>
      <c r="B616" s="2"/>
      <c r="C616" s="2"/>
      <c r="E616" s="2"/>
      <c r="G616" s="2"/>
      <c r="I616" s="2"/>
      <c r="K616" s="2"/>
      <c r="M616" s="2"/>
    </row>
    <row r="617">
      <c r="A617" s="2"/>
      <c r="B617" s="2"/>
      <c r="C617" s="2"/>
      <c r="E617" s="2"/>
      <c r="G617" s="2"/>
      <c r="I617" s="2"/>
      <c r="K617" s="2"/>
      <c r="M617" s="2"/>
    </row>
    <row r="618">
      <c r="A618" s="2"/>
      <c r="B618" s="2"/>
      <c r="C618" s="2"/>
      <c r="E618" s="2"/>
      <c r="G618" s="2"/>
      <c r="I618" s="2"/>
      <c r="K618" s="2"/>
      <c r="M618" s="2"/>
    </row>
    <row r="619">
      <c r="A619" s="2"/>
      <c r="B619" s="2"/>
      <c r="C619" s="2"/>
      <c r="E619" s="2"/>
      <c r="G619" s="2"/>
      <c r="I619" s="2"/>
      <c r="K619" s="2"/>
      <c r="M619" s="2"/>
    </row>
    <row r="620">
      <c r="A620" s="2"/>
      <c r="B620" s="2"/>
      <c r="C620" s="2"/>
      <c r="E620" s="2"/>
      <c r="G620" s="2"/>
      <c r="I620" s="2"/>
      <c r="K620" s="2"/>
      <c r="M620" s="2"/>
    </row>
    <row r="621">
      <c r="A621" s="2"/>
      <c r="B621" s="2"/>
      <c r="C621" s="2"/>
      <c r="E621" s="2"/>
      <c r="G621" s="2"/>
      <c r="I621" s="2"/>
      <c r="K621" s="2"/>
      <c r="M621" s="2"/>
    </row>
    <row r="622">
      <c r="A622" s="2"/>
      <c r="B622" s="2"/>
      <c r="C622" s="2"/>
      <c r="E622" s="2"/>
      <c r="G622" s="2"/>
      <c r="I622" s="2"/>
      <c r="K622" s="2"/>
      <c r="M622" s="2"/>
    </row>
    <row r="623">
      <c r="A623" s="2"/>
      <c r="B623" s="2"/>
      <c r="C623" s="2"/>
      <c r="E623" s="2"/>
      <c r="G623" s="2"/>
      <c r="I623" s="2"/>
      <c r="K623" s="2"/>
      <c r="M623" s="2"/>
    </row>
    <row r="624">
      <c r="A624" s="2"/>
      <c r="B624" s="2"/>
      <c r="C624" s="2"/>
      <c r="E624" s="2"/>
      <c r="G624" s="2"/>
      <c r="I624" s="2"/>
      <c r="K624" s="2"/>
      <c r="M624" s="2"/>
    </row>
    <row r="625">
      <c r="A625" s="2"/>
      <c r="B625" s="2"/>
      <c r="C625" s="2"/>
      <c r="E625" s="2"/>
      <c r="G625" s="2"/>
      <c r="I625" s="2"/>
      <c r="K625" s="2"/>
      <c r="M625" s="2"/>
    </row>
    <row r="626">
      <c r="A626" s="2"/>
      <c r="B626" s="2"/>
      <c r="C626" s="2"/>
      <c r="E626" s="2"/>
      <c r="G626" s="2"/>
      <c r="I626" s="2"/>
      <c r="K626" s="2"/>
      <c r="M626" s="2"/>
    </row>
    <row r="627">
      <c r="A627" s="2"/>
      <c r="B627" s="2"/>
      <c r="C627" s="2"/>
      <c r="E627" s="2"/>
      <c r="G627" s="2"/>
      <c r="I627" s="2"/>
      <c r="K627" s="2"/>
      <c r="M627" s="2"/>
    </row>
    <row r="628">
      <c r="A628" s="2"/>
      <c r="B628" s="2"/>
      <c r="C628" s="2"/>
      <c r="E628" s="2"/>
      <c r="G628" s="2"/>
      <c r="I628" s="2"/>
      <c r="K628" s="2"/>
      <c r="M628" s="2"/>
    </row>
    <row r="629">
      <c r="A629" s="2"/>
      <c r="B629" s="2"/>
      <c r="C629" s="2"/>
      <c r="E629" s="2"/>
      <c r="G629" s="2"/>
      <c r="I629" s="2"/>
      <c r="K629" s="2"/>
      <c r="M629" s="2"/>
    </row>
    <row r="630">
      <c r="A630" s="2"/>
      <c r="B630" s="2"/>
      <c r="C630" s="2"/>
      <c r="E630" s="2"/>
      <c r="G630" s="2"/>
      <c r="I630" s="2"/>
      <c r="K630" s="2"/>
      <c r="M630" s="2"/>
    </row>
    <row r="631">
      <c r="A631" s="2"/>
      <c r="B631" s="2"/>
      <c r="C631" s="2"/>
      <c r="E631" s="2"/>
      <c r="G631" s="2"/>
      <c r="I631" s="2"/>
      <c r="K631" s="2"/>
      <c r="M631" s="2"/>
    </row>
    <row r="632">
      <c r="A632" s="2"/>
      <c r="B632" s="2"/>
      <c r="C632" s="2"/>
      <c r="E632" s="2"/>
      <c r="G632" s="2"/>
      <c r="I632" s="2"/>
      <c r="K632" s="2"/>
      <c r="M632" s="2"/>
    </row>
    <row r="633">
      <c r="A633" s="2"/>
      <c r="B633" s="2"/>
      <c r="C633" s="2"/>
      <c r="E633" s="2"/>
      <c r="G633" s="2"/>
      <c r="I633" s="2"/>
      <c r="K633" s="2"/>
      <c r="M633" s="2"/>
    </row>
    <row r="634">
      <c r="A634" s="2"/>
      <c r="B634" s="2"/>
      <c r="C634" s="2"/>
      <c r="E634" s="2"/>
      <c r="G634" s="2"/>
      <c r="I634" s="2"/>
      <c r="K634" s="2"/>
      <c r="M634" s="2"/>
    </row>
    <row r="635">
      <c r="A635" s="2"/>
      <c r="B635" s="2"/>
      <c r="C635" s="2"/>
      <c r="E635" s="2"/>
      <c r="G635" s="2"/>
      <c r="I635" s="2"/>
      <c r="K635" s="2"/>
      <c r="M635" s="2"/>
    </row>
    <row r="636">
      <c r="A636" s="2"/>
      <c r="B636" s="2"/>
      <c r="C636" s="2"/>
      <c r="E636" s="2"/>
      <c r="G636" s="2"/>
      <c r="I636" s="2"/>
      <c r="K636" s="2"/>
      <c r="M636" s="2"/>
    </row>
    <row r="637">
      <c r="A637" s="2"/>
      <c r="B637" s="2"/>
      <c r="C637" s="2"/>
      <c r="E637" s="2"/>
      <c r="G637" s="2"/>
      <c r="I637" s="2"/>
      <c r="K637" s="2"/>
      <c r="M637" s="2"/>
    </row>
    <row r="638">
      <c r="A638" s="2"/>
      <c r="B638" s="2"/>
      <c r="C638" s="2"/>
      <c r="E638" s="2"/>
      <c r="G638" s="2"/>
      <c r="I638" s="2"/>
      <c r="K638" s="2"/>
      <c r="M638" s="2"/>
    </row>
    <row r="639">
      <c r="A639" s="2"/>
      <c r="B639" s="2"/>
      <c r="C639" s="2"/>
      <c r="E639" s="2"/>
      <c r="G639" s="2"/>
      <c r="I639" s="2"/>
      <c r="K639" s="2"/>
      <c r="M639" s="2"/>
    </row>
    <row r="640">
      <c r="A640" s="2"/>
      <c r="B640" s="2"/>
      <c r="C640" s="2"/>
      <c r="E640" s="2"/>
      <c r="G640" s="2"/>
      <c r="I640" s="2"/>
      <c r="K640" s="2"/>
      <c r="M640" s="2"/>
    </row>
    <row r="641">
      <c r="A641" s="2"/>
      <c r="B641" s="2"/>
      <c r="C641" s="2"/>
      <c r="E641" s="2"/>
      <c r="G641" s="2"/>
      <c r="I641" s="2"/>
      <c r="K641" s="2"/>
      <c r="M641" s="2"/>
    </row>
    <row r="642">
      <c r="A642" s="2"/>
      <c r="B642" s="2"/>
      <c r="C642" s="2"/>
      <c r="E642" s="2"/>
      <c r="G642" s="2"/>
      <c r="I642" s="2"/>
      <c r="K642" s="2"/>
      <c r="M642" s="2"/>
    </row>
    <row r="643">
      <c r="A643" s="2"/>
      <c r="B643" s="2"/>
      <c r="C643" s="2"/>
      <c r="E643" s="2"/>
      <c r="G643" s="2"/>
      <c r="I643" s="2"/>
      <c r="K643" s="2"/>
      <c r="M643" s="2"/>
    </row>
    <row r="644">
      <c r="A644" s="2"/>
      <c r="B644" s="2"/>
      <c r="C644" s="2"/>
      <c r="E644" s="2"/>
      <c r="G644" s="2"/>
      <c r="I644" s="2"/>
      <c r="K644" s="2"/>
      <c r="M644" s="2"/>
    </row>
    <row r="645">
      <c r="A645" s="2"/>
      <c r="B645" s="2"/>
      <c r="C645" s="2"/>
      <c r="E645" s="2"/>
      <c r="G645" s="2"/>
      <c r="I645" s="2"/>
      <c r="K645" s="2"/>
      <c r="M645" s="2"/>
    </row>
    <row r="646">
      <c r="A646" s="2"/>
      <c r="B646" s="2"/>
      <c r="C646" s="2"/>
      <c r="E646" s="2"/>
      <c r="G646" s="2"/>
      <c r="I646" s="2"/>
      <c r="K646" s="2"/>
      <c r="M646" s="2"/>
    </row>
    <row r="647">
      <c r="A647" s="2"/>
      <c r="B647" s="2"/>
      <c r="C647" s="2"/>
      <c r="E647" s="2"/>
      <c r="G647" s="2"/>
      <c r="I647" s="2"/>
      <c r="K647" s="2"/>
      <c r="M647" s="2"/>
    </row>
    <row r="648">
      <c r="A648" s="2"/>
      <c r="B648" s="2"/>
      <c r="C648" s="2"/>
      <c r="E648" s="2"/>
      <c r="G648" s="2"/>
      <c r="I648" s="2"/>
      <c r="K648" s="2"/>
      <c r="M648" s="2"/>
    </row>
    <row r="649">
      <c r="A649" s="2"/>
      <c r="B649" s="2"/>
      <c r="C649" s="2"/>
      <c r="E649" s="2"/>
      <c r="G649" s="2"/>
      <c r="I649" s="2"/>
      <c r="K649" s="2"/>
      <c r="M649" s="2"/>
    </row>
    <row r="650">
      <c r="A650" s="2"/>
      <c r="B650" s="2"/>
      <c r="C650" s="2"/>
      <c r="E650" s="2"/>
      <c r="G650" s="2"/>
      <c r="I650" s="2"/>
      <c r="K650" s="2"/>
      <c r="M650" s="2"/>
    </row>
    <row r="651">
      <c r="A651" s="2"/>
      <c r="B651" s="2"/>
      <c r="C651" s="2"/>
      <c r="E651" s="2"/>
      <c r="G651" s="2"/>
      <c r="I651" s="2"/>
      <c r="K651" s="2"/>
      <c r="M651" s="2"/>
    </row>
    <row r="652">
      <c r="A652" s="2"/>
      <c r="B652" s="2"/>
      <c r="C652" s="2"/>
      <c r="E652" s="2"/>
      <c r="G652" s="2"/>
      <c r="I652" s="2"/>
      <c r="K652" s="2"/>
      <c r="M652" s="2"/>
    </row>
    <row r="653">
      <c r="A653" s="2"/>
      <c r="B653" s="2"/>
      <c r="C653" s="2"/>
      <c r="E653" s="2"/>
      <c r="G653" s="2"/>
      <c r="I653" s="2"/>
      <c r="K653" s="2"/>
      <c r="M653" s="2"/>
    </row>
    <row r="654">
      <c r="A654" s="2"/>
      <c r="B654" s="2"/>
      <c r="C654" s="2"/>
      <c r="E654" s="2"/>
      <c r="G654" s="2"/>
      <c r="I654" s="2"/>
      <c r="K654" s="2"/>
      <c r="M654" s="2"/>
    </row>
    <row r="655">
      <c r="A655" s="2"/>
      <c r="B655" s="2"/>
      <c r="C655" s="2"/>
      <c r="E655" s="2"/>
      <c r="G655" s="2"/>
      <c r="I655" s="2"/>
      <c r="K655" s="2"/>
      <c r="M655" s="2"/>
    </row>
    <row r="656">
      <c r="A656" s="2"/>
      <c r="B656" s="2"/>
      <c r="C656" s="2"/>
      <c r="E656" s="2"/>
      <c r="G656" s="2"/>
      <c r="I656" s="2"/>
      <c r="K656" s="2"/>
      <c r="M656" s="2"/>
    </row>
    <row r="657">
      <c r="A657" s="2"/>
      <c r="B657" s="2"/>
      <c r="C657" s="2"/>
      <c r="E657" s="2"/>
      <c r="G657" s="2"/>
      <c r="I657" s="2"/>
      <c r="K657" s="2"/>
      <c r="M657" s="2"/>
    </row>
    <row r="658">
      <c r="A658" s="2"/>
      <c r="B658" s="2"/>
      <c r="C658" s="2"/>
      <c r="E658" s="2"/>
      <c r="G658" s="2"/>
      <c r="I658" s="2"/>
      <c r="K658" s="2"/>
      <c r="M658" s="2"/>
    </row>
    <row r="659">
      <c r="A659" s="2"/>
      <c r="B659" s="2"/>
      <c r="C659" s="2"/>
      <c r="E659" s="2"/>
      <c r="G659" s="2"/>
      <c r="I659" s="2"/>
      <c r="K659" s="2"/>
      <c r="M659" s="2"/>
    </row>
    <row r="660">
      <c r="A660" s="2"/>
      <c r="B660" s="2"/>
      <c r="C660" s="2"/>
      <c r="E660" s="2"/>
      <c r="G660" s="2"/>
      <c r="I660" s="2"/>
      <c r="K660" s="2"/>
      <c r="M660" s="2"/>
    </row>
    <row r="661">
      <c r="A661" s="2"/>
      <c r="B661" s="2"/>
      <c r="C661" s="2"/>
      <c r="E661" s="2"/>
      <c r="G661" s="2"/>
      <c r="I661" s="2"/>
      <c r="K661" s="2"/>
      <c r="M661" s="2"/>
    </row>
    <row r="662">
      <c r="A662" s="2"/>
      <c r="B662" s="2"/>
      <c r="C662" s="2"/>
      <c r="E662" s="2"/>
      <c r="G662" s="2"/>
      <c r="I662" s="2"/>
      <c r="K662" s="2"/>
      <c r="M662" s="2"/>
    </row>
    <row r="663">
      <c r="A663" s="2"/>
      <c r="B663" s="2"/>
      <c r="C663" s="2"/>
      <c r="E663" s="2"/>
      <c r="G663" s="2"/>
      <c r="I663" s="2"/>
      <c r="K663" s="2"/>
      <c r="M663" s="2"/>
    </row>
    <row r="664">
      <c r="A664" s="2"/>
      <c r="B664" s="2"/>
      <c r="C664" s="2"/>
      <c r="E664" s="2"/>
      <c r="G664" s="2"/>
      <c r="I664" s="2"/>
      <c r="K664" s="2"/>
      <c r="M664" s="2"/>
    </row>
    <row r="665">
      <c r="A665" s="2"/>
      <c r="B665" s="2"/>
      <c r="C665" s="2"/>
      <c r="E665" s="2"/>
      <c r="G665" s="2"/>
      <c r="I665" s="2"/>
      <c r="K665" s="2"/>
      <c r="M665" s="2"/>
    </row>
    <row r="666">
      <c r="A666" s="2"/>
      <c r="B666" s="2"/>
      <c r="C666" s="2"/>
      <c r="E666" s="2"/>
      <c r="G666" s="2"/>
      <c r="I666" s="2"/>
      <c r="K666" s="2"/>
      <c r="M666" s="2"/>
    </row>
    <row r="667">
      <c r="A667" s="2"/>
      <c r="B667" s="2"/>
      <c r="C667" s="2"/>
      <c r="E667" s="2"/>
      <c r="G667" s="2"/>
      <c r="I667" s="2"/>
      <c r="K667" s="2"/>
      <c r="M667" s="2"/>
    </row>
    <row r="668">
      <c r="A668" s="2"/>
      <c r="B668" s="2"/>
      <c r="C668" s="2"/>
      <c r="E668" s="2"/>
      <c r="G668" s="2"/>
      <c r="I668" s="2"/>
      <c r="K668" s="2"/>
      <c r="M668" s="2"/>
    </row>
    <row r="669">
      <c r="A669" s="2"/>
      <c r="B669" s="2"/>
      <c r="C669" s="2"/>
      <c r="E669" s="2"/>
      <c r="G669" s="2"/>
      <c r="I669" s="2"/>
      <c r="K669" s="2"/>
      <c r="M669" s="2"/>
    </row>
    <row r="670">
      <c r="A670" s="2"/>
      <c r="B670" s="2"/>
      <c r="C670" s="2"/>
      <c r="E670" s="2"/>
      <c r="G670" s="2"/>
      <c r="I670" s="2"/>
      <c r="K670" s="2"/>
      <c r="M670" s="2"/>
    </row>
    <row r="671">
      <c r="A671" s="2"/>
      <c r="B671" s="2"/>
      <c r="C671" s="2"/>
      <c r="E671" s="2"/>
      <c r="G671" s="2"/>
      <c r="I671" s="2"/>
      <c r="K671" s="2"/>
      <c r="M671" s="2"/>
    </row>
    <row r="672">
      <c r="A672" s="2"/>
      <c r="B672" s="2"/>
      <c r="C672" s="2"/>
      <c r="E672" s="2"/>
      <c r="G672" s="2"/>
      <c r="I672" s="2"/>
      <c r="K672" s="2"/>
      <c r="M672" s="2"/>
    </row>
    <row r="673">
      <c r="A673" s="2"/>
      <c r="B673" s="2"/>
      <c r="C673" s="2"/>
      <c r="E673" s="2"/>
      <c r="G673" s="2"/>
      <c r="I673" s="2"/>
      <c r="K673" s="2"/>
      <c r="M673" s="2"/>
    </row>
    <row r="674">
      <c r="A674" s="2"/>
      <c r="B674" s="2"/>
      <c r="C674" s="2"/>
      <c r="E674" s="2"/>
      <c r="G674" s="2"/>
      <c r="I674" s="2"/>
      <c r="K674" s="2"/>
      <c r="M674" s="2"/>
    </row>
    <row r="675">
      <c r="A675" s="2"/>
      <c r="B675" s="2"/>
      <c r="C675" s="2"/>
      <c r="E675" s="2"/>
      <c r="G675" s="2"/>
      <c r="I675" s="2"/>
      <c r="K675" s="2"/>
      <c r="M675" s="2"/>
    </row>
    <row r="676">
      <c r="A676" s="2"/>
      <c r="B676" s="2"/>
      <c r="C676" s="2"/>
      <c r="E676" s="2"/>
      <c r="G676" s="2"/>
      <c r="I676" s="2"/>
      <c r="K676" s="2"/>
      <c r="M676" s="2"/>
    </row>
    <row r="677">
      <c r="A677" s="2"/>
      <c r="B677" s="2"/>
      <c r="C677" s="2"/>
      <c r="E677" s="2"/>
      <c r="G677" s="2"/>
      <c r="I677" s="2"/>
      <c r="K677" s="2"/>
      <c r="M677" s="2"/>
    </row>
    <row r="678">
      <c r="A678" s="2"/>
      <c r="B678" s="2"/>
      <c r="C678" s="2"/>
      <c r="E678" s="2"/>
      <c r="G678" s="2"/>
      <c r="I678" s="2"/>
      <c r="K678" s="2"/>
      <c r="M678" s="2"/>
    </row>
    <row r="679">
      <c r="A679" s="2"/>
      <c r="B679" s="2"/>
      <c r="C679" s="2"/>
      <c r="E679" s="2"/>
      <c r="G679" s="2"/>
      <c r="I679" s="2"/>
      <c r="K679" s="2"/>
      <c r="M679" s="2"/>
    </row>
    <row r="680">
      <c r="A680" s="2"/>
      <c r="B680" s="2"/>
      <c r="C680" s="2"/>
      <c r="E680" s="2"/>
      <c r="G680" s="2"/>
      <c r="I680" s="2"/>
      <c r="K680" s="2"/>
      <c r="M680" s="2"/>
    </row>
    <row r="681">
      <c r="A681" s="2"/>
      <c r="B681" s="2"/>
      <c r="C681" s="2"/>
      <c r="E681" s="2"/>
      <c r="G681" s="2"/>
      <c r="I681" s="2"/>
      <c r="K681" s="2"/>
      <c r="M681" s="2"/>
    </row>
    <row r="682">
      <c r="A682" s="2"/>
      <c r="B682" s="2"/>
      <c r="C682" s="2"/>
      <c r="E682" s="2"/>
      <c r="G682" s="2"/>
      <c r="I682" s="2"/>
      <c r="K682" s="2"/>
      <c r="M682" s="2"/>
    </row>
    <row r="683">
      <c r="A683" s="2"/>
      <c r="B683" s="2"/>
      <c r="C683" s="2"/>
      <c r="E683" s="2"/>
      <c r="G683" s="2"/>
      <c r="I683" s="2"/>
      <c r="K683" s="2"/>
      <c r="M683" s="2"/>
    </row>
    <row r="684">
      <c r="A684" s="2"/>
      <c r="B684" s="2"/>
      <c r="C684" s="2"/>
      <c r="E684" s="2"/>
      <c r="G684" s="2"/>
      <c r="I684" s="2"/>
      <c r="K684" s="2"/>
      <c r="M684" s="2"/>
    </row>
    <row r="685">
      <c r="A685" s="2"/>
      <c r="B685" s="2"/>
      <c r="C685" s="2"/>
      <c r="E685" s="2"/>
      <c r="G685" s="2"/>
      <c r="I685" s="2"/>
      <c r="K685" s="2"/>
      <c r="M685" s="2"/>
    </row>
    <row r="686">
      <c r="A686" s="2"/>
      <c r="B686" s="2"/>
      <c r="C686" s="2"/>
      <c r="E686" s="2"/>
      <c r="G686" s="2"/>
      <c r="I686" s="2"/>
      <c r="K686" s="2"/>
      <c r="M686" s="2"/>
    </row>
    <row r="687">
      <c r="A687" s="2"/>
      <c r="B687" s="2"/>
      <c r="C687" s="2"/>
      <c r="E687" s="2"/>
      <c r="G687" s="2"/>
      <c r="I687" s="2"/>
      <c r="K687" s="2"/>
      <c r="M687" s="2"/>
    </row>
    <row r="688">
      <c r="A688" s="2"/>
      <c r="B688" s="2"/>
      <c r="C688" s="2"/>
      <c r="E688" s="2"/>
      <c r="G688" s="2"/>
      <c r="I688" s="2"/>
      <c r="K688" s="2"/>
      <c r="M688" s="2"/>
    </row>
    <row r="689">
      <c r="A689" s="2"/>
      <c r="B689" s="2"/>
      <c r="C689" s="2"/>
      <c r="E689" s="2"/>
      <c r="G689" s="2"/>
      <c r="I689" s="2"/>
      <c r="K689" s="2"/>
      <c r="M689" s="2"/>
    </row>
    <row r="690">
      <c r="A690" s="2"/>
      <c r="B690" s="2"/>
      <c r="C690" s="2"/>
      <c r="E690" s="2"/>
      <c r="G690" s="2"/>
      <c r="I690" s="2"/>
      <c r="K690" s="2"/>
      <c r="M690" s="2"/>
    </row>
    <row r="691">
      <c r="A691" s="2"/>
      <c r="B691" s="2"/>
      <c r="C691" s="2"/>
      <c r="E691" s="2"/>
      <c r="G691" s="2"/>
      <c r="I691" s="2"/>
      <c r="K691" s="2"/>
      <c r="M691" s="2"/>
    </row>
    <row r="692">
      <c r="A692" s="2"/>
      <c r="B692" s="2"/>
      <c r="C692" s="2"/>
      <c r="E692" s="2"/>
      <c r="G692" s="2"/>
      <c r="I692" s="2"/>
      <c r="K692" s="2"/>
      <c r="M692" s="2"/>
    </row>
    <row r="693">
      <c r="A693" s="2"/>
      <c r="B693" s="2"/>
      <c r="C693" s="2"/>
      <c r="E693" s="2"/>
      <c r="G693" s="2"/>
      <c r="I693" s="2"/>
      <c r="K693" s="2"/>
      <c r="M693" s="2"/>
    </row>
    <row r="694">
      <c r="A694" s="2"/>
      <c r="B694" s="2"/>
      <c r="C694" s="2"/>
      <c r="E694" s="2"/>
      <c r="G694" s="2"/>
      <c r="I694" s="2"/>
      <c r="K694" s="2"/>
      <c r="M694" s="2"/>
    </row>
    <row r="695">
      <c r="A695" s="2"/>
      <c r="B695" s="2"/>
      <c r="C695" s="2"/>
      <c r="E695" s="2"/>
      <c r="G695" s="2"/>
      <c r="I695" s="2"/>
      <c r="K695" s="2"/>
      <c r="M695" s="2"/>
    </row>
    <row r="696">
      <c r="A696" s="2"/>
      <c r="B696" s="2"/>
      <c r="C696" s="2"/>
      <c r="E696" s="2"/>
      <c r="G696" s="2"/>
      <c r="I696" s="2"/>
      <c r="K696" s="2"/>
      <c r="M696" s="2"/>
    </row>
    <row r="697">
      <c r="A697" s="2"/>
      <c r="B697" s="2"/>
      <c r="C697" s="2"/>
      <c r="E697" s="2"/>
      <c r="G697" s="2"/>
      <c r="I697" s="2"/>
      <c r="K697" s="2"/>
      <c r="M697" s="2"/>
    </row>
    <row r="698">
      <c r="A698" s="2"/>
      <c r="B698" s="2"/>
      <c r="C698" s="2"/>
      <c r="E698" s="2"/>
      <c r="G698" s="2"/>
      <c r="I698" s="2"/>
      <c r="K698" s="2"/>
      <c r="M698" s="2"/>
    </row>
    <row r="699">
      <c r="A699" s="2"/>
      <c r="B699" s="2"/>
      <c r="C699" s="2"/>
      <c r="E699" s="2"/>
      <c r="G699" s="2"/>
      <c r="I699" s="2"/>
      <c r="K699" s="2"/>
      <c r="M699" s="2"/>
    </row>
    <row r="700">
      <c r="A700" s="2"/>
      <c r="B700" s="2"/>
      <c r="C700" s="2"/>
      <c r="E700" s="2"/>
      <c r="G700" s="2"/>
      <c r="I700" s="2"/>
      <c r="K700" s="2"/>
      <c r="M700" s="2"/>
    </row>
    <row r="701">
      <c r="A701" s="2"/>
      <c r="B701" s="2"/>
      <c r="C701" s="2"/>
      <c r="E701" s="2"/>
      <c r="G701" s="2"/>
      <c r="I701" s="2"/>
      <c r="K701" s="2"/>
      <c r="M701" s="2"/>
    </row>
    <row r="702">
      <c r="A702" s="2"/>
      <c r="B702" s="2"/>
      <c r="C702" s="2"/>
      <c r="E702" s="2"/>
      <c r="G702" s="2"/>
      <c r="I702" s="2"/>
      <c r="K702" s="2"/>
      <c r="M702" s="2"/>
    </row>
    <row r="703">
      <c r="A703" s="2"/>
      <c r="B703" s="2"/>
      <c r="C703" s="2"/>
      <c r="E703" s="2"/>
      <c r="G703" s="2"/>
      <c r="I703" s="2"/>
      <c r="K703" s="2"/>
      <c r="M703" s="2"/>
    </row>
    <row r="704">
      <c r="A704" s="2"/>
      <c r="B704" s="2"/>
      <c r="C704" s="2"/>
      <c r="E704" s="2"/>
      <c r="G704" s="2"/>
      <c r="I704" s="2"/>
      <c r="K704" s="2"/>
      <c r="M704" s="2"/>
    </row>
    <row r="705">
      <c r="A705" s="2"/>
      <c r="B705" s="2"/>
      <c r="C705" s="2"/>
      <c r="E705" s="2"/>
      <c r="G705" s="2"/>
      <c r="I705" s="2"/>
      <c r="K705" s="2"/>
      <c r="M705" s="2"/>
    </row>
    <row r="706">
      <c r="A706" s="2"/>
      <c r="B706" s="2"/>
      <c r="C706" s="2"/>
      <c r="E706" s="2"/>
      <c r="G706" s="2"/>
      <c r="I706" s="2"/>
      <c r="K706" s="2"/>
      <c r="M706" s="2"/>
    </row>
    <row r="707">
      <c r="A707" s="2"/>
      <c r="B707" s="2"/>
      <c r="C707" s="2"/>
      <c r="E707" s="2"/>
      <c r="G707" s="2"/>
      <c r="I707" s="2"/>
      <c r="K707" s="2"/>
      <c r="M707" s="2"/>
    </row>
    <row r="708">
      <c r="A708" s="2"/>
      <c r="B708" s="2"/>
      <c r="C708" s="2"/>
      <c r="E708" s="2"/>
      <c r="G708" s="2"/>
      <c r="I708" s="2"/>
      <c r="K708" s="2"/>
      <c r="M708" s="2"/>
    </row>
    <row r="709">
      <c r="A709" s="2"/>
      <c r="B709" s="2"/>
      <c r="C709" s="2"/>
      <c r="E709" s="2"/>
      <c r="G709" s="2"/>
      <c r="I709" s="2"/>
      <c r="K709" s="2"/>
      <c r="M709" s="2"/>
    </row>
    <row r="710">
      <c r="A710" s="2"/>
      <c r="B710" s="2"/>
      <c r="C710" s="2"/>
      <c r="E710" s="2"/>
      <c r="G710" s="2"/>
      <c r="I710" s="2"/>
      <c r="K710" s="2"/>
      <c r="M710" s="2"/>
    </row>
    <row r="711">
      <c r="A711" s="2"/>
      <c r="B711" s="2"/>
      <c r="C711" s="2"/>
      <c r="E711" s="2"/>
      <c r="G711" s="2"/>
      <c r="I711" s="2"/>
      <c r="K711" s="2"/>
      <c r="M711" s="2"/>
    </row>
    <row r="712">
      <c r="A712" s="2"/>
      <c r="B712" s="2"/>
      <c r="C712" s="2"/>
      <c r="E712" s="2"/>
      <c r="G712" s="2"/>
      <c r="I712" s="2"/>
      <c r="K712" s="2"/>
      <c r="M712" s="2"/>
    </row>
    <row r="713">
      <c r="A713" s="2"/>
      <c r="B713" s="2"/>
      <c r="C713" s="2"/>
      <c r="E713" s="2"/>
      <c r="G713" s="2"/>
      <c r="I713" s="2"/>
      <c r="K713" s="2"/>
      <c r="M713" s="2"/>
    </row>
    <row r="714">
      <c r="A714" s="2"/>
      <c r="B714" s="2"/>
      <c r="C714" s="2"/>
      <c r="E714" s="2"/>
      <c r="G714" s="2"/>
      <c r="I714" s="2"/>
      <c r="K714" s="2"/>
      <c r="M714" s="2"/>
    </row>
    <row r="715">
      <c r="A715" s="2"/>
      <c r="B715" s="2"/>
      <c r="C715" s="2"/>
      <c r="E715" s="2"/>
      <c r="G715" s="2"/>
      <c r="I715" s="2"/>
      <c r="K715" s="2"/>
      <c r="M715" s="2"/>
    </row>
    <row r="716">
      <c r="A716" s="2"/>
      <c r="B716" s="2"/>
      <c r="C716" s="2"/>
      <c r="E716" s="2"/>
      <c r="G716" s="2"/>
      <c r="I716" s="2"/>
      <c r="K716" s="2"/>
      <c r="M716" s="2"/>
    </row>
    <row r="717">
      <c r="A717" s="2"/>
      <c r="B717" s="2"/>
      <c r="C717" s="2"/>
      <c r="E717" s="2"/>
      <c r="G717" s="2"/>
      <c r="I717" s="2"/>
      <c r="K717" s="2"/>
      <c r="M717" s="2"/>
    </row>
    <row r="718">
      <c r="A718" s="2"/>
      <c r="B718" s="2"/>
      <c r="C718" s="2"/>
      <c r="E718" s="2"/>
      <c r="G718" s="2"/>
      <c r="I718" s="2"/>
      <c r="K718" s="2"/>
      <c r="M718" s="2"/>
    </row>
    <row r="719">
      <c r="A719" s="2"/>
      <c r="B719" s="2"/>
      <c r="C719" s="2"/>
      <c r="E719" s="2"/>
      <c r="G719" s="2"/>
      <c r="I719" s="2"/>
      <c r="K719" s="2"/>
      <c r="M719" s="2"/>
    </row>
    <row r="720">
      <c r="A720" s="2"/>
      <c r="B720" s="2"/>
      <c r="C720" s="2"/>
      <c r="E720" s="2"/>
      <c r="G720" s="2"/>
      <c r="I720" s="2"/>
      <c r="K720" s="2"/>
      <c r="M720" s="2"/>
    </row>
    <row r="721">
      <c r="A721" s="2"/>
      <c r="B721" s="2"/>
      <c r="C721" s="2"/>
      <c r="E721" s="2"/>
      <c r="G721" s="2"/>
      <c r="I721" s="2"/>
      <c r="K721" s="2"/>
      <c r="M721" s="2"/>
    </row>
    <row r="722">
      <c r="A722" s="2"/>
      <c r="B722" s="2"/>
      <c r="C722" s="2"/>
      <c r="E722" s="2"/>
      <c r="G722" s="2"/>
      <c r="I722" s="2"/>
      <c r="K722" s="2"/>
      <c r="M722" s="2"/>
    </row>
    <row r="723">
      <c r="A723" s="2"/>
      <c r="B723" s="2"/>
      <c r="C723" s="2"/>
      <c r="E723" s="2"/>
      <c r="G723" s="2"/>
      <c r="I723" s="2"/>
      <c r="K723" s="2"/>
      <c r="M723" s="2"/>
    </row>
    <row r="724">
      <c r="A724" s="2"/>
      <c r="B724" s="2"/>
      <c r="C724" s="2"/>
      <c r="E724" s="2"/>
      <c r="G724" s="2"/>
      <c r="I724" s="2"/>
      <c r="K724" s="2"/>
      <c r="M724" s="2"/>
    </row>
    <row r="725">
      <c r="A725" s="2"/>
      <c r="B725" s="2"/>
      <c r="C725" s="2"/>
      <c r="E725" s="2"/>
      <c r="G725" s="2"/>
      <c r="I725" s="2"/>
      <c r="K725" s="2"/>
      <c r="M725" s="2"/>
    </row>
    <row r="726">
      <c r="A726" s="2"/>
      <c r="B726" s="2"/>
      <c r="C726" s="2"/>
      <c r="E726" s="2"/>
      <c r="G726" s="2"/>
      <c r="I726" s="2"/>
      <c r="K726" s="2"/>
      <c r="M726" s="2"/>
    </row>
    <row r="727">
      <c r="A727" s="2"/>
      <c r="B727" s="2"/>
      <c r="C727" s="2"/>
      <c r="E727" s="2"/>
      <c r="G727" s="2"/>
      <c r="I727" s="2"/>
      <c r="K727" s="2"/>
      <c r="M727" s="2"/>
    </row>
    <row r="728">
      <c r="A728" s="2"/>
      <c r="B728" s="2"/>
      <c r="C728" s="2"/>
      <c r="E728" s="2"/>
      <c r="G728" s="2"/>
      <c r="I728" s="2"/>
      <c r="K728" s="2"/>
      <c r="M728" s="2"/>
    </row>
    <row r="729">
      <c r="A729" s="2"/>
      <c r="B729" s="2"/>
      <c r="C729" s="2"/>
      <c r="E729" s="2"/>
      <c r="G729" s="2"/>
      <c r="I729" s="2"/>
      <c r="K729" s="2"/>
      <c r="M729" s="2"/>
    </row>
    <row r="730">
      <c r="A730" s="2"/>
      <c r="B730" s="2"/>
      <c r="C730" s="2"/>
      <c r="E730" s="2"/>
      <c r="G730" s="2"/>
      <c r="I730" s="2"/>
      <c r="K730" s="2"/>
      <c r="M730" s="2"/>
    </row>
    <row r="731">
      <c r="A731" s="2"/>
      <c r="B731" s="2"/>
      <c r="C731" s="2"/>
      <c r="E731" s="2"/>
      <c r="G731" s="2"/>
      <c r="I731" s="2"/>
      <c r="K731" s="2"/>
      <c r="M731" s="2"/>
    </row>
    <row r="732">
      <c r="A732" s="2"/>
      <c r="B732" s="2"/>
      <c r="C732" s="2"/>
      <c r="E732" s="2"/>
      <c r="G732" s="2"/>
      <c r="I732" s="2"/>
      <c r="K732" s="2"/>
      <c r="M732" s="2"/>
    </row>
    <row r="733">
      <c r="A733" s="2"/>
      <c r="B733" s="2"/>
      <c r="C733" s="2"/>
      <c r="E733" s="2"/>
      <c r="G733" s="2"/>
      <c r="I733" s="2"/>
      <c r="K733" s="2"/>
      <c r="M733" s="2"/>
    </row>
    <row r="734">
      <c r="A734" s="2"/>
      <c r="B734" s="2"/>
      <c r="C734" s="2"/>
      <c r="E734" s="2"/>
      <c r="G734" s="2"/>
      <c r="I734" s="2"/>
      <c r="K734" s="2"/>
      <c r="M734" s="2"/>
    </row>
    <row r="735">
      <c r="A735" s="2"/>
      <c r="B735" s="2"/>
      <c r="C735" s="2"/>
      <c r="E735" s="2"/>
      <c r="G735" s="2"/>
      <c r="I735" s="2"/>
      <c r="K735" s="2"/>
      <c r="M735" s="2"/>
    </row>
    <row r="736">
      <c r="A736" s="2"/>
      <c r="B736" s="2"/>
      <c r="C736" s="2"/>
      <c r="E736" s="2"/>
      <c r="G736" s="2"/>
      <c r="I736" s="2"/>
      <c r="K736" s="2"/>
      <c r="M736" s="2"/>
    </row>
    <row r="737">
      <c r="A737" s="2"/>
      <c r="B737" s="2"/>
      <c r="C737" s="2"/>
      <c r="E737" s="2"/>
      <c r="G737" s="2"/>
      <c r="I737" s="2"/>
      <c r="K737" s="2"/>
      <c r="M737" s="2"/>
    </row>
    <row r="738">
      <c r="A738" s="2"/>
      <c r="B738" s="2"/>
      <c r="C738" s="2"/>
      <c r="E738" s="2"/>
      <c r="G738" s="2"/>
      <c r="I738" s="2"/>
      <c r="K738" s="2"/>
      <c r="M738" s="2"/>
    </row>
    <row r="739">
      <c r="A739" s="2"/>
      <c r="B739" s="2"/>
      <c r="C739" s="2"/>
      <c r="E739" s="2"/>
      <c r="G739" s="2"/>
      <c r="I739" s="2"/>
      <c r="K739" s="2"/>
      <c r="M739" s="2"/>
    </row>
    <row r="740">
      <c r="A740" s="2"/>
      <c r="B740" s="2"/>
      <c r="C740" s="2"/>
      <c r="E740" s="2"/>
      <c r="G740" s="2"/>
      <c r="I740" s="2"/>
      <c r="K740" s="2"/>
      <c r="M740" s="2"/>
    </row>
    <row r="741">
      <c r="A741" s="2"/>
      <c r="B741" s="2"/>
      <c r="C741" s="2"/>
      <c r="E741" s="2"/>
      <c r="G741" s="2"/>
      <c r="I741" s="2"/>
      <c r="K741" s="2"/>
      <c r="M741" s="2"/>
    </row>
    <row r="742">
      <c r="A742" s="2"/>
      <c r="B742" s="2"/>
      <c r="C742" s="2"/>
      <c r="E742" s="2"/>
      <c r="G742" s="2"/>
      <c r="I742" s="2"/>
      <c r="K742" s="2"/>
      <c r="M742" s="2"/>
    </row>
    <row r="743">
      <c r="A743" s="2"/>
      <c r="B743" s="2"/>
      <c r="C743" s="2"/>
      <c r="E743" s="2"/>
      <c r="G743" s="2"/>
      <c r="I743" s="2"/>
      <c r="K743" s="2"/>
      <c r="M743" s="2"/>
    </row>
    <row r="744">
      <c r="A744" s="2"/>
      <c r="B744" s="2"/>
      <c r="C744" s="2"/>
      <c r="E744" s="2"/>
      <c r="G744" s="2"/>
      <c r="I744" s="2"/>
      <c r="K744" s="2"/>
      <c r="M744" s="2"/>
    </row>
    <row r="745">
      <c r="A745" s="2"/>
      <c r="B745" s="2"/>
      <c r="C745" s="2"/>
      <c r="E745" s="2"/>
      <c r="G745" s="2"/>
      <c r="I745" s="2"/>
      <c r="K745" s="2"/>
      <c r="M745" s="2"/>
    </row>
    <row r="746">
      <c r="A746" s="2"/>
      <c r="B746" s="2"/>
      <c r="C746" s="2"/>
      <c r="E746" s="2"/>
      <c r="G746" s="2"/>
      <c r="I746" s="2"/>
      <c r="K746" s="2"/>
      <c r="M746" s="2"/>
    </row>
    <row r="747">
      <c r="A747" s="2"/>
      <c r="B747" s="2"/>
      <c r="C747" s="2"/>
      <c r="E747" s="2"/>
      <c r="G747" s="2"/>
      <c r="I747" s="2"/>
      <c r="K747" s="2"/>
      <c r="M747" s="2"/>
    </row>
    <row r="748">
      <c r="A748" s="2"/>
      <c r="B748" s="2"/>
      <c r="C748" s="2"/>
      <c r="E748" s="2"/>
      <c r="G748" s="2"/>
      <c r="I748" s="2"/>
      <c r="K748" s="2"/>
      <c r="M748" s="2"/>
    </row>
    <row r="749">
      <c r="A749" s="2"/>
      <c r="B749" s="2"/>
      <c r="C749" s="2"/>
      <c r="E749" s="2"/>
      <c r="G749" s="2"/>
      <c r="I749" s="2"/>
      <c r="K749" s="2"/>
      <c r="M749" s="2"/>
    </row>
    <row r="750">
      <c r="A750" s="2"/>
      <c r="B750" s="2"/>
      <c r="C750" s="2"/>
      <c r="E750" s="2"/>
      <c r="G750" s="2"/>
      <c r="I750" s="2"/>
      <c r="K750" s="2"/>
      <c r="M750" s="2"/>
    </row>
    <row r="751">
      <c r="A751" s="2"/>
      <c r="B751" s="2"/>
      <c r="C751" s="2"/>
      <c r="E751" s="2"/>
      <c r="G751" s="2"/>
      <c r="I751" s="2"/>
      <c r="K751" s="2"/>
      <c r="M751" s="2"/>
    </row>
    <row r="752">
      <c r="A752" s="2"/>
      <c r="B752" s="2"/>
      <c r="C752" s="2"/>
      <c r="E752" s="2"/>
      <c r="G752" s="2"/>
      <c r="I752" s="2"/>
      <c r="K752" s="2"/>
      <c r="M752" s="2"/>
    </row>
    <row r="753">
      <c r="A753" s="2"/>
      <c r="B753" s="2"/>
      <c r="C753" s="2"/>
      <c r="E753" s="2"/>
      <c r="G753" s="2"/>
      <c r="I753" s="2"/>
      <c r="K753" s="2"/>
      <c r="M753" s="2"/>
    </row>
    <row r="754">
      <c r="A754" s="2"/>
      <c r="B754" s="2"/>
      <c r="C754" s="2"/>
      <c r="E754" s="2"/>
      <c r="G754" s="2"/>
      <c r="I754" s="2"/>
      <c r="K754" s="2"/>
      <c r="M754" s="2"/>
    </row>
    <row r="755">
      <c r="A755" s="2"/>
      <c r="B755" s="2"/>
      <c r="C755" s="2"/>
      <c r="E755" s="2"/>
      <c r="G755" s="2"/>
      <c r="I755" s="2"/>
      <c r="K755" s="2"/>
      <c r="M755" s="2"/>
    </row>
    <row r="756">
      <c r="A756" s="2"/>
      <c r="B756" s="2"/>
      <c r="C756" s="2"/>
      <c r="E756" s="2"/>
      <c r="G756" s="2"/>
      <c r="I756" s="2"/>
      <c r="K756" s="2"/>
      <c r="M756" s="2"/>
    </row>
    <row r="757">
      <c r="A757" s="2"/>
      <c r="B757" s="2"/>
      <c r="C757" s="2"/>
      <c r="E757" s="2"/>
      <c r="G757" s="2"/>
      <c r="I757" s="2"/>
      <c r="K757" s="2"/>
      <c r="M757" s="2"/>
    </row>
    <row r="758">
      <c r="A758" s="2"/>
      <c r="B758" s="2"/>
      <c r="C758" s="2"/>
      <c r="E758" s="2"/>
      <c r="G758" s="2"/>
      <c r="I758" s="2"/>
      <c r="K758" s="2"/>
      <c r="M758" s="2"/>
    </row>
    <row r="759">
      <c r="A759" s="2"/>
      <c r="B759" s="2"/>
      <c r="C759" s="2"/>
      <c r="E759" s="2"/>
      <c r="G759" s="2"/>
      <c r="I759" s="2"/>
      <c r="K759" s="2"/>
      <c r="M759" s="2"/>
    </row>
    <row r="760">
      <c r="A760" s="2"/>
      <c r="B760" s="2"/>
      <c r="C760" s="2"/>
      <c r="E760" s="2"/>
      <c r="G760" s="2"/>
      <c r="I760" s="2"/>
      <c r="K760" s="2"/>
      <c r="M760" s="2"/>
    </row>
    <row r="761">
      <c r="A761" s="2"/>
      <c r="B761" s="2"/>
      <c r="C761" s="2"/>
      <c r="E761" s="2"/>
      <c r="G761" s="2"/>
      <c r="I761" s="2"/>
      <c r="K761" s="2"/>
      <c r="M761" s="2"/>
    </row>
    <row r="762">
      <c r="A762" s="2"/>
      <c r="B762" s="2"/>
      <c r="C762" s="2"/>
      <c r="E762" s="2"/>
      <c r="G762" s="2"/>
      <c r="I762" s="2"/>
      <c r="K762" s="2"/>
      <c r="M762" s="2"/>
    </row>
    <row r="763">
      <c r="A763" s="2"/>
      <c r="B763" s="2"/>
      <c r="C763" s="2"/>
      <c r="E763" s="2"/>
      <c r="G763" s="2"/>
      <c r="I763" s="2"/>
      <c r="K763" s="2"/>
      <c r="M763" s="2"/>
    </row>
    <row r="764">
      <c r="A764" s="2"/>
      <c r="B764" s="2"/>
      <c r="C764" s="2"/>
      <c r="E764" s="2"/>
      <c r="G764" s="2"/>
      <c r="I764" s="2"/>
      <c r="K764" s="2"/>
      <c r="M764" s="2"/>
    </row>
    <row r="765">
      <c r="A765" s="2"/>
      <c r="B765" s="2"/>
      <c r="C765" s="2"/>
      <c r="E765" s="2"/>
      <c r="G765" s="2"/>
      <c r="I765" s="2"/>
      <c r="K765" s="2"/>
      <c r="M765" s="2"/>
    </row>
    <row r="766">
      <c r="A766" s="2"/>
      <c r="B766" s="2"/>
      <c r="C766" s="2"/>
      <c r="E766" s="2"/>
      <c r="G766" s="2"/>
      <c r="I766" s="2"/>
      <c r="K766" s="2"/>
      <c r="M766" s="2"/>
    </row>
    <row r="767">
      <c r="A767" s="2"/>
      <c r="B767" s="2"/>
      <c r="C767" s="2"/>
      <c r="E767" s="2"/>
      <c r="G767" s="2"/>
      <c r="I767" s="2"/>
      <c r="K767" s="2"/>
      <c r="M767" s="2"/>
    </row>
    <row r="768">
      <c r="A768" s="2"/>
      <c r="B768" s="2"/>
      <c r="C768" s="2"/>
      <c r="E768" s="2"/>
      <c r="G768" s="2"/>
      <c r="I768" s="2"/>
      <c r="K768" s="2"/>
      <c r="M768" s="2"/>
    </row>
    <row r="769">
      <c r="A769" s="2"/>
      <c r="B769" s="2"/>
      <c r="C769" s="2"/>
      <c r="E769" s="2"/>
      <c r="G769" s="2"/>
      <c r="I769" s="2"/>
      <c r="K769" s="2"/>
      <c r="M769" s="2"/>
    </row>
    <row r="770">
      <c r="A770" s="2"/>
      <c r="B770" s="2"/>
      <c r="C770" s="2"/>
      <c r="E770" s="2"/>
      <c r="G770" s="2"/>
      <c r="I770" s="2"/>
      <c r="K770" s="2"/>
      <c r="M770" s="2"/>
    </row>
    <row r="771">
      <c r="A771" s="2"/>
      <c r="B771" s="2"/>
      <c r="C771" s="2"/>
      <c r="E771" s="2"/>
      <c r="G771" s="2"/>
      <c r="I771" s="2"/>
      <c r="K771" s="2"/>
      <c r="M771" s="2"/>
    </row>
    <row r="772">
      <c r="A772" s="2"/>
      <c r="B772" s="2"/>
      <c r="C772" s="2"/>
      <c r="E772" s="2"/>
      <c r="G772" s="2"/>
      <c r="I772" s="2"/>
      <c r="K772" s="2"/>
      <c r="M772" s="2"/>
    </row>
    <row r="773">
      <c r="A773" s="2"/>
      <c r="B773" s="2"/>
      <c r="C773" s="2"/>
      <c r="E773" s="2"/>
      <c r="G773" s="2"/>
      <c r="I773" s="2"/>
      <c r="K773" s="2"/>
      <c r="M773" s="2"/>
    </row>
    <row r="774">
      <c r="A774" s="2"/>
      <c r="B774" s="2"/>
      <c r="C774" s="2"/>
      <c r="E774" s="2"/>
      <c r="G774" s="2"/>
      <c r="I774" s="2"/>
      <c r="K774" s="2"/>
      <c r="M774" s="2"/>
    </row>
    <row r="775">
      <c r="A775" s="2"/>
      <c r="B775" s="2"/>
      <c r="C775" s="2"/>
      <c r="E775" s="2"/>
      <c r="G775" s="2"/>
      <c r="I775" s="2"/>
      <c r="K775" s="2"/>
      <c r="M775" s="2"/>
    </row>
    <row r="776">
      <c r="A776" s="2"/>
      <c r="B776" s="2"/>
      <c r="C776" s="2"/>
      <c r="E776" s="2"/>
      <c r="G776" s="2"/>
      <c r="I776" s="2"/>
      <c r="K776" s="2"/>
      <c r="M776" s="2"/>
    </row>
    <row r="777">
      <c r="A777" s="2"/>
      <c r="B777" s="2"/>
      <c r="C777" s="2"/>
      <c r="E777" s="2"/>
      <c r="G777" s="2"/>
      <c r="I777" s="2"/>
      <c r="K777" s="2"/>
      <c r="M777" s="2"/>
    </row>
    <row r="778">
      <c r="A778" s="2"/>
      <c r="B778" s="2"/>
      <c r="C778" s="2"/>
      <c r="E778" s="2"/>
      <c r="G778" s="2"/>
      <c r="I778" s="2"/>
      <c r="K778" s="2"/>
      <c r="M778" s="2"/>
    </row>
    <row r="779">
      <c r="A779" s="2"/>
      <c r="B779" s="2"/>
      <c r="C779" s="2"/>
      <c r="E779" s="2"/>
      <c r="G779" s="2"/>
      <c r="I779" s="2"/>
      <c r="K779" s="2"/>
      <c r="M779" s="2"/>
    </row>
    <row r="780">
      <c r="A780" s="2"/>
      <c r="B780" s="2"/>
      <c r="C780" s="2"/>
      <c r="E780" s="2"/>
      <c r="G780" s="2"/>
      <c r="I780" s="2"/>
      <c r="K780" s="2"/>
      <c r="M780" s="2"/>
    </row>
    <row r="781">
      <c r="A781" s="2"/>
      <c r="B781" s="2"/>
      <c r="C781" s="2"/>
      <c r="E781" s="2"/>
      <c r="G781" s="2"/>
      <c r="I781" s="2"/>
      <c r="K781" s="2"/>
      <c r="M781" s="2"/>
    </row>
    <row r="782">
      <c r="A782" s="2"/>
      <c r="B782" s="2"/>
      <c r="C782" s="2"/>
      <c r="E782" s="2"/>
      <c r="G782" s="2"/>
      <c r="I782" s="2"/>
      <c r="K782" s="2"/>
      <c r="M782" s="2"/>
    </row>
    <row r="783">
      <c r="A783" s="2"/>
      <c r="B783" s="2"/>
      <c r="C783" s="2"/>
      <c r="E783" s="2"/>
      <c r="G783" s="2"/>
      <c r="I783" s="2"/>
      <c r="K783" s="2"/>
      <c r="M783" s="2"/>
    </row>
    <row r="784">
      <c r="A784" s="2"/>
      <c r="B784" s="2"/>
      <c r="C784" s="2"/>
      <c r="E784" s="2"/>
      <c r="G784" s="2"/>
      <c r="I784" s="2"/>
      <c r="K784" s="2"/>
      <c r="M784" s="2"/>
    </row>
    <row r="785">
      <c r="A785" s="2"/>
      <c r="B785" s="2"/>
      <c r="C785" s="2"/>
      <c r="E785" s="2"/>
      <c r="G785" s="2"/>
      <c r="I785" s="2"/>
      <c r="K785" s="2"/>
      <c r="M785" s="2"/>
    </row>
    <row r="786">
      <c r="A786" s="2"/>
      <c r="B786" s="2"/>
      <c r="C786" s="2"/>
      <c r="E786" s="2"/>
      <c r="G786" s="2"/>
      <c r="I786" s="2"/>
      <c r="K786" s="2"/>
      <c r="M786" s="2"/>
    </row>
    <row r="787">
      <c r="A787" s="2"/>
      <c r="B787" s="2"/>
      <c r="C787" s="2"/>
      <c r="E787" s="2"/>
      <c r="G787" s="2"/>
      <c r="I787" s="2"/>
      <c r="K787" s="2"/>
      <c r="M787" s="2"/>
    </row>
    <row r="788">
      <c r="A788" s="2"/>
      <c r="B788" s="2"/>
      <c r="C788" s="2"/>
      <c r="E788" s="2"/>
      <c r="G788" s="2"/>
      <c r="I788" s="2"/>
      <c r="K788" s="2"/>
      <c r="M788" s="2"/>
    </row>
    <row r="789">
      <c r="A789" s="2"/>
      <c r="B789" s="2"/>
      <c r="C789" s="2"/>
      <c r="E789" s="2"/>
      <c r="G789" s="2"/>
      <c r="I789" s="2"/>
      <c r="K789" s="2"/>
      <c r="M789" s="2"/>
    </row>
    <row r="790">
      <c r="A790" s="2"/>
      <c r="B790" s="2"/>
      <c r="C790" s="2"/>
      <c r="E790" s="2"/>
      <c r="G790" s="2"/>
      <c r="I790" s="2"/>
      <c r="K790" s="2"/>
      <c r="M790" s="2"/>
    </row>
    <row r="791">
      <c r="A791" s="2"/>
      <c r="B791" s="2"/>
      <c r="C791" s="2"/>
      <c r="E791" s="2"/>
      <c r="G791" s="2"/>
      <c r="I791" s="2"/>
      <c r="K791" s="2"/>
      <c r="M791" s="2"/>
    </row>
    <row r="792">
      <c r="A792" s="2"/>
      <c r="B792" s="2"/>
      <c r="C792" s="2"/>
      <c r="E792" s="2"/>
      <c r="G792" s="2"/>
      <c r="I792" s="2"/>
      <c r="K792" s="2"/>
      <c r="M792" s="2"/>
    </row>
    <row r="793">
      <c r="A793" s="2"/>
      <c r="B793" s="2"/>
      <c r="C793" s="2"/>
      <c r="E793" s="2"/>
      <c r="G793" s="2"/>
      <c r="I793" s="2"/>
      <c r="K793" s="2"/>
      <c r="M793" s="2"/>
    </row>
    <row r="794">
      <c r="A794" s="2"/>
      <c r="B794" s="2"/>
      <c r="C794" s="2"/>
      <c r="E794" s="2"/>
      <c r="G794" s="2"/>
      <c r="I794" s="2"/>
      <c r="K794" s="2"/>
      <c r="M794" s="2"/>
    </row>
    <row r="795">
      <c r="A795" s="2"/>
      <c r="B795" s="2"/>
      <c r="C795" s="2"/>
      <c r="E795" s="2"/>
      <c r="G795" s="2"/>
      <c r="I795" s="2"/>
      <c r="K795" s="2"/>
      <c r="M795" s="2"/>
    </row>
    <row r="796">
      <c r="A796" s="2"/>
      <c r="B796" s="2"/>
      <c r="C796" s="2"/>
      <c r="E796" s="2"/>
      <c r="G796" s="2"/>
      <c r="I796" s="2"/>
      <c r="K796" s="2"/>
      <c r="M796" s="2"/>
    </row>
    <row r="797">
      <c r="A797" s="2"/>
      <c r="B797" s="2"/>
      <c r="C797" s="2"/>
      <c r="E797" s="2"/>
      <c r="G797" s="2"/>
      <c r="I797" s="2"/>
      <c r="K797" s="2"/>
      <c r="M797" s="2"/>
    </row>
    <row r="798">
      <c r="A798" s="2"/>
      <c r="B798" s="2"/>
      <c r="C798" s="2"/>
      <c r="E798" s="2"/>
      <c r="G798" s="2"/>
      <c r="I798" s="2"/>
      <c r="K798" s="2"/>
      <c r="M798" s="2"/>
    </row>
    <row r="799">
      <c r="A799" s="2"/>
      <c r="B799" s="2"/>
      <c r="C799" s="2"/>
      <c r="E799" s="2"/>
      <c r="G799" s="2"/>
      <c r="I799" s="2"/>
      <c r="K799" s="2"/>
      <c r="M799" s="2"/>
    </row>
    <row r="800">
      <c r="A800" s="2"/>
      <c r="B800" s="2"/>
      <c r="C800" s="2"/>
      <c r="E800" s="2"/>
      <c r="G800" s="2"/>
      <c r="I800" s="2"/>
      <c r="K800" s="2"/>
      <c r="M800" s="2"/>
    </row>
    <row r="801">
      <c r="A801" s="2"/>
      <c r="B801" s="2"/>
      <c r="C801" s="2"/>
      <c r="E801" s="2"/>
      <c r="G801" s="2"/>
      <c r="I801" s="2"/>
      <c r="K801" s="2"/>
      <c r="M801" s="2"/>
    </row>
    <row r="802">
      <c r="A802" s="2"/>
      <c r="B802" s="2"/>
      <c r="C802" s="2"/>
      <c r="E802" s="2"/>
      <c r="G802" s="2"/>
      <c r="I802" s="2"/>
      <c r="K802" s="2"/>
      <c r="M802" s="2"/>
    </row>
    <row r="803">
      <c r="A803" s="2"/>
      <c r="B803" s="2"/>
      <c r="C803" s="2"/>
      <c r="E803" s="2"/>
      <c r="G803" s="2"/>
      <c r="I803" s="2"/>
      <c r="K803" s="2"/>
      <c r="M803" s="2"/>
    </row>
    <row r="804">
      <c r="A804" s="2"/>
      <c r="B804" s="2"/>
      <c r="C804" s="2"/>
      <c r="E804" s="2"/>
      <c r="G804" s="2"/>
      <c r="I804" s="2"/>
      <c r="K804" s="2"/>
      <c r="M804" s="2"/>
    </row>
    <row r="805">
      <c r="A805" s="2"/>
      <c r="B805" s="2"/>
      <c r="C805" s="2"/>
      <c r="E805" s="2"/>
      <c r="G805" s="2"/>
      <c r="I805" s="2"/>
      <c r="K805" s="2"/>
      <c r="M805" s="2"/>
    </row>
    <row r="806">
      <c r="A806" s="2"/>
      <c r="B806" s="2"/>
      <c r="C806" s="2"/>
      <c r="E806" s="2"/>
      <c r="G806" s="2"/>
      <c r="I806" s="2"/>
      <c r="K806" s="2"/>
      <c r="M806" s="2"/>
    </row>
    <row r="807">
      <c r="A807" s="2"/>
      <c r="B807" s="2"/>
      <c r="C807" s="2"/>
      <c r="E807" s="2"/>
      <c r="G807" s="2"/>
      <c r="I807" s="2"/>
      <c r="K807" s="2"/>
      <c r="M807" s="2"/>
    </row>
    <row r="808">
      <c r="A808" s="2"/>
      <c r="B808" s="2"/>
      <c r="C808" s="2"/>
      <c r="E808" s="2"/>
      <c r="G808" s="2"/>
      <c r="I808" s="2"/>
      <c r="K808" s="2"/>
      <c r="M808" s="2"/>
    </row>
    <row r="809">
      <c r="A809" s="2"/>
      <c r="B809" s="2"/>
      <c r="C809" s="2"/>
      <c r="E809" s="2"/>
      <c r="G809" s="2"/>
      <c r="I809" s="2"/>
      <c r="K809" s="2"/>
      <c r="M809" s="2"/>
    </row>
    <row r="810">
      <c r="A810" s="2"/>
      <c r="B810" s="2"/>
      <c r="C810" s="2"/>
      <c r="E810" s="2"/>
      <c r="G810" s="2"/>
      <c r="I810" s="2"/>
      <c r="K810" s="2"/>
      <c r="M810" s="2"/>
    </row>
    <row r="811">
      <c r="A811" s="2"/>
      <c r="B811" s="2"/>
      <c r="C811" s="2"/>
      <c r="E811" s="2"/>
      <c r="G811" s="2"/>
      <c r="I811" s="2"/>
      <c r="K811" s="2"/>
      <c r="M811" s="2"/>
    </row>
    <row r="812">
      <c r="A812" s="2"/>
      <c r="B812" s="2"/>
      <c r="C812" s="2"/>
      <c r="E812" s="2"/>
      <c r="G812" s="2"/>
      <c r="I812" s="2"/>
      <c r="K812" s="2"/>
      <c r="M812" s="2"/>
    </row>
    <row r="813">
      <c r="A813" s="2"/>
      <c r="B813" s="2"/>
      <c r="C813" s="2"/>
      <c r="E813" s="2"/>
      <c r="G813" s="2"/>
      <c r="I813" s="2"/>
      <c r="K813" s="2"/>
      <c r="M813" s="2"/>
    </row>
    <row r="814">
      <c r="A814" s="2"/>
      <c r="B814" s="2"/>
      <c r="C814" s="2"/>
      <c r="E814" s="2"/>
      <c r="G814" s="2"/>
      <c r="I814" s="2"/>
      <c r="K814" s="2"/>
      <c r="M814" s="2"/>
    </row>
    <row r="815">
      <c r="A815" s="2"/>
      <c r="B815" s="2"/>
      <c r="C815" s="2"/>
      <c r="E815" s="2"/>
      <c r="G815" s="2"/>
      <c r="I815" s="2"/>
      <c r="K815" s="2"/>
      <c r="M815" s="2"/>
    </row>
    <row r="816">
      <c r="A816" s="2"/>
      <c r="B816" s="2"/>
      <c r="C816" s="2"/>
      <c r="E816" s="2"/>
      <c r="G816" s="2"/>
      <c r="I816" s="2"/>
      <c r="K816" s="2"/>
      <c r="M816" s="2"/>
    </row>
    <row r="817">
      <c r="A817" s="2"/>
      <c r="B817" s="2"/>
      <c r="C817" s="2"/>
      <c r="E817" s="2"/>
      <c r="G817" s="2"/>
      <c r="I817" s="2"/>
      <c r="K817" s="2"/>
      <c r="M817" s="2"/>
    </row>
    <row r="818">
      <c r="A818" s="2"/>
      <c r="B818" s="2"/>
      <c r="C818" s="2"/>
      <c r="E818" s="2"/>
      <c r="G818" s="2"/>
      <c r="I818" s="2"/>
      <c r="K818" s="2"/>
      <c r="M818" s="2"/>
    </row>
    <row r="819">
      <c r="A819" s="2"/>
      <c r="B819" s="2"/>
      <c r="C819" s="2"/>
      <c r="E819" s="2"/>
      <c r="G819" s="2"/>
      <c r="I819" s="2"/>
      <c r="K819" s="2"/>
      <c r="M819" s="2"/>
    </row>
    <row r="820">
      <c r="A820" s="2"/>
      <c r="B820" s="2"/>
      <c r="C820" s="2"/>
      <c r="E820" s="2"/>
      <c r="G820" s="2"/>
      <c r="I820" s="2"/>
      <c r="K820" s="2"/>
      <c r="M820" s="2"/>
    </row>
    <row r="821">
      <c r="A821" s="2"/>
      <c r="B821" s="2"/>
      <c r="C821" s="2"/>
      <c r="E821" s="2"/>
      <c r="G821" s="2"/>
      <c r="I821" s="2"/>
      <c r="K821" s="2"/>
      <c r="M821" s="2"/>
    </row>
    <row r="822">
      <c r="A822" s="2"/>
      <c r="B822" s="2"/>
      <c r="C822" s="2"/>
      <c r="E822" s="2"/>
      <c r="G822" s="2"/>
      <c r="I822" s="2"/>
      <c r="K822" s="2"/>
      <c r="M822" s="2"/>
    </row>
    <row r="823">
      <c r="A823" s="2"/>
      <c r="B823" s="2"/>
      <c r="C823" s="2"/>
      <c r="E823" s="2"/>
      <c r="G823" s="2"/>
      <c r="I823" s="2"/>
      <c r="K823" s="2"/>
      <c r="M823" s="2"/>
    </row>
    <row r="824">
      <c r="A824" s="2"/>
      <c r="B824" s="2"/>
      <c r="C824" s="2"/>
      <c r="E824" s="2"/>
      <c r="G824" s="2"/>
      <c r="I824" s="2"/>
      <c r="K824" s="2"/>
      <c r="M824" s="2"/>
    </row>
    <row r="825">
      <c r="A825" s="2"/>
      <c r="B825" s="2"/>
      <c r="C825" s="2"/>
      <c r="E825" s="2"/>
      <c r="G825" s="2"/>
      <c r="I825" s="2"/>
      <c r="K825" s="2"/>
      <c r="M825" s="2"/>
    </row>
    <row r="826">
      <c r="A826" s="2"/>
      <c r="B826" s="2"/>
      <c r="C826" s="2"/>
      <c r="E826" s="2"/>
      <c r="G826" s="2"/>
      <c r="I826" s="2"/>
      <c r="K826" s="2"/>
      <c r="M826" s="2"/>
    </row>
    <row r="827">
      <c r="A827" s="2"/>
      <c r="B827" s="2"/>
      <c r="C827" s="2"/>
      <c r="E827" s="2"/>
      <c r="G827" s="2"/>
      <c r="I827" s="2"/>
      <c r="K827" s="2"/>
      <c r="M827" s="2"/>
    </row>
    <row r="828">
      <c r="A828" s="2"/>
      <c r="B828" s="2"/>
      <c r="C828" s="2"/>
      <c r="E828" s="2"/>
      <c r="G828" s="2"/>
      <c r="I828" s="2"/>
      <c r="K828" s="2"/>
      <c r="M828" s="2"/>
    </row>
    <row r="829">
      <c r="A829" s="2"/>
      <c r="B829" s="2"/>
      <c r="C829" s="2"/>
      <c r="E829" s="2"/>
      <c r="G829" s="2"/>
      <c r="I829" s="2"/>
      <c r="K829" s="2"/>
      <c r="M829" s="2"/>
    </row>
    <row r="830">
      <c r="A830" s="2"/>
      <c r="B830" s="2"/>
      <c r="C830" s="2"/>
      <c r="E830" s="2"/>
      <c r="G830" s="2"/>
      <c r="I830" s="2"/>
      <c r="K830" s="2"/>
      <c r="M830" s="2"/>
    </row>
    <row r="831">
      <c r="A831" s="2"/>
      <c r="B831" s="2"/>
      <c r="C831" s="2"/>
      <c r="E831" s="2"/>
      <c r="G831" s="2"/>
      <c r="I831" s="2"/>
      <c r="K831" s="2"/>
      <c r="M831" s="2"/>
    </row>
    <row r="832">
      <c r="A832" s="2"/>
      <c r="B832" s="2"/>
      <c r="C832" s="2"/>
      <c r="E832" s="2"/>
      <c r="G832" s="2"/>
      <c r="I832" s="2"/>
      <c r="K832" s="2"/>
      <c r="M832" s="2"/>
    </row>
    <row r="833">
      <c r="A833" s="2"/>
      <c r="B833" s="2"/>
      <c r="C833" s="2"/>
      <c r="E833" s="2"/>
      <c r="G833" s="2"/>
      <c r="I833" s="2"/>
      <c r="K833" s="2"/>
      <c r="M833" s="2"/>
    </row>
    <row r="834">
      <c r="A834" s="2"/>
      <c r="B834" s="2"/>
      <c r="C834" s="2"/>
      <c r="E834" s="2"/>
      <c r="G834" s="2"/>
      <c r="I834" s="2"/>
      <c r="K834" s="2"/>
      <c r="M834" s="2"/>
    </row>
    <row r="835">
      <c r="A835" s="2"/>
      <c r="B835" s="2"/>
      <c r="C835" s="2"/>
      <c r="E835" s="2"/>
      <c r="G835" s="2"/>
      <c r="I835" s="2"/>
      <c r="K835" s="2"/>
      <c r="M835" s="2"/>
    </row>
    <row r="836">
      <c r="A836" s="2"/>
      <c r="B836" s="2"/>
      <c r="C836" s="2"/>
      <c r="E836" s="2"/>
      <c r="G836" s="2"/>
      <c r="I836" s="2"/>
      <c r="K836" s="2"/>
      <c r="M836" s="2"/>
    </row>
    <row r="837">
      <c r="A837" s="2"/>
      <c r="B837" s="2"/>
      <c r="C837" s="2"/>
      <c r="E837" s="2"/>
      <c r="G837" s="2"/>
      <c r="I837" s="2"/>
      <c r="K837" s="2"/>
      <c r="M837" s="2"/>
    </row>
    <row r="838">
      <c r="A838" s="2"/>
      <c r="B838" s="2"/>
      <c r="C838" s="2"/>
      <c r="E838" s="2"/>
      <c r="G838" s="2"/>
      <c r="I838" s="2"/>
      <c r="K838" s="2"/>
      <c r="M838" s="2"/>
    </row>
    <row r="839">
      <c r="A839" s="2"/>
      <c r="B839" s="2"/>
      <c r="C839" s="2"/>
      <c r="E839" s="2"/>
      <c r="G839" s="2"/>
      <c r="I839" s="2"/>
      <c r="K839" s="2"/>
      <c r="M839" s="2"/>
    </row>
    <row r="840">
      <c r="A840" s="2"/>
      <c r="B840" s="2"/>
      <c r="C840" s="2"/>
      <c r="E840" s="2"/>
      <c r="G840" s="2"/>
      <c r="I840" s="2"/>
      <c r="K840" s="2"/>
      <c r="M840" s="2"/>
    </row>
    <row r="841">
      <c r="A841" s="2"/>
      <c r="B841" s="2"/>
      <c r="C841" s="2"/>
      <c r="E841" s="2"/>
      <c r="G841" s="2"/>
      <c r="I841" s="2"/>
      <c r="K841" s="2"/>
      <c r="M841" s="2"/>
    </row>
    <row r="842">
      <c r="A842" s="2"/>
      <c r="B842" s="2"/>
      <c r="C842" s="2"/>
      <c r="E842" s="2"/>
      <c r="G842" s="2"/>
      <c r="I842" s="2"/>
      <c r="K842" s="2"/>
      <c r="M842" s="2"/>
    </row>
    <row r="843">
      <c r="A843" s="2"/>
      <c r="B843" s="2"/>
      <c r="C843" s="2"/>
      <c r="E843" s="2"/>
      <c r="G843" s="2"/>
      <c r="I843" s="2"/>
      <c r="K843" s="2"/>
      <c r="M843" s="2"/>
    </row>
    <row r="844">
      <c r="A844" s="2"/>
      <c r="B844" s="2"/>
      <c r="C844" s="2"/>
      <c r="E844" s="2"/>
      <c r="G844" s="2"/>
      <c r="I844" s="2"/>
      <c r="K844" s="2"/>
      <c r="M844" s="2"/>
    </row>
    <row r="845">
      <c r="A845" s="2"/>
      <c r="B845" s="2"/>
      <c r="C845" s="2"/>
      <c r="E845" s="2"/>
      <c r="G845" s="2"/>
      <c r="I845" s="2"/>
      <c r="K845" s="2"/>
      <c r="M845" s="2"/>
    </row>
    <row r="846">
      <c r="A846" s="2"/>
      <c r="B846" s="2"/>
      <c r="C846" s="2"/>
      <c r="E846" s="2"/>
      <c r="G846" s="2"/>
      <c r="I846" s="2"/>
      <c r="K846" s="2"/>
      <c r="M846" s="2"/>
    </row>
    <row r="847">
      <c r="A847" s="2"/>
      <c r="B847" s="2"/>
      <c r="C847" s="2"/>
      <c r="E847" s="2"/>
      <c r="G847" s="2"/>
      <c r="I847" s="2"/>
      <c r="K847" s="2"/>
      <c r="M847" s="2"/>
    </row>
    <row r="848">
      <c r="A848" s="2"/>
      <c r="B848" s="2"/>
      <c r="C848" s="2"/>
      <c r="E848" s="2"/>
      <c r="G848" s="2"/>
      <c r="I848" s="2"/>
      <c r="K848" s="2"/>
      <c r="M848" s="2"/>
    </row>
    <row r="849">
      <c r="A849" s="2"/>
      <c r="B849" s="2"/>
      <c r="C849" s="2"/>
      <c r="E849" s="2"/>
      <c r="G849" s="2"/>
      <c r="I849" s="2"/>
      <c r="K849" s="2"/>
      <c r="M849" s="2"/>
    </row>
    <row r="850">
      <c r="A850" s="2"/>
      <c r="B850" s="2"/>
      <c r="C850" s="2"/>
      <c r="E850" s="2"/>
      <c r="G850" s="2"/>
      <c r="I850" s="2"/>
      <c r="K850" s="2"/>
      <c r="M850" s="2"/>
    </row>
    <row r="851">
      <c r="A851" s="2"/>
      <c r="B851" s="2"/>
      <c r="C851" s="2"/>
      <c r="E851" s="2"/>
      <c r="G851" s="2"/>
      <c r="I851" s="2"/>
      <c r="K851" s="2"/>
      <c r="M851" s="2"/>
    </row>
    <row r="852">
      <c r="A852" s="2"/>
      <c r="B852" s="2"/>
      <c r="C852" s="2"/>
      <c r="E852" s="2"/>
      <c r="G852" s="2"/>
      <c r="I852" s="2"/>
      <c r="K852" s="2"/>
      <c r="M852" s="2"/>
    </row>
    <row r="853">
      <c r="A853" s="2"/>
      <c r="B853" s="2"/>
      <c r="C853" s="2"/>
      <c r="E853" s="2"/>
      <c r="G853" s="2"/>
      <c r="I853" s="2"/>
      <c r="K853" s="2"/>
      <c r="M853" s="2"/>
    </row>
    <row r="854">
      <c r="A854" s="2"/>
      <c r="B854" s="2"/>
      <c r="C854" s="2"/>
      <c r="E854" s="2"/>
      <c r="G854" s="2"/>
      <c r="I854" s="2"/>
      <c r="K854" s="2"/>
      <c r="M854" s="2"/>
    </row>
    <row r="855">
      <c r="A855" s="2"/>
      <c r="B855" s="2"/>
      <c r="C855" s="2"/>
      <c r="E855" s="2"/>
      <c r="G855" s="2"/>
      <c r="I855" s="2"/>
      <c r="K855" s="2"/>
      <c r="M855" s="2"/>
    </row>
    <row r="856">
      <c r="A856" s="2"/>
      <c r="B856" s="2"/>
      <c r="C856" s="2"/>
      <c r="E856" s="2"/>
      <c r="G856" s="2"/>
      <c r="I856" s="2"/>
      <c r="K856" s="2"/>
      <c r="M856" s="2"/>
    </row>
    <row r="857">
      <c r="A857" s="2"/>
      <c r="B857" s="2"/>
      <c r="C857" s="2"/>
      <c r="E857" s="2"/>
      <c r="G857" s="2"/>
      <c r="I857" s="2"/>
      <c r="K857" s="2"/>
      <c r="M857" s="2"/>
    </row>
    <row r="858">
      <c r="A858" s="2"/>
      <c r="B858" s="2"/>
      <c r="C858" s="2"/>
      <c r="E858" s="2"/>
      <c r="G858" s="2"/>
      <c r="I858" s="2"/>
      <c r="K858" s="2"/>
      <c r="M858" s="2"/>
    </row>
    <row r="859">
      <c r="A859" s="2"/>
      <c r="B859" s="2"/>
      <c r="C859" s="2"/>
      <c r="E859" s="2"/>
      <c r="G859" s="2"/>
      <c r="I859" s="2"/>
      <c r="K859" s="2"/>
      <c r="M859" s="2"/>
    </row>
    <row r="860">
      <c r="A860" s="2"/>
      <c r="B860" s="2"/>
      <c r="C860" s="2"/>
      <c r="E860" s="2"/>
      <c r="G860" s="2"/>
      <c r="I860" s="2"/>
      <c r="K860" s="2"/>
      <c r="M860" s="2"/>
    </row>
    <row r="861">
      <c r="A861" s="2"/>
      <c r="B861" s="2"/>
      <c r="C861" s="2"/>
      <c r="E861" s="2"/>
      <c r="G861" s="2"/>
      <c r="I861" s="2"/>
      <c r="K861" s="2"/>
      <c r="M861" s="2"/>
    </row>
    <row r="862">
      <c r="A862" s="2"/>
      <c r="B862" s="2"/>
      <c r="C862" s="2"/>
      <c r="E862" s="2"/>
      <c r="G862" s="2"/>
      <c r="I862" s="2"/>
      <c r="K862" s="2"/>
      <c r="M862" s="2"/>
    </row>
    <row r="863">
      <c r="A863" s="2"/>
      <c r="B863" s="2"/>
      <c r="C863" s="2"/>
      <c r="E863" s="2"/>
      <c r="G863" s="2"/>
      <c r="I863" s="2"/>
      <c r="K863" s="2"/>
      <c r="M863" s="2"/>
    </row>
    <row r="864">
      <c r="A864" s="2"/>
      <c r="B864" s="2"/>
      <c r="C864" s="2"/>
      <c r="E864" s="2"/>
      <c r="G864" s="2"/>
      <c r="I864" s="2"/>
      <c r="K864" s="2"/>
      <c r="M864" s="2"/>
    </row>
    <row r="865">
      <c r="A865" s="2"/>
      <c r="B865" s="2"/>
      <c r="C865" s="2"/>
      <c r="E865" s="2"/>
      <c r="G865" s="2"/>
      <c r="I865" s="2"/>
      <c r="K865" s="2"/>
      <c r="M865" s="2"/>
    </row>
    <row r="866">
      <c r="A866" s="2"/>
      <c r="B866" s="2"/>
      <c r="C866" s="2"/>
      <c r="E866" s="2"/>
      <c r="G866" s="2"/>
      <c r="I866" s="2"/>
      <c r="K866" s="2"/>
      <c r="M866" s="2"/>
    </row>
    <row r="867">
      <c r="A867" s="2"/>
      <c r="B867" s="2"/>
      <c r="C867" s="2"/>
      <c r="E867" s="2"/>
      <c r="G867" s="2"/>
      <c r="I867" s="2"/>
      <c r="K867" s="2"/>
      <c r="M867" s="2"/>
    </row>
    <row r="868">
      <c r="A868" s="2"/>
      <c r="B868" s="2"/>
      <c r="C868" s="2"/>
      <c r="E868" s="2"/>
      <c r="G868" s="2"/>
      <c r="I868" s="2"/>
      <c r="K868" s="2"/>
      <c r="M868" s="2"/>
    </row>
    <row r="869">
      <c r="A869" s="2"/>
      <c r="B869" s="2"/>
      <c r="C869" s="2"/>
      <c r="E869" s="2"/>
      <c r="G869" s="2"/>
      <c r="I869" s="2"/>
      <c r="K869" s="2"/>
      <c r="M869" s="2"/>
    </row>
    <row r="870">
      <c r="A870" s="2"/>
      <c r="B870" s="2"/>
      <c r="C870" s="2"/>
      <c r="E870" s="2"/>
      <c r="G870" s="2"/>
      <c r="I870" s="2"/>
      <c r="K870" s="2"/>
      <c r="M870" s="2"/>
    </row>
    <row r="871">
      <c r="A871" s="2"/>
      <c r="B871" s="2"/>
      <c r="C871" s="2"/>
      <c r="E871" s="2"/>
      <c r="G871" s="2"/>
      <c r="I871" s="2"/>
      <c r="K871" s="2"/>
      <c r="M871" s="2"/>
    </row>
    <row r="872">
      <c r="A872" s="2"/>
      <c r="B872" s="2"/>
      <c r="C872" s="2"/>
      <c r="E872" s="2"/>
      <c r="G872" s="2"/>
      <c r="I872" s="2"/>
      <c r="K872" s="2"/>
      <c r="M872" s="2"/>
    </row>
    <row r="873">
      <c r="A873" s="2"/>
      <c r="B873" s="2"/>
      <c r="C873" s="2"/>
      <c r="E873" s="2"/>
      <c r="G873" s="2"/>
      <c r="I873" s="2"/>
      <c r="K873" s="2"/>
      <c r="M873" s="2"/>
    </row>
    <row r="874">
      <c r="A874" s="2"/>
      <c r="B874" s="2"/>
      <c r="C874" s="2"/>
      <c r="E874" s="2"/>
      <c r="G874" s="2"/>
      <c r="I874" s="2"/>
      <c r="K874" s="2"/>
      <c r="M874" s="2"/>
    </row>
    <row r="875">
      <c r="A875" s="2"/>
      <c r="B875" s="2"/>
      <c r="C875" s="2"/>
      <c r="E875" s="2"/>
      <c r="G875" s="2"/>
      <c r="I875" s="2"/>
      <c r="K875" s="2"/>
      <c r="M875" s="2"/>
    </row>
    <row r="876">
      <c r="A876" s="2"/>
      <c r="B876" s="2"/>
      <c r="C876" s="2"/>
      <c r="E876" s="2"/>
      <c r="G876" s="2"/>
      <c r="I876" s="2"/>
      <c r="K876" s="2"/>
      <c r="M876" s="2"/>
    </row>
    <row r="877">
      <c r="A877" s="2"/>
      <c r="B877" s="2"/>
      <c r="C877" s="2"/>
      <c r="E877" s="2"/>
      <c r="G877" s="2"/>
      <c r="I877" s="2"/>
      <c r="K877" s="2"/>
      <c r="M877" s="2"/>
    </row>
    <row r="878">
      <c r="A878" s="2"/>
      <c r="B878" s="2"/>
      <c r="C878" s="2"/>
      <c r="E878" s="2"/>
      <c r="G878" s="2"/>
      <c r="I878" s="2"/>
      <c r="K878" s="2"/>
      <c r="M878" s="2"/>
    </row>
    <row r="879">
      <c r="A879" s="2"/>
      <c r="B879" s="2"/>
      <c r="C879" s="2"/>
      <c r="E879" s="2"/>
      <c r="G879" s="2"/>
      <c r="I879" s="2"/>
      <c r="K879" s="2"/>
      <c r="M879" s="2"/>
    </row>
    <row r="880">
      <c r="A880" s="2"/>
      <c r="B880" s="2"/>
      <c r="C880" s="2"/>
      <c r="E880" s="2"/>
      <c r="G880" s="2"/>
      <c r="I880" s="2"/>
      <c r="K880" s="2"/>
      <c r="M880" s="2"/>
    </row>
    <row r="881">
      <c r="A881" s="2"/>
      <c r="B881" s="2"/>
      <c r="C881" s="2"/>
      <c r="E881" s="2"/>
      <c r="G881" s="2"/>
      <c r="I881" s="2"/>
      <c r="K881" s="2"/>
      <c r="M881" s="2"/>
    </row>
    <row r="882">
      <c r="A882" s="2"/>
      <c r="B882" s="2"/>
      <c r="C882" s="2"/>
      <c r="E882" s="2"/>
      <c r="G882" s="2"/>
      <c r="I882" s="2"/>
      <c r="K882" s="2"/>
      <c r="M882" s="2"/>
    </row>
    <row r="883">
      <c r="A883" s="2"/>
      <c r="B883" s="2"/>
      <c r="C883" s="2"/>
      <c r="E883" s="2"/>
      <c r="G883" s="2"/>
      <c r="I883" s="2"/>
      <c r="K883" s="2"/>
      <c r="M883" s="2"/>
    </row>
    <row r="884">
      <c r="A884" s="2"/>
      <c r="B884" s="2"/>
      <c r="C884" s="2"/>
      <c r="E884" s="2"/>
      <c r="G884" s="2"/>
      <c r="I884" s="2"/>
      <c r="K884" s="2"/>
      <c r="M884" s="2"/>
    </row>
    <row r="885">
      <c r="A885" s="2"/>
      <c r="B885" s="2"/>
      <c r="C885" s="2"/>
      <c r="E885" s="2"/>
      <c r="G885" s="2"/>
      <c r="I885" s="2"/>
      <c r="K885" s="2"/>
      <c r="M885" s="2"/>
    </row>
    <row r="886">
      <c r="A886" s="2"/>
      <c r="B886" s="2"/>
      <c r="C886" s="2"/>
      <c r="E886" s="2"/>
      <c r="G886" s="2"/>
      <c r="I886" s="2"/>
      <c r="K886" s="2"/>
      <c r="M886" s="2"/>
    </row>
    <row r="887">
      <c r="A887" s="2"/>
      <c r="B887" s="2"/>
      <c r="C887" s="2"/>
      <c r="E887" s="2"/>
      <c r="G887" s="2"/>
      <c r="I887" s="2"/>
      <c r="K887" s="2"/>
      <c r="M887" s="2"/>
    </row>
    <row r="888">
      <c r="A888" s="2"/>
      <c r="B888" s="2"/>
      <c r="C888" s="2"/>
      <c r="E888" s="2"/>
      <c r="G888" s="2"/>
      <c r="I888" s="2"/>
      <c r="K888" s="2"/>
      <c r="M888" s="2"/>
    </row>
    <row r="889">
      <c r="A889" s="2"/>
      <c r="B889" s="2"/>
      <c r="C889" s="2"/>
      <c r="E889" s="2"/>
      <c r="G889" s="2"/>
      <c r="I889" s="2"/>
      <c r="K889" s="2"/>
      <c r="M889" s="2"/>
    </row>
    <row r="890">
      <c r="A890" s="2"/>
      <c r="B890" s="2"/>
      <c r="C890" s="2"/>
      <c r="E890" s="2"/>
      <c r="G890" s="2"/>
      <c r="I890" s="2"/>
      <c r="K890" s="2"/>
      <c r="M890" s="2"/>
    </row>
    <row r="891">
      <c r="A891" s="2"/>
      <c r="B891" s="2"/>
      <c r="C891" s="2"/>
      <c r="E891" s="2"/>
      <c r="G891" s="2"/>
      <c r="I891" s="2"/>
      <c r="K891" s="2"/>
      <c r="M891" s="2"/>
    </row>
    <row r="892">
      <c r="A892" s="2"/>
      <c r="B892" s="2"/>
      <c r="C892" s="2"/>
      <c r="E892" s="2"/>
      <c r="G892" s="2"/>
      <c r="I892" s="2"/>
      <c r="K892" s="2"/>
      <c r="M892" s="2"/>
    </row>
    <row r="893">
      <c r="A893" s="2"/>
      <c r="B893" s="2"/>
      <c r="C893" s="2"/>
      <c r="E893" s="2"/>
      <c r="G893" s="2"/>
      <c r="I893" s="2"/>
      <c r="K893" s="2"/>
      <c r="M893" s="2"/>
    </row>
    <row r="894">
      <c r="A894" s="2"/>
      <c r="B894" s="2"/>
      <c r="C894" s="2"/>
      <c r="E894" s="2"/>
      <c r="G894" s="2"/>
      <c r="I894" s="2"/>
      <c r="K894" s="2"/>
      <c r="M894" s="2"/>
    </row>
    <row r="895">
      <c r="A895" s="2"/>
      <c r="B895" s="2"/>
      <c r="C895" s="2"/>
      <c r="E895" s="2"/>
      <c r="G895" s="2"/>
      <c r="I895" s="2"/>
      <c r="K895" s="2"/>
      <c r="M895" s="2"/>
    </row>
    <row r="896">
      <c r="A896" s="2"/>
      <c r="B896" s="2"/>
      <c r="C896" s="2"/>
      <c r="E896" s="2"/>
      <c r="G896" s="2"/>
      <c r="I896" s="2"/>
      <c r="K896" s="2"/>
      <c r="M896" s="2"/>
    </row>
    <row r="897">
      <c r="A897" s="2"/>
      <c r="B897" s="2"/>
      <c r="C897" s="2"/>
      <c r="E897" s="2"/>
      <c r="G897" s="2"/>
      <c r="I897" s="2"/>
      <c r="K897" s="2"/>
      <c r="M897" s="2"/>
    </row>
    <row r="898">
      <c r="A898" s="2"/>
      <c r="B898" s="2"/>
      <c r="C898" s="2"/>
      <c r="E898" s="2"/>
      <c r="G898" s="2"/>
      <c r="I898" s="2"/>
      <c r="K898" s="2"/>
      <c r="M898" s="2"/>
    </row>
    <row r="899">
      <c r="A899" s="2"/>
      <c r="B899" s="2"/>
      <c r="C899" s="2"/>
      <c r="E899" s="2"/>
      <c r="G899" s="2"/>
      <c r="I899" s="2"/>
      <c r="K899" s="2"/>
      <c r="M899" s="2"/>
    </row>
    <row r="900">
      <c r="A900" s="2"/>
      <c r="B900" s="2"/>
      <c r="C900" s="2"/>
      <c r="E900" s="2"/>
      <c r="G900" s="2"/>
      <c r="I900" s="2"/>
      <c r="K900" s="2"/>
      <c r="M900" s="2"/>
    </row>
    <row r="901">
      <c r="A901" s="2"/>
      <c r="B901" s="2"/>
      <c r="C901" s="2"/>
      <c r="E901" s="2"/>
      <c r="G901" s="2"/>
      <c r="I901" s="2"/>
      <c r="K901" s="2"/>
      <c r="M901" s="2"/>
    </row>
    <row r="902">
      <c r="A902" s="2"/>
      <c r="B902" s="2"/>
      <c r="C902" s="2"/>
      <c r="E902" s="2"/>
      <c r="G902" s="2"/>
      <c r="I902" s="2"/>
      <c r="K902" s="2"/>
      <c r="M902" s="2"/>
    </row>
    <row r="903">
      <c r="A903" s="2"/>
      <c r="B903" s="2"/>
      <c r="C903" s="2"/>
      <c r="E903" s="2"/>
      <c r="G903" s="2"/>
      <c r="I903" s="2"/>
      <c r="K903" s="2"/>
      <c r="M903" s="2"/>
    </row>
    <row r="904">
      <c r="A904" s="2"/>
      <c r="B904" s="2"/>
      <c r="C904" s="2"/>
      <c r="E904" s="2"/>
      <c r="G904" s="2"/>
      <c r="I904" s="2"/>
      <c r="K904" s="2"/>
      <c r="M904" s="2"/>
    </row>
    <row r="905">
      <c r="A905" s="2"/>
      <c r="B905" s="2"/>
      <c r="C905" s="2"/>
      <c r="E905" s="2"/>
      <c r="G905" s="2"/>
      <c r="I905" s="2"/>
      <c r="K905" s="2"/>
      <c r="M905" s="2"/>
    </row>
    <row r="906">
      <c r="A906" s="2"/>
      <c r="B906" s="2"/>
      <c r="C906" s="2"/>
      <c r="E906" s="2"/>
      <c r="G906" s="2"/>
      <c r="I906" s="2"/>
      <c r="K906" s="2"/>
      <c r="M906" s="2"/>
    </row>
    <row r="907">
      <c r="A907" s="2"/>
      <c r="B907" s="2"/>
      <c r="C907" s="2"/>
      <c r="E907" s="2"/>
      <c r="G907" s="2"/>
      <c r="I907" s="2"/>
      <c r="K907" s="2"/>
      <c r="M907" s="2"/>
    </row>
    <row r="908">
      <c r="A908" s="2"/>
      <c r="B908" s="2"/>
      <c r="C908" s="2"/>
      <c r="E908" s="2"/>
      <c r="G908" s="2"/>
      <c r="I908" s="2"/>
      <c r="K908" s="2"/>
      <c r="M908" s="2"/>
    </row>
    <row r="909">
      <c r="A909" s="2"/>
      <c r="B909" s="2"/>
      <c r="C909" s="2"/>
      <c r="E909" s="2"/>
      <c r="G909" s="2"/>
      <c r="I909" s="2"/>
      <c r="K909" s="2"/>
      <c r="M909" s="2"/>
    </row>
    <row r="910">
      <c r="A910" s="2"/>
      <c r="B910" s="2"/>
      <c r="C910" s="2"/>
      <c r="E910" s="2"/>
      <c r="G910" s="2"/>
      <c r="I910" s="2"/>
      <c r="K910" s="2"/>
      <c r="M910" s="2"/>
    </row>
    <row r="911">
      <c r="A911" s="2"/>
      <c r="B911" s="2"/>
      <c r="C911" s="2"/>
      <c r="E911" s="2"/>
      <c r="G911" s="2"/>
      <c r="I911" s="2"/>
      <c r="K911" s="2"/>
      <c r="M911" s="2"/>
    </row>
    <row r="912">
      <c r="A912" s="2"/>
      <c r="B912" s="2"/>
      <c r="C912" s="2"/>
      <c r="E912" s="2"/>
      <c r="G912" s="2"/>
      <c r="I912" s="2"/>
      <c r="K912" s="2"/>
      <c r="M912" s="2"/>
    </row>
    <row r="913">
      <c r="A913" s="2"/>
      <c r="B913" s="2"/>
      <c r="C913" s="2"/>
      <c r="E913" s="2"/>
      <c r="G913" s="2"/>
      <c r="I913" s="2"/>
      <c r="K913" s="2"/>
      <c r="M913" s="2"/>
    </row>
    <row r="914">
      <c r="A914" s="2"/>
      <c r="B914" s="2"/>
      <c r="C914" s="2"/>
      <c r="E914" s="2"/>
      <c r="G914" s="2"/>
      <c r="I914" s="2"/>
      <c r="K914" s="2"/>
      <c r="M914" s="2"/>
    </row>
    <row r="915">
      <c r="A915" s="2"/>
      <c r="B915" s="2"/>
      <c r="C915" s="2"/>
      <c r="E915" s="2"/>
      <c r="G915" s="2"/>
      <c r="I915" s="2"/>
      <c r="K915" s="2"/>
      <c r="M915" s="2"/>
    </row>
    <row r="916">
      <c r="A916" s="2"/>
      <c r="B916" s="2"/>
      <c r="C916" s="2"/>
      <c r="E916" s="2"/>
      <c r="G916" s="2"/>
      <c r="I916" s="2"/>
      <c r="K916" s="2"/>
      <c r="M916" s="2"/>
    </row>
    <row r="917">
      <c r="A917" s="2"/>
      <c r="B917" s="2"/>
      <c r="C917" s="2"/>
      <c r="E917" s="2"/>
      <c r="G917" s="2"/>
      <c r="I917" s="2"/>
      <c r="K917" s="2"/>
      <c r="M917" s="2"/>
    </row>
    <row r="918">
      <c r="A918" s="2"/>
      <c r="B918" s="2"/>
      <c r="C918" s="2"/>
      <c r="E918" s="2"/>
      <c r="G918" s="2"/>
      <c r="I918" s="2"/>
      <c r="K918" s="2"/>
      <c r="M918" s="2"/>
    </row>
    <row r="919">
      <c r="A919" s="2"/>
      <c r="B919" s="2"/>
      <c r="C919" s="2"/>
      <c r="E919" s="2"/>
      <c r="G919" s="2"/>
      <c r="I919" s="2"/>
      <c r="K919" s="2"/>
      <c r="M919" s="2"/>
    </row>
    <row r="920">
      <c r="A920" s="2"/>
      <c r="B920" s="2"/>
      <c r="C920" s="2"/>
      <c r="E920" s="2"/>
      <c r="G920" s="2"/>
      <c r="I920" s="2"/>
      <c r="K920" s="2"/>
      <c r="M920" s="2"/>
    </row>
    <row r="921">
      <c r="A921" s="2"/>
      <c r="B921" s="2"/>
      <c r="C921" s="2"/>
      <c r="E921" s="2"/>
      <c r="G921" s="2"/>
      <c r="I921" s="2"/>
      <c r="K921" s="2"/>
      <c r="M921" s="2"/>
    </row>
    <row r="922">
      <c r="A922" s="2"/>
      <c r="B922" s="2"/>
      <c r="C922" s="2"/>
      <c r="E922" s="2"/>
      <c r="G922" s="2"/>
      <c r="I922" s="2"/>
      <c r="K922" s="2"/>
      <c r="M922" s="2"/>
    </row>
    <row r="923">
      <c r="A923" s="2"/>
      <c r="B923" s="2"/>
      <c r="C923" s="2"/>
      <c r="E923" s="2"/>
      <c r="G923" s="2"/>
      <c r="I923" s="2"/>
      <c r="K923" s="2"/>
      <c r="M923" s="2"/>
    </row>
    <row r="924">
      <c r="A924" s="2"/>
      <c r="B924" s="2"/>
      <c r="C924" s="2"/>
      <c r="E924" s="2"/>
      <c r="G924" s="2"/>
      <c r="I924" s="2"/>
      <c r="K924" s="2"/>
      <c r="M924" s="2"/>
    </row>
    <row r="925">
      <c r="A925" s="2"/>
      <c r="B925" s="2"/>
      <c r="C925" s="2"/>
      <c r="E925" s="2"/>
      <c r="G925" s="2"/>
      <c r="I925" s="2"/>
      <c r="K925" s="2"/>
      <c r="M925" s="2"/>
    </row>
    <row r="926">
      <c r="A926" s="2"/>
      <c r="B926" s="2"/>
      <c r="C926" s="2"/>
      <c r="E926" s="2"/>
      <c r="G926" s="2"/>
      <c r="I926" s="2"/>
      <c r="K926" s="2"/>
      <c r="M926" s="2"/>
    </row>
    <row r="927">
      <c r="A927" s="2"/>
      <c r="B927" s="2"/>
      <c r="C927" s="2"/>
      <c r="E927" s="2"/>
      <c r="G927" s="2"/>
      <c r="I927" s="2"/>
      <c r="K927" s="2"/>
      <c r="M927" s="2"/>
    </row>
    <row r="928">
      <c r="A928" s="2"/>
      <c r="B928" s="2"/>
      <c r="C928" s="2"/>
      <c r="E928" s="2"/>
      <c r="G928" s="2"/>
      <c r="I928" s="2"/>
      <c r="K928" s="2"/>
      <c r="M928" s="2"/>
    </row>
    <row r="929">
      <c r="A929" s="2"/>
      <c r="B929" s="2"/>
      <c r="C929" s="2"/>
      <c r="E929" s="2"/>
      <c r="G929" s="2"/>
      <c r="I929" s="2"/>
      <c r="K929" s="2"/>
      <c r="M929" s="2"/>
    </row>
    <row r="930">
      <c r="A930" s="2"/>
      <c r="B930" s="2"/>
      <c r="C930" s="2"/>
      <c r="E930" s="2"/>
      <c r="G930" s="2"/>
      <c r="I930" s="2"/>
      <c r="K930" s="2"/>
      <c r="M930" s="2"/>
    </row>
    <row r="931">
      <c r="A931" s="2"/>
      <c r="B931" s="2"/>
      <c r="C931" s="2"/>
      <c r="E931" s="2"/>
      <c r="G931" s="2"/>
      <c r="I931" s="2"/>
      <c r="K931" s="2"/>
      <c r="M931" s="2"/>
    </row>
    <row r="932">
      <c r="A932" s="2"/>
      <c r="B932" s="2"/>
      <c r="C932" s="2"/>
      <c r="E932" s="2"/>
      <c r="G932" s="2"/>
      <c r="I932" s="2"/>
      <c r="K932" s="2"/>
      <c r="M932" s="2"/>
    </row>
    <row r="933">
      <c r="A933" s="2"/>
      <c r="B933" s="2"/>
      <c r="C933" s="2"/>
      <c r="E933" s="2"/>
      <c r="G933" s="2"/>
      <c r="I933" s="2"/>
      <c r="K933" s="2"/>
      <c r="M933" s="2"/>
    </row>
    <row r="934">
      <c r="A934" s="2"/>
      <c r="B934" s="2"/>
      <c r="C934" s="2"/>
      <c r="E934" s="2"/>
      <c r="G934" s="2"/>
      <c r="I934" s="2"/>
      <c r="K934" s="2"/>
      <c r="M934" s="2"/>
    </row>
    <row r="935">
      <c r="A935" s="2"/>
      <c r="B935" s="2"/>
      <c r="C935" s="2"/>
      <c r="E935" s="2"/>
      <c r="G935" s="2"/>
      <c r="I935" s="2"/>
      <c r="K935" s="2"/>
      <c r="M935" s="2"/>
    </row>
    <row r="936">
      <c r="A936" s="2"/>
      <c r="B936" s="2"/>
      <c r="C936" s="2"/>
      <c r="E936" s="2"/>
      <c r="G936" s="2"/>
      <c r="I936" s="2"/>
      <c r="K936" s="2"/>
      <c r="M936" s="2"/>
    </row>
    <row r="937">
      <c r="A937" s="2"/>
      <c r="B937" s="2"/>
      <c r="C937" s="2"/>
      <c r="E937" s="2"/>
      <c r="G937" s="2"/>
      <c r="I937" s="2"/>
      <c r="K937" s="2"/>
      <c r="M937" s="2"/>
    </row>
    <row r="938">
      <c r="A938" s="2"/>
      <c r="B938" s="2"/>
      <c r="C938" s="2"/>
      <c r="E938" s="2"/>
      <c r="G938" s="2"/>
      <c r="I938" s="2"/>
      <c r="K938" s="2"/>
      <c r="M938" s="2"/>
    </row>
    <row r="939">
      <c r="A939" s="2"/>
      <c r="B939" s="2"/>
      <c r="C939" s="2"/>
      <c r="E939" s="2"/>
      <c r="G939" s="2"/>
      <c r="I939" s="2"/>
      <c r="K939" s="2"/>
      <c r="M939" s="2"/>
    </row>
    <row r="940">
      <c r="A940" s="2"/>
      <c r="B940" s="2"/>
      <c r="C940" s="2"/>
      <c r="E940" s="2"/>
      <c r="G940" s="2"/>
      <c r="I940" s="2"/>
      <c r="K940" s="2"/>
      <c r="M940" s="2"/>
    </row>
    <row r="941">
      <c r="A941" s="2"/>
      <c r="B941" s="2"/>
      <c r="C941" s="2"/>
      <c r="E941" s="2"/>
      <c r="G941" s="2"/>
      <c r="I941" s="2"/>
      <c r="K941" s="2"/>
      <c r="M941" s="2"/>
    </row>
    <row r="942">
      <c r="A942" s="2"/>
      <c r="B942" s="2"/>
      <c r="C942" s="2"/>
      <c r="E942" s="2"/>
      <c r="G942" s="2"/>
      <c r="I942" s="2"/>
      <c r="K942" s="2"/>
      <c r="M942" s="2"/>
    </row>
    <row r="943">
      <c r="A943" s="2"/>
      <c r="B943" s="2"/>
      <c r="C943" s="2"/>
      <c r="E943" s="2"/>
      <c r="G943" s="2"/>
      <c r="I943" s="2"/>
      <c r="K943" s="2"/>
      <c r="M943" s="2"/>
    </row>
    <row r="944">
      <c r="A944" s="2"/>
      <c r="B944" s="2"/>
      <c r="C944" s="2"/>
      <c r="E944" s="2"/>
      <c r="G944" s="2"/>
      <c r="I944" s="2"/>
      <c r="K944" s="2"/>
      <c r="M944" s="2"/>
    </row>
    <row r="945">
      <c r="A945" s="2"/>
      <c r="B945" s="2"/>
      <c r="C945" s="2"/>
      <c r="E945" s="2"/>
      <c r="G945" s="2"/>
      <c r="I945" s="2"/>
      <c r="K945" s="2"/>
      <c r="M945" s="2"/>
    </row>
    <row r="946">
      <c r="A946" s="2"/>
      <c r="B946" s="2"/>
      <c r="C946" s="2"/>
      <c r="E946" s="2"/>
      <c r="G946" s="2"/>
      <c r="I946" s="2"/>
      <c r="K946" s="2"/>
      <c r="M946" s="2"/>
    </row>
    <row r="947">
      <c r="A947" s="2"/>
      <c r="B947" s="2"/>
      <c r="C947" s="2"/>
      <c r="E947" s="2"/>
      <c r="G947" s="2"/>
      <c r="I947" s="2"/>
      <c r="K947" s="2"/>
      <c r="M947" s="2"/>
    </row>
    <row r="948">
      <c r="A948" s="2"/>
      <c r="B948" s="2"/>
      <c r="C948" s="2"/>
      <c r="E948" s="2"/>
      <c r="G948" s="2"/>
      <c r="I948" s="2"/>
      <c r="K948" s="2"/>
      <c r="M948" s="2"/>
    </row>
    <row r="949">
      <c r="A949" s="2"/>
      <c r="B949" s="2"/>
      <c r="C949" s="2"/>
      <c r="E949" s="2"/>
      <c r="G949" s="2"/>
      <c r="I949" s="2"/>
      <c r="K949" s="2"/>
      <c r="M949" s="2"/>
    </row>
    <row r="950">
      <c r="A950" s="2"/>
      <c r="B950" s="2"/>
      <c r="C950" s="2"/>
      <c r="E950" s="2"/>
      <c r="G950" s="2"/>
      <c r="I950" s="2"/>
      <c r="K950" s="2"/>
      <c r="M950" s="2"/>
    </row>
    <row r="951">
      <c r="A951" s="2"/>
      <c r="B951" s="2"/>
      <c r="C951" s="2"/>
      <c r="E951" s="2"/>
      <c r="G951" s="2"/>
      <c r="I951" s="2"/>
      <c r="K951" s="2"/>
      <c r="M951" s="2"/>
    </row>
    <row r="952">
      <c r="A952" s="2"/>
      <c r="B952" s="2"/>
      <c r="C952" s="2"/>
      <c r="E952" s="2"/>
      <c r="G952" s="2"/>
      <c r="I952" s="2"/>
      <c r="K952" s="2"/>
      <c r="M952" s="2"/>
    </row>
    <row r="953">
      <c r="A953" s="2"/>
      <c r="B953" s="2"/>
      <c r="C953" s="2"/>
      <c r="E953" s="2"/>
      <c r="G953" s="2"/>
      <c r="I953" s="2"/>
      <c r="K953" s="2"/>
      <c r="M953" s="2"/>
    </row>
    <row r="954">
      <c r="A954" s="2"/>
      <c r="B954" s="2"/>
      <c r="C954" s="2"/>
      <c r="E954" s="2"/>
      <c r="G954" s="2"/>
      <c r="I954" s="2"/>
      <c r="K954" s="2"/>
      <c r="M954" s="2"/>
    </row>
    <row r="955">
      <c r="A955" s="2"/>
      <c r="B955" s="2"/>
      <c r="C955" s="2"/>
      <c r="E955" s="2"/>
      <c r="G955" s="2"/>
      <c r="I955" s="2"/>
      <c r="K955" s="2"/>
      <c r="M955" s="2"/>
    </row>
    <row r="956">
      <c r="A956" s="2"/>
      <c r="B956" s="2"/>
      <c r="C956" s="2"/>
      <c r="E956" s="2"/>
      <c r="G956" s="2"/>
      <c r="I956" s="2"/>
      <c r="K956" s="2"/>
      <c r="M956" s="2"/>
    </row>
    <row r="957">
      <c r="A957" s="2"/>
      <c r="B957" s="2"/>
      <c r="C957" s="2"/>
      <c r="E957" s="2"/>
      <c r="G957" s="2"/>
      <c r="I957" s="2"/>
      <c r="K957" s="2"/>
      <c r="M957" s="2"/>
    </row>
    <row r="958">
      <c r="A958" s="2"/>
      <c r="B958" s="2"/>
      <c r="C958" s="2"/>
      <c r="E958" s="2"/>
      <c r="G958" s="2"/>
      <c r="I958" s="2"/>
      <c r="K958" s="2"/>
      <c r="M958" s="2"/>
    </row>
    <row r="959">
      <c r="A959" s="2"/>
      <c r="B959" s="2"/>
      <c r="C959" s="2"/>
      <c r="E959" s="2"/>
      <c r="G959" s="2"/>
      <c r="I959" s="2"/>
      <c r="K959" s="2"/>
      <c r="M959" s="2"/>
    </row>
    <row r="960">
      <c r="A960" s="2"/>
      <c r="B960" s="2"/>
      <c r="C960" s="2"/>
      <c r="E960" s="2"/>
      <c r="G960" s="2"/>
      <c r="I960" s="2"/>
      <c r="K960" s="2"/>
      <c r="M960" s="2"/>
    </row>
    <row r="961">
      <c r="A961" s="2"/>
      <c r="B961" s="2"/>
      <c r="C961" s="2"/>
      <c r="E961" s="2"/>
      <c r="G961" s="2"/>
      <c r="I961" s="2"/>
      <c r="K961" s="2"/>
      <c r="M961" s="2"/>
    </row>
    <row r="962">
      <c r="A962" s="2"/>
      <c r="B962" s="2"/>
      <c r="C962" s="2"/>
      <c r="E962" s="2"/>
      <c r="G962" s="2"/>
      <c r="I962" s="2"/>
      <c r="K962" s="2"/>
      <c r="M962" s="2"/>
    </row>
    <row r="963">
      <c r="A963" s="2"/>
      <c r="B963" s="2"/>
      <c r="C963" s="2"/>
      <c r="E963" s="2"/>
      <c r="G963" s="2"/>
      <c r="I963" s="2"/>
      <c r="K963" s="2"/>
      <c r="M963" s="2"/>
    </row>
    <row r="964">
      <c r="A964" s="2"/>
      <c r="B964" s="2"/>
      <c r="C964" s="2"/>
      <c r="E964" s="2"/>
      <c r="G964" s="2"/>
      <c r="I964" s="2"/>
      <c r="K964" s="2"/>
      <c r="M964" s="2"/>
    </row>
    <row r="965">
      <c r="A965" s="2"/>
      <c r="B965" s="2"/>
      <c r="C965" s="2"/>
      <c r="E965" s="2"/>
      <c r="G965" s="2"/>
      <c r="I965" s="2"/>
      <c r="K965" s="2"/>
      <c r="M965" s="2"/>
    </row>
    <row r="966">
      <c r="A966" s="2"/>
      <c r="B966" s="2"/>
      <c r="C966" s="2"/>
      <c r="E966" s="2"/>
      <c r="G966" s="2"/>
      <c r="I966" s="2"/>
      <c r="K966" s="2"/>
      <c r="M966" s="2"/>
    </row>
    <row r="967">
      <c r="A967" s="2"/>
      <c r="B967" s="2"/>
      <c r="C967" s="2"/>
      <c r="E967" s="2"/>
      <c r="G967" s="2"/>
      <c r="I967" s="2"/>
      <c r="K967" s="2"/>
      <c r="M967" s="2"/>
    </row>
    <row r="968">
      <c r="A968" s="2"/>
      <c r="B968" s="2"/>
      <c r="C968" s="2"/>
      <c r="E968" s="2"/>
      <c r="G968" s="2"/>
      <c r="I968" s="2"/>
      <c r="K968" s="2"/>
      <c r="M968" s="2"/>
    </row>
    <row r="969">
      <c r="A969" s="2"/>
      <c r="B969" s="2"/>
      <c r="C969" s="2"/>
      <c r="E969" s="2"/>
      <c r="G969" s="2"/>
      <c r="I969" s="2"/>
      <c r="K969" s="2"/>
      <c r="M969" s="2"/>
    </row>
    <row r="970">
      <c r="A970" s="2"/>
      <c r="B970" s="2"/>
      <c r="C970" s="2"/>
      <c r="E970" s="2"/>
      <c r="G970" s="2"/>
      <c r="I970" s="2"/>
      <c r="K970" s="2"/>
      <c r="M970" s="2"/>
    </row>
    <row r="971">
      <c r="A971" s="2"/>
      <c r="B971" s="2"/>
      <c r="C971" s="2"/>
      <c r="E971" s="2"/>
      <c r="G971" s="2"/>
      <c r="I971" s="2"/>
      <c r="K971" s="2"/>
      <c r="M971" s="2"/>
    </row>
    <row r="972">
      <c r="A972" s="2"/>
      <c r="B972" s="2"/>
      <c r="C972" s="2"/>
      <c r="E972" s="2"/>
      <c r="G972" s="2"/>
      <c r="I972" s="2"/>
      <c r="K972" s="2"/>
      <c r="M972" s="2"/>
    </row>
    <row r="973">
      <c r="A973" s="2"/>
      <c r="B973" s="2"/>
      <c r="C973" s="2"/>
      <c r="E973" s="2"/>
      <c r="G973" s="2"/>
      <c r="I973" s="2"/>
      <c r="K973" s="2"/>
      <c r="M973" s="2"/>
    </row>
    <row r="974">
      <c r="A974" s="2"/>
      <c r="B974" s="2"/>
      <c r="C974" s="2"/>
      <c r="E974" s="2"/>
      <c r="G974" s="2"/>
      <c r="I974" s="2"/>
      <c r="K974" s="2"/>
      <c r="M974" s="2"/>
    </row>
    <row r="975">
      <c r="A975" s="2"/>
      <c r="B975" s="2"/>
      <c r="C975" s="2"/>
      <c r="E975" s="2"/>
      <c r="G975" s="2"/>
      <c r="I975" s="2"/>
      <c r="K975" s="2"/>
      <c r="M975" s="2"/>
    </row>
    <row r="976">
      <c r="A976" s="2"/>
      <c r="B976" s="2"/>
      <c r="C976" s="2"/>
      <c r="E976" s="2"/>
      <c r="G976" s="2"/>
      <c r="I976" s="2"/>
      <c r="K976" s="2"/>
      <c r="M976" s="2"/>
    </row>
    <row r="977">
      <c r="A977" s="2"/>
      <c r="B977" s="2"/>
      <c r="C977" s="2"/>
      <c r="E977" s="2"/>
      <c r="G977" s="2"/>
      <c r="I977" s="2"/>
      <c r="K977" s="2"/>
      <c r="M977" s="2"/>
    </row>
    <row r="978">
      <c r="A978" s="2"/>
      <c r="B978" s="2"/>
      <c r="C978" s="2"/>
      <c r="E978" s="2"/>
      <c r="G978" s="2"/>
      <c r="I978" s="2"/>
      <c r="K978" s="2"/>
      <c r="M978" s="2"/>
    </row>
    <row r="979">
      <c r="A979" s="2"/>
      <c r="B979" s="2"/>
      <c r="C979" s="2"/>
      <c r="E979" s="2"/>
      <c r="G979" s="2"/>
      <c r="I979" s="2"/>
      <c r="K979" s="2"/>
      <c r="M979" s="2"/>
    </row>
    <row r="980">
      <c r="A980" s="2"/>
      <c r="B980" s="2"/>
      <c r="C980" s="2"/>
      <c r="E980" s="2"/>
      <c r="G980" s="2"/>
      <c r="I980" s="2"/>
      <c r="K980" s="2"/>
      <c r="M980" s="2"/>
    </row>
    <row r="981">
      <c r="A981" s="2"/>
      <c r="B981" s="2"/>
      <c r="C981" s="2"/>
      <c r="E981" s="2"/>
      <c r="G981" s="2"/>
      <c r="I981" s="2"/>
      <c r="K981" s="2"/>
      <c r="M981" s="2"/>
    </row>
    <row r="982">
      <c r="A982" s="2"/>
      <c r="B982" s="2"/>
      <c r="C982" s="2"/>
      <c r="E982" s="2"/>
      <c r="G982" s="2"/>
      <c r="I982" s="2"/>
      <c r="K982" s="2"/>
      <c r="M982" s="2"/>
    </row>
    <row r="983">
      <c r="A983" s="2"/>
      <c r="B983" s="2"/>
      <c r="C983" s="2"/>
      <c r="E983" s="2"/>
      <c r="G983" s="2"/>
      <c r="I983" s="2"/>
      <c r="K983" s="2"/>
      <c r="M983" s="2"/>
    </row>
    <row r="984">
      <c r="A984" s="2"/>
      <c r="B984" s="2"/>
      <c r="C984" s="2"/>
      <c r="E984" s="2"/>
      <c r="G984" s="2"/>
      <c r="I984" s="2"/>
      <c r="K984" s="2"/>
      <c r="M984" s="2"/>
    </row>
    <row r="985">
      <c r="A985" s="2"/>
      <c r="B985" s="2"/>
      <c r="C985" s="2"/>
      <c r="E985" s="2"/>
      <c r="G985" s="2"/>
      <c r="I985" s="2"/>
      <c r="K985" s="2"/>
      <c r="M985" s="2"/>
    </row>
    <row r="986">
      <c r="A986" s="2"/>
      <c r="B986" s="2"/>
      <c r="C986" s="2"/>
      <c r="E986" s="2"/>
      <c r="G986" s="2"/>
      <c r="I986" s="2"/>
      <c r="K986" s="2"/>
      <c r="M986" s="2"/>
    </row>
    <row r="987">
      <c r="A987" s="2"/>
      <c r="B987" s="2"/>
      <c r="C987" s="2"/>
      <c r="E987" s="2"/>
      <c r="G987" s="2"/>
      <c r="I987" s="2"/>
      <c r="K987" s="2"/>
      <c r="M987" s="2"/>
    </row>
    <row r="988">
      <c r="A988" s="2"/>
      <c r="B988" s="2"/>
      <c r="C988" s="2"/>
      <c r="E988" s="2"/>
      <c r="G988" s="2"/>
      <c r="I988" s="2"/>
      <c r="K988" s="2"/>
      <c r="M988" s="2"/>
    </row>
    <row r="989">
      <c r="A989" s="2"/>
      <c r="B989" s="2"/>
      <c r="C989" s="2"/>
      <c r="E989" s="2"/>
      <c r="G989" s="2"/>
      <c r="I989" s="2"/>
      <c r="K989" s="2"/>
      <c r="M989" s="2"/>
    </row>
    <row r="990">
      <c r="A990" s="2"/>
      <c r="B990" s="2"/>
      <c r="C990" s="2"/>
      <c r="E990" s="2"/>
      <c r="G990" s="2"/>
      <c r="I990" s="2"/>
      <c r="K990" s="2"/>
      <c r="M990" s="2"/>
    </row>
    <row r="991">
      <c r="A991" s="2"/>
      <c r="B991" s="2"/>
      <c r="C991" s="2"/>
      <c r="E991" s="2"/>
      <c r="G991" s="2"/>
      <c r="I991" s="2"/>
      <c r="K991" s="2"/>
      <c r="M991" s="2"/>
    </row>
    <row r="992">
      <c r="A992" s="2"/>
      <c r="B992" s="2"/>
      <c r="C992" s="2"/>
      <c r="E992" s="2"/>
      <c r="G992" s="2"/>
      <c r="I992" s="2"/>
      <c r="K992" s="2"/>
      <c r="M992" s="2"/>
    </row>
    <row r="993">
      <c r="A993" s="2"/>
      <c r="B993" s="2"/>
      <c r="C993" s="2"/>
      <c r="E993" s="2"/>
      <c r="G993" s="2"/>
      <c r="I993" s="2"/>
      <c r="K993" s="2"/>
      <c r="M993" s="2"/>
    </row>
    <row r="994">
      <c r="A994" s="2"/>
      <c r="B994" s="2"/>
      <c r="C994" s="2"/>
      <c r="E994" s="2"/>
      <c r="G994" s="2"/>
      <c r="I994" s="2"/>
      <c r="K994" s="2"/>
      <c r="M994" s="2"/>
    </row>
    <row r="995">
      <c r="A995" s="2"/>
      <c r="B995" s="2"/>
      <c r="C995" s="2"/>
      <c r="E995" s="2"/>
      <c r="G995" s="2"/>
      <c r="I995" s="2"/>
      <c r="K995" s="2"/>
      <c r="M995" s="2"/>
    </row>
    <row r="996">
      <c r="A996" s="2"/>
      <c r="B996" s="2"/>
      <c r="C996" s="2"/>
      <c r="E996" s="2"/>
      <c r="G996" s="2"/>
      <c r="I996" s="2"/>
      <c r="K996" s="2"/>
      <c r="M996" s="2"/>
    </row>
    <row r="997">
      <c r="A997" s="2"/>
      <c r="B997" s="2"/>
      <c r="C997" s="2"/>
      <c r="E997" s="2"/>
      <c r="G997" s="2"/>
      <c r="I997" s="2"/>
      <c r="K997" s="2"/>
      <c r="M997" s="2"/>
    </row>
    <row r="998">
      <c r="A998" s="2"/>
      <c r="B998" s="2"/>
      <c r="C998" s="2"/>
      <c r="E998" s="2"/>
      <c r="G998" s="2"/>
      <c r="I998" s="2"/>
      <c r="K998" s="2"/>
      <c r="M998" s="2"/>
    </row>
    <row r="999">
      <c r="A999" s="2"/>
      <c r="B999" s="2"/>
      <c r="C999" s="2"/>
      <c r="E999" s="2"/>
      <c r="G999" s="2"/>
      <c r="I999" s="2"/>
      <c r="K999" s="2"/>
      <c r="M999" s="2"/>
    </row>
    <row r="1000">
      <c r="A1000" s="2"/>
      <c r="B1000" s="2"/>
      <c r="C1000" s="2"/>
      <c r="E1000" s="2"/>
      <c r="G1000" s="2"/>
      <c r="I1000" s="2"/>
      <c r="K1000" s="2"/>
      <c r="M1000" s="2"/>
    </row>
    <row r="1001">
      <c r="A1001" s="2"/>
      <c r="B1001" s="2"/>
      <c r="C1001" s="2"/>
      <c r="E1001" s="2"/>
      <c r="G1001" s="2"/>
      <c r="I1001" s="2"/>
      <c r="K1001" s="2"/>
      <c r="M1001"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2" width="13.75"/>
    <col customWidth="1" min="3" max="3" width="29.5"/>
    <col customWidth="1" min="4" max="4" width="32.75"/>
    <col customWidth="1" min="5" max="5" width="2.88"/>
    <col customWidth="1" min="6" max="6" width="17.25"/>
    <col customWidth="1" min="7" max="7" width="25.88"/>
    <col customWidth="1" min="9" max="9" width="20.25"/>
    <col customWidth="1" min="10" max="10" width="34.75"/>
  </cols>
  <sheetData>
    <row r="1">
      <c r="A1" s="3" t="s">
        <v>234</v>
      </c>
      <c r="B1" s="1" t="s">
        <v>234</v>
      </c>
      <c r="C1" s="2"/>
      <c r="F1" s="2"/>
      <c r="I1" s="1" t="s">
        <v>235</v>
      </c>
      <c r="J1" s="1" t="s">
        <v>236</v>
      </c>
      <c r="L1" s="1"/>
    </row>
    <row r="2">
      <c r="A2" s="3"/>
      <c r="B2" s="1" t="s">
        <v>237</v>
      </c>
      <c r="C2" s="2"/>
      <c r="D2" s="5" t="str">
        <f>IFERROR(__xludf.DUMMYFUNCTION("GOOGLETRANSLATE(B2,""en"",""de"")"),"essen")</f>
        <v>essen</v>
      </c>
      <c r="E2" s="1"/>
      <c r="F2" s="2"/>
      <c r="G2" s="5" t="str">
        <f>"I have "&amp;B2</f>
        <v>I have eat</v>
      </c>
      <c r="I2" s="1" t="s">
        <v>238</v>
      </c>
      <c r="J2" s="1" t="s">
        <v>239</v>
      </c>
      <c r="L2" s="1" t="s">
        <v>240</v>
      </c>
    </row>
    <row r="3">
      <c r="A3" s="3"/>
      <c r="B3" s="1" t="s">
        <v>241</v>
      </c>
      <c r="C3" s="2"/>
      <c r="D3" s="5" t="str">
        <f>IFERROR(__xludf.DUMMYFUNCTION("GOOGLETRANSLATE(B3,""en"",""de"")"),"trinken")</f>
        <v>trinken</v>
      </c>
      <c r="F3" s="2"/>
      <c r="I3" s="1" t="s">
        <v>242</v>
      </c>
      <c r="J3" s="1" t="s">
        <v>243</v>
      </c>
      <c r="L3" s="1" t="s">
        <v>244</v>
      </c>
    </row>
    <row r="4">
      <c r="A4" s="3"/>
      <c r="B4" s="1" t="s">
        <v>245</v>
      </c>
      <c r="C4" s="2"/>
      <c r="D4" s="5" t="str">
        <f>IFERROR(__xludf.DUMMYFUNCTION("GOOGLETRANSLATE(B4,""en"",""de"")"),"schlafen")</f>
        <v>schlafen</v>
      </c>
      <c r="F4" s="2"/>
      <c r="I4" s="1" t="s">
        <v>246</v>
      </c>
      <c r="J4" s="1" t="s">
        <v>247</v>
      </c>
      <c r="L4" s="1" t="s">
        <v>248</v>
      </c>
    </row>
    <row r="5">
      <c r="A5" s="3"/>
      <c r="B5" s="1" t="s">
        <v>249</v>
      </c>
      <c r="C5" s="2"/>
      <c r="F5" s="2"/>
      <c r="I5" s="1" t="s">
        <v>250</v>
      </c>
      <c r="J5" s="1" t="s">
        <v>251</v>
      </c>
      <c r="L5" s="1" t="s">
        <v>252</v>
      </c>
    </row>
    <row r="6">
      <c r="A6" s="3"/>
      <c r="B6" s="1" t="s">
        <v>253</v>
      </c>
      <c r="C6" s="2"/>
      <c r="F6" s="2"/>
      <c r="I6" s="1" t="s">
        <v>254</v>
      </c>
      <c r="J6" s="1" t="s">
        <v>255</v>
      </c>
      <c r="L6" s="1" t="s">
        <v>256</v>
      </c>
    </row>
    <row r="7">
      <c r="A7" s="3"/>
      <c r="B7" s="1" t="s">
        <v>257</v>
      </c>
      <c r="C7" s="2"/>
      <c r="F7" s="2"/>
      <c r="I7" s="1" t="s">
        <v>258</v>
      </c>
      <c r="J7" s="1" t="s">
        <v>259</v>
      </c>
      <c r="L7" s="1" t="s">
        <v>260</v>
      </c>
    </row>
    <row r="8">
      <c r="A8" s="3"/>
      <c r="B8" s="1" t="s">
        <v>99</v>
      </c>
      <c r="C8" s="2"/>
      <c r="F8" s="2"/>
      <c r="I8" s="1" t="s">
        <v>261</v>
      </c>
      <c r="J8" s="1" t="s">
        <v>262</v>
      </c>
      <c r="L8" s="1" t="s">
        <v>263</v>
      </c>
    </row>
    <row r="9">
      <c r="A9" s="3"/>
      <c r="B9" s="1" t="s">
        <v>264</v>
      </c>
      <c r="C9" s="2"/>
      <c r="F9" s="2"/>
      <c r="I9" s="1" t="s">
        <v>265</v>
      </c>
      <c r="J9" s="1" t="s">
        <v>266</v>
      </c>
      <c r="L9" s="1" t="s">
        <v>267</v>
      </c>
    </row>
    <row r="10">
      <c r="A10" s="3"/>
      <c r="B10" s="1" t="s">
        <v>268</v>
      </c>
      <c r="C10" s="2"/>
      <c r="F10" s="2"/>
      <c r="I10" s="1" t="s">
        <v>269</v>
      </c>
      <c r="J10" s="1" t="s">
        <v>270</v>
      </c>
      <c r="L10" s="1" t="s">
        <v>271</v>
      </c>
    </row>
    <row r="11">
      <c r="A11" s="3"/>
      <c r="B11" s="1" t="s">
        <v>272</v>
      </c>
      <c r="C11" s="2"/>
      <c r="D11" s="1" t="s">
        <v>273</v>
      </c>
      <c r="E11" s="1"/>
      <c r="F11" s="2"/>
      <c r="G11" s="1" t="s">
        <v>274</v>
      </c>
      <c r="I11" s="1" t="s">
        <v>275</v>
      </c>
      <c r="J11" s="1" t="s">
        <v>276</v>
      </c>
      <c r="L11" s="1" t="s">
        <v>277</v>
      </c>
    </row>
    <row r="12">
      <c r="A12" s="3"/>
      <c r="B12" s="1" t="s">
        <v>278</v>
      </c>
      <c r="C12" s="2"/>
      <c r="D12" s="1" t="s">
        <v>279</v>
      </c>
      <c r="E12" s="1"/>
      <c r="F12" s="2"/>
      <c r="G12" s="1" t="s">
        <v>280</v>
      </c>
      <c r="I12" s="1" t="s">
        <v>281</v>
      </c>
      <c r="J12" s="1" t="s">
        <v>282</v>
      </c>
      <c r="L12" s="1" t="s">
        <v>283</v>
      </c>
    </row>
    <row r="13">
      <c r="A13" s="3"/>
      <c r="B13" s="1" t="s">
        <v>284</v>
      </c>
      <c r="C13" s="2"/>
      <c r="D13" s="1" t="s">
        <v>285</v>
      </c>
      <c r="E13" s="1"/>
      <c r="F13" s="2"/>
      <c r="G13" s="1" t="s">
        <v>286</v>
      </c>
      <c r="I13" s="1" t="s">
        <v>287</v>
      </c>
      <c r="J13" s="1" t="s">
        <v>288</v>
      </c>
      <c r="L13" s="1" t="s">
        <v>289</v>
      </c>
    </row>
    <row r="14">
      <c r="A14" s="3"/>
      <c r="B14" s="1" t="s">
        <v>290</v>
      </c>
      <c r="C14" s="3" t="s">
        <v>291</v>
      </c>
      <c r="D14" s="5" t="str">
        <f>IFERROR(__xludf.DUMMYFUNCTION("GOOGLETRANSLATE(C14,""en"",""de"")"),"Ich kopiere.")</f>
        <v>Ich kopiere.</v>
      </c>
      <c r="F14" s="3" t="s">
        <v>292</v>
      </c>
      <c r="G14" s="5" t="str">
        <f>IFERROR(__xludf.DUMMYFUNCTION("GOOGLETRANSLATE(F14,""en"",""de"")"),"Ich habe kopiert")</f>
        <v>Ich habe kopiert</v>
      </c>
      <c r="I14" s="1" t="s">
        <v>293</v>
      </c>
      <c r="J14" s="1" t="s">
        <v>294</v>
      </c>
      <c r="L14" s="1" t="s">
        <v>295</v>
      </c>
    </row>
    <row r="15">
      <c r="A15" s="3"/>
      <c r="B15" s="1" t="s">
        <v>296</v>
      </c>
      <c r="C15" s="3" t="s">
        <v>297</v>
      </c>
      <c r="D15" s="5" t="str">
        <f>IFERROR(__xludf.DUMMYFUNCTION("GOOGLETRANSLATE(C15,""en"",""de"")"),"Ich füge ein.")</f>
        <v>Ich füge ein.</v>
      </c>
      <c r="F15" s="3" t="s">
        <v>298</v>
      </c>
      <c r="G15" s="5" t="str">
        <f>IFERROR(__xludf.DUMMYFUNCTION("GOOGLETRANSLATE(F15,""en"",""de"")"),"Ich habe eingefügt.")</f>
        <v>Ich habe eingefügt.</v>
      </c>
      <c r="I15" s="1" t="s">
        <v>299</v>
      </c>
      <c r="J15" s="1" t="s">
        <v>300</v>
      </c>
      <c r="L15" s="1" t="s">
        <v>301</v>
      </c>
    </row>
    <row r="16">
      <c r="A16" s="3" t="s">
        <v>302</v>
      </c>
      <c r="B16" s="5" t="str">
        <f>IFERROR(__xludf.DUMMYFUNCTION("GOOGLETRANSLATE(A16,""en"",""de"")"),"zeichnen")</f>
        <v>zeichnen</v>
      </c>
      <c r="C16" s="3" t="s">
        <v>303</v>
      </c>
      <c r="D16" s="1" t="s">
        <v>304</v>
      </c>
      <c r="F16" s="3" t="s">
        <v>305</v>
      </c>
      <c r="G16" s="1" t="str">
        <f>IFERROR(__xludf.DUMMYFUNCTION("GOOGLETRANSLATE(F16,""en"",""de"")"),"Ich habe gezeichnet.")</f>
        <v>Ich habe gezeichnet.</v>
      </c>
      <c r="I16" s="1" t="s">
        <v>306</v>
      </c>
      <c r="J16" s="1" t="s">
        <v>307</v>
      </c>
      <c r="L16" s="1" t="s">
        <v>308</v>
      </c>
    </row>
    <row r="17">
      <c r="A17" s="3" t="s">
        <v>309</v>
      </c>
      <c r="B17" s="5" t="str">
        <f>IFERROR(__xludf.DUMMYFUNCTION("GOOGLETRANSLATE(A17,""en"",""de"")"),"furzen")</f>
        <v>furzen</v>
      </c>
      <c r="C17" s="3" t="s">
        <v>310</v>
      </c>
      <c r="D17" s="5" t="str">
        <f>IFERROR(__xludf.DUMMYFUNCTION("GOOGLETRANSLATE(C17,""en"",""de"")"),"Ich furze.")</f>
        <v>Ich furze.</v>
      </c>
      <c r="F17" s="3" t="s">
        <v>311</v>
      </c>
      <c r="G17" s="5" t="str">
        <f>IFERROR(__xludf.DUMMYFUNCTION("GOOGLETRANSLATE(F17,""en"",""de"")"),"Ich habe gefurzt.")</f>
        <v>Ich habe gefurzt.</v>
      </c>
      <c r="I17" s="1" t="s">
        <v>312</v>
      </c>
      <c r="J17" s="1" t="s">
        <v>313</v>
      </c>
      <c r="L17" s="1" t="s">
        <v>314</v>
      </c>
    </row>
    <row r="18">
      <c r="A18" s="3" t="s">
        <v>315</v>
      </c>
      <c r="B18" s="5" t="str">
        <f>IFERROR(__xludf.DUMMYFUNCTION("GOOGLETRANSLATE(A18,""en"",""de"")"),"bevorzugen")</f>
        <v>bevorzugen</v>
      </c>
      <c r="C18" s="3" t="s">
        <v>316</v>
      </c>
      <c r="D18" s="5" t="str">
        <f>IFERROR(__xludf.DUMMYFUNCTION("GOOGLETRANSLATE(C18,""en"",""de"")"),"Ich bevorzuge weiße Männer.")</f>
        <v>Ich bevorzuge weiße Männer.</v>
      </c>
      <c r="F18" s="3" t="s">
        <v>317</v>
      </c>
      <c r="G18" s="5" t="str">
        <f>IFERROR(__xludf.DUMMYFUNCTION("GOOGLETRANSLATE(F18,""en"",""de"")"),"Ich bevorzugte weiße Männer.")</f>
        <v>Ich bevorzugte weiße Männer.</v>
      </c>
      <c r="I18" s="1" t="s">
        <v>318</v>
      </c>
      <c r="J18" s="1" t="s">
        <v>319</v>
      </c>
      <c r="L18" s="1" t="s">
        <v>320</v>
      </c>
    </row>
    <row r="19">
      <c r="A19" s="3" t="s">
        <v>321</v>
      </c>
      <c r="B19" s="1" t="s">
        <v>322</v>
      </c>
      <c r="C19" s="3" t="s">
        <v>323</v>
      </c>
      <c r="D19" s="5" t="str">
        <f>IFERROR(__xludf.DUMMYFUNCTION("GOOGLETRANSLATE(C19,""en"",""de"")"),"Ich werde dir Deutsch beibringen.")</f>
        <v>Ich werde dir Deutsch beibringen.</v>
      </c>
      <c r="F19" s="3" t="s">
        <v>324</v>
      </c>
      <c r="G19" s="5" t="str">
        <f>IFERROR(__xludf.DUMMYFUNCTION("GOOGLETRANSLATE(F19,""en"",""de"")"),"Ich habe dir Deutsch beigebracht.")</f>
        <v>Ich habe dir Deutsch beigebracht.</v>
      </c>
      <c r="I19" s="1" t="s">
        <v>325</v>
      </c>
      <c r="J19" s="1" t="s">
        <v>326</v>
      </c>
      <c r="L19" s="1" t="s">
        <v>327</v>
      </c>
    </row>
    <row r="20">
      <c r="A20" s="3" t="s">
        <v>328</v>
      </c>
      <c r="B20" s="5" t="str">
        <f>IFERROR(__xludf.DUMMYFUNCTION("GOOGLETRANSLATE(A20,""en"",""de"")"),"aufgeben")</f>
        <v>aufgeben</v>
      </c>
      <c r="C20" s="3" t="s">
        <v>329</v>
      </c>
      <c r="D20" s="5" t="str">
        <f>IFERROR(__xludf.DUMMYFUNCTION("GOOGLETRANSLATE(C20,""en"",""de"")"),"Ich gebe nicht auf.")</f>
        <v>Ich gebe nicht auf.</v>
      </c>
      <c r="F20" s="3" t="s">
        <v>330</v>
      </c>
      <c r="G20" s="5" t="str">
        <f>IFERROR(__xludf.DUMMYFUNCTION("GOOGLETRANSLATE(F20,""en"",""de"")"),"Ich habe nicht aufgegeben.")</f>
        <v>Ich habe nicht aufgegeben.</v>
      </c>
      <c r="I20" s="1" t="s">
        <v>331</v>
      </c>
      <c r="J20" s="1" t="s">
        <v>332</v>
      </c>
      <c r="L20" s="1" t="s">
        <v>333</v>
      </c>
    </row>
    <row r="21">
      <c r="A21" s="3" t="s">
        <v>334</v>
      </c>
      <c r="B21" s="5" t="str">
        <f>IFERROR(__xludf.DUMMYFUNCTION("GOOGLETRANSLATE(A21,""en"",""de"")"),"Zweifeln")</f>
        <v>Zweifeln</v>
      </c>
      <c r="C21" s="3" t="s">
        <v>335</v>
      </c>
      <c r="D21" s="5" t="str">
        <f>IFERROR(__xludf.DUMMYFUNCTION("GOOGLETRANSLATE(C21,""en"",""de"")"),"Ich zweifle nicht an dir.")</f>
        <v>Ich zweifle nicht an dir.</v>
      </c>
      <c r="F21" s="3" t="s">
        <v>336</v>
      </c>
      <c r="G21" s="5" t="str">
        <f>IFERROR(__xludf.DUMMYFUNCTION("GOOGLETRANSLATE(F21,""en"",""de"")"),"Ich habe nicht gezweifelt.")</f>
        <v>Ich habe nicht gezweifelt.</v>
      </c>
      <c r="I21" s="1" t="s">
        <v>337</v>
      </c>
      <c r="J21" s="1" t="s">
        <v>338</v>
      </c>
      <c r="L21" s="1" t="s">
        <v>339</v>
      </c>
    </row>
    <row r="22">
      <c r="A22" s="3" t="s">
        <v>340</v>
      </c>
      <c r="B22" s="5" t="str">
        <f>IFERROR(__xludf.DUMMYFUNCTION("GOOGLETRANSLATE(A22,""en"",""de"")"),"berühren")</f>
        <v>berühren</v>
      </c>
      <c r="C22" s="3" t="s">
        <v>341</v>
      </c>
      <c r="D22" s="5" t="str">
        <f>IFERROR(__xludf.DUMMYFUNCTION("GOOGLETRANSLATE(C22,""en"",""de"")"),"Ein berühmter Mann hat mich berührt. ")</f>
        <v>Ein berühmter Mann hat mich berührt. </v>
      </c>
      <c r="F22" s="2"/>
      <c r="G22" s="5" t="str">
        <f>IFERROR(__xludf.DUMMYFUNCTION("GOOGLETRANSLATE(F22,""en"",""de"")"),"#VALUE!")</f>
        <v>#VALUE!</v>
      </c>
      <c r="I22" s="1" t="s">
        <v>342</v>
      </c>
      <c r="J22" s="1" t="s">
        <v>343</v>
      </c>
      <c r="L22" s="1" t="s">
        <v>344</v>
      </c>
    </row>
    <row r="23">
      <c r="A23" s="3" t="s">
        <v>345</v>
      </c>
      <c r="B23" s="5" t="str">
        <f>IFERROR(__xludf.DUMMYFUNCTION("GOOGLETRANSLATE(A23,""en"",""de"")"),"verraten")</f>
        <v>verraten</v>
      </c>
      <c r="C23" s="3" t="s">
        <v>346</v>
      </c>
      <c r="D23" s="5" t="str">
        <f>IFERROR(__xludf.DUMMYFUNCTION("GOOGLETRANSLATE(C23,""en"",""de"")"),"Ratten verlassen das Schiff, bevor es sinkt.")</f>
        <v>Ratten verlassen das Schiff, bevor es sinkt.</v>
      </c>
      <c r="F23" s="2"/>
      <c r="G23" s="5" t="str">
        <f>IFERROR(__xludf.DUMMYFUNCTION("GOOGLETRANSLATE(F23,""en"",""de"")"),"#VALUE!")</f>
        <v>#VALUE!</v>
      </c>
      <c r="I23" s="1" t="s">
        <v>347</v>
      </c>
      <c r="J23" s="1" t="s">
        <v>348</v>
      </c>
      <c r="L23" s="1" t="s">
        <v>349</v>
      </c>
    </row>
    <row r="24">
      <c r="A24" s="3" t="s">
        <v>350</v>
      </c>
      <c r="B24" s="5" t="str">
        <f>IFERROR(__xludf.DUMMYFUNCTION("GOOGLETRANSLATE(A24,""en"",""de"")"),"zu entscheiden")</f>
        <v>zu entscheiden</v>
      </c>
      <c r="C24" s="3" t="s">
        <v>351</v>
      </c>
      <c r="D24" s="5" t="str">
        <f>IFERROR(__xludf.DUMMYFUNCTION("GOOGLETRANSLATE(C24,""en"",""de"")"),"Du, Du kannst diese Entscheidung treffen. ")</f>
        <v>Du, Du kannst diese Entscheidung treffen. </v>
      </c>
      <c r="F24" s="3" t="s">
        <v>352</v>
      </c>
      <c r="G24" s="5" t="str">
        <f>IFERROR(__xludf.DUMMYFUNCTION("GOOGLETRANSLATE(F24,""en"",""de"")"),"Du kannst entscheiden. ")</f>
        <v>Du kannst entscheiden. </v>
      </c>
      <c r="I24" s="1" t="s">
        <v>353</v>
      </c>
      <c r="J24" s="1" t="s">
        <v>354</v>
      </c>
      <c r="L24" s="1" t="s">
        <v>355</v>
      </c>
    </row>
    <row r="25">
      <c r="A25" s="3" t="s">
        <v>356</v>
      </c>
      <c r="B25" s="5" t="str">
        <f>IFERROR(__xludf.DUMMYFUNCTION("GOOGLETRANSLATE(A25,""en"",""de"")"),"erlauben")</f>
        <v>erlauben</v>
      </c>
      <c r="C25" s="3" t="s">
        <v>357</v>
      </c>
      <c r="D25" s="5" t="str">
        <f>IFERROR(__xludf.DUMMYFUNCTION("GOOGLETRANSLATE(C25,""en"",""de"")"),"Du brauchst meine Erlaubnis nicht.")</f>
        <v>Du brauchst meine Erlaubnis nicht.</v>
      </c>
      <c r="F25" s="2"/>
      <c r="G25" s="5" t="str">
        <f>IFERROR(__xludf.DUMMYFUNCTION("GOOGLETRANSLATE(F25,""en"",""de"")"),"#VALUE!")</f>
        <v>#VALUE!</v>
      </c>
      <c r="I25" s="1" t="s">
        <v>358</v>
      </c>
      <c r="J25" s="1" t="s">
        <v>359</v>
      </c>
      <c r="L25" s="1" t="s">
        <v>360</v>
      </c>
    </row>
    <row r="26">
      <c r="A26" s="3" t="s">
        <v>361</v>
      </c>
      <c r="B26" s="5" t="str">
        <f>IFERROR(__xludf.DUMMYFUNCTION("GOOGLETRANSLATE(A26,""en"",""de"")"),"aussprechen")</f>
        <v>aussprechen</v>
      </c>
      <c r="C26" s="3" t="s">
        <v>362</v>
      </c>
      <c r="D26" s="5" t="str">
        <f>IFERROR(__xludf.DUMMYFUNCTION("GOOGLETRANSLATE(C26,""en"",""de"")"),"Ich habe es nicht richtig ausgesprochen.")</f>
        <v>Ich habe es nicht richtig ausgesprochen.</v>
      </c>
      <c r="F26" s="2"/>
      <c r="G26" s="5" t="str">
        <f>IFERROR(__xludf.DUMMYFUNCTION("GOOGLETRANSLATE(F26,""en"",""de"")"),"#VALUE!")</f>
        <v>#VALUE!</v>
      </c>
      <c r="I26" s="1" t="s">
        <v>363</v>
      </c>
      <c r="J26" s="1" t="s">
        <v>364</v>
      </c>
      <c r="L26" s="1" t="s">
        <v>365</v>
      </c>
    </row>
    <row r="27">
      <c r="A27" s="3" t="s">
        <v>366</v>
      </c>
      <c r="B27" s="5" t="str">
        <f>IFERROR(__xludf.DUMMYFUNCTION("GOOGLETRANSLATE(A27,""en"",""de"")"),"benutzen")</f>
        <v>benutzen</v>
      </c>
      <c r="C27" s="3" t="s">
        <v>367</v>
      </c>
      <c r="D27" s="5" t="str">
        <f>IFERROR(__xludf.DUMMYFUNCTION("GOOGLETRANSLATE(C27,""en"",""de"")"),"Niemand benutzt es meistens.")</f>
        <v>Niemand benutzt es meistens.</v>
      </c>
      <c r="F27" s="2"/>
      <c r="G27" s="5" t="str">
        <f>IFERROR(__xludf.DUMMYFUNCTION("GOOGLETRANSLATE(F27,""en"",""de"")"),"#VALUE!")</f>
        <v>#VALUE!</v>
      </c>
      <c r="I27" s="1" t="s">
        <v>368</v>
      </c>
      <c r="J27" s="1" t="s">
        <v>369</v>
      </c>
      <c r="L27" s="1" t="s">
        <v>370</v>
      </c>
    </row>
    <row r="28">
      <c r="A28" s="3" t="s">
        <v>371</v>
      </c>
      <c r="B28" s="5" t="str">
        <f>IFERROR(__xludf.DUMMYFUNCTION("GOOGLETRANSLATE(A28,""en"",""de"")"),"einfügen")</f>
        <v>einfügen</v>
      </c>
      <c r="C28" s="2"/>
      <c r="D28" s="5" t="str">
        <f>IFERROR(__xludf.DUMMYFUNCTION("GOOGLETRANSLATE(C28,""en"",""de"")"),"#VALUE!")</f>
        <v>#VALUE!</v>
      </c>
      <c r="F28" s="2"/>
      <c r="G28" s="5" t="str">
        <f>IFERROR(__xludf.DUMMYFUNCTION("GOOGLETRANSLATE(F28,""en"",""de"")"),"#VALUE!")</f>
        <v>#VALUE!</v>
      </c>
      <c r="I28" s="1" t="s">
        <v>372</v>
      </c>
      <c r="J28" s="1" t="s">
        <v>373</v>
      </c>
      <c r="L28" s="1" t="s">
        <v>374</v>
      </c>
    </row>
    <row r="29">
      <c r="A29" s="3" t="s">
        <v>375</v>
      </c>
      <c r="B29" s="5" t="str">
        <f>IFERROR(__xludf.DUMMYFUNCTION("GOOGLETRANSLATE(A29,""en"",""de"")"),"Ich habe die Datei eingefügt. ")</f>
        <v>Ich habe die Datei eingefügt. </v>
      </c>
      <c r="C29" s="2"/>
      <c r="D29" s="5" t="str">
        <f>IFERROR(__xludf.DUMMYFUNCTION("GOOGLETRANSLATE(C29,""en"",""de"")"),"#VALUE!")</f>
        <v>#VALUE!</v>
      </c>
      <c r="F29" s="2"/>
      <c r="G29" s="5" t="str">
        <f>IFERROR(__xludf.DUMMYFUNCTION("GOOGLETRANSLATE(F29,""en"",""de"")"),"#VALUE!")</f>
        <v>#VALUE!</v>
      </c>
      <c r="I29" s="1" t="s">
        <v>376</v>
      </c>
      <c r="J29" s="1" t="s">
        <v>377</v>
      </c>
      <c r="L29" s="1" t="s">
        <v>378</v>
      </c>
    </row>
    <row r="30">
      <c r="A30" s="3" t="s">
        <v>379</v>
      </c>
      <c r="B30" s="5" t="str">
        <f>IFERROR(__xludf.DUMMYFUNCTION("GOOGLETRANSLATE(A30,""en"",""de"")"),"Ich habe die Datei gespeichert.")</f>
        <v>Ich habe die Datei gespeichert.</v>
      </c>
      <c r="C30" s="2"/>
      <c r="D30" s="5" t="str">
        <f>IFERROR(__xludf.DUMMYFUNCTION("GOOGLETRANSLATE(C30,""en"",""de"")"),"#VALUE!")</f>
        <v>#VALUE!</v>
      </c>
      <c r="F30" s="2"/>
      <c r="G30" s="5" t="str">
        <f>IFERROR(__xludf.DUMMYFUNCTION("GOOGLETRANSLATE(F30,""en"",""de"")"),"#VALUE!")</f>
        <v>#VALUE!</v>
      </c>
      <c r="I30" s="1" t="s">
        <v>380</v>
      </c>
      <c r="J30" s="1" t="s">
        <v>381</v>
      </c>
      <c r="L30" s="1" t="s">
        <v>382</v>
      </c>
    </row>
    <row r="31">
      <c r="A31" s="3" t="s">
        <v>383</v>
      </c>
      <c r="B31" s="5" t="str">
        <f>IFERROR(__xludf.DUMMYFUNCTION("GOOGLETRANSLATE(A31,""en"",""de"")"),"Ich speichere die Datei.")</f>
        <v>Ich speichere die Datei.</v>
      </c>
      <c r="C31" s="2"/>
      <c r="D31" s="5" t="str">
        <f>IFERROR(__xludf.DUMMYFUNCTION("GOOGLETRANSLATE(C31,""en"",""de"")"),"#VALUE!")</f>
        <v>#VALUE!</v>
      </c>
      <c r="F31" s="2"/>
      <c r="G31" s="5" t="str">
        <f>IFERROR(__xludf.DUMMYFUNCTION("GOOGLETRANSLATE(F31,""en"",""de"")"),"#VALUE!")</f>
        <v>#VALUE!</v>
      </c>
      <c r="I31" s="1" t="s">
        <v>384</v>
      </c>
      <c r="J31" s="1" t="s">
        <v>385</v>
      </c>
      <c r="L31" s="1" t="s">
        <v>386</v>
      </c>
    </row>
    <row r="32">
      <c r="A32" s="3" t="s">
        <v>387</v>
      </c>
      <c r="C32" s="2"/>
      <c r="F32" s="2"/>
      <c r="I32" s="1" t="s">
        <v>388</v>
      </c>
      <c r="J32" s="1" t="s">
        <v>389</v>
      </c>
      <c r="L32" s="1" t="s">
        <v>390</v>
      </c>
    </row>
    <row r="33">
      <c r="A33" s="2"/>
      <c r="B33" s="1" t="s">
        <v>391</v>
      </c>
      <c r="C33" s="2"/>
      <c r="D33" s="1" t="s">
        <v>392</v>
      </c>
      <c r="F33" s="2"/>
      <c r="I33" s="1" t="s">
        <v>393</v>
      </c>
      <c r="J33" s="1" t="s">
        <v>394</v>
      </c>
      <c r="L33" s="1" t="s">
        <v>395</v>
      </c>
    </row>
    <row r="34">
      <c r="A34" s="2"/>
      <c r="C34" s="2"/>
      <c r="F34" s="2"/>
      <c r="I34" s="1" t="s">
        <v>396</v>
      </c>
      <c r="J34" s="1" t="s">
        <v>397</v>
      </c>
      <c r="L34" s="1" t="s">
        <v>398</v>
      </c>
    </row>
    <row r="35">
      <c r="A35" s="2"/>
      <c r="C35" s="2"/>
      <c r="F35" s="2"/>
      <c r="I35" s="1" t="s">
        <v>399</v>
      </c>
      <c r="J35" s="1" t="s">
        <v>400</v>
      </c>
      <c r="L35" s="1" t="s">
        <v>401</v>
      </c>
    </row>
    <row r="36">
      <c r="A36" s="2"/>
      <c r="C36" s="2"/>
      <c r="F36" s="2"/>
      <c r="I36" s="1" t="s">
        <v>402</v>
      </c>
      <c r="J36" s="1" t="s">
        <v>403</v>
      </c>
      <c r="L36" s="1" t="s">
        <v>404</v>
      </c>
    </row>
    <row r="37">
      <c r="A37" s="2"/>
      <c r="C37" s="2"/>
      <c r="F37" s="2"/>
      <c r="I37" s="1" t="s">
        <v>405</v>
      </c>
      <c r="J37" s="1" t="s">
        <v>406</v>
      </c>
      <c r="L37" s="1" t="s">
        <v>407</v>
      </c>
    </row>
    <row r="38">
      <c r="A38" s="2"/>
      <c r="C38" s="2"/>
      <c r="F38" s="2"/>
      <c r="I38" s="1" t="s">
        <v>408</v>
      </c>
      <c r="J38" s="1" t="s">
        <v>409</v>
      </c>
      <c r="L38" s="1" t="s">
        <v>410</v>
      </c>
    </row>
    <row r="39">
      <c r="A39" s="2"/>
      <c r="C39" s="2"/>
      <c r="F39" s="2"/>
      <c r="I39" s="1" t="s">
        <v>411</v>
      </c>
      <c r="J39" s="1" t="s">
        <v>412</v>
      </c>
      <c r="L39" s="1" t="s">
        <v>413</v>
      </c>
    </row>
    <row r="40">
      <c r="A40" s="2"/>
      <c r="C40" s="2"/>
      <c r="F40" s="2"/>
      <c r="I40" s="1" t="s">
        <v>414</v>
      </c>
      <c r="J40" s="1" t="s">
        <v>415</v>
      </c>
      <c r="L40" s="1" t="s">
        <v>416</v>
      </c>
    </row>
    <row r="41">
      <c r="A41" s="2"/>
      <c r="C41" s="2"/>
      <c r="F41" s="2"/>
      <c r="I41" s="1" t="s">
        <v>417</v>
      </c>
      <c r="J41" s="1" t="s">
        <v>418</v>
      </c>
      <c r="L41" s="1" t="s">
        <v>419</v>
      </c>
    </row>
    <row r="42">
      <c r="A42" s="2"/>
      <c r="C42" s="2"/>
      <c r="F42" s="2"/>
      <c r="I42" s="1" t="s">
        <v>420</v>
      </c>
      <c r="J42" s="1" t="s">
        <v>421</v>
      </c>
      <c r="L42" s="1" t="s">
        <v>422</v>
      </c>
    </row>
    <row r="43">
      <c r="A43" s="2"/>
      <c r="C43" s="2"/>
      <c r="F43" s="2"/>
      <c r="I43" s="1" t="s">
        <v>423</v>
      </c>
      <c r="J43" s="1" t="s">
        <v>424</v>
      </c>
      <c r="L43" s="1" t="s">
        <v>425</v>
      </c>
    </row>
    <row r="44">
      <c r="A44" s="2"/>
      <c r="C44" s="2"/>
      <c r="F44" s="2"/>
      <c r="I44" s="1" t="s">
        <v>426</v>
      </c>
      <c r="J44" s="1" t="s">
        <v>427</v>
      </c>
      <c r="L44" s="1" t="s">
        <v>428</v>
      </c>
    </row>
    <row r="45">
      <c r="A45" s="2"/>
      <c r="C45" s="2"/>
      <c r="F45" s="2"/>
      <c r="I45" s="1" t="s">
        <v>429</v>
      </c>
      <c r="J45" s="1" t="s">
        <v>430</v>
      </c>
      <c r="L45" s="1" t="s">
        <v>431</v>
      </c>
    </row>
    <row r="46">
      <c r="A46" s="2"/>
      <c r="C46" s="2"/>
      <c r="F46" s="2"/>
      <c r="I46" s="1" t="s">
        <v>432</v>
      </c>
      <c r="J46" s="1" t="s">
        <v>433</v>
      </c>
      <c r="L46" s="1" t="s">
        <v>434</v>
      </c>
    </row>
    <row r="47">
      <c r="A47" s="2"/>
      <c r="C47" s="2"/>
      <c r="F47" s="2"/>
      <c r="I47" s="1" t="s">
        <v>435</v>
      </c>
      <c r="J47" s="1" t="s">
        <v>436</v>
      </c>
      <c r="L47" s="1" t="s">
        <v>437</v>
      </c>
    </row>
    <row r="48">
      <c r="A48" s="2"/>
      <c r="C48" s="2"/>
      <c r="F48" s="2"/>
      <c r="I48" s="1" t="s">
        <v>438</v>
      </c>
      <c r="J48" s="1" t="s">
        <v>439</v>
      </c>
      <c r="L48" s="1" t="s">
        <v>440</v>
      </c>
    </row>
    <row r="49">
      <c r="A49" s="2"/>
      <c r="C49" s="2"/>
      <c r="F49" s="2"/>
      <c r="I49" s="1" t="s">
        <v>441</v>
      </c>
      <c r="J49" s="1" t="s">
        <v>442</v>
      </c>
      <c r="L49" s="1" t="s">
        <v>443</v>
      </c>
    </row>
    <row r="50">
      <c r="A50" s="2"/>
      <c r="C50" s="2"/>
      <c r="F50" s="2"/>
      <c r="I50" s="1" t="s">
        <v>444</v>
      </c>
      <c r="J50" s="1" t="s">
        <v>445</v>
      </c>
      <c r="L50" s="1" t="s">
        <v>446</v>
      </c>
    </row>
    <row r="51">
      <c r="A51" s="2"/>
      <c r="C51" s="2"/>
      <c r="F51" s="2"/>
      <c r="I51" s="1" t="s">
        <v>447</v>
      </c>
      <c r="J51" s="1" t="s">
        <v>448</v>
      </c>
      <c r="L51" s="1" t="s">
        <v>449</v>
      </c>
    </row>
    <row r="52">
      <c r="A52" s="2"/>
      <c r="C52" s="2"/>
      <c r="F52" s="2"/>
      <c r="I52" s="1" t="s">
        <v>450</v>
      </c>
      <c r="J52" s="1" t="s">
        <v>451</v>
      </c>
      <c r="L52" s="1" t="s">
        <v>452</v>
      </c>
    </row>
    <row r="53">
      <c r="A53" s="2"/>
      <c r="C53" s="2"/>
      <c r="F53" s="2"/>
      <c r="I53" s="1" t="s">
        <v>453</v>
      </c>
      <c r="J53" s="1" t="s">
        <v>454</v>
      </c>
      <c r="L53" s="1" t="s">
        <v>455</v>
      </c>
    </row>
    <row r="54">
      <c r="A54" s="2"/>
      <c r="C54" s="2"/>
      <c r="F54" s="2"/>
      <c r="I54" s="1" t="s">
        <v>456</v>
      </c>
      <c r="J54" s="1" t="s">
        <v>457</v>
      </c>
      <c r="L54" s="1" t="s">
        <v>458</v>
      </c>
    </row>
    <row r="55">
      <c r="A55" s="2"/>
      <c r="C55" s="2"/>
      <c r="F55" s="2"/>
      <c r="I55" s="1" t="s">
        <v>459</v>
      </c>
      <c r="J55" s="1" t="s">
        <v>460</v>
      </c>
      <c r="L55" s="1" t="s">
        <v>461</v>
      </c>
    </row>
    <row r="56">
      <c r="A56" s="2"/>
      <c r="C56" s="2"/>
      <c r="F56" s="2"/>
      <c r="I56" s="1" t="s">
        <v>462</v>
      </c>
      <c r="J56" s="1" t="s">
        <v>463</v>
      </c>
      <c r="L56" s="1" t="s">
        <v>464</v>
      </c>
    </row>
    <row r="57">
      <c r="A57" s="2"/>
      <c r="C57" s="2"/>
      <c r="F57" s="2"/>
      <c r="I57" s="1" t="s">
        <v>465</v>
      </c>
      <c r="J57" s="1" t="s">
        <v>466</v>
      </c>
      <c r="L57" s="1" t="s">
        <v>467</v>
      </c>
    </row>
    <row r="58">
      <c r="A58" s="2"/>
      <c r="C58" s="2"/>
      <c r="F58" s="2"/>
      <c r="I58" s="1" t="s">
        <v>468</v>
      </c>
      <c r="J58" s="1" t="s">
        <v>469</v>
      </c>
      <c r="L58" s="1" t="s">
        <v>470</v>
      </c>
    </row>
    <row r="59">
      <c r="A59" s="2"/>
      <c r="C59" s="2"/>
      <c r="F59" s="2"/>
      <c r="I59" s="1" t="s">
        <v>471</v>
      </c>
      <c r="J59" s="1" t="s">
        <v>472</v>
      </c>
      <c r="L59" s="1" t="s">
        <v>473</v>
      </c>
    </row>
    <row r="60">
      <c r="A60" s="2"/>
      <c r="C60" s="2"/>
      <c r="F60" s="2"/>
      <c r="I60" s="1" t="s">
        <v>474</v>
      </c>
      <c r="J60" s="1" t="s">
        <v>475</v>
      </c>
      <c r="L60" s="1" t="s">
        <v>476</v>
      </c>
    </row>
    <row r="61">
      <c r="A61" s="2"/>
      <c r="C61" s="2"/>
      <c r="F61" s="2"/>
      <c r="I61" s="1" t="s">
        <v>477</v>
      </c>
      <c r="J61" s="1" t="s">
        <v>478</v>
      </c>
      <c r="L61" s="1" t="s">
        <v>479</v>
      </c>
    </row>
    <row r="62">
      <c r="A62" s="2"/>
      <c r="C62" s="2"/>
      <c r="F62" s="2"/>
      <c r="I62" s="1" t="s">
        <v>480</v>
      </c>
      <c r="J62" s="1" t="s">
        <v>481</v>
      </c>
      <c r="L62" s="1" t="s">
        <v>482</v>
      </c>
    </row>
    <row r="63">
      <c r="A63" s="2"/>
      <c r="C63" s="2"/>
      <c r="F63" s="2"/>
      <c r="I63" s="1" t="s">
        <v>483</v>
      </c>
      <c r="J63" s="1" t="s">
        <v>484</v>
      </c>
      <c r="L63" s="1" t="s">
        <v>485</v>
      </c>
    </row>
    <row r="64">
      <c r="A64" s="2"/>
      <c r="C64" s="2"/>
      <c r="F64" s="2"/>
      <c r="I64" s="1" t="s">
        <v>486</v>
      </c>
      <c r="J64" s="1" t="s">
        <v>487</v>
      </c>
      <c r="L64" s="1" t="s">
        <v>488</v>
      </c>
    </row>
    <row r="65">
      <c r="A65" s="2"/>
      <c r="C65" s="2"/>
      <c r="F65" s="2"/>
      <c r="I65" s="1" t="s">
        <v>489</v>
      </c>
      <c r="J65" s="1" t="s">
        <v>490</v>
      </c>
      <c r="L65" s="1" t="s">
        <v>491</v>
      </c>
    </row>
    <row r="66">
      <c r="A66" s="2"/>
      <c r="C66" s="2"/>
      <c r="F66" s="2"/>
      <c r="I66" s="1" t="s">
        <v>492</v>
      </c>
      <c r="J66" s="1" t="s">
        <v>493</v>
      </c>
      <c r="L66" s="1" t="s">
        <v>494</v>
      </c>
    </row>
    <row r="67">
      <c r="A67" s="2"/>
      <c r="C67" s="2"/>
      <c r="F67" s="2"/>
      <c r="I67" s="1" t="s">
        <v>495</v>
      </c>
      <c r="J67" s="1" t="s">
        <v>496</v>
      </c>
      <c r="L67" s="1" t="s">
        <v>497</v>
      </c>
    </row>
    <row r="68">
      <c r="A68" s="2"/>
      <c r="C68" s="2"/>
      <c r="F68" s="2"/>
      <c r="I68" s="1" t="s">
        <v>498</v>
      </c>
      <c r="J68" s="1" t="s">
        <v>499</v>
      </c>
      <c r="L68" s="1" t="s">
        <v>500</v>
      </c>
    </row>
    <row r="69">
      <c r="A69" s="2"/>
      <c r="C69" s="2"/>
      <c r="F69" s="2"/>
      <c r="I69" s="1" t="s">
        <v>501</v>
      </c>
      <c r="J69" s="1" t="s">
        <v>502</v>
      </c>
      <c r="L69" s="1" t="s">
        <v>503</v>
      </c>
    </row>
    <row r="70">
      <c r="A70" s="2"/>
      <c r="C70" s="2"/>
      <c r="F70" s="2"/>
      <c r="I70" s="1" t="s">
        <v>504</v>
      </c>
      <c r="J70" s="1" t="s">
        <v>505</v>
      </c>
    </row>
    <row r="71">
      <c r="A71" s="2"/>
      <c r="C71" s="2"/>
      <c r="F71" s="2"/>
      <c r="I71" s="1" t="s">
        <v>506</v>
      </c>
      <c r="J71" s="1" t="s">
        <v>507</v>
      </c>
      <c r="L71" s="1"/>
    </row>
    <row r="72">
      <c r="A72" s="2"/>
      <c r="C72" s="2"/>
      <c r="F72" s="2"/>
      <c r="I72" s="1" t="s">
        <v>508</v>
      </c>
      <c r="J72" s="1" t="s">
        <v>421</v>
      </c>
      <c r="L72" s="1" t="s">
        <v>422</v>
      </c>
    </row>
    <row r="73">
      <c r="A73" s="2"/>
      <c r="C73" s="2"/>
      <c r="F73" s="2"/>
      <c r="I73" s="1" t="s">
        <v>509</v>
      </c>
      <c r="J73" s="1" t="s">
        <v>510</v>
      </c>
      <c r="L73" s="1" t="s">
        <v>511</v>
      </c>
    </row>
    <row r="74">
      <c r="A74" s="2"/>
      <c r="C74" s="2"/>
      <c r="F74" s="2"/>
      <c r="I74" s="1" t="s">
        <v>512</v>
      </c>
      <c r="J74" s="1" t="s">
        <v>513</v>
      </c>
      <c r="L74" s="1" t="s">
        <v>514</v>
      </c>
    </row>
    <row r="75">
      <c r="A75" s="2"/>
      <c r="C75" s="2"/>
      <c r="F75" s="2"/>
      <c r="I75" s="1" t="s">
        <v>515</v>
      </c>
      <c r="J75" s="1" t="s">
        <v>516</v>
      </c>
      <c r="L75" s="1" t="s">
        <v>517</v>
      </c>
    </row>
    <row r="76">
      <c r="A76" s="2"/>
      <c r="C76" s="2"/>
      <c r="F76" s="2"/>
      <c r="I76" s="1" t="s">
        <v>518</v>
      </c>
      <c r="J76" s="1" t="s">
        <v>519</v>
      </c>
      <c r="L76" s="1" t="s">
        <v>520</v>
      </c>
    </row>
    <row r="77">
      <c r="A77" s="2"/>
      <c r="C77" s="2"/>
      <c r="F77" s="2"/>
      <c r="I77" s="1" t="s">
        <v>521</v>
      </c>
      <c r="J77" s="1" t="s">
        <v>522</v>
      </c>
      <c r="L77" s="1" t="s">
        <v>523</v>
      </c>
    </row>
    <row r="78">
      <c r="A78" s="2"/>
      <c r="C78" s="2"/>
      <c r="F78" s="2"/>
      <c r="I78" s="1" t="s">
        <v>524</v>
      </c>
      <c r="J78" s="1" t="s">
        <v>525</v>
      </c>
      <c r="L78" s="1" t="s">
        <v>526</v>
      </c>
    </row>
    <row r="79">
      <c r="A79" s="2"/>
      <c r="C79" s="2"/>
      <c r="F79" s="2"/>
      <c r="I79" s="1" t="s">
        <v>527</v>
      </c>
      <c r="J79" s="1" t="s">
        <v>528</v>
      </c>
      <c r="L79" s="1" t="s">
        <v>529</v>
      </c>
    </row>
    <row r="80">
      <c r="A80" s="2"/>
      <c r="C80" s="2"/>
      <c r="F80" s="2"/>
      <c r="I80" s="1" t="s">
        <v>530</v>
      </c>
      <c r="J80" s="1" t="s">
        <v>531</v>
      </c>
      <c r="L80" s="1" t="s">
        <v>532</v>
      </c>
    </row>
    <row r="81">
      <c r="A81" s="2"/>
      <c r="C81" s="2"/>
      <c r="F81" s="2"/>
      <c r="I81" s="1" t="s">
        <v>533</v>
      </c>
      <c r="J81" s="1" t="s">
        <v>534</v>
      </c>
      <c r="L81" s="1" t="s">
        <v>535</v>
      </c>
    </row>
    <row r="82">
      <c r="A82" s="2"/>
      <c r="C82" s="2"/>
      <c r="F82" s="2"/>
      <c r="I82" s="1" t="s">
        <v>536</v>
      </c>
      <c r="J82" s="1" t="s">
        <v>537</v>
      </c>
      <c r="L82" s="1" t="s">
        <v>538</v>
      </c>
    </row>
    <row r="83">
      <c r="A83" s="2"/>
      <c r="C83" s="2"/>
      <c r="F83" s="2"/>
      <c r="I83" s="1" t="s">
        <v>539</v>
      </c>
      <c r="J83" s="1" t="s">
        <v>540</v>
      </c>
      <c r="L83" s="1" t="s">
        <v>541</v>
      </c>
    </row>
    <row r="84">
      <c r="A84" s="2"/>
      <c r="C84" s="2"/>
      <c r="F84" s="2"/>
      <c r="I84" s="1" t="s">
        <v>542</v>
      </c>
      <c r="J84" s="1" t="s">
        <v>543</v>
      </c>
      <c r="L84" s="1" t="s">
        <v>544</v>
      </c>
    </row>
    <row r="85">
      <c r="A85" s="2"/>
      <c r="C85" s="2"/>
      <c r="F85" s="2"/>
      <c r="I85" s="1" t="s">
        <v>545</v>
      </c>
      <c r="J85" s="1" t="s">
        <v>546</v>
      </c>
      <c r="L85" s="1" t="s">
        <v>547</v>
      </c>
    </row>
    <row r="86">
      <c r="A86" s="2"/>
      <c r="C86" s="2"/>
      <c r="F86" s="2"/>
      <c r="I86" s="1" t="s">
        <v>548</v>
      </c>
      <c r="J86" s="1" t="s">
        <v>549</v>
      </c>
      <c r="L86" s="1" t="s">
        <v>549</v>
      </c>
    </row>
    <row r="87">
      <c r="A87" s="2"/>
      <c r="C87" s="2"/>
      <c r="F87" s="2"/>
      <c r="I87" s="1" t="s">
        <v>550</v>
      </c>
      <c r="J87" s="1" t="s">
        <v>551</v>
      </c>
      <c r="L87" s="1" t="s">
        <v>552</v>
      </c>
    </row>
    <row r="88">
      <c r="A88" s="2"/>
      <c r="C88" s="2"/>
      <c r="F88" s="2"/>
      <c r="I88" s="1" t="s">
        <v>553</v>
      </c>
      <c r="J88" s="1" t="s">
        <v>554</v>
      </c>
      <c r="L88" s="1" t="s">
        <v>555</v>
      </c>
    </row>
    <row r="89">
      <c r="A89" s="2"/>
      <c r="C89" s="2"/>
      <c r="F89" s="2"/>
      <c r="I89" s="1" t="s">
        <v>556</v>
      </c>
      <c r="J89" s="1" t="s">
        <v>557</v>
      </c>
      <c r="L89" s="1" t="s">
        <v>558</v>
      </c>
    </row>
    <row r="90">
      <c r="A90" s="2"/>
      <c r="C90" s="2"/>
      <c r="F90" s="2"/>
      <c r="I90" s="1" t="s">
        <v>559</v>
      </c>
      <c r="J90" s="1" t="s">
        <v>560</v>
      </c>
      <c r="L90" s="1" t="s">
        <v>561</v>
      </c>
    </row>
    <row r="91">
      <c r="A91" s="2"/>
      <c r="C91" s="2"/>
      <c r="F91" s="2"/>
      <c r="I91" s="1" t="s">
        <v>562</v>
      </c>
      <c r="J91" s="1" t="s">
        <v>563</v>
      </c>
      <c r="L91" s="1" t="s">
        <v>564</v>
      </c>
    </row>
    <row r="92">
      <c r="A92" s="2"/>
      <c r="C92" s="2"/>
      <c r="F92" s="2"/>
      <c r="I92" s="1" t="s">
        <v>565</v>
      </c>
      <c r="J92" s="1" t="s">
        <v>566</v>
      </c>
      <c r="L92" s="1"/>
    </row>
    <row r="93">
      <c r="A93" s="2"/>
      <c r="C93" s="2"/>
      <c r="F93" s="2"/>
      <c r="I93" s="1" t="s">
        <v>567</v>
      </c>
      <c r="J93" s="1" t="s">
        <v>568</v>
      </c>
      <c r="L93" s="1"/>
    </row>
    <row r="94">
      <c r="A94" s="2"/>
      <c r="C94" s="2"/>
      <c r="F94" s="2"/>
      <c r="I94" s="1" t="s">
        <v>569</v>
      </c>
      <c r="J94" s="1" t="s">
        <v>570</v>
      </c>
      <c r="L94" s="1"/>
    </row>
    <row r="95">
      <c r="A95" s="2"/>
      <c r="C95" s="2"/>
      <c r="F95" s="2"/>
      <c r="I95" s="1" t="s">
        <v>571</v>
      </c>
      <c r="J95" s="1" t="s">
        <v>572</v>
      </c>
      <c r="L95" s="1"/>
    </row>
    <row r="96">
      <c r="A96" s="2"/>
      <c r="C96" s="2"/>
      <c r="F96" s="2"/>
      <c r="I96" s="1" t="s">
        <v>573</v>
      </c>
      <c r="J96" s="1" t="s">
        <v>574</v>
      </c>
      <c r="L96" s="1"/>
    </row>
    <row r="97">
      <c r="A97" s="2"/>
      <c r="C97" s="2"/>
      <c r="F97" s="2"/>
      <c r="I97" s="1" t="s">
        <v>575</v>
      </c>
      <c r="J97" s="1" t="s">
        <v>576</v>
      </c>
      <c r="L97" s="1"/>
    </row>
    <row r="98">
      <c r="A98" s="2"/>
      <c r="C98" s="2"/>
      <c r="F98" s="2"/>
      <c r="I98" s="1" t="s">
        <v>577</v>
      </c>
      <c r="J98" s="1" t="s">
        <v>578</v>
      </c>
      <c r="L98" s="1"/>
    </row>
    <row r="99">
      <c r="A99" s="2"/>
      <c r="C99" s="2"/>
      <c r="F99" s="2"/>
      <c r="I99" s="1" t="s">
        <v>579</v>
      </c>
      <c r="J99" s="1" t="s">
        <v>580</v>
      </c>
      <c r="L99" s="1"/>
    </row>
    <row r="100">
      <c r="A100" s="2"/>
      <c r="C100" s="2"/>
      <c r="F100" s="2"/>
      <c r="I100" s="1" t="s">
        <v>581</v>
      </c>
      <c r="J100" s="1" t="s">
        <v>582</v>
      </c>
      <c r="L100" s="1"/>
    </row>
    <row r="101">
      <c r="A101" s="2"/>
      <c r="C101" s="2"/>
      <c r="F101" s="2"/>
      <c r="I101" s="1" t="s">
        <v>583</v>
      </c>
      <c r="J101" s="1" t="s">
        <v>584</v>
      </c>
      <c r="L101" s="1"/>
    </row>
    <row r="102">
      <c r="A102" s="2"/>
      <c r="C102" s="2"/>
      <c r="F102" s="2"/>
      <c r="I102" s="1" t="s">
        <v>585</v>
      </c>
      <c r="J102" s="1" t="s">
        <v>586</v>
      </c>
      <c r="L102" s="1"/>
    </row>
    <row r="103">
      <c r="A103" s="2"/>
      <c r="C103" s="2"/>
      <c r="F103" s="2"/>
      <c r="I103" s="1" t="s">
        <v>587</v>
      </c>
      <c r="J103" s="1" t="s">
        <v>588</v>
      </c>
      <c r="L103" s="1"/>
    </row>
    <row r="104">
      <c r="A104" s="2"/>
      <c r="C104" s="2"/>
      <c r="F104" s="2"/>
      <c r="I104" s="1" t="s">
        <v>589</v>
      </c>
      <c r="J104" s="1" t="s">
        <v>590</v>
      </c>
      <c r="L104" s="1"/>
    </row>
    <row r="105">
      <c r="A105" s="2"/>
      <c r="C105" s="2"/>
      <c r="F105" s="2"/>
      <c r="I105" s="1" t="s">
        <v>591</v>
      </c>
      <c r="J105" s="1" t="s">
        <v>592</v>
      </c>
      <c r="L105" s="1"/>
    </row>
    <row r="106">
      <c r="A106" s="2"/>
      <c r="C106" s="2"/>
      <c r="F106" s="2"/>
      <c r="I106" s="1" t="s">
        <v>593</v>
      </c>
      <c r="J106" s="1" t="s">
        <v>594</v>
      </c>
      <c r="L106" s="1"/>
    </row>
    <row r="107">
      <c r="A107" s="2"/>
      <c r="C107" s="2"/>
      <c r="F107" s="2"/>
      <c r="I107" s="1" t="s">
        <v>595</v>
      </c>
      <c r="J107" s="1" t="s">
        <v>596</v>
      </c>
      <c r="L107" s="1"/>
    </row>
    <row r="108">
      <c r="A108" s="2"/>
      <c r="C108" s="2"/>
      <c r="F108" s="2"/>
      <c r="I108" s="1" t="s">
        <v>597</v>
      </c>
      <c r="J108" s="1" t="s">
        <v>598</v>
      </c>
      <c r="L108" s="1"/>
    </row>
    <row r="109">
      <c r="A109" s="2"/>
      <c r="C109" s="2"/>
      <c r="F109" s="2"/>
      <c r="I109" s="1" t="s">
        <v>599</v>
      </c>
      <c r="J109" s="1" t="s">
        <v>600</v>
      </c>
      <c r="L109" s="1"/>
    </row>
    <row r="110">
      <c r="A110" s="2"/>
      <c r="C110" s="2"/>
      <c r="F110" s="2"/>
      <c r="I110" s="1" t="s">
        <v>601</v>
      </c>
      <c r="J110" s="1" t="s">
        <v>602</v>
      </c>
      <c r="L110" s="1"/>
    </row>
    <row r="111">
      <c r="A111" s="2"/>
      <c r="C111" s="2"/>
      <c r="F111" s="2"/>
      <c r="I111" s="1" t="s">
        <v>603</v>
      </c>
      <c r="J111" s="1" t="s">
        <v>604</v>
      </c>
      <c r="L111" s="1"/>
    </row>
    <row r="112">
      <c r="A112" s="2"/>
      <c r="C112" s="2"/>
      <c r="F112" s="2"/>
      <c r="I112" s="1" t="s">
        <v>605</v>
      </c>
      <c r="J112" s="1" t="s">
        <v>606</v>
      </c>
      <c r="L112" s="1"/>
    </row>
    <row r="113">
      <c r="A113" s="2"/>
      <c r="C113" s="2"/>
      <c r="F113" s="2"/>
      <c r="I113" s="1" t="s">
        <v>607</v>
      </c>
      <c r="J113" s="1" t="s">
        <v>608</v>
      </c>
      <c r="L113" s="1"/>
    </row>
    <row r="114">
      <c r="A114" s="2"/>
      <c r="C114" s="2"/>
      <c r="F114" s="2"/>
      <c r="I114" s="1" t="s">
        <v>609</v>
      </c>
      <c r="J114" s="1" t="s">
        <v>610</v>
      </c>
      <c r="L114" s="1"/>
    </row>
    <row r="115">
      <c r="A115" s="2"/>
      <c r="C115" s="2"/>
      <c r="F115" s="2"/>
      <c r="I115" s="1" t="s">
        <v>611</v>
      </c>
      <c r="J115" s="1" t="s">
        <v>612</v>
      </c>
      <c r="L115" s="1"/>
    </row>
    <row r="116">
      <c r="A116" s="2"/>
      <c r="C116" s="2"/>
      <c r="F116" s="2"/>
      <c r="I116" s="1" t="s">
        <v>613</v>
      </c>
      <c r="J116" s="1" t="s">
        <v>614</v>
      </c>
      <c r="L116" s="1"/>
    </row>
    <row r="117">
      <c r="A117" s="2"/>
      <c r="C117" s="2"/>
      <c r="F117" s="2"/>
      <c r="I117" s="1" t="s">
        <v>615</v>
      </c>
      <c r="J117" s="1" t="s">
        <v>616</v>
      </c>
      <c r="L117" s="1"/>
    </row>
    <row r="118">
      <c r="A118" s="2"/>
      <c r="C118" s="2"/>
      <c r="F118" s="2"/>
      <c r="I118" s="1" t="s">
        <v>617</v>
      </c>
      <c r="J118" s="1" t="s">
        <v>618</v>
      </c>
      <c r="L118" s="1"/>
    </row>
    <row r="119">
      <c r="A119" s="2"/>
      <c r="C119" s="2"/>
      <c r="F119" s="2"/>
      <c r="I119" s="1" t="s">
        <v>619</v>
      </c>
      <c r="J119" s="1" t="s">
        <v>620</v>
      </c>
      <c r="L119" s="1"/>
    </row>
    <row r="120">
      <c r="A120" s="2"/>
      <c r="C120" s="2"/>
      <c r="F120" s="2"/>
      <c r="I120" s="1" t="s">
        <v>621</v>
      </c>
      <c r="J120" s="1" t="s">
        <v>622</v>
      </c>
      <c r="L120" s="1"/>
    </row>
    <row r="121">
      <c r="A121" s="2"/>
      <c r="C121" s="2"/>
      <c r="F121" s="2"/>
      <c r="I121" s="1" t="s">
        <v>623</v>
      </c>
      <c r="J121" s="1" t="s">
        <v>624</v>
      </c>
      <c r="L121" s="1"/>
    </row>
    <row r="122">
      <c r="A122" s="2"/>
      <c r="C122" s="2"/>
      <c r="F122" s="2"/>
      <c r="I122" s="1" t="s">
        <v>625</v>
      </c>
      <c r="J122" s="1" t="s">
        <v>626</v>
      </c>
      <c r="L122" s="1"/>
    </row>
    <row r="123">
      <c r="A123" s="2"/>
      <c r="C123" s="2"/>
      <c r="F123" s="2"/>
      <c r="I123" s="1" t="s">
        <v>627</v>
      </c>
      <c r="J123" s="1" t="s">
        <v>628</v>
      </c>
      <c r="L123" s="1"/>
    </row>
    <row r="124">
      <c r="A124" s="2"/>
      <c r="C124" s="2"/>
      <c r="F124" s="2"/>
      <c r="I124" s="1" t="s">
        <v>629</v>
      </c>
      <c r="J124" s="1" t="s">
        <v>630</v>
      </c>
      <c r="L124" s="1"/>
    </row>
    <row r="125">
      <c r="A125" s="2"/>
      <c r="C125" s="2"/>
      <c r="F125" s="2"/>
      <c r="I125" s="1" t="s">
        <v>631</v>
      </c>
      <c r="J125" s="1" t="s">
        <v>632</v>
      </c>
      <c r="L125" s="1"/>
    </row>
    <row r="126">
      <c r="A126" s="2"/>
      <c r="C126" s="2"/>
      <c r="F126" s="2"/>
      <c r="I126" s="1" t="s">
        <v>633</v>
      </c>
      <c r="J126" s="1" t="s">
        <v>634</v>
      </c>
      <c r="L126" s="1"/>
    </row>
    <row r="127">
      <c r="A127" s="2"/>
      <c r="C127" s="2"/>
      <c r="F127" s="2"/>
      <c r="I127" s="1" t="s">
        <v>635</v>
      </c>
      <c r="J127" s="1" t="s">
        <v>636</v>
      </c>
      <c r="L127" s="1"/>
    </row>
    <row r="128">
      <c r="A128" s="2"/>
      <c r="C128" s="2"/>
      <c r="F128" s="2"/>
      <c r="I128" s="1" t="s">
        <v>637</v>
      </c>
      <c r="J128" s="1" t="s">
        <v>638</v>
      </c>
      <c r="L128" s="1"/>
    </row>
    <row r="129">
      <c r="A129" s="2"/>
      <c r="C129" s="2"/>
      <c r="F129" s="2"/>
      <c r="I129" s="1" t="s">
        <v>639</v>
      </c>
      <c r="J129" s="1" t="s">
        <v>640</v>
      </c>
      <c r="L129" s="1"/>
    </row>
    <row r="130">
      <c r="A130" s="2"/>
      <c r="C130" s="2"/>
      <c r="F130" s="2"/>
      <c r="I130" s="1" t="s">
        <v>641</v>
      </c>
      <c r="J130" s="1" t="s">
        <v>642</v>
      </c>
      <c r="L130" s="1"/>
    </row>
    <row r="131">
      <c r="A131" s="2"/>
      <c r="C131" s="2"/>
      <c r="F131" s="2"/>
      <c r="I131" s="1" t="s">
        <v>643</v>
      </c>
      <c r="J131" s="1" t="s">
        <v>644</v>
      </c>
      <c r="L131" s="1"/>
    </row>
    <row r="132">
      <c r="A132" s="2"/>
      <c r="C132" s="2"/>
      <c r="F132" s="2"/>
      <c r="I132" s="1" t="s">
        <v>645</v>
      </c>
      <c r="J132" s="1" t="s">
        <v>646</v>
      </c>
      <c r="L132" s="1"/>
    </row>
    <row r="133">
      <c r="A133" s="2"/>
      <c r="C133" s="2"/>
      <c r="F133" s="2"/>
      <c r="I133" s="1" t="s">
        <v>647</v>
      </c>
      <c r="J133" s="1" t="s">
        <v>648</v>
      </c>
      <c r="L133" s="1"/>
    </row>
    <row r="134">
      <c r="A134" s="2"/>
      <c r="C134" s="2"/>
      <c r="F134" s="2"/>
      <c r="I134" s="1" t="s">
        <v>649</v>
      </c>
      <c r="J134" s="1" t="s">
        <v>650</v>
      </c>
      <c r="L134" s="1"/>
    </row>
    <row r="135">
      <c r="A135" s="2"/>
      <c r="C135" s="2"/>
      <c r="F135" s="2"/>
      <c r="I135" s="1" t="s">
        <v>651</v>
      </c>
      <c r="J135" s="1" t="s">
        <v>652</v>
      </c>
      <c r="L135" s="1"/>
    </row>
    <row r="136">
      <c r="A136" s="2"/>
      <c r="C136" s="2"/>
      <c r="F136" s="2"/>
      <c r="I136" s="1" t="s">
        <v>653</v>
      </c>
      <c r="J136" s="1" t="s">
        <v>654</v>
      </c>
      <c r="L136" s="1"/>
    </row>
    <row r="137">
      <c r="A137" s="2"/>
      <c r="C137" s="2"/>
      <c r="F137" s="2"/>
      <c r="I137" s="1" t="s">
        <v>655</v>
      </c>
      <c r="J137" s="1" t="s">
        <v>656</v>
      </c>
      <c r="L137" s="1"/>
    </row>
    <row r="138">
      <c r="A138" s="2"/>
      <c r="C138" s="2"/>
      <c r="F138" s="2"/>
      <c r="I138" s="1" t="s">
        <v>657</v>
      </c>
      <c r="J138" s="1" t="s">
        <v>658</v>
      </c>
      <c r="L138" s="1"/>
    </row>
    <row r="139">
      <c r="A139" s="2"/>
      <c r="C139" s="2"/>
      <c r="F139" s="2"/>
      <c r="I139" s="1" t="s">
        <v>659</v>
      </c>
      <c r="J139" s="1" t="s">
        <v>660</v>
      </c>
      <c r="L139" s="1"/>
    </row>
    <row r="140">
      <c r="A140" s="2"/>
      <c r="C140" s="2"/>
      <c r="F140" s="2"/>
      <c r="I140" s="1" t="s">
        <v>661</v>
      </c>
      <c r="J140" s="1" t="s">
        <v>662</v>
      </c>
      <c r="L140" s="1"/>
    </row>
    <row r="141">
      <c r="A141" s="2"/>
      <c r="C141" s="2"/>
      <c r="F141" s="2"/>
      <c r="I141" s="1" t="s">
        <v>663</v>
      </c>
      <c r="J141" s="1" t="s">
        <v>664</v>
      </c>
      <c r="L141" s="1"/>
    </row>
    <row r="142">
      <c r="A142" s="2"/>
      <c r="C142" s="2"/>
      <c r="F142" s="2"/>
      <c r="I142" s="1" t="s">
        <v>665</v>
      </c>
      <c r="J142" s="1" t="s">
        <v>666</v>
      </c>
      <c r="L142" s="1"/>
    </row>
    <row r="143">
      <c r="A143" s="2"/>
      <c r="C143" s="2"/>
      <c r="F143" s="2"/>
      <c r="I143" s="1" t="s">
        <v>667</v>
      </c>
      <c r="J143" s="1" t="s">
        <v>668</v>
      </c>
      <c r="L143" s="1"/>
    </row>
    <row r="144">
      <c r="A144" s="2"/>
      <c r="C144" s="2"/>
      <c r="F144" s="2"/>
      <c r="I144" s="1" t="s">
        <v>669</v>
      </c>
      <c r="J144" s="1" t="s">
        <v>670</v>
      </c>
      <c r="L144" s="1"/>
    </row>
    <row r="145">
      <c r="A145" s="2"/>
      <c r="C145" s="2"/>
      <c r="F145" s="2"/>
      <c r="I145" s="1" t="s">
        <v>671</v>
      </c>
      <c r="J145" s="1" t="s">
        <v>672</v>
      </c>
      <c r="L145" s="1"/>
    </row>
    <row r="146">
      <c r="A146" s="2"/>
      <c r="C146" s="2"/>
      <c r="F146" s="2"/>
      <c r="I146" s="1" t="s">
        <v>673</v>
      </c>
      <c r="J146" s="1" t="s">
        <v>674</v>
      </c>
      <c r="L146" s="1"/>
    </row>
    <row r="147">
      <c r="A147" s="2"/>
      <c r="C147" s="2"/>
      <c r="F147" s="2"/>
      <c r="I147" s="1" t="s">
        <v>675</v>
      </c>
      <c r="J147" s="1" t="s">
        <v>676</v>
      </c>
      <c r="L147" s="1"/>
    </row>
    <row r="148">
      <c r="A148" s="2"/>
      <c r="C148" s="2"/>
      <c r="F148" s="2"/>
      <c r="I148" s="1" t="s">
        <v>677</v>
      </c>
      <c r="J148" s="1" t="s">
        <v>678</v>
      </c>
      <c r="L148" s="1"/>
    </row>
    <row r="149">
      <c r="A149" s="2"/>
      <c r="C149" s="2"/>
      <c r="F149" s="2"/>
      <c r="I149" s="1" t="s">
        <v>679</v>
      </c>
      <c r="J149" s="1" t="s">
        <v>680</v>
      </c>
      <c r="L149" s="1"/>
    </row>
    <row r="150">
      <c r="A150" s="2"/>
      <c r="C150" s="2"/>
      <c r="F150" s="2"/>
      <c r="I150" s="1" t="s">
        <v>681</v>
      </c>
      <c r="J150" s="1" t="s">
        <v>682</v>
      </c>
      <c r="L150" s="1"/>
    </row>
    <row r="151">
      <c r="A151" s="2"/>
      <c r="C151" s="2"/>
      <c r="F151" s="2"/>
      <c r="I151" s="1" t="s">
        <v>683</v>
      </c>
      <c r="J151" s="1" t="s">
        <v>684</v>
      </c>
      <c r="L151" s="1"/>
    </row>
    <row r="152">
      <c r="A152" s="2"/>
      <c r="C152" s="2"/>
      <c r="F152" s="2"/>
      <c r="I152" s="1" t="s">
        <v>685</v>
      </c>
      <c r="J152" s="1" t="s">
        <v>686</v>
      </c>
      <c r="L152" s="1"/>
    </row>
    <row r="153">
      <c r="A153" s="2"/>
      <c r="C153" s="2"/>
      <c r="F153" s="2"/>
      <c r="I153" s="1" t="s">
        <v>687</v>
      </c>
      <c r="J153" s="1" t="s">
        <v>688</v>
      </c>
      <c r="L153" s="1"/>
    </row>
    <row r="154">
      <c r="A154" s="2"/>
      <c r="C154" s="2"/>
      <c r="F154" s="2"/>
      <c r="I154" s="1" t="s">
        <v>689</v>
      </c>
      <c r="J154" s="1" t="s">
        <v>690</v>
      </c>
      <c r="L154" s="1"/>
    </row>
    <row r="155">
      <c r="A155" s="2"/>
      <c r="C155" s="2"/>
      <c r="F155" s="2"/>
      <c r="I155" s="1" t="s">
        <v>691</v>
      </c>
      <c r="J155" s="1" t="s">
        <v>692</v>
      </c>
      <c r="L155" s="1"/>
    </row>
    <row r="156">
      <c r="A156" s="2"/>
      <c r="C156" s="2"/>
      <c r="F156" s="2"/>
      <c r="I156" s="1" t="s">
        <v>693</v>
      </c>
      <c r="J156" s="1" t="s">
        <v>694</v>
      </c>
      <c r="L156" s="1"/>
    </row>
    <row r="157">
      <c r="A157" s="2"/>
      <c r="C157" s="2"/>
      <c r="F157" s="2"/>
      <c r="I157" s="1" t="s">
        <v>695</v>
      </c>
      <c r="J157" s="1" t="s">
        <v>696</v>
      </c>
      <c r="L157" s="1"/>
    </row>
    <row r="158">
      <c r="A158" s="2"/>
      <c r="C158" s="2"/>
      <c r="F158" s="2"/>
      <c r="I158" s="1" t="s">
        <v>697</v>
      </c>
      <c r="J158" s="1" t="s">
        <v>698</v>
      </c>
      <c r="L158" s="1"/>
    </row>
    <row r="159">
      <c r="A159" s="2"/>
      <c r="C159" s="2"/>
      <c r="F159" s="2"/>
      <c r="I159" s="1" t="s">
        <v>699</v>
      </c>
      <c r="J159" s="1" t="s">
        <v>700</v>
      </c>
      <c r="L159" s="1"/>
    </row>
    <row r="160">
      <c r="A160" s="2"/>
      <c r="C160" s="2"/>
      <c r="F160" s="2"/>
      <c r="I160" s="1" t="s">
        <v>701</v>
      </c>
      <c r="J160" s="1" t="s">
        <v>702</v>
      </c>
      <c r="L160" s="1"/>
    </row>
    <row r="161">
      <c r="A161" s="2"/>
      <c r="C161" s="2"/>
      <c r="F161" s="2"/>
      <c r="I161" s="1" t="s">
        <v>703</v>
      </c>
      <c r="J161" s="1" t="s">
        <v>704</v>
      </c>
      <c r="L161" s="1"/>
    </row>
    <row r="162">
      <c r="A162" s="2"/>
      <c r="C162" s="2"/>
      <c r="F162" s="2"/>
      <c r="I162" s="1" t="s">
        <v>705</v>
      </c>
      <c r="J162" s="1" t="s">
        <v>706</v>
      </c>
      <c r="L162" s="1"/>
    </row>
    <row r="163">
      <c r="A163" s="2"/>
      <c r="C163" s="2"/>
      <c r="F163" s="2"/>
      <c r="I163" s="1" t="s">
        <v>707</v>
      </c>
      <c r="J163" s="1" t="s">
        <v>708</v>
      </c>
      <c r="L163" s="1"/>
    </row>
    <row r="164">
      <c r="A164" s="2"/>
      <c r="C164" s="2"/>
      <c r="F164" s="2"/>
      <c r="I164" s="1" t="s">
        <v>709</v>
      </c>
      <c r="J164" s="1" t="s">
        <v>710</v>
      </c>
      <c r="L164" s="1"/>
    </row>
    <row r="165">
      <c r="A165" s="2"/>
      <c r="C165" s="2"/>
      <c r="F165" s="2"/>
      <c r="I165" s="1" t="s">
        <v>711</v>
      </c>
      <c r="J165" s="1" t="s">
        <v>712</v>
      </c>
      <c r="L165" s="1"/>
    </row>
    <row r="166">
      <c r="A166" s="2"/>
      <c r="C166" s="2"/>
      <c r="F166" s="2"/>
      <c r="I166" s="1" t="s">
        <v>713</v>
      </c>
      <c r="J166" s="1" t="s">
        <v>714</v>
      </c>
      <c r="L166" s="1"/>
    </row>
    <row r="167">
      <c r="A167" s="2"/>
      <c r="C167" s="2"/>
      <c r="F167" s="2"/>
      <c r="I167" s="1" t="s">
        <v>715</v>
      </c>
      <c r="J167" s="1" t="s">
        <v>716</v>
      </c>
      <c r="L167" s="1"/>
    </row>
    <row r="168">
      <c r="A168" s="2"/>
      <c r="C168" s="2"/>
      <c r="F168" s="2"/>
      <c r="I168" s="1" t="s">
        <v>717</v>
      </c>
      <c r="J168" s="1" t="s">
        <v>718</v>
      </c>
      <c r="L168" s="1"/>
    </row>
    <row r="169">
      <c r="A169" s="2"/>
      <c r="C169" s="2"/>
      <c r="F169" s="2"/>
      <c r="I169" s="1" t="s">
        <v>719</v>
      </c>
      <c r="J169" s="1" t="s">
        <v>720</v>
      </c>
      <c r="L169" s="1"/>
    </row>
    <row r="170">
      <c r="A170" s="2"/>
      <c r="C170" s="2"/>
      <c r="F170" s="2"/>
      <c r="I170" s="1" t="s">
        <v>721</v>
      </c>
      <c r="J170" s="1" t="s">
        <v>722</v>
      </c>
      <c r="L170" s="1"/>
    </row>
    <row r="171">
      <c r="A171" s="2"/>
      <c r="C171" s="2"/>
      <c r="F171" s="2"/>
      <c r="I171" s="1" t="s">
        <v>723</v>
      </c>
      <c r="J171" s="1" t="s">
        <v>724</v>
      </c>
      <c r="L171" s="1"/>
    </row>
    <row r="172">
      <c r="A172" s="2"/>
      <c r="C172" s="2"/>
      <c r="F172" s="2"/>
      <c r="I172" s="1" t="s">
        <v>725</v>
      </c>
      <c r="J172" s="1" t="s">
        <v>726</v>
      </c>
      <c r="L172" s="1"/>
    </row>
    <row r="173">
      <c r="A173" s="2"/>
      <c r="C173" s="2"/>
      <c r="F173" s="2"/>
      <c r="I173" s="1" t="s">
        <v>727</v>
      </c>
      <c r="J173" s="1" t="s">
        <v>728</v>
      </c>
      <c r="L173" s="1"/>
    </row>
    <row r="174">
      <c r="A174" s="2"/>
      <c r="C174" s="2"/>
      <c r="F174" s="2"/>
      <c r="I174" s="1" t="s">
        <v>729</v>
      </c>
      <c r="J174" s="1" t="s">
        <v>730</v>
      </c>
      <c r="L174" s="1"/>
    </row>
    <row r="175">
      <c r="A175" s="2"/>
      <c r="C175" s="2"/>
      <c r="F175" s="2"/>
      <c r="I175" s="1" t="s">
        <v>731</v>
      </c>
      <c r="J175" s="1" t="s">
        <v>732</v>
      </c>
      <c r="L175" s="1"/>
    </row>
    <row r="176">
      <c r="A176" s="2"/>
      <c r="C176" s="2"/>
      <c r="F176" s="2"/>
      <c r="I176" s="1" t="s">
        <v>733</v>
      </c>
      <c r="J176" s="1" t="s">
        <v>734</v>
      </c>
      <c r="L176" s="1"/>
    </row>
    <row r="177">
      <c r="A177" s="2"/>
      <c r="C177" s="2"/>
      <c r="F177" s="2"/>
      <c r="I177" s="1" t="s">
        <v>735</v>
      </c>
      <c r="J177" s="1" t="s">
        <v>736</v>
      </c>
      <c r="L177" s="1"/>
    </row>
    <row r="178">
      <c r="A178" s="2"/>
      <c r="C178" s="2"/>
      <c r="F178" s="2"/>
      <c r="I178" s="1" t="s">
        <v>737</v>
      </c>
      <c r="J178" s="1" t="s">
        <v>738</v>
      </c>
      <c r="L178" s="1"/>
    </row>
    <row r="179">
      <c r="A179" s="2"/>
      <c r="C179" s="2"/>
      <c r="F179" s="2"/>
      <c r="I179" s="1" t="s">
        <v>739</v>
      </c>
      <c r="J179" s="1" t="s">
        <v>740</v>
      </c>
      <c r="L179" s="1"/>
    </row>
    <row r="180">
      <c r="A180" s="2"/>
      <c r="C180" s="2"/>
      <c r="F180" s="2"/>
      <c r="I180" s="1" t="s">
        <v>741</v>
      </c>
      <c r="J180" s="1" t="s">
        <v>742</v>
      </c>
      <c r="L180" s="1"/>
    </row>
    <row r="181">
      <c r="A181" s="2"/>
      <c r="C181" s="2"/>
      <c r="F181" s="2"/>
      <c r="I181" s="1" t="s">
        <v>743</v>
      </c>
      <c r="J181" s="1" t="s">
        <v>744</v>
      </c>
      <c r="L181" s="1"/>
    </row>
    <row r="182">
      <c r="A182" s="2"/>
      <c r="C182" s="2"/>
      <c r="F182" s="2"/>
      <c r="I182" s="1" t="s">
        <v>745</v>
      </c>
      <c r="J182" s="1" t="s">
        <v>746</v>
      </c>
      <c r="L182" s="1"/>
    </row>
    <row r="183">
      <c r="A183" s="2"/>
      <c r="C183" s="2"/>
      <c r="F183" s="2"/>
      <c r="I183" s="1" t="s">
        <v>747</v>
      </c>
      <c r="J183" s="1" t="s">
        <v>748</v>
      </c>
      <c r="L183" s="1"/>
    </row>
    <row r="184">
      <c r="A184" s="2"/>
      <c r="C184" s="2"/>
      <c r="F184" s="2"/>
      <c r="I184" s="1" t="s">
        <v>749</v>
      </c>
      <c r="J184" s="1" t="s">
        <v>750</v>
      </c>
      <c r="L184" s="1"/>
    </row>
    <row r="185">
      <c r="A185" s="2"/>
      <c r="C185" s="2"/>
      <c r="F185" s="2"/>
      <c r="I185" s="1" t="s">
        <v>751</v>
      </c>
      <c r="J185" s="1" t="s">
        <v>752</v>
      </c>
      <c r="L185" s="1"/>
    </row>
    <row r="186">
      <c r="A186" s="2"/>
      <c r="C186" s="2"/>
      <c r="F186" s="2"/>
      <c r="I186" s="1" t="s">
        <v>753</v>
      </c>
      <c r="J186" s="1" t="s">
        <v>754</v>
      </c>
      <c r="L186" s="1"/>
    </row>
    <row r="187">
      <c r="A187" s="2"/>
      <c r="C187" s="2"/>
      <c r="F187" s="2"/>
      <c r="I187" s="1" t="s">
        <v>755</v>
      </c>
      <c r="J187" s="1" t="s">
        <v>756</v>
      </c>
      <c r="L187" s="1"/>
    </row>
    <row r="188">
      <c r="A188" s="2"/>
      <c r="C188" s="2"/>
      <c r="F188" s="2"/>
      <c r="I188" s="1" t="s">
        <v>757</v>
      </c>
      <c r="J188" s="1" t="s">
        <v>758</v>
      </c>
      <c r="L188" s="1"/>
    </row>
    <row r="189">
      <c r="A189" s="2"/>
      <c r="C189" s="2"/>
      <c r="F189" s="2"/>
      <c r="I189" s="1" t="s">
        <v>759</v>
      </c>
      <c r="J189" s="1" t="s">
        <v>760</v>
      </c>
      <c r="L189" s="1"/>
    </row>
    <row r="190">
      <c r="A190" s="2"/>
      <c r="C190" s="2"/>
      <c r="F190" s="2"/>
      <c r="I190" s="1" t="s">
        <v>761</v>
      </c>
      <c r="J190" s="1" t="s">
        <v>762</v>
      </c>
      <c r="L190" s="1"/>
    </row>
    <row r="191">
      <c r="A191" s="2"/>
      <c r="C191" s="2"/>
      <c r="F191" s="2"/>
      <c r="I191" s="1" t="s">
        <v>763</v>
      </c>
      <c r="J191" s="1" t="s">
        <v>764</v>
      </c>
      <c r="L191" s="1"/>
    </row>
    <row r="192">
      <c r="A192" s="2"/>
      <c r="C192" s="2"/>
      <c r="F192" s="2"/>
      <c r="I192" s="1" t="s">
        <v>765</v>
      </c>
      <c r="J192" s="1" t="s">
        <v>766</v>
      </c>
      <c r="L192" s="1"/>
    </row>
    <row r="193">
      <c r="A193" s="2"/>
      <c r="C193" s="2"/>
      <c r="F193" s="2"/>
      <c r="I193" s="1" t="s">
        <v>767</v>
      </c>
      <c r="J193" s="1" t="s">
        <v>768</v>
      </c>
      <c r="L193" s="1"/>
    </row>
    <row r="194">
      <c r="A194" s="2"/>
      <c r="C194" s="2"/>
      <c r="F194" s="2"/>
      <c r="I194" s="1" t="s">
        <v>769</v>
      </c>
      <c r="J194" s="1" t="s">
        <v>770</v>
      </c>
      <c r="L194" s="1"/>
    </row>
    <row r="195">
      <c r="A195" s="2"/>
      <c r="C195" s="2"/>
      <c r="F195" s="2"/>
      <c r="I195" s="1" t="s">
        <v>771</v>
      </c>
      <c r="J195" s="1" t="s">
        <v>772</v>
      </c>
      <c r="L195" s="1"/>
    </row>
    <row r="196">
      <c r="A196" s="2"/>
      <c r="C196" s="2"/>
      <c r="F196" s="2"/>
      <c r="I196" s="1" t="s">
        <v>773</v>
      </c>
      <c r="J196" s="1" t="s">
        <v>774</v>
      </c>
      <c r="L196" s="1"/>
    </row>
    <row r="197">
      <c r="A197" s="2"/>
      <c r="C197" s="2"/>
      <c r="F197" s="2"/>
      <c r="I197" s="1" t="s">
        <v>775</v>
      </c>
      <c r="J197" s="1" t="s">
        <v>776</v>
      </c>
      <c r="L197" s="1"/>
    </row>
    <row r="198">
      <c r="A198" s="2"/>
      <c r="C198" s="2"/>
      <c r="F198" s="2"/>
      <c r="I198" s="1" t="s">
        <v>777</v>
      </c>
      <c r="J198" s="1" t="s">
        <v>778</v>
      </c>
      <c r="L198" s="1"/>
    </row>
    <row r="199">
      <c r="A199" s="2"/>
      <c r="C199" s="2"/>
      <c r="F199" s="2"/>
      <c r="I199" s="1" t="s">
        <v>779</v>
      </c>
      <c r="J199" s="1" t="s">
        <v>780</v>
      </c>
      <c r="L199" s="1"/>
    </row>
    <row r="200">
      <c r="A200" s="2"/>
      <c r="C200" s="2"/>
      <c r="F200" s="2"/>
      <c r="I200" s="1" t="s">
        <v>781</v>
      </c>
      <c r="J200" s="1" t="s">
        <v>782</v>
      </c>
      <c r="L200" s="1"/>
    </row>
    <row r="201">
      <c r="A201" s="2"/>
      <c r="C201" s="2"/>
      <c r="F201" s="2"/>
      <c r="I201" s="1" t="s">
        <v>783</v>
      </c>
      <c r="J201" s="1" t="s">
        <v>784</v>
      </c>
      <c r="L201" s="1"/>
    </row>
    <row r="202">
      <c r="A202" s="2"/>
      <c r="C202" s="2"/>
      <c r="F202" s="2"/>
      <c r="I202" s="1" t="s">
        <v>785</v>
      </c>
      <c r="J202" s="1" t="s">
        <v>786</v>
      </c>
      <c r="L202" s="1"/>
    </row>
    <row r="203">
      <c r="A203" s="2"/>
      <c r="C203" s="2"/>
      <c r="F203" s="2"/>
      <c r="I203" s="1" t="s">
        <v>787</v>
      </c>
      <c r="J203" s="1" t="s">
        <v>788</v>
      </c>
      <c r="L203" s="1"/>
    </row>
    <row r="204">
      <c r="A204" s="2"/>
      <c r="C204" s="2"/>
      <c r="F204" s="2"/>
      <c r="I204" s="1" t="s">
        <v>789</v>
      </c>
      <c r="J204" s="1" t="s">
        <v>790</v>
      </c>
      <c r="L204" s="1"/>
    </row>
    <row r="205">
      <c r="A205" s="2"/>
      <c r="C205" s="2"/>
      <c r="F205" s="2"/>
      <c r="I205" s="1" t="s">
        <v>791</v>
      </c>
      <c r="J205" s="1" t="s">
        <v>792</v>
      </c>
      <c r="L205" s="1"/>
    </row>
    <row r="206">
      <c r="A206" s="2"/>
      <c r="C206" s="2"/>
      <c r="F206" s="2"/>
      <c r="I206" s="1" t="s">
        <v>793</v>
      </c>
      <c r="J206" s="1" t="s">
        <v>794</v>
      </c>
      <c r="L206" s="1"/>
    </row>
    <row r="207">
      <c r="A207" s="2"/>
      <c r="C207" s="2"/>
      <c r="F207" s="2"/>
      <c r="I207" s="1" t="s">
        <v>795</v>
      </c>
      <c r="J207" s="1" t="s">
        <v>796</v>
      </c>
      <c r="L207" s="1"/>
    </row>
    <row r="208">
      <c r="A208" s="2"/>
      <c r="C208" s="2"/>
      <c r="F208" s="2"/>
      <c r="I208" s="1" t="s">
        <v>797</v>
      </c>
      <c r="J208" s="1" t="s">
        <v>798</v>
      </c>
      <c r="L208" s="1"/>
    </row>
    <row r="209">
      <c r="A209" s="2"/>
      <c r="C209" s="2"/>
      <c r="F209" s="2"/>
      <c r="I209" s="1" t="s">
        <v>799</v>
      </c>
      <c r="J209" s="1" t="s">
        <v>800</v>
      </c>
      <c r="L209" s="1"/>
    </row>
    <row r="210">
      <c r="A210" s="2"/>
      <c r="C210" s="2"/>
      <c r="F210" s="2"/>
      <c r="I210" s="1" t="s">
        <v>801</v>
      </c>
      <c r="J210" s="1" t="s">
        <v>802</v>
      </c>
      <c r="L210" s="1"/>
    </row>
    <row r="211">
      <c r="A211" s="2"/>
      <c r="C211" s="2"/>
      <c r="F211" s="2"/>
      <c r="I211" s="1" t="s">
        <v>803</v>
      </c>
      <c r="J211" s="1" t="s">
        <v>804</v>
      </c>
      <c r="L211" s="1"/>
    </row>
    <row r="212">
      <c r="A212" s="2"/>
      <c r="C212" s="2"/>
      <c r="F212" s="2"/>
      <c r="I212" s="1" t="s">
        <v>805</v>
      </c>
      <c r="J212" s="1" t="s">
        <v>806</v>
      </c>
      <c r="L212" s="1"/>
    </row>
    <row r="213">
      <c r="A213" s="2"/>
      <c r="C213" s="2"/>
      <c r="F213" s="2"/>
      <c r="I213" s="1" t="s">
        <v>807</v>
      </c>
      <c r="J213" s="1" t="s">
        <v>808</v>
      </c>
      <c r="L213" s="1"/>
    </row>
    <row r="214">
      <c r="A214" s="2"/>
      <c r="C214" s="2"/>
      <c r="F214" s="2"/>
      <c r="I214" s="1" t="s">
        <v>809</v>
      </c>
      <c r="J214" s="1" t="s">
        <v>810</v>
      </c>
      <c r="L214" s="1"/>
    </row>
    <row r="215">
      <c r="A215" s="2"/>
      <c r="C215" s="2"/>
      <c r="F215" s="2"/>
      <c r="I215" s="1" t="s">
        <v>811</v>
      </c>
      <c r="J215" s="1" t="s">
        <v>812</v>
      </c>
      <c r="L215" s="1"/>
    </row>
    <row r="216">
      <c r="A216" s="2"/>
      <c r="C216" s="2"/>
      <c r="F216" s="2"/>
      <c r="I216" s="1" t="s">
        <v>813</v>
      </c>
      <c r="J216" s="1" t="s">
        <v>814</v>
      </c>
      <c r="L216" s="1"/>
    </row>
    <row r="217">
      <c r="A217" s="2"/>
      <c r="C217" s="2"/>
      <c r="F217" s="2"/>
      <c r="I217" s="1" t="s">
        <v>815</v>
      </c>
      <c r="J217" s="1" t="s">
        <v>816</v>
      </c>
      <c r="L217" s="1"/>
    </row>
    <row r="218">
      <c r="A218" s="2"/>
      <c r="C218" s="2"/>
      <c r="F218" s="2"/>
      <c r="I218" s="1" t="s">
        <v>817</v>
      </c>
      <c r="J218" s="1" t="s">
        <v>818</v>
      </c>
      <c r="L218" s="1"/>
    </row>
    <row r="219">
      <c r="A219" s="2"/>
      <c r="C219" s="2"/>
      <c r="F219" s="2"/>
      <c r="I219" s="1" t="s">
        <v>819</v>
      </c>
      <c r="J219" s="1" t="s">
        <v>820</v>
      </c>
      <c r="L219" s="1"/>
    </row>
    <row r="220">
      <c r="A220" s="2"/>
      <c r="C220" s="2"/>
      <c r="F220" s="2"/>
      <c r="I220" s="1" t="s">
        <v>821</v>
      </c>
      <c r="J220" s="1" t="s">
        <v>822</v>
      </c>
      <c r="L220" s="1"/>
    </row>
    <row r="221">
      <c r="A221" s="2"/>
      <c r="C221" s="2"/>
      <c r="F221" s="2"/>
      <c r="I221" s="1" t="s">
        <v>823</v>
      </c>
      <c r="J221" s="1" t="s">
        <v>824</v>
      </c>
      <c r="L221" s="1"/>
    </row>
    <row r="222">
      <c r="A222" s="2"/>
      <c r="C222" s="2"/>
      <c r="F222" s="2"/>
      <c r="I222" s="1" t="s">
        <v>825</v>
      </c>
      <c r="J222" s="1" t="s">
        <v>826</v>
      </c>
      <c r="L222" s="1"/>
    </row>
    <row r="223">
      <c r="A223" s="2"/>
      <c r="C223" s="2"/>
      <c r="F223" s="2"/>
      <c r="I223" s="1" t="s">
        <v>827</v>
      </c>
      <c r="J223" s="1" t="s">
        <v>828</v>
      </c>
      <c r="L223" s="1"/>
    </row>
    <row r="224">
      <c r="A224" s="2"/>
      <c r="C224" s="2"/>
      <c r="F224" s="2"/>
      <c r="I224" s="1" t="s">
        <v>829</v>
      </c>
      <c r="J224" s="1" t="s">
        <v>830</v>
      </c>
      <c r="L224" s="1"/>
    </row>
    <row r="225">
      <c r="A225" s="2"/>
      <c r="C225" s="2"/>
      <c r="F225" s="2"/>
      <c r="I225" s="1" t="s">
        <v>831</v>
      </c>
      <c r="J225" s="1" t="s">
        <v>832</v>
      </c>
      <c r="L225" s="1"/>
    </row>
    <row r="226">
      <c r="A226" s="2"/>
      <c r="C226" s="2"/>
      <c r="F226" s="2"/>
      <c r="I226" s="1" t="s">
        <v>833</v>
      </c>
      <c r="J226" s="1" t="s">
        <v>834</v>
      </c>
      <c r="L226" s="1"/>
    </row>
    <row r="227">
      <c r="A227" s="2"/>
      <c r="C227" s="2"/>
      <c r="F227" s="2"/>
      <c r="I227" s="1" t="s">
        <v>835</v>
      </c>
      <c r="J227" s="1" t="s">
        <v>836</v>
      </c>
      <c r="L227" s="1"/>
    </row>
    <row r="228">
      <c r="A228" s="2"/>
      <c r="C228" s="2"/>
      <c r="F228" s="2"/>
      <c r="I228" s="1" t="s">
        <v>837</v>
      </c>
      <c r="J228" s="1" t="s">
        <v>838</v>
      </c>
      <c r="L228" s="1"/>
    </row>
    <row r="229">
      <c r="A229" s="2"/>
      <c r="C229" s="2"/>
      <c r="F229" s="2"/>
      <c r="I229" s="1" t="s">
        <v>839</v>
      </c>
      <c r="J229" s="1" t="s">
        <v>840</v>
      </c>
      <c r="L229" s="1"/>
    </row>
    <row r="230">
      <c r="A230" s="2"/>
      <c r="C230" s="2"/>
      <c r="F230" s="2"/>
      <c r="I230" s="1" t="s">
        <v>841</v>
      </c>
      <c r="J230" s="1" t="s">
        <v>842</v>
      </c>
      <c r="L230" s="1"/>
    </row>
    <row r="231">
      <c r="A231" s="2"/>
      <c r="C231" s="2"/>
      <c r="F231" s="2"/>
      <c r="I231" s="1" t="s">
        <v>843</v>
      </c>
      <c r="J231" s="1" t="s">
        <v>844</v>
      </c>
      <c r="L231" s="1"/>
    </row>
    <row r="232">
      <c r="A232" s="2"/>
      <c r="C232" s="2"/>
      <c r="F232" s="2"/>
      <c r="I232" s="1" t="s">
        <v>845</v>
      </c>
      <c r="J232" s="1" t="s">
        <v>846</v>
      </c>
      <c r="L232" s="1"/>
    </row>
    <row r="233">
      <c r="A233" s="2"/>
      <c r="C233" s="2"/>
      <c r="F233" s="2"/>
      <c r="I233" s="1" t="s">
        <v>847</v>
      </c>
      <c r="J233" s="1" t="s">
        <v>848</v>
      </c>
      <c r="L233" s="1"/>
    </row>
    <row r="234">
      <c r="A234" s="2"/>
      <c r="C234" s="2"/>
      <c r="F234" s="2"/>
      <c r="I234" s="1" t="s">
        <v>849</v>
      </c>
      <c r="J234" s="1" t="s">
        <v>850</v>
      </c>
      <c r="L234" s="1"/>
    </row>
    <row r="235">
      <c r="A235" s="2"/>
      <c r="C235" s="2"/>
      <c r="F235" s="2"/>
      <c r="I235" s="1" t="s">
        <v>851</v>
      </c>
      <c r="J235" s="1" t="s">
        <v>852</v>
      </c>
      <c r="L235" s="1"/>
    </row>
    <row r="236">
      <c r="A236" s="2"/>
      <c r="C236" s="2"/>
      <c r="F236" s="2"/>
      <c r="I236" s="1" t="s">
        <v>853</v>
      </c>
      <c r="J236" s="1" t="s">
        <v>854</v>
      </c>
      <c r="L236" s="1"/>
    </row>
    <row r="237">
      <c r="A237" s="2"/>
      <c r="C237" s="2"/>
      <c r="F237" s="2"/>
      <c r="I237" s="1" t="s">
        <v>855</v>
      </c>
      <c r="J237" s="1" t="s">
        <v>856</v>
      </c>
      <c r="L237" s="1"/>
    </row>
    <row r="238">
      <c r="A238" s="2"/>
      <c r="C238" s="2"/>
      <c r="F238" s="2"/>
      <c r="I238" s="1" t="s">
        <v>857</v>
      </c>
      <c r="J238" s="1" t="s">
        <v>858</v>
      </c>
      <c r="L238" s="1"/>
    </row>
    <row r="239">
      <c r="A239" s="2"/>
      <c r="C239" s="2"/>
      <c r="F239" s="2"/>
      <c r="I239" s="1" t="s">
        <v>859</v>
      </c>
      <c r="J239" s="1" t="s">
        <v>860</v>
      </c>
      <c r="L239" s="1"/>
    </row>
    <row r="240">
      <c r="A240" s="2"/>
      <c r="C240" s="2"/>
      <c r="F240" s="2"/>
      <c r="I240" s="1" t="s">
        <v>861</v>
      </c>
      <c r="J240" s="1" t="s">
        <v>862</v>
      </c>
      <c r="L240" s="1"/>
    </row>
    <row r="241">
      <c r="A241" s="2"/>
      <c r="C241" s="2"/>
      <c r="F241" s="2"/>
      <c r="I241" s="1" t="s">
        <v>863</v>
      </c>
      <c r="J241" s="1" t="s">
        <v>864</v>
      </c>
      <c r="L241" s="1"/>
    </row>
    <row r="242">
      <c r="A242" s="2"/>
      <c r="C242" s="2"/>
      <c r="F242" s="2"/>
      <c r="I242" s="1" t="s">
        <v>865</v>
      </c>
      <c r="J242" s="1" t="s">
        <v>866</v>
      </c>
      <c r="L242" s="1"/>
    </row>
    <row r="243">
      <c r="A243" s="2"/>
      <c r="C243" s="2"/>
      <c r="F243" s="2"/>
      <c r="I243" s="1" t="s">
        <v>867</v>
      </c>
      <c r="J243" s="1" t="s">
        <v>868</v>
      </c>
      <c r="L243" s="1"/>
    </row>
    <row r="244">
      <c r="A244" s="2"/>
      <c r="C244" s="2"/>
      <c r="F244" s="2"/>
      <c r="I244" s="1" t="s">
        <v>869</v>
      </c>
      <c r="J244" s="1" t="s">
        <v>870</v>
      </c>
      <c r="L244" s="1"/>
    </row>
    <row r="245">
      <c r="A245" s="2"/>
      <c r="C245" s="2"/>
      <c r="F245" s="2"/>
      <c r="I245" s="1" t="s">
        <v>871</v>
      </c>
      <c r="J245" s="1" t="s">
        <v>872</v>
      </c>
      <c r="L245" s="1"/>
    </row>
    <row r="246">
      <c r="A246" s="2"/>
      <c r="C246" s="2"/>
      <c r="F246" s="2"/>
      <c r="I246" s="1" t="s">
        <v>873</v>
      </c>
      <c r="J246" s="1" t="s">
        <v>874</v>
      </c>
      <c r="L246" s="1"/>
    </row>
    <row r="247">
      <c r="A247" s="2"/>
      <c r="C247" s="2"/>
      <c r="F247" s="2"/>
      <c r="I247" s="1" t="s">
        <v>875</v>
      </c>
      <c r="J247" s="1" t="s">
        <v>876</v>
      </c>
      <c r="L247" s="1"/>
    </row>
    <row r="248">
      <c r="A248" s="2"/>
      <c r="C248" s="2"/>
      <c r="F248" s="2"/>
      <c r="I248" s="1" t="s">
        <v>877</v>
      </c>
      <c r="J248" s="1" t="s">
        <v>878</v>
      </c>
      <c r="L248" s="1"/>
    </row>
    <row r="249">
      <c r="A249" s="2"/>
      <c r="C249" s="2"/>
      <c r="F249" s="2"/>
      <c r="I249" s="1" t="s">
        <v>879</v>
      </c>
      <c r="J249" s="1" t="s">
        <v>880</v>
      </c>
      <c r="L249" s="1"/>
    </row>
    <row r="250">
      <c r="A250" s="2"/>
      <c r="C250" s="2"/>
      <c r="F250" s="2"/>
      <c r="I250" s="1" t="s">
        <v>881</v>
      </c>
      <c r="J250" s="1" t="s">
        <v>882</v>
      </c>
      <c r="L250" s="1"/>
    </row>
    <row r="251">
      <c r="A251" s="2"/>
      <c r="C251" s="2"/>
      <c r="F251" s="2"/>
      <c r="I251" s="1" t="s">
        <v>883</v>
      </c>
      <c r="J251" s="1" t="s">
        <v>884</v>
      </c>
      <c r="L251" s="1"/>
    </row>
    <row r="252">
      <c r="A252" s="2"/>
      <c r="C252" s="2"/>
      <c r="F252" s="2"/>
      <c r="I252" s="1" t="s">
        <v>885</v>
      </c>
      <c r="J252" s="1" t="s">
        <v>886</v>
      </c>
      <c r="L252" s="1"/>
    </row>
    <row r="253">
      <c r="A253" s="2"/>
      <c r="C253" s="2"/>
      <c r="F253" s="2"/>
      <c r="I253" s="1" t="s">
        <v>887</v>
      </c>
      <c r="J253" s="1" t="s">
        <v>888</v>
      </c>
      <c r="L253" s="1"/>
    </row>
    <row r="254">
      <c r="A254" s="2"/>
      <c r="C254" s="2"/>
      <c r="F254" s="2"/>
      <c r="I254" s="1" t="s">
        <v>889</v>
      </c>
      <c r="J254" s="1" t="s">
        <v>890</v>
      </c>
      <c r="L254" s="1"/>
    </row>
    <row r="255">
      <c r="A255" s="2"/>
      <c r="C255" s="2"/>
      <c r="F255" s="2"/>
      <c r="I255" s="1" t="s">
        <v>891</v>
      </c>
      <c r="J255" s="1" t="s">
        <v>892</v>
      </c>
      <c r="L255" s="1"/>
    </row>
    <row r="256">
      <c r="A256" s="2"/>
      <c r="C256" s="2"/>
      <c r="F256" s="2"/>
      <c r="I256" s="1" t="s">
        <v>893</v>
      </c>
      <c r="J256" s="1" t="s">
        <v>894</v>
      </c>
      <c r="L256" s="1"/>
    </row>
    <row r="257">
      <c r="A257" s="2"/>
      <c r="C257" s="2"/>
      <c r="F257" s="2"/>
      <c r="I257" s="1" t="s">
        <v>895</v>
      </c>
      <c r="J257" s="1" t="s">
        <v>896</v>
      </c>
      <c r="L257" s="1"/>
    </row>
    <row r="258">
      <c r="A258" s="2"/>
      <c r="C258" s="2"/>
      <c r="F258" s="2"/>
      <c r="I258" s="1" t="s">
        <v>897</v>
      </c>
      <c r="J258" s="1" t="s">
        <v>898</v>
      </c>
      <c r="L258" s="1"/>
    </row>
    <row r="259">
      <c r="A259" s="2"/>
      <c r="C259" s="2"/>
      <c r="F259" s="2"/>
      <c r="I259" s="1" t="s">
        <v>899</v>
      </c>
      <c r="J259" s="1" t="s">
        <v>900</v>
      </c>
      <c r="L259" s="1"/>
    </row>
    <row r="260">
      <c r="A260" s="2"/>
      <c r="C260" s="2"/>
      <c r="F260" s="2"/>
      <c r="I260" s="1" t="s">
        <v>901</v>
      </c>
      <c r="J260" s="1" t="s">
        <v>902</v>
      </c>
      <c r="L260" s="1"/>
    </row>
    <row r="261">
      <c r="A261" s="2"/>
      <c r="C261" s="2"/>
      <c r="F261" s="2"/>
      <c r="I261" s="1" t="s">
        <v>903</v>
      </c>
      <c r="J261" s="1" t="s">
        <v>904</v>
      </c>
      <c r="L261" s="1"/>
    </row>
    <row r="262">
      <c r="A262" s="2"/>
      <c r="C262" s="2"/>
      <c r="F262" s="2"/>
      <c r="I262" s="1" t="s">
        <v>905</v>
      </c>
      <c r="J262" s="1" t="s">
        <v>906</v>
      </c>
      <c r="L262" s="1"/>
    </row>
    <row r="263">
      <c r="A263" s="2"/>
      <c r="C263" s="2"/>
      <c r="F263" s="2"/>
      <c r="I263" s="1" t="s">
        <v>907</v>
      </c>
      <c r="J263" s="1" t="s">
        <v>908</v>
      </c>
      <c r="L263" s="1"/>
    </row>
    <row r="264">
      <c r="A264" s="2"/>
      <c r="C264" s="2"/>
      <c r="F264" s="2"/>
      <c r="I264" s="1" t="s">
        <v>909</v>
      </c>
      <c r="J264" s="1" t="s">
        <v>910</v>
      </c>
      <c r="L264" s="1"/>
    </row>
    <row r="265">
      <c r="A265" s="2"/>
      <c r="C265" s="2"/>
      <c r="F265" s="2"/>
      <c r="I265" s="1" t="s">
        <v>911</v>
      </c>
      <c r="J265" s="1" t="s">
        <v>912</v>
      </c>
      <c r="L265" s="1"/>
    </row>
    <row r="266">
      <c r="A266" s="2"/>
      <c r="C266" s="2"/>
      <c r="F266" s="2"/>
      <c r="I266" s="1" t="s">
        <v>913</v>
      </c>
      <c r="J266" s="1" t="s">
        <v>914</v>
      </c>
      <c r="L266" s="1"/>
    </row>
    <row r="267">
      <c r="A267" s="2"/>
      <c r="C267" s="2"/>
      <c r="F267" s="2"/>
      <c r="I267" s="1" t="s">
        <v>915</v>
      </c>
      <c r="J267" s="1" t="s">
        <v>916</v>
      </c>
      <c r="L267" s="1"/>
    </row>
    <row r="268">
      <c r="A268" s="2"/>
      <c r="C268" s="2"/>
      <c r="F268" s="2"/>
      <c r="I268" s="1" t="s">
        <v>917</v>
      </c>
      <c r="J268" s="1" t="s">
        <v>918</v>
      </c>
      <c r="L268" s="1"/>
    </row>
    <row r="269">
      <c r="A269" s="2"/>
      <c r="C269" s="2"/>
      <c r="F269" s="2"/>
      <c r="I269" s="1" t="s">
        <v>919</v>
      </c>
      <c r="J269" s="1" t="s">
        <v>920</v>
      </c>
      <c r="L269" s="1"/>
    </row>
    <row r="270">
      <c r="A270" s="2"/>
      <c r="C270" s="2"/>
      <c r="F270" s="2"/>
      <c r="I270" s="1" t="s">
        <v>921</v>
      </c>
      <c r="J270" s="1" t="s">
        <v>922</v>
      </c>
      <c r="L270" s="1"/>
    </row>
    <row r="271">
      <c r="A271" s="2"/>
      <c r="C271" s="2"/>
      <c r="F271" s="2"/>
      <c r="I271" s="1" t="s">
        <v>923</v>
      </c>
      <c r="J271" s="1" t="s">
        <v>924</v>
      </c>
      <c r="L271" s="1"/>
    </row>
    <row r="272">
      <c r="A272" s="2"/>
      <c r="C272" s="2"/>
      <c r="F272" s="2"/>
      <c r="I272" s="1" t="s">
        <v>925</v>
      </c>
      <c r="J272" s="1" t="s">
        <v>926</v>
      </c>
      <c r="L272" s="1"/>
    </row>
    <row r="273">
      <c r="A273" s="2"/>
      <c r="C273" s="2"/>
      <c r="F273" s="2"/>
      <c r="I273" s="1" t="s">
        <v>927</v>
      </c>
      <c r="J273" s="1" t="s">
        <v>928</v>
      </c>
      <c r="L273" s="1"/>
    </row>
    <row r="274">
      <c r="A274" s="2"/>
      <c r="C274" s="2"/>
      <c r="F274" s="2"/>
      <c r="I274" s="1" t="s">
        <v>929</v>
      </c>
      <c r="J274" s="1" t="s">
        <v>930</v>
      </c>
      <c r="L274" s="1"/>
    </row>
    <row r="275">
      <c r="A275" s="2"/>
      <c r="C275" s="2"/>
      <c r="F275" s="2"/>
      <c r="J275" s="1"/>
      <c r="L275" s="1"/>
    </row>
    <row r="276">
      <c r="A276" s="2"/>
      <c r="C276" s="2"/>
      <c r="F276" s="2"/>
      <c r="J276" s="1"/>
      <c r="L276" s="1"/>
    </row>
    <row r="277">
      <c r="A277" s="2"/>
      <c r="C277" s="2"/>
      <c r="F277" s="2"/>
      <c r="J277" s="1"/>
      <c r="L277" s="1"/>
    </row>
    <row r="278">
      <c r="A278" s="2"/>
      <c r="C278" s="2"/>
      <c r="F278" s="2"/>
      <c r="J278" s="1"/>
      <c r="L278" s="1"/>
    </row>
    <row r="279">
      <c r="A279" s="2"/>
      <c r="C279" s="2"/>
      <c r="F279" s="2"/>
      <c r="J279" s="1"/>
      <c r="L279" s="1"/>
    </row>
    <row r="280">
      <c r="A280" s="2"/>
      <c r="C280" s="2"/>
      <c r="F280" s="2"/>
      <c r="J280" s="1"/>
      <c r="L280" s="1"/>
    </row>
    <row r="281">
      <c r="A281" s="2"/>
      <c r="C281" s="2"/>
      <c r="F281" s="2"/>
      <c r="J281" s="1"/>
      <c r="L281" s="1"/>
    </row>
    <row r="282">
      <c r="A282" s="2"/>
      <c r="C282" s="2"/>
      <c r="F282" s="2"/>
      <c r="J282" s="1"/>
      <c r="L282" s="1"/>
    </row>
    <row r="283">
      <c r="A283" s="2"/>
      <c r="C283" s="2"/>
      <c r="F283" s="2"/>
      <c r="J283" s="1"/>
      <c r="L283" s="1"/>
    </row>
    <row r="284">
      <c r="A284" s="2"/>
      <c r="C284" s="2"/>
      <c r="F284" s="2"/>
      <c r="J284" s="1"/>
      <c r="L284" s="1"/>
    </row>
    <row r="285">
      <c r="A285" s="2"/>
      <c r="C285" s="2"/>
      <c r="F285" s="2"/>
      <c r="J285" s="1"/>
      <c r="L285" s="1"/>
    </row>
    <row r="286">
      <c r="A286" s="2"/>
      <c r="C286" s="2"/>
      <c r="F286" s="2"/>
      <c r="J286" s="1"/>
      <c r="L286" s="1"/>
    </row>
    <row r="287">
      <c r="A287" s="2"/>
      <c r="C287" s="2"/>
      <c r="F287" s="2"/>
      <c r="J287" s="1"/>
      <c r="L287" s="1"/>
    </row>
    <row r="288">
      <c r="A288" s="2"/>
      <c r="C288" s="2"/>
      <c r="F288" s="2"/>
      <c r="J288" s="1"/>
      <c r="L288" s="1"/>
    </row>
    <row r="289">
      <c r="A289" s="2"/>
      <c r="C289" s="2"/>
      <c r="F289" s="2"/>
      <c r="J289" s="1"/>
      <c r="L289" s="1"/>
    </row>
    <row r="290">
      <c r="A290" s="2"/>
      <c r="C290" s="2"/>
      <c r="F290" s="2"/>
      <c r="J290" s="1"/>
      <c r="L290" s="1"/>
    </row>
    <row r="291">
      <c r="A291" s="2"/>
      <c r="C291" s="2"/>
      <c r="F291" s="2"/>
      <c r="J291" s="1"/>
      <c r="L291" s="1"/>
    </row>
    <row r="292">
      <c r="A292" s="2"/>
      <c r="C292" s="2"/>
      <c r="F292" s="2"/>
      <c r="J292" s="1"/>
      <c r="L292" s="1"/>
    </row>
    <row r="293">
      <c r="A293" s="2"/>
      <c r="C293" s="2"/>
      <c r="F293" s="2"/>
      <c r="J293" s="1"/>
      <c r="L293" s="1"/>
    </row>
    <row r="294">
      <c r="A294" s="2"/>
      <c r="C294" s="2"/>
      <c r="F294" s="2"/>
      <c r="J294" s="1"/>
      <c r="L294" s="1"/>
    </row>
    <row r="295">
      <c r="A295" s="2"/>
      <c r="C295" s="2"/>
      <c r="F295" s="2"/>
      <c r="J295" s="1"/>
      <c r="L295" s="1"/>
    </row>
    <row r="296">
      <c r="A296" s="2"/>
      <c r="C296" s="2"/>
      <c r="F296" s="2"/>
      <c r="J296" s="1"/>
      <c r="L296" s="1"/>
    </row>
    <row r="297">
      <c r="A297" s="2"/>
      <c r="C297" s="2"/>
      <c r="F297" s="2"/>
      <c r="J297" s="1"/>
      <c r="L297" s="1"/>
    </row>
    <row r="298">
      <c r="A298" s="2"/>
      <c r="C298" s="2"/>
      <c r="F298" s="2"/>
      <c r="J298" s="1"/>
      <c r="L298" s="1"/>
    </row>
    <row r="299">
      <c r="A299" s="2"/>
      <c r="C299" s="2"/>
      <c r="F299" s="2"/>
      <c r="J299" s="1"/>
      <c r="L299" s="1"/>
    </row>
    <row r="300">
      <c r="A300" s="2"/>
      <c r="C300" s="2"/>
      <c r="F300" s="2"/>
      <c r="J300" s="1"/>
      <c r="L300" s="1"/>
    </row>
    <row r="301">
      <c r="A301" s="2"/>
      <c r="C301" s="2"/>
      <c r="F301" s="2"/>
      <c r="J301" s="1"/>
      <c r="L301" s="1"/>
    </row>
    <row r="302">
      <c r="A302" s="2"/>
      <c r="C302" s="2"/>
      <c r="F302" s="2"/>
      <c r="J302" s="1"/>
      <c r="L302" s="1"/>
    </row>
    <row r="303">
      <c r="A303" s="2"/>
      <c r="C303" s="2"/>
      <c r="F303" s="2"/>
      <c r="J303" s="1"/>
      <c r="L303" s="1"/>
    </row>
    <row r="304">
      <c r="A304" s="2"/>
      <c r="C304" s="2"/>
      <c r="F304" s="2"/>
      <c r="J304" s="1"/>
      <c r="L304" s="1"/>
    </row>
    <row r="305">
      <c r="A305" s="2"/>
      <c r="C305" s="2"/>
      <c r="F305" s="2"/>
      <c r="J305" s="1"/>
      <c r="L305" s="1"/>
    </row>
    <row r="306">
      <c r="A306" s="2"/>
      <c r="C306" s="2"/>
      <c r="F306" s="2"/>
      <c r="J306" s="1"/>
      <c r="L306" s="1"/>
    </row>
    <row r="307">
      <c r="A307" s="2"/>
      <c r="C307" s="2"/>
      <c r="F307" s="2"/>
      <c r="J307" s="1"/>
      <c r="L307" s="1"/>
    </row>
    <row r="308">
      <c r="A308" s="2"/>
      <c r="C308" s="2"/>
      <c r="F308" s="2"/>
      <c r="J308" s="1"/>
      <c r="L308" s="1"/>
    </row>
    <row r="309">
      <c r="A309" s="2"/>
      <c r="C309" s="2"/>
      <c r="F309" s="2"/>
      <c r="J309" s="1"/>
      <c r="L309" s="1"/>
    </row>
    <row r="310">
      <c r="A310" s="2"/>
      <c r="C310" s="2"/>
      <c r="F310" s="2"/>
      <c r="J310" s="1"/>
      <c r="L310" s="1"/>
    </row>
    <row r="311">
      <c r="A311" s="2"/>
      <c r="C311" s="2"/>
      <c r="F311" s="2"/>
      <c r="J311" s="1"/>
      <c r="L311" s="1"/>
    </row>
    <row r="312">
      <c r="A312" s="2"/>
      <c r="C312" s="2"/>
      <c r="F312" s="2"/>
      <c r="J312" s="1"/>
      <c r="L312" s="1"/>
    </row>
    <row r="313">
      <c r="A313" s="2"/>
      <c r="C313" s="2"/>
      <c r="F313" s="2"/>
      <c r="J313" s="1"/>
      <c r="L313" s="1"/>
    </row>
    <row r="314">
      <c r="A314" s="2"/>
      <c r="C314" s="2"/>
      <c r="F314" s="2"/>
      <c r="J314" s="1"/>
      <c r="L314" s="1"/>
    </row>
    <row r="315">
      <c r="A315" s="2"/>
      <c r="C315" s="2"/>
      <c r="F315" s="2"/>
      <c r="J315" s="1"/>
      <c r="L315" s="1"/>
    </row>
    <row r="316">
      <c r="A316" s="2"/>
      <c r="C316" s="2"/>
      <c r="F316" s="2"/>
      <c r="J316" s="1"/>
      <c r="L316" s="1"/>
    </row>
    <row r="317">
      <c r="A317" s="2"/>
      <c r="C317" s="2"/>
      <c r="F317" s="2"/>
      <c r="J317" s="1"/>
      <c r="L317" s="1"/>
    </row>
    <row r="318">
      <c r="A318" s="2"/>
      <c r="C318" s="2"/>
      <c r="F318" s="2"/>
      <c r="J318" s="1"/>
      <c r="L318" s="1"/>
    </row>
    <row r="319">
      <c r="A319" s="2"/>
      <c r="C319" s="2"/>
      <c r="F319" s="2"/>
      <c r="J319" s="1"/>
      <c r="L319" s="1"/>
    </row>
    <row r="320">
      <c r="A320" s="2"/>
      <c r="C320" s="2"/>
      <c r="F320" s="2"/>
      <c r="J320" s="1"/>
      <c r="L320" s="1"/>
    </row>
    <row r="321">
      <c r="A321" s="2"/>
      <c r="C321" s="2"/>
      <c r="F321" s="2"/>
      <c r="J321" s="1"/>
      <c r="L321" s="1"/>
    </row>
    <row r="322">
      <c r="A322" s="2"/>
      <c r="C322" s="2"/>
      <c r="F322" s="2"/>
      <c r="J322" s="1"/>
      <c r="L322" s="1"/>
    </row>
    <row r="323">
      <c r="A323" s="2"/>
      <c r="C323" s="2"/>
      <c r="F323" s="2"/>
      <c r="J323" s="1"/>
      <c r="L323" s="1"/>
    </row>
    <row r="324">
      <c r="A324" s="2"/>
      <c r="C324" s="2"/>
      <c r="F324" s="2"/>
      <c r="J324" s="1"/>
      <c r="L324" s="1"/>
    </row>
    <row r="325">
      <c r="A325" s="2"/>
      <c r="C325" s="2"/>
      <c r="F325" s="2"/>
      <c r="J325" s="1"/>
      <c r="L325" s="1"/>
    </row>
    <row r="326">
      <c r="A326" s="2"/>
      <c r="C326" s="2"/>
      <c r="F326" s="2"/>
      <c r="J326" s="1"/>
      <c r="L326" s="1"/>
    </row>
    <row r="327">
      <c r="A327" s="2"/>
      <c r="C327" s="2"/>
      <c r="F327" s="2"/>
      <c r="J327" s="1"/>
      <c r="L327" s="1"/>
    </row>
    <row r="328">
      <c r="A328" s="2"/>
      <c r="C328" s="2"/>
      <c r="F328" s="2"/>
      <c r="J328" s="1"/>
      <c r="L328" s="1"/>
    </row>
    <row r="329">
      <c r="A329" s="2"/>
      <c r="C329" s="2"/>
      <c r="F329" s="2"/>
      <c r="J329" s="1"/>
      <c r="L329" s="1"/>
    </row>
    <row r="330">
      <c r="A330" s="2"/>
      <c r="C330" s="2"/>
      <c r="F330" s="2"/>
      <c r="J330" s="1"/>
      <c r="L330" s="1"/>
    </row>
    <row r="331">
      <c r="A331" s="2"/>
      <c r="C331" s="2"/>
      <c r="F331" s="2"/>
      <c r="J331" s="1"/>
      <c r="L331" s="1"/>
    </row>
    <row r="332">
      <c r="A332" s="2"/>
      <c r="C332" s="2"/>
      <c r="F332" s="2"/>
      <c r="J332" s="1"/>
      <c r="L332" s="1"/>
    </row>
    <row r="333">
      <c r="A333" s="2"/>
      <c r="C333" s="2"/>
      <c r="F333" s="2"/>
      <c r="J333" s="1"/>
      <c r="L333" s="1"/>
    </row>
    <row r="334">
      <c r="A334" s="2"/>
      <c r="C334" s="2"/>
      <c r="F334" s="2"/>
      <c r="J334" s="1"/>
      <c r="L334" s="1"/>
    </row>
    <row r="335">
      <c r="A335" s="2"/>
      <c r="C335" s="2"/>
      <c r="F335" s="2"/>
      <c r="J335" s="1"/>
      <c r="L335" s="1"/>
    </row>
    <row r="336">
      <c r="A336" s="2"/>
      <c r="C336" s="2"/>
      <c r="F336" s="2"/>
      <c r="J336" s="1"/>
      <c r="L336" s="1"/>
    </row>
    <row r="337">
      <c r="A337" s="2"/>
      <c r="C337" s="2"/>
      <c r="F337" s="2"/>
      <c r="J337" s="1"/>
      <c r="L337" s="1"/>
    </row>
    <row r="338">
      <c r="A338" s="2"/>
      <c r="C338" s="2"/>
      <c r="F338" s="2"/>
      <c r="J338" s="1"/>
      <c r="L338" s="1"/>
    </row>
    <row r="339">
      <c r="A339" s="2"/>
      <c r="C339" s="2"/>
      <c r="F339" s="2"/>
      <c r="J339" s="1"/>
      <c r="L339" s="1"/>
    </row>
    <row r="340">
      <c r="A340" s="2"/>
      <c r="C340" s="2"/>
      <c r="F340" s="2"/>
      <c r="J340" s="1"/>
      <c r="L340" s="1"/>
    </row>
    <row r="341">
      <c r="A341" s="2"/>
      <c r="C341" s="2"/>
      <c r="F341" s="2"/>
      <c r="J341" s="1"/>
      <c r="L341" s="1"/>
    </row>
    <row r="342">
      <c r="A342" s="2"/>
      <c r="C342" s="2"/>
      <c r="F342" s="2"/>
      <c r="J342" s="1"/>
      <c r="L342" s="1"/>
    </row>
    <row r="343">
      <c r="A343" s="2"/>
      <c r="C343" s="2"/>
      <c r="F343" s="2"/>
      <c r="J343" s="1"/>
      <c r="L343" s="1"/>
    </row>
    <row r="344">
      <c r="A344" s="2"/>
      <c r="C344" s="2"/>
      <c r="F344" s="2"/>
      <c r="J344" s="1"/>
      <c r="L344" s="1"/>
    </row>
    <row r="345">
      <c r="A345" s="2"/>
      <c r="C345" s="2"/>
      <c r="F345" s="2"/>
      <c r="J345" s="1"/>
      <c r="L345" s="1"/>
    </row>
    <row r="346">
      <c r="A346" s="2"/>
      <c r="C346" s="2"/>
      <c r="F346" s="2"/>
      <c r="J346" s="1"/>
      <c r="L346" s="1"/>
    </row>
    <row r="347">
      <c r="A347" s="2"/>
      <c r="C347" s="2"/>
      <c r="F347" s="2"/>
      <c r="J347" s="1"/>
      <c r="L347" s="1"/>
    </row>
    <row r="348">
      <c r="A348" s="2"/>
      <c r="C348" s="2"/>
      <c r="F348" s="2"/>
      <c r="J348" s="1"/>
      <c r="L348" s="1"/>
    </row>
    <row r="349">
      <c r="A349" s="2"/>
      <c r="C349" s="2"/>
      <c r="F349" s="2"/>
      <c r="J349" s="1"/>
      <c r="L349" s="1"/>
    </row>
    <row r="350">
      <c r="A350" s="2"/>
      <c r="C350" s="2"/>
      <c r="F350" s="2"/>
      <c r="J350" s="1"/>
      <c r="L350" s="1"/>
    </row>
    <row r="351">
      <c r="A351" s="2"/>
      <c r="C351" s="2"/>
      <c r="F351" s="2"/>
      <c r="J351" s="1"/>
      <c r="L351" s="1"/>
    </row>
    <row r="352">
      <c r="A352" s="2"/>
      <c r="C352" s="2"/>
      <c r="F352" s="2"/>
      <c r="J352" s="1"/>
      <c r="L352" s="1"/>
    </row>
    <row r="353">
      <c r="A353" s="2"/>
      <c r="C353" s="2"/>
      <c r="F353" s="2"/>
      <c r="J353" s="1"/>
      <c r="L353" s="1"/>
    </row>
    <row r="354">
      <c r="A354" s="2"/>
      <c r="C354" s="2"/>
      <c r="F354" s="2"/>
      <c r="J354" s="1"/>
      <c r="L354" s="1"/>
    </row>
    <row r="355">
      <c r="A355" s="2"/>
      <c r="C355" s="2"/>
      <c r="F355" s="2"/>
      <c r="J355" s="1"/>
      <c r="L355" s="1"/>
    </row>
    <row r="356">
      <c r="A356" s="2"/>
      <c r="C356" s="2"/>
      <c r="F356" s="2"/>
      <c r="J356" s="1"/>
      <c r="L356" s="1"/>
    </row>
    <row r="357">
      <c r="A357" s="2"/>
      <c r="C357" s="2"/>
      <c r="F357" s="2"/>
      <c r="J357" s="1"/>
      <c r="L357" s="1"/>
    </row>
    <row r="358">
      <c r="A358" s="2"/>
      <c r="C358" s="2"/>
      <c r="F358" s="2"/>
      <c r="J358" s="1"/>
      <c r="L358" s="1"/>
    </row>
    <row r="359">
      <c r="A359" s="2"/>
      <c r="C359" s="2"/>
      <c r="F359" s="2"/>
      <c r="J359" s="1"/>
      <c r="L359" s="1"/>
    </row>
    <row r="360">
      <c r="A360" s="2"/>
      <c r="C360" s="2"/>
      <c r="F360" s="2"/>
      <c r="J360" s="1"/>
      <c r="L360" s="1"/>
    </row>
    <row r="361">
      <c r="A361" s="2"/>
      <c r="C361" s="2"/>
      <c r="F361" s="2"/>
      <c r="J361" s="1"/>
      <c r="L361" s="1"/>
    </row>
    <row r="362">
      <c r="A362" s="2"/>
      <c r="C362" s="2"/>
      <c r="F362" s="2"/>
      <c r="J362" s="1"/>
      <c r="L362" s="1"/>
    </row>
    <row r="363">
      <c r="A363" s="2"/>
      <c r="C363" s="2"/>
      <c r="F363" s="2"/>
      <c r="J363" s="1"/>
      <c r="L363" s="1"/>
    </row>
    <row r="364">
      <c r="A364" s="2"/>
      <c r="C364" s="2"/>
      <c r="F364" s="2"/>
      <c r="J364" s="1"/>
      <c r="L364" s="1"/>
    </row>
    <row r="365">
      <c r="A365" s="2"/>
      <c r="C365" s="2"/>
      <c r="F365" s="2"/>
      <c r="J365" s="1"/>
      <c r="L365" s="1"/>
    </row>
    <row r="366">
      <c r="A366" s="2"/>
      <c r="C366" s="2"/>
      <c r="F366" s="2"/>
      <c r="J366" s="1"/>
      <c r="L366" s="1"/>
    </row>
    <row r="367">
      <c r="A367" s="2"/>
      <c r="C367" s="2"/>
      <c r="F367" s="2"/>
      <c r="J367" s="1"/>
      <c r="L367" s="1"/>
    </row>
    <row r="368">
      <c r="A368" s="2"/>
      <c r="C368" s="2"/>
      <c r="F368" s="2"/>
      <c r="J368" s="1"/>
      <c r="L368" s="1"/>
    </row>
    <row r="369">
      <c r="A369" s="2"/>
      <c r="C369" s="2"/>
      <c r="F369" s="2"/>
      <c r="J369" s="1"/>
      <c r="L369" s="1"/>
    </row>
    <row r="370">
      <c r="A370" s="2"/>
      <c r="C370" s="2"/>
      <c r="F370" s="2"/>
      <c r="J370" s="1"/>
      <c r="L370" s="1"/>
    </row>
    <row r="371">
      <c r="A371" s="2"/>
      <c r="C371" s="2"/>
      <c r="F371" s="2"/>
      <c r="J371" s="1"/>
      <c r="L371" s="1"/>
    </row>
    <row r="372">
      <c r="A372" s="2"/>
      <c r="C372" s="2"/>
      <c r="F372" s="2"/>
      <c r="J372" s="1"/>
      <c r="L372" s="1"/>
    </row>
    <row r="373">
      <c r="A373" s="2"/>
      <c r="C373" s="2"/>
      <c r="F373" s="2"/>
      <c r="J373" s="1"/>
      <c r="L373" s="1"/>
    </row>
    <row r="374">
      <c r="A374" s="2"/>
      <c r="C374" s="2"/>
      <c r="F374" s="2"/>
      <c r="J374" s="1"/>
      <c r="L374" s="1"/>
    </row>
    <row r="375">
      <c r="A375" s="2"/>
      <c r="C375" s="2"/>
      <c r="F375" s="2"/>
      <c r="J375" s="1"/>
      <c r="L375" s="1"/>
    </row>
    <row r="376">
      <c r="A376" s="2"/>
      <c r="C376" s="2"/>
      <c r="F376" s="2"/>
      <c r="J376" s="1"/>
      <c r="L376" s="1"/>
    </row>
    <row r="377">
      <c r="A377" s="2"/>
      <c r="C377" s="2"/>
      <c r="F377" s="2"/>
      <c r="J377" s="1"/>
      <c r="L377" s="1"/>
    </row>
    <row r="378">
      <c r="A378" s="2"/>
      <c r="C378" s="2"/>
      <c r="F378" s="2"/>
      <c r="J378" s="1"/>
      <c r="L378" s="1"/>
    </row>
    <row r="379">
      <c r="A379" s="2"/>
      <c r="C379" s="2"/>
      <c r="F379" s="2"/>
      <c r="J379" s="1"/>
      <c r="L379" s="1"/>
    </row>
    <row r="380">
      <c r="A380" s="2"/>
      <c r="C380" s="2"/>
      <c r="F380" s="2"/>
      <c r="J380" s="1"/>
      <c r="L380" s="1"/>
    </row>
    <row r="381">
      <c r="A381" s="2"/>
      <c r="C381" s="2"/>
      <c r="F381" s="2"/>
      <c r="J381" s="1"/>
      <c r="L381" s="1"/>
    </row>
    <row r="382">
      <c r="A382" s="2"/>
      <c r="C382" s="2"/>
      <c r="F382" s="2"/>
      <c r="J382" s="1"/>
      <c r="L382" s="1"/>
    </row>
    <row r="383">
      <c r="A383" s="2"/>
      <c r="C383" s="2"/>
      <c r="F383" s="2"/>
      <c r="J383" s="1"/>
      <c r="L383" s="1"/>
    </row>
    <row r="384">
      <c r="A384" s="2"/>
      <c r="C384" s="2"/>
      <c r="F384" s="2"/>
      <c r="J384" s="1"/>
      <c r="L384" s="1"/>
    </row>
    <row r="385">
      <c r="A385" s="2"/>
      <c r="C385" s="2"/>
      <c r="F385" s="2"/>
      <c r="J385" s="1"/>
      <c r="L385" s="1"/>
    </row>
    <row r="386">
      <c r="A386" s="2"/>
      <c r="C386" s="2"/>
      <c r="F386" s="2"/>
      <c r="J386" s="1"/>
      <c r="L386" s="1"/>
    </row>
    <row r="387">
      <c r="A387" s="2"/>
      <c r="C387" s="2"/>
      <c r="F387" s="2"/>
      <c r="J387" s="1"/>
      <c r="L387" s="1"/>
    </row>
    <row r="388">
      <c r="A388" s="2"/>
      <c r="C388" s="2"/>
      <c r="F388" s="2"/>
      <c r="J388" s="1"/>
      <c r="L388" s="1"/>
    </row>
    <row r="389">
      <c r="A389" s="2"/>
      <c r="C389" s="2"/>
      <c r="F389" s="2"/>
      <c r="J389" s="1"/>
      <c r="L389" s="1"/>
    </row>
    <row r="390">
      <c r="A390" s="2"/>
      <c r="C390" s="2"/>
      <c r="F390" s="2"/>
      <c r="J390" s="1"/>
      <c r="L390" s="1"/>
    </row>
    <row r="391">
      <c r="A391" s="2"/>
      <c r="C391" s="2"/>
      <c r="F391" s="2"/>
      <c r="J391" s="1"/>
      <c r="L391" s="1"/>
    </row>
    <row r="392">
      <c r="A392" s="2"/>
      <c r="C392" s="2"/>
      <c r="F392" s="2"/>
      <c r="J392" s="1"/>
      <c r="L392" s="1"/>
    </row>
    <row r="393">
      <c r="A393" s="2"/>
      <c r="C393" s="2"/>
      <c r="F393" s="2"/>
      <c r="J393" s="1"/>
      <c r="L393" s="1"/>
    </row>
    <row r="394">
      <c r="A394" s="2"/>
      <c r="C394" s="2"/>
      <c r="F394" s="2"/>
      <c r="J394" s="1"/>
      <c r="L394" s="1"/>
    </row>
    <row r="395">
      <c r="A395" s="2"/>
      <c r="C395" s="2"/>
      <c r="F395" s="2"/>
      <c r="J395" s="1"/>
      <c r="L395" s="1"/>
    </row>
    <row r="396">
      <c r="A396" s="2"/>
      <c r="C396" s="2"/>
      <c r="F396" s="2"/>
      <c r="J396" s="1"/>
      <c r="L396" s="1"/>
    </row>
    <row r="397">
      <c r="A397" s="2"/>
      <c r="C397" s="2"/>
      <c r="F397" s="2"/>
      <c r="J397" s="1"/>
      <c r="L397" s="1"/>
    </row>
    <row r="398">
      <c r="A398" s="2"/>
      <c r="C398" s="2"/>
      <c r="F398" s="2"/>
      <c r="J398" s="1"/>
      <c r="L398" s="1"/>
    </row>
    <row r="399">
      <c r="A399" s="2"/>
      <c r="C399" s="2"/>
      <c r="F399" s="2"/>
      <c r="J399" s="1"/>
      <c r="L399" s="1"/>
    </row>
    <row r="400">
      <c r="A400" s="2"/>
      <c r="C400" s="2"/>
      <c r="F400" s="2"/>
      <c r="J400" s="1"/>
      <c r="L400" s="1"/>
    </row>
    <row r="401">
      <c r="A401" s="2"/>
      <c r="C401" s="2"/>
      <c r="F401" s="2"/>
      <c r="J401" s="1"/>
      <c r="L401" s="1"/>
    </row>
    <row r="402">
      <c r="A402" s="2"/>
      <c r="C402" s="2"/>
      <c r="F402" s="2"/>
      <c r="J402" s="1"/>
      <c r="L402" s="1"/>
    </row>
    <row r="403">
      <c r="A403" s="2"/>
      <c r="C403" s="2"/>
      <c r="F403" s="2"/>
      <c r="J403" s="1"/>
      <c r="L403" s="1"/>
    </row>
    <row r="404">
      <c r="A404" s="2"/>
      <c r="C404" s="2"/>
      <c r="F404" s="2"/>
      <c r="J404" s="1"/>
      <c r="L404" s="1"/>
    </row>
    <row r="405">
      <c r="A405" s="2"/>
      <c r="C405" s="2"/>
      <c r="F405" s="2"/>
      <c r="J405" s="1"/>
      <c r="L405" s="1"/>
    </row>
    <row r="406">
      <c r="A406" s="2"/>
      <c r="C406" s="2"/>
      <c r="F406" s="2"/>
      <c r="J406" s="1"/>
      <c r="L406" s="1"/>
    </row>
    <row r="407">
      <c r="A407" s="2"/>
      <c r="C407" s="2"/>
      <c r="F407" s="2"/>
      <c r="J407" s="1"/>
      <c r="L407" s="1"/>
    </row>
    <row r="408">
      <c r="A408" s="2"/>
      <c r="C408" s="2"/>
      <c r="F408" s="2"/>
      <c r="J408" s="1"/>
      <c r="L408" s="1"/>
    </row>
    <row r="409">
      <c r="A409" s="2"/>
      <c r="C409" s="2"/>
      <c r="F409" s="2"/>
      <c r="J409" s="1"/>
      <c r="L409" s="1"/>
    </row>
    <row r="410">
      <c r="A410" s="2"/>
      <c r="C410" s="2"/>
      <c r="F410" s="2"/>
      <c r="J410" s="1"/>
      <c r="L410" s="1"/>
    </row>
    <row r="411">
      <c r="A411" s="2"/>
      <c r="C411" s="2"/>
      <c r="F411" s="2"/>
      <c r="J411" s="1"/>
      <c r="L411" s="1"/>
    </row>
    <row r="412">
      <c r="A412" s="2"/>
      <c r="C412" s="2"/>
      <c r="F412" s="2"/>
      <c r="J412" s="1"/>
      <c r="L412" s="1"/>
    </row>
    <row r="413">
      <c r="A413" s="2"/>
      <c r="C413" s="2"/>
      <c r="F413" s="2"/>
      <c r="J413" s="1"/>
      <c r="L413" s="1"/>
    </row>
    <row r="414">
      <c r="A414" s="2"/>
      <c r="C414" s="2"/>
      <c r="F414" s="2"/>
      <c r="J414" s="1"/>
      <c r="L414" s="1"/>
    </row>
    <row r="415">
      <c r="A415" s="2"/>
      <c r="C415" s="2"/>
      <c r="F415" s="2"/>
      <c r="J415" s="1"/>
      <c r="L415" s="1"/>
    </row>
    <row r="416">
      <c r="A416" s="2"/>
      <c r="C416" s="2"/>
      <c r="F416" s="2"/>
      <c r="J416" s="1"/>
      <c r="L416" s="1"/>
    </row>
    <row r="417">
      <c r="A417" s="2"/>
      <c r="C417" s="2"/>
      <c r="F417" s="2"/>
      <c r="J417" s="1"/>
      <c r="L417" s="1"/>
    </row>
    <row r="418">
      <c r="A418" s="2"/>
      <c r="C418" s="2"/>
      <c r="F418" s="2"/>
      <c r="J418" s="1"/>
      <c r="L418" s="1"/>
    </row>
    <row r="419">
      <c r="A419" s="2"/>
      <c r="C419" s="2"/>
      <c r="F419" s="2"/>
      <c r="J419" s="1"/>
      <c r="L419" s="1"/>
    </row>
    <row r="420">
      <c r="A420" s="2"/>
      <c r="C420" s="2"/>
      <c r="F420" s="2"/>
      <c r="J420" s="1"/>
      <c r="L420" s="1"/>
    </row>
    <row r="421">
      <c r="A421" s="2"/>
      <c r="C421" s="2"/>
      <c r="F421" s="2"/>
      <c r="J421" s="1"/>
      <c r="L421" s="1"/>
    </row>
    <row r="422">
      <c r="A422" s="2"/>
      <c r="C422" s="2"/>
      <c r="F422" s="2"/>
      <c r="J422" s="1"/>
      <c r="L422" s="1"/>
    </row>
    <row r="423">
      <c r="A423" s="2"/>
      <c r="C423" s="2"/>
      <c r="F423" s="2"/>
      <c r="J423" s="1"/>
      <c r="L423" s="1"/>
    </row>
    <row r="424">
      <c r="A424" s="2"/>
      <c r="C424" s="2"/>
      <c r="F424" s="2"/>
      <c r="J424" s="1"/>
      <c r="L424" s="1"/>
    </row>
    <row r="425">
      <c r="A425" s="2"/>
      <c r="C425" s="2"/>
      <c r="F425" s="2"/>
      <c r="J425" s="1"/>
      <c r="L425" s="1"/>
    </row>
    <row r="426">
      <c r="A426" s="2"/>
      <c r="C426" s="2"/>
      <c r="F426" s="2"/>
      <c r="J426" s="1"/>
      <c r="L426" s="1"/>
    </row>
    <row r="427">
      <c r="A427" s="2"/>
      <c r="C427" s="2"/>
      <c r="F427" s="2"/>
      <c r="J427" s="1"/>
      <c r="L427" s="1"/>
    </row>
    <row r="428">
      <c r="A428" s="2"/>
      <c r="C428" s="2"/>
      <c r="F428" s="2"/>
      <c r="J428" s="1"/>
      <c r="L428" s="1"/>
    </row>
    <row r="429">
      <c r="A429" s="2"/>
      <c r="C429" s="2"/>
      <c r="F429" s="2"/>
      <c r="J429" s="1"/>
      <c r="L429" s="1"/>
    </row>
    <row r="430">
      <c r="A430" s="2"/>
      <c r="C430" s="2"/>
      <c r="F430" s="2"/>
      <c r="J430" s="1"/>
      <c r="L430" s="1"/>
    </row>
    <row r="431">
      <c r="A431" s="2"/>
      <c r="C431" s="2"/>
      <c r="F431" s="2"/>
      <c r="J431" s="1"/>
      <c r="L431" s="1"/>
    </row>
    <row r="432">
      <c r="A432" s="2"/>
      <c r="C432" s="2"/>
      <c r="F432" s="2"/>
      <c r="J432" s="1"/>
      <c r="L432" s="1"/>
    </row>
    <row r="433">
      <c r="A433" s="2"/>
      <c r="C433" s="2"/>
      <c r="F433" s="2"/>
      <c r="J433" s="1"/>
      <c r="L433" s="1"/>
    </row>
    <row r="434">
      <c r="A434" s="2"/>
      <c r="C434" s="2"/>
      <c r="F434" s="2"/>
      <c r="J434" s="1"/>
      <c r="L434" s="1"/>
    </row>
    <row r="435">
      <c r="A435" s="2"/>
      <c r="C435" s="2"/>
      <c r="F435" s="2"/>
      <c r="J435" s="1"/>
      <c r="L435" s="1"/>
    </row>
    <row r="436">
      <c r="A436" s="2"/>
      <c r="C436" s="2"/>
      <c r="F436" s="2"/>
      <c r="J436" s="1"/>
      <c r="L436" s="1"/>
    </row>
    <row r="437">
      <c r="A437" s="2"/>
      <c r="C437" s="2"/>
      <c r="F437" s="2"/>
      <c r="J437" s="1"/>
      <c r="L437" s="1"/>
    </row>
    <row r="438">
      <c r="A438" s="2"/>
      <c r="C438" s="2"/>
      <c r="F438" s="2"/>
      <c r="J438" s="1"/>
      <c r="L438" s="1"/>
    </row>
    <row r="439">
      <c r="A439" s="2"/>
      <c r="C439" s="2"/>
      <c r="F439" s="2"/>
      <c r="J439" s="1"/>
      <c r="L439" s="1"/>
    </row>
    <row r="440">
      <c r="A440" s="2"/>
      <c r="C440" s="2"/>
      <c r="F440" s="2"/>
      <c r="J440" s="1"/>
      <c r="L440" s="1"/>
    </row>
    <row r="441">
      <c r="A441" s="2"/>
      <c r="C441" s="2"/>
      <c r="F441" s="2"/>
      <c r="J441" s="1"/>
      <c r="L441" s="1"/>
    </row>
    <row r="442">
      <c r="A442" s="2"/>
      <c r="C442" s="2"/>
      <c r="F442" s="2"/>
      <c r="J442" s="1"/>
      <c r="L442" s="1"/>
    </row>
    <row r="443">
      <c r="A443" s="2"/>
      <c r="C443" s="2"/>
      <c r="F443" s="2"/>
      <c r="J443" s="1"/>
      <c r="L443" s="1"/>
    </row>
    <row r="444">
      <c r="A444" s="2"/>
      <c r="C444" s="2"/>
      <c r="F444" s="2"/>
      <c r="J444" s="1"/>
      <c r="L444" s="1"/>
    </row>
    <row r="445">
      <c r="A445" s="2"/>
      <c r="C445" s="2"/>
      <c r="F445" s="2"/>
      <c r="J445" s="1"/>
      <c r="L445" s="1"/>
    </row>
    <row r="446">
      <c r="A446" s="2"/>
      <c r="C446" s="2"/>
      <c r="F446" s="2"/>
      <c r="J446" s="1"/>
      <c r="L446" s="1"/>
    </row>
    <row r="447">
      <c r="A447" s="2"/>
      <c r="C447" s="2"/>
      <c r="F447" s="2"/>
      <c r="J447" s="1"/>
      <c r="L447" s="1"/>
    </row>
    <row r="448">
      <c r="A448" s="2"/>
      <c r="C448" s="2"/>
      <c r="F448" s="2"/>
      <c r="J448" s="1"/>
      <c r="L448" s="1"/>
    </row>
    <row r="449">
      <c r="A449" s="2"/>
      <c r="C449" s="2"/>
      <c r="F449" s="2"/>
      <c r="J449" s="1"/>
      <c r="L449" s="1"/>
    </row>
    <row r="450">
      <c r="A450" s="2"/>
      <c r="C450" s="2"/>
      <c r="F450" s="2"/>
      <c r="J450" s="1"/>
      <c r="L450" s="1"/>
    </row>
    <row r="451">
      <c r="A451" s="2"/>
      <c r="C451" s="2"/>
      <c r="F451" s="2"/>
      <c r="J451" s="1"/>
      <c r="L451" s="1"/>
    </row>
    <row r="452">
      <c r="A452" s="2"/>
      <c r="C452" s="2"/>
      <c r="F452" s="2"/>
      <c r="J452" s="1"/>
      <c r="L452" s="1"/>
    </row>
    <row r="453">
      <c r="A453" s="2"/>
      <c r="C453" s="2"/>
      <c r="F453" s="2"/>
      <c r="J453" s="1"/>
      <c r="L453" s="1"/>
    </row>
    <row r="454">
      <c r="A454" s="2"/>
      <c r="C454" s="2"/>
      <c r="F454" s="2"/>
      <c r="J454" s="1"/>
      <c r="L454" s="1"/>
    </row>
    <row r="455">
      <c r="A455" s="2"/>
      <c r="C455" s="2"/>
      <c r="F455" s="2"/>
      <c r="J455" s="1"/>
      <c r="L455" s="1"/>
    </row>
    <row r="456">
      <c r="A456" s="2"/>
      <c r="C456" s="2"/>
      <c r="F456" s="2"/>
      <c r="J456" s="1"/>
      <c r="L456" s="1"/>
    </row>
    <row r="457">
      <c r="A457" s="2"/>
      <c r="C457" s="2"/>
      <c r="F457" s="2"/>
      <c r="J457" s="1"/>
      <c r="L457" s="1"/>
    </row>
    <row r="458">
      <c r="A458" s="2"/>
      <c r="C458" s="2"/>
      <c r="F458" s="2"/>
      <c r="J458" s="1"/>
      <c r="L458" s="1"/>
    </row>
    <row r="459">
      <c r="A459" s="2"/>
      <c r="C459" s="2"/>
      <c r="F459" s="2"/>
      <c r="J459" s="1"/>
      <c r="L459" s="1"/>
    </row>
    <row r="460">
      <c r="A460" s="2"/>
      <c r="C460" s="2"/>
      <c r="F460" s="2"/>
      <c r="J460" s="1"/>
      <c r="L460" s="1"/>
    </row>
    <row r="461">
      <c r="A461" s="2"/>
      <c r="C461" s="2"/>
      <c r="F461" s="2"/>
      <c r="J461" s="1"/>
      <c r="L461" s="1"/>
    </row>
    <row r="462">
      <c r="A462" s="2"/>
      <c r="C462" s="2"/>
      <c r="F462" s="2"/>
      <c r="J462" s="1"/>
      <c r="L462" s="1"/>
    </row>
    <row r="463">
      <c r="A463" s="2"/>
      <c r="C463" s="2"/>
      <c r="F463" s="2"/>
      <c r="J463" s="1"/>
      <c r="L463" s="1"/>
    </row>
    <row r="464">
      <c r="A464" s="2"/>
      <c r="C464" s="2"/>
      <c r="F464" s="2"/>
      <c r="J464" s="1"/>
      <c r="L464" s="1"/>
    </row>
    <row r="465">
      <c r="A465" s="2"/>
      <c r="C465" s="2"/>
      <c r="F465" s="2"/>
      <c r="J465" s="1"/>
      <c r="L465" s="1"/>
    </row>
    <row r="466">
      <c r="A466" s="2"/>
      <c r="C466" s="2"/>
      <c r="F466" s="2"/>
      <c r="J466" s="1"/>
      <c r="L466" s="1"/>
    </row>
    <row r="467">
      <c r="A467" s="2"/>
      <c r="C467" s="2"/>
      <c r="F467" s="2"/>
      <c r="J467" s="1"/>
      <c r="L467" s="1"/>
    </row>
    <row r="468">
      <c r="A468" s="2"/>
      <c r="C468" s="2"/>
      <c r="F468" s="2"/>
      <c r="J468" s="1"/>
      <c r="L468" s="1"/>
    </row>
    <row r="469">
      <c r="A469" s="2"/>
      <c r="C469" s="2"/>
      <c r="F469" s="2"/>
      <c r="J469" s="1"/>
      <c r="L469" s="1"/>
    </row>
    <row r="470">
      <c r="A470" s="2"/>
      <c r="C470" s="2"/>
      <c r="F470" s="2"/>
      <c r="J470" s="1"/>
      <c r="L470" s="1"/>
    </row>
    <row r="471">
      <c r="A471" s="2"/>
      <c r="C471" s="2"/>
      <c r="F471" s="2"/>
      <c r="J471" s="1"/>
      <c r="L471" s="1"/>
    </row>
    <row r="472">
      <c r="A472" s="2"/>
      <c r="C472" s="2"/>
      <c r="F472" s="2"/>
      <c r="J472" s="1"/>
      <c r="L472" s="1"/>
    </row>
    <row r="473">
      <c r="A473" s="2"/>
      <c r="C473" s="2"/>
      <c r="F473" s="2"/>
      <c r="J473" s="1"/>
      <c r="L473" s="1"/>
    </row>
    <row r="474">
      <c r="A474" s="2"/>
      <c r="C474" s="2"/>
      <c r="F474" s="2"/>
      <c r="J474" s="1"/>
      <c r="L474" s="1"/>
    </row>
    <row r="475">
      <c r="A475" s="2"/>
      <c r="C475" s="2"/>
      <c r="F475" s="2"/>
      <c r="J475" s="1"/>
      <c r="L475" s="1"/>
    </row>
    <row r="476">
      <c r="A476" s="2"/>
      <c r="C476" s="2"/>
      <c r="F476" s="2"/>
      <c r="J476" s="1"/>
      <c r="L476" s="1"/>
    </row>
    <row r="477">
      <c r="A477" s="2"/>
      <c r="C477" s="2"/>
      <c r="F477" s="2"/>
      <c r="J477" s="1"/>
      <c r="L477" s="1"/>
    </row>
    <row r="478">
      <c r="A478" s="2"/>
      <c r="C478" s="2"/>
      <c r="F478" s="2"/>
      <c r="J478" s="1"/>
      <c r="L478" s="1"/>
    </row>
    <row r="479">
      <c r="A479" s="2"/>
      <c r="C479" s="2"/>
      <c r="F479" s="2"/>
      <c r="J479" s="1"/>
      <c r="L479" s="1"/>
    </row>
    <row r="480">
      <c r="A480" s="2"/>
      <c r="C480" s="2"/>
      <c r="F480" s="2"/>
      <c r="J480" s="1"/>
      <c r="L480" s="1"/>
    </row>
    <row r="481">
      <c r="A481" s="2"/>
      <c r="C481" s="2"/>
      <c r="F481" s="2"/>
      <c r="J481" s="1"/>
      <c r="L481" s="1"/>
    </row>
    <row r="482">
      <c r="A482" s="2"/>
      <c r="C482" s="2"/>
      <c r="F482" s="2"/>
      <c r="J482" s="1"/>
      <c r="L482" s="1"/>
    </row>
    <row r="483">
      <c r="A483" s="2"/>
      <c r="C483" s="2"/>
      <c r="F483" s="2"/>
      <c r="J483" s="1"/>
      <c r="L483" s="1"/>
    </row>
    <row r="484">
      <c r="A484" s="2"/>
      <c r="C484" s="2"/>
      <c r="F484" s="2"/>
      <c r="J484" s="1"/>
      <c r="L484" s="1"/>
    </row>
    <row r="485">
      <c r="A485" s="2"/>
      <c r="C485" s="2"/>
      <c r="F485" s="2"/>
      <c r="J485" s="1"/>
      <c r="L485" s="1"/>
    </row>
    <row r="486">
      <c r="A486" s="2"/>
      <c r="C486" s="2"/>
      <c r="F486" s="2"/>
      <c r="J486" s="1"/>
      <c r="L486" s="1"/>
    </row>
    <row r="487">
      <c r="A487" s="2"/>
      <c r="C487" s="2"/>
      <c r="F487" s="2"/>
      <c r="J487" s="1"/>
      <c r="L487" s="1"/>
    </row>
    <row r="488">
      <c r="A488" s="2"/>
      <c r="C488" s="2"/>
      <c r="F488" s="2"/>
      <c r="J488" s="1"/>
      <c r="L488" s="1"/>
    </row>
    <row r="489">
      <c r="A489" s="2"/>
      <c r="C489" s="2"/>
      <c r="F489" s="2"/>
      <c r="J489" s="1"/>
      <c r="L489" s="1"/>
    </row>
    <row r="490">
      <c r="A490" s="2"/>
      <c r="C490" s="2"/>
      <c r="F490" s="2"/>
      <c r="J490" s="1"/>
      <c r="L490" s="1"/>
    </row>
    <row r="491">
      <c r="A491" s="2"/>
      <c r="C491" s="2"/>
      <c r="F491" s="2"/>
      <c r="J491" s="1"/>
      <c r="L491" s="1"/>
    </row>
    <row r="492">
      <c r="A492" s="2"/>
      <c r="C492" s="2"/>
      <c r="F492" s="2"/>
      <c r="J492" s="1"/>
      <c r="L492" s="1"/>
    </row>
    <row r="493">
      <c r="A493" s="2"/>
      <c r="C493" s="2"/>
      <c r="F493" s="2"/>
      <c r="J493" s="1"/>
      <c r="L493" s="1"/>
    </row>
    <row r="494">
      <c r="A494" s="2"/>
      <c r="C494" s="2"/>
      <c r="F494" s="2"/>
      <c r="J494" s="1"/>
      <c r="L494" s="1"/>
    </row>
    <row r="495">
      <c r="A495" s="2"/>
      <c r="C495" s="2"/>
      <c r="F495" s="2"/>
      <c r="J495" s="1"/>
      <c r="L495" s="1"/>
    </row>
    <row r="496">
      <c r="A496" s="2"/>
      <c r="C496" s="2"/>
      <c r="F496" s="2"/>
      <c r="J496" s="1"/>
      <c r="L496" s="1"/>
    </row>
    <row r="497">
      <c r="A497" s="2"/>
      <c r="C497" s="2"/>
      <c r="F497" s="2"/>
      <c r="J497" s="1"/>
      <c r="L497" s="1"/>
    </row>
    <row r="498">
      <c r="A498" s="2"/>
      <c r="C498" s="2"/>
      <c r="F498" s="2"/>
      <c r="J498" s="1"/>
      <c r="L498" s="1"/>
    </row>
    <row r="499">
      <c r="A499" s="2"/>
      <c r="C499" s="2"/>
      <c r="F499" s="2"/>
      <c r="J499" s="1"/>
      <c r="L499" s="1"/>
    </row>
    <row r="500">
      <c r="A500" s="2"/>
      <c r="C500" s="2"/>
      <c r="F500" s="2"/>
      <c r="J500" s="1"/>
      <c r="L500" s="1"/>
    </row>
    <row r="501">
      <c r="A501" s="2"/>
      <c r="C501" s="2"/>
      <c r="F501" s="2"/>
      <c r="J501" s="1"/>
      <c r="L501" s="1"/>
    </row>
    <row r="502">
      <c r="A502" s="2"/>
      <c r="C502" s="2"/>
      <c r="F502" s="2"/>
      <c r="J502" s="1"/>
      <c r="L502" s="1"/>
    </row>
    <row r="503">
      <c r="A503" s="2"/>
      <c r="C503" s="2"/>
      <c r="F503" s="2"/>
      <c r="J503" s="1"/>
      <c r="L503" s="1"/>
    </row>
    <row r="504">
      <c r="A504" s="2"/>
      <c r="C504" s="2"/>
      <c r="F504" s="2"/>
      <c r="J504" s="1"/>
      <c r="L504" s="1"/>
    </row>
    <row r="505">
      <c r="A505" s="2"/>
      <c r="C505" s="2"/>
      <c r="F505" s="2"/>
      <c r="J505" s="1"/>
      <c r="L505" s="1"/>
    </row>
    <row r="506">
      <c r="A506" s="2"/>
      <c r="C506" s="2"/>
      <c r="F506" s="2"/>
      <c r="J506" s="1"/>
      <c r="L506" s="1"/>
    </row>
    <row r="507">
      <c r="A507" s="2"/>
      <c r="C507" s="2"/>
      <c r="F507" s="2"/>
      <c r="J507" s="1"/>
      <c r="L507" s="1"/>
    </row>
    <row r="508">
      <c r="A508" s="2"/>
      <c r="C508" s="2"/>
      <c r="F508" s="2"/>
      <c r="J508" s="1"/>
      <c r="L508" s="1"/>
    </row>
    <row r="509">
      <c r="A509" s="2"/>
      <c r="C509" s="2"/>
      <c r="F509" s="2"/>
      <c r="J509" s="1"/>
      <c r="L509" s="1"/>
    </row>
    <row r="510">
      <c r="A510" s="2"/>
      <c r="C510" s="2"/>
      <c r="F510" s="2"/>
      <c r="J510" s="1"/>
      <c r="L510" s="1"/>
    </row>
    <row r="511">
      <c r="A511" s="2"/>
      <c r="C511" s="2"/>
      <c r="F511" s="2"/>
      <c r="J511" s="1"/>
      <c r="L511" s="1"/>
    </row>
    <row r="512">
      <c r="A512" s="2"/>
      <c r="C512" s="2"/>
      <c r="F512" s="2"/>
      <c r="J512" s="1"/>
      <c r="L512" s="1"/>
    </row>
    <row r="513">
      <c r="A513" s="2"/>
      <c r="C513" s="2"/>
      <c r="F513" s="2"/>
      <c r="J513" s="1"/>
      <c r="L513" s="1"/>
    </row>
    <row r="514">
      <c r="A514" s="2"/>
      <c r="C514" s="2"/>
      <c r="F514" s="2"/>
      <c r="J514" s="1"/>
      <c r="L514" s="1"/>
    </row>
    <row r="515">
      <c r="A515" s="2"/>
      <c r="C515" s="2"/>
      <c r="F515" s="2"/>
      <c r="J515" s="1"/>
      <c r="L515" s="1"/>
    </row>
    <row r="516">
      <c r="A516" s="2"/>
      <c r="C516" s="2"/>
      <c r="F516" s="2"/>
      <c r="J516" s="1"/>
      <c r="L516" s="1"/>
    </row>
    <row r="517">
      <c r="A517" s="2"/>
      <c r="C517" s="2"/>
      <c r="F517" s="2"/>
      <c r="J517" s="1"/>
      <c r="L517" s="1"/>
    </row>
    <row r="518">
      <c r="A518" s="2"/>
      <c r="C518" s="2"/>
      <c r="F518" s="2"/>
      <c r="J518" s="1"/>
      <c r="L518" s="1"/>
    </row>
    <row r="519">
      <c r="A519" s="2"/>
      <c r="C519" s="2"/>
      <c r="F519" s="2"/>
      <c r="J519" s="1"/>
      <c r="L519" s="1"/>
    </row>
    <row r="520">
      <c r="A520" s="2"/>
      <c r="C520" s="2"/>
      <c r="F520" s="2"/>
      <c r="J520" s="1"/>
      <c r="L520" s="1"/>
    </row>
    <row r="521">
      <c r="A521" s="2"/>
      <c r="C521" s="2"/>
      <c r="F521" s="2"/>
      <c r="J521" s="1"/>
      <c r="L521" s="1"/>
    </row>
    <row r="522">
      <c r="A522" s="2"/>
      <c r="C522" s="2"/>
      <c r="F522" s="2"/>
      <c r="J522" s="1"/>
      <c r="L522" s="1"/>
    </row>
    <row r="523">
      <c r="A523" s="2"/>
      <c r="C523" s="2"/>
      <c r="F523" s="2"/>
      <c r="J523" s="1"/>
      <c r="L523" s="1"/>
    </row>
    <row r="524">
      <c r="A524" s="2"/>
      <c r="C524" s="2"/>
      <c r="F524" s="2"/>
      <c r="J524" s="1"/>
      <c r="L524" s="1"/>
    </row>
    <row r="525">
      <c r="A525" s="2"/>
      <c r="C525" s="2"/>
      <c r="F525" s="2"/>
      <c r="J525" s="1"/>
      <c r="L525" s="1"/>
    </row>
    <row r="526">
      <c r="A526" s="2"/>
      <c r="C526" s="2"/>
      <c r="F526" s="2"/>
      <c r="J526" s="1"/>
      <c r="L526" s="1"/>
    </row>
    <row r="527">
      <c r="A527" s="2"/>
      <c r="C527" s="2"/>
      <c r="F527" s="2"/>
      <c r="J527" s="1"/>
      <c r="L527" s="1"/>
    </row>
    <row r="528">
      <c r="A528" s="2"/>
      <c r="C528" s="2"/>
      <c r="F528" s="2"/>
      <c r="J528" s="1"/>
      <c r="L528" s="1"/>
    </row>
    <row r="529">
      <c r="A529" s="2"/>
      <c r="C529" s="2"/>
      <c r="F529" s="2"/>
      <c r="J529" s="1"/>
      <c r="L529" s="1"/>
    </row>
    <row r="530">
      <c r="A530" s="2"/>
      <c r="C530" s="2"/>
      <c r="F530" s="2"/>
      <c r="J530" s="1"/>
      <c r="L530" s="1"/>
    </row>
    <row r="531">
      <c r="A531" s="2"/>
      <c r="C531" s="2"/>
      <c r="F531" s="2"/>
      <c r="J531" s="1"/>
      <c r="L531" s="1"/>
    </row>
    <row r="532">
      <c r="A532" s="2"/>
      <c r="C532" s="2"/>
      <c r="F532" s="2"/>
      <c r="J532" s="1"/>
      <c r="L532" s="1"/>
    </row>
    <row r="533">
      <c r="A533" s="2"/>
      <c r="C533" s="2"/>
      <c r="F533" s="2"/>
      <c r="J533" s="1"/>
      <c r="L533" s="1"/>
    </row>
    <row r="534">
      <c r="A534" s="2"/>
      <c r="C534" s="2"/>
      <c r="F534" s="2"/>
      <c r="J534" s="1"/>
      <c r="L534" s="1"/>
    </row>
    <row r="535">
      <c r="A535" s="2"/>
      <c r="C535" s="2"/>
      <c r="F535" s="2"/>
      <c r="J535" s="1"/>
      <c r="L535" s="1"/>
    </row>
    <row r="536">
      <c r="A536" s="2"/>
      <c r="C536" s="2"/>
      <c r="F536" s="2"/>
      <c r="J536" s="1"/>
      <c r="L536" s="1"/>
    </row>
    <row r="537">
      <c r="A537" s="2"/>
      <c r="C537" s="2"/>
      <c r="F537" s="2"/>
      <c r="J537" s="1"/>
      <c r="L537" s="1"/>
    </row>
    <row r="538">
      <c r="A538" s="2"/>
      <c r="C538" s="2"/>
      <c r="F538" s="2"/>
      <c r="J538" s="1"/>
      <c r="L538" s="1"/>
    </row>
    <row r="539">
      <c r="A539" s="2"/>
      <c r="C539" s="2"/>
      <c r="F539" s="2"/>
      <c r="J539" s="1"/>
      <c r="L539" s="1"/>
    </row>
    <row r="540">
      <c r="A540" s="2"/>
      <c r="C540" s="2"/>
      <c r="F540" s="2"/>
      <c r="J540" s="1"/>
      <c r="L540" s="1"/>
    </row>
    <row r="541">
      <c r="A541" s="2"/>
      <c r="C541" s="2"/>
      <c r="F541" s="2"/>
      <c r="J541" s="1"/>
      <c r="L541" s="1"/>
    </row>
    <row r="542">
      <c r="A542" s="2"/>
      <c r="C542" s="2"/>
      <c r="F542" s="2"/>
      <c r="J542" s="1"/>
      <c r="L542" s="1"/>
    </row>
    <row r="543">
      <c r="A543" s="2"/>
      <c r="C543" s="2"/>
      <c r="F543" s="2"/>
      <c r="J543" s="1"/>
      <c r="L543" s="1"/>
    </row>
    <row r="544">
      <c r="A544" s="2"/>
      <c r="C544" s="2"/>
      <c r="F544" s="2"/>
      <c r="J544" s="1"/>
      <c r="L544" s="1"/>
    </row>
    <row r="545">
      <c r="A545" s="2"/>
      <c r="C545" s="2"/>
      <c r="F545" s="2"/>
      <c r="J545" s="1"/>
      <c r="L545" s="1"/>
    </row>
    <row r="546">
      <c r="A546" s="2"/>
      <c r="C546" s="2"/>
      <c r="F546" s="2"/>
      <c r="J546" s="1"/>
      <c r="L546" s="1"/>
    </row>
    <row r="547">
      <c r="A547" s="2"/>
      <c r="C547" s="2"/>
      <c r="F547" s="2"/>
      <c r="J547" s="1"/>
      <c r="L547" s="1"/>
    </row>
    <row r="548">
      <c r="A548" s="2"/>
      <c r="C548" s="2"/>
      <c r="F548" s="2"/>
      <c r="J548" s="1"/>
      <c r="L548" s="1"/>
    </row>
    <row r="549">
      <c r="A549" s="2"/>
      <c r="C549" s="2"/>
      <c r="F549" s="2"/>
      <c r="J549" s="1"/>
      <c r="L549" s="1"/>
    </row>
    <row r="550">
      <c r="A550" s="2"/>
      <c r="C550" s="2"/>
      <c r="F550" s="2"/>
      <c r="J550" s="1"/>
      <c r="L550" s="1"/>
    </row>
    <row r="551">
      <c r="A551" s="2"/>
      <c r="C551" s="2"/>
      <c r="F551" s="2"/>
      <c r="J551" s="1"/>
      <c r="L551" s="1"/>
    </row>
    <row r="552">
      <c r="A552" s="2"/>
      <c r="C552" s="2"/>
      <c r="F552" s="2"/>
      <c r="J552" s="1"/>
      <c r="L552" s="1"/>
    </row>
    <row r="553">
      <c r="A553" s="2"/>
      <c r="C553" s="2"/>
      <c r="F553" s="2"/>
      <c r="J553" s="1"/>
      <c r="L553" s="1"/>
    </row>
    <row r="554">
      <c r="A554" s="2"/>
      <c r="C554" s="2"/>
      <c r="F554" s="2"/>
      <c r="J554" s="1"/>
      <c r="L554" s="1"/>
    </row>
    <row r="555">
      <c r="A555" s="2"/>
      <c r="C555" s="2"/>
      <c r="F555" s="2"/>
      <c r="J555" s="1"/>
      <c r="L555" s="1"/>
    </row>
    <row r="556">
      <c r="A556" s="2"/>
      <c r="C556" s="2"/>
      <c r="F556" s="2"/>
      <c r="J556" s="1"/>
      <c r="L556" s="1"/>
    </row>
    <row r="557">
      <c r="A557" s="2"/>
      <c r="C557" s="2"/>
      <c r="F557" s="2"/>
      <c r="J557" s="1"/>
      <c r="L557" s="1"/>
    </row>
    <row r="558">
      <c r="A558" s="2"/>
      <c r="C558" s="2"/>
      <c r="F558" s="2"/>
      <c r="J558" s="1"/>
      <c r="L558" s="1"/>
    </row>
    <row r="559">
      <c r="A559" s="2"/>
      <c r="C559" s="2"/>
      <c r="F559" s="2"/>
      <c r="J559" s="1"/>
      <c r="L559" s="1"/>
    </row>
    <row r="560">
      <c r="A560" s="2"/>
      <c r="C560" s="2"/>
      <c r="F560" s="2"/>
      <c r="J560" s="1"/>
      <c r="L560" s="1"/>
    </row>
    <row r="561">
      <c r="A561" s="2"/>
      <c r="C561" s="2"/>
      <c r="F561" s="2"/>
      <c r="J561" s="1"/>
      <c r="L561" s="1"/>
    </row>
    <row r="562">
      <c r="A562" s="2"/>
      <c r="C562" s="2"/>
      <c r="F562" s="2"/>
      <c r="J562" s="1"/>
      <c r="L562" s="1"/>
    </row>
    <row r="563">
      <c r="A563" s="2"/>
      <c r="C563" s="2"/>
      <c r="F563" s="2"/>
      <c r="J563" s="1"/>
      <c r="L563" s="1"/>
    </row>
    <row r="564">
      <c r="A564" s="2"/>
      <c r="C564" s="2"/>
      <c r="F564" s="2"/>
      <c r="J564" s="1"/>
      <c r="L564" s="1"/>
    </row>
    <row r="565">
      <c r="A565" s="2"/>
      <c r="C565" s="2"/>
      <c r="F565" s="2"/>
      <c r="J565" s="1"/>
      <c r="L565" s="1"/>
    </row>
    <row r="566">
      <c r="A566" s="2"/>
      <c r="C566" s="2"/>
      <c r="F566" s="2"/>
      <c r="J566" s="1"/>
      <c r="L566" s="1"/>
    </row>
    <row r="567">
      <c r="A567" s="2"/>
      <c r="C567" s="2"/>
      <c r="F567" s="2"/>
      <c r="J567" s="1"/>
      <c r="L567" s="1"/>
    </row>
    <row r="568">
      <c r="A568" s="2"/>
      <c r="C568" s="2"/>
      <c r="F568" s="2"/>
      <c r="J568" s="1"/>
      <c r="L568" s="1"/>
    </row>
    <row r="569">
      <c r="A569" s="2"/>
      <c r="C569" s="2"/>
      <c r="F569" s="2"/>
      <c r="J569" s="1"/>
      <c r="L569" s="1"/>
    </row>
    <row r="570">
      <c r="A570" s="2"/>
      <c r="C570" s="2"/>
      <c r="F570" s="2"/>
      <c r="J570" s="1"/>
      <c r="L570" s="1"/>
    </row>
    <row r="571">
      <c r="A571" s="2"/>
      <c r="C571" s="2"/>
      <c r="F571" s="2"/>
      <c r="J571" s="1"/>
      <c r="L571" s="1"/>
    </row>
    <row r="572">
      <c r="A572" s="2"/>
      <c r="C572" s="2"/>
      <c r="F572" s="2"/>
      <c r="J572" s="1"/>
      <c r="L572" s="1"/>
    </row>
    <row r="573">
      <c r="A573" s="2"/>
      <c r="C573" s="2"/>
      <c r="F573" s="2"/>
      <c r="J573" s="1"/>
      <c r="L573" s="1"/>
    </row>
    <row r="574">
      <c r="A574" s="2"/>
      <c r="C574" s="2"/>
      <c r="F574" s="2"/>
      <c r="J574" s="1"/>
      <c r="L574" s="1"/>
    </row>
    <row r="575">
      <c r="A575" s="2"/>
      <c r="C575" s="2"/>
      <c r="F575" s="2"/>
      <c r="J575" s="1"/>
      <c r="L575" s="1"/>
    </row>
    <row r="576">
      <c r="A576" s="2"/>
      <c r="C576" s="2"/>
      <c r="F576" s="2"/>
      <c r="J576" s="1"/>
      <c r="L576" s="1"/>
    </row>
    <row r="577">
      <c r="A577" s="2"/>
      <c r="C577" s="2"/>
      <c r="F577" s="2"/>
      <c r="J577" s="1"/>
      <c r="L577" s="1"/>
    </row>
    <row r="578">
      <c r="A578" s="2"/>
      <c r="C578" s="2"/>
      <c r="F578" s="2"/>
      <c r="J578" s="1"/>
      <c r="L578" s="1"/>
    </row>
    <row r="579">
      <c r="A579" s="2"/>
      <c r="C579" s="2"/>
      <c r="F579" s="2"/>
      <c r="J579" s="1"/>
      <c r="L579" s="1"/>
    </row>
    <row r="580">
      <c r="A580" s="2"/>
      <c r="C580" s="2"/>
      <c r="F580" s="2"/>
      <c r="J580" s="1"/>
      <c r="L580" s="1"/>
    </row>
    <row r="581">
      <c r="A581" s="2"/>
      <c r="C581" s="2"/>
      <c r="F581" s="2"/>
      <c r="J581" s="1"/>
      <c r="L581" s="1"/>
    </row>
    <row r="582">
      <c r="A582" s="2"/>
      <c r="C582" s="2"/>
      <c r="F582" s="2"/>
      <c r="J582" s="1"/>
      <c r="L582" s="1"/>
    </row>
    <row r="583">
      <c r="A583" s="2"/>
      <c r="C583" s="2"/>
      <c r="F583" s="2"/>
      <c r="J583" s="1"/>
      <c r="L583" s="1"/>
    </row>
    <row r="584">
      <c r="A584" s="2"/>
      <c r="C584" s="2"/>
      <c r="F584" s="2"/>
      <c r="J584" s="1"/>
      <c r="L584" s="1"/>
    </row>
    <row r="585">
      <c r="A585" s="2"/>
      <c r="C585" s="2"/>
      <c r="F585" s="2"/>
      <c r="J585" s="1"/>
      <c r="L585" s="1"/>
    </row>
    <row r="586">
      <c r="A586" s="2"/>
      <c r="C586" s="2"/>
      <c r="F586" s="2"/>
      <c r="J586" s="1"/>
      <c r="L586" s="1"/>
    </row>
    <row r="587">
      <c r="A587" s="2"/>
      <c r="C587" s="2"/>
      <c r="F587" s="2"/>
      <c r="J587" s="1"/>
      <c r="L587" s="1"/>
    </row>
    <row r="588">
      <c r="A588" s="2"/>
      <c r="C588" s="2"/>
      <c r="F588" s="2"/>
      <c r="J588" s="1"/>
      <c r="L588" s="1"/>
    </row>
    <row r="589">
      <c r="A589" s="2"/>
      <c r="C589" s="2"/>
      <c r="F589" s="2"/>
      <c r="J589" s="1"/>
      <c r="L589" s="1"/>
    </row>
    <row r="590">
      <c r="A590" s="2"/>
      <c r="C590" s="2"/>
      <c r="F590" s="2"/>
      <c r="J590" s="1"/>
      <c r="L590" s="1"/>
    </row>
    <row r="591">
      <c r="A591" s="2"/>
      <c r="C591" s="2"/>
      <c r="F591" s="2"/>
      <c r="J591" s="1"/>
      <c r="L591" s="1"/>
    </row>
    <row r="592">
      <c r="A592" s="2"/>
      <c r="C592" s="2"/>
      <c r="F592" s="2"/>
      <c r="J592" s="1"/>
      <c r="L592" s="1"/>
    </row>
    <row r="593">
      <c r="A593" s="2"/>
      <c r="C593" s="2"/>
      <c r="F593" s="2"/>
      <c r="J593" s="1"/>
      <c r="L593" s="1"/>
    </row>
    <row r="594">
      <c r="A594" s="2"/>
      <c r="C594" s="2"/>
      <c r="F594" s="2"/>
      <c r="J594" s="1"/>
      <c r="L594" s="1"/>
    </row>
    <row r="595">
      <c r="A595" s="2"/>
      <c r="C595" s="2"/>
      <c r="F595" s="2"/>
      <c r="J595" s="1"/>
      <c r="L595" s="1"/>
    </row>
    <row r="596">
      <c r="A596" s="2"/>
      <c r="C596" s="2"/>
      <c r="F596" s="2"/>
      <c r="J596" s="1"/>
      <c r="L596" s="1"/>
    </row>
    <row r="597">
      <c r="A597" s="2"/>
      <c r="C597" s="2"/>
      <c r="F597" s="2"/>
      <c r="J597" s="1"/>
      <c r="L597" s="1"/>
    </row>
    <row r="598">
      <c r="A598" s="2"/>
      <c r="C598" s="2"/>
      <c r="F598" s="2"/>
      <c r="J598" s="1"/>
      <c r="L598" s="1"/>
    </row>
    <row r="599">
      <c r="A599" s="2"/>
      <c r="C599" s="2"/>
      <c r="F599" s="2"/>
      <c r="J599" s="1"/>
      <c r="L599" s="1"/>
    </row>
    <row r="600">
      <c r="A600" s="2"/>
      <c r="C600" s="2"/>
      <c r="F600" s="2"/>
      <c r="J600" s="1"/>
      <c r="L600" s="1"/>
    </row>
    <row r="601">
      <c r="A601" s="2"/>
      <c r="C601" s="2"/>
      <c r="F601" s="2"/>
      <c r="J601" s="1"/>
      <c r="L601" s="1"/>
    </row>
    <row r="602">
      <c r="A602" s="2"/>
      <c r="C602" s="2"/>
      <c r="F602" s="2"/>
      <c r="J602" s="1"/>
      <c r="L602" s="1"/>
    </row>
    <row r="603">
      <c r="A603" s="2"/>
      <c r="C603" s="2"/>
      <c r="F603" s="2"/>
      <c r="J603" s="1"/>
      <c r="L603" s="1"/>
    </row>
    <row r="604">
      <c r="A604" s="2"/>
      <c r="C604" s="2"/>
      <c r="F604" s="2"/>
      <c r="J604" s="1"/>
      <c r="L604" s="1"/>
    </row>
    <row r="605">
      <c r="A605" s="2"/>
      <c r="C605" s="2"/>
      <c r="F605" s="2"/>
      <c r="J605" s="1"/>
      <c r="L605" s="1"/>
    </row>
    <row r="606">
      <c r="A606" s="2"/>
      <c r="C606" s="2"/>
      <c r="F606" s="2"/>
      <c r="J606" s="1"/>
      <c r="L606" s="1"/>
    </row>
    <row r="607">
      <c r="A607" s="2"/>
      <c r="C607" s="2"/>
      <c r="F607" s="2"/>
      <c r="J607" s="1"/>
      <c r="L607" s="1"/>
    </row>
    <row r="608">
      <c r="A608" s="2"/>
      <c r="C608" s="2"/>
      <c r="F608" s="2"/>
      <c r="J608" s="1"/>
      <c r="L608" s="1"/>
    </row>
    <row r="609">
      <c r="A609" s="2"/>
      <c r="C609" s="2"/>
      <c r="F609" s="2"/>
      <c r="J609" s="1"/>
      <c r="L609" s="1"/>
    </row>
    <row r="610">
      <c r="A610" s="2"/>
      <c r="C610" s="2"/>
      <c r="F610" s="2"/>
      <c r="J610" s="1"/>
      <c r="L610" s="1"/>
    </row>
    <row r="611">
      <c r="A611" s="2"/>
      <c r="C611" s="2"/>
      <c r="F611" s="2"/>
      <c r="J611" s="1"/>
      <c r="L611" s="1"/>
    </row>
    <row r="612">
      <c r="A612" s="2"/>
      <c r="C612" s="2"/>
      <c r="F612" s="2"/>
      <c r="J612" s="1"/>
      <c r="L612" s="1"/>
    </row>
    <row r="613">
      <c r="A613" s="2"/>
      <c r="C613" s="2"/>
      <c r="F613" s="2"/>
      <c r="J613" s="1"/>
      <c r="L613" s="1"/>
    </row>
    <row r="614">
      <c r="A614" s="2"/>
      <c r="C614" s="2"/>
      <c r="F614" s="2"/>
      <c r="J614" s="1"/>
      <c r="L614" s="1"/>
    </row>
    <row r="615">
      <c r="A615" s="2"/>
      <c r="C615" s="2"/>
      <c r="F615" s="2"/>
      <c r="J615" s="1"/>
      <c r="L615" s="1"/>
    </row>
    <row r="616">
      <c r="A616" s="2"/>
      <c r="C616" s="2"/>
      <c r="F616" s="2"/>
      <c r="J616" s="1"/>
      <c r="L616" s="1"/>
    </row>
    <row r="617">
      <c r="A617" s="2"/>
      <c r="C617" s="2"/>
      <c r="F617" s="2"/>
      <c r="J617" s="1"/>
      <c r="L617" s="1"/>
    </row>
    <row r="618">
      <c r="A618" s="2"/>
      <c r="C618" s="2"/>
      <c r="F618" s="2"/>
      <c r="J618" s="1"/>
      <c r="L618" s="1"/>
    </row>
    <row r="619">
      <c r="A619" s="2"/>
      <c r="C619" s="2"/>
      <c r="F619" s="2"/>
      <c r="J619" s="1"/>
      <c r="L619" s="1"/>
    </row>
    <row r="620">
      <c r="A620" s="2"/>
      <c r="C620" s="2"/>
      <c r="F620" s="2"/>
      <c r="J620" s="1"/>
      <c r="L620" s="1"/>
    </row>
    <row r="621">
      <c r="A621" s="2"/>
      <c r="C621" s="2"/>
      <c r="F621" s="2"/>
      <c r="J621" s="1"/>
      <c r="L621" s="1"/>
    </row>
    <row r="622">
      <c r="A622" s="2"/>
      <c r="C622" s="2"/>
      <c r="F622" s="2"/>
      <c r="J622" s="1"/>
      <c r="L622" s="1"/>
    </row>
    <row r="623">
      <c r="A623" s="2"/>
      <c r="C623" s="2"/>
      <c r="F623" s="2"/>
      <c r="J623" s="1"/>
      <c r="L623" s="1"/>
    </row>
    <row r="624">
      <c r="A624" s="2"/>
      <c r="C624" s="2"/>
      <c r="F624" s="2"/>
      <c r="J624" s="1"/>
      <c r="L624" s="1"/>
    </row>
    <row r="625">
      <c r="A625" s="2"/>
      <c r="C625" s="2"/>
      <c r="F625" s="2"/>
      <c r="J625" s="1"/>
      <c r="L625" s="1"/>
    </row>
    <row r="626">
      <c r="A626" s="2"/>
      <c r="C626" s="2"/>
      <c r="F626" s="2"/>
      <c r="J626" s="1"/>
      <c r="L626" s="1"/>
    </row>
    <row r="627">
      <c r="A627" s="2"/>
      <c r="C627" s="2"/>
      <c r="F627" s="2"/>
      <c r="J627" s="1"/>
      <c r="L627" s="1"/>
    </row>
    <row r="628">
      <c r="A628" s="2"/>
      <c r="C628" s="2"/>
      <c r="F628" s="2"/>
      <c r="J628" s="1"/>
      <c r="L628" s="1"/>
    </row>
    <row r="629">
      <c r="A629" s="2"/>
      <c r="C629" s="2"/>
      <c r="F629" s="2"/>
      <c r="J629" s="1"/>
      <c r="L629" s="1"/>
    </row>
    <row r="630">
      <c r="A630" s="2"/>
      <c r="C630" s="2"/>
      <c r="F630" s="2"/>
      <c r="J630" s="1"/>
      <c r="L630" s="1"/>
    </row>
    <row r="631">
      <c r="A631" s="2"/>
      <c r="C631" s="2"/>
      <c r="F631" s="2"/>
      <c r="J631" s="1"/>
      <c r="L631" s="1"/>
    </row>
    <row r="632">
      <c r="A632" s="2"/>
      <c r="C632" s="2"/>
      <c r="F632" s="2"/>
      <c r="J632" s="1"/>
      <c r="L632" s="1"/>
    </row>
    <row r="633">
      <c r="A633" s="2"/>
      <c r="C633" s="2"/>
      <c r="F633" s="2"/>
      <c r="J633" s="1"/>
      <c r="L633" s="1"/>
    </row>
    <row r="634">
      <c r="A634" s="2"/>
      <c r="C634" s="2"/>
      <c r="F634" s="2"/>
      <c r="J634" s="1"/>
      <c r="L634" s="1"/>
    </row>
    <row r="635">
      <c r="A635" s="2"/>
      <c r="C635" s="2"/>
      <c r="F635" s="2"/>
      <c r="J635" s="1"/>
      <c r="L635" s="1"/>
    </row>
    <row r="636">
      <c r="A636" s="2"/>
      <c r="C636" s="2"/>
      <c r="F636" s="2"/>
      <c r="J636" s="1"/>
      <c r="L636" s="1"/>
    </row>
    <row r="637">
      <c r="A637" s="2"/>
      <c r="C637" s="2"/>
      <c r="F637" s="2"/>
      <c r="J637" s="1"/>
      <c r="L637" s="1"/>
    </row>
    <row r="638">
      <c r="A638" s="2"/>
      <c r="C638" s="2"/>
      <c r="F638" s="2"/>
      <c r="J638" s="1"/>
      <c r="L638" s="1"/>
    </row>
    <row r="639">
      <c r="A639" s="2"/>
      <c r="C639" s="2"/>
      <c r="F639" s="2"/>
      <c r="J639" s="1"/>
      <c r="L639" s="1"/>
    </row>
    <row r="640">
      <c r="A640" s="2"/>
      <c r="C640" s="2"/>
      <c r="F640" s="2"/>
      <c r="J640" s="1"/>
      <c r="L640" s="1"/>
    </row>
    <row r="641">
      <c r="A641" s="2"/>
      <c r="C641" s="2"/>
      <c r="F641" s="2"/>
      <c r="J641" s="1"/>
      <c r="L641" s="1"/>
    </row>
    <row r="642">
      <c r="A642" s="2"/>
      <c r="C642" s="2"/>
      <c r="F642" s="2"/>
      <c r="J642" s="1"/>
      <c r="L642" s="1"/>
    </row>
    <row r="643">
      <c r="A643" s="2"/>
      <c r="C643" s="2"/>
      <c r="F643" s="2"/>
      <c r="J643" s="1"/>
      <c r="L643" s="1"/>
    </row>
    <row r="644">
      <c r="A644" s="2"/>
      <c r="C644" s="2"/>
      <c r="F644" s="2"/>
      <c r="J644" s="1"/>
      <c r="L644" s="1"/>
    </row>
    <row r="645">
      <c r="A645" s="2"/>
      <c r="C645" s="2"/>
      <c r="F645" s="2"/>
      <c r="J645" s="1"/>
      <c r="L645" s="1"/>
    </row>
    <row r="646">
      <c r="A646" s="2"/>
      <c r="C646" s="2"/>
      <c r="F646" s="2"/>
      <c r="J646" s="1"/>
      <c r="L646" s="1"/>
    </row>
    <row r="647">
      <c r="A647" s="2"/>
      <c r="C647" s="2"/>
      <c r="F647" s="2"/>
      <c r="J647" s="1"/>
      <c r="L647" s="1"/>
    </row>
    <row r="648">
      <c r="A648" s="2"/>
      <c r="C648" s="2"/>
      <c r="F648" s="2"/>
      <c r="J648" s="1"/>
      <c r="L648" s="1"/>
    </row>
    <row r="649">
      <c r="A649" s="2"/>
      <c r="C649" s="2"/>
      <c r="F649" s="2"/>
      <c r="J649" s="1"/>
      <c r="L649" s="1"/>
    </row>
    <row r="650">
      <c r="A650" s="2"/>
      <c r="C650" s="2"/>
      <c r="F650" s="2"/>
      <c r="J650" s="1"/>
      <c r="L650" s="1"/>
    </row>
    <row r="651">
      <c r="A651" s="2"/>
      <c r="C651" s="2"/>
      <c r="F651" s="2"/>
      <c r="J651" s="1"/>
      <c r="L651" s="1"/>
    </row>
    <row r="652">
      <c r="A652" s="2"/>
      <c r="C652" s="2"/>
      <c r="F652" s="2"/>
      <c r="J652" s="1"/>
      <c r="L652" s="1"/>
    </row>
    <row r="653">
      <c r="A653" s="2"/>
      <c r="C653" s="2"/>
      <c r="F653" s="2"/>
      <c r="J653" s="1"/>
      <c r="L653" s="1"/>
    </row>
    <row r="654">
      <c r="A654" s="2"/>
      <c r="C654" s="2"/>
      <c r="F654" s="2"/>
      <c r="J654" s="1"/>
      <c r="L654" s="1"/>
    </row>
    <row r="655">
      <c r="A655" s="2"/>
      <c r="C655" s="2"/>
      <c r="F655" s="2"/>
      <c r="J655" s="1"/>
      <c r="L655" s="1"/>
    </row>
    <row r="656">
      <c r="A656" s="2"/>
      <c r="C656" s="2"/>
      <c r="F656" s="2"/>
      <c r="J656" s="1"/>
      <c r="L656" s="1"/>
    </row>
    <row r="657">
      <c r="A657" s="2"/>
      <c r="C657" s="2"/>
      <c r="F657" s="2"/>
      <c r="J657" s="1"/>
      <c r="L657" s="1"/>
    </row>
    <row r="658">
      <c r="A658" s="2"/>
      <c r="C658" s="2"/>
      <c r="F658" s="2"/>
      <c r="J658" s="1"/>
      <c r="L658" s="1"/>
    </row>
    <row r="659">
      <c r="A659" s="2"/>
      <c r="C659" s="2"/>
      <c r="F659" s="2"/>
      <c r="J659" s="1"/>
      <c r="L659" s="1"/>
    </row>
    <row r="660">
      <c r="A660" s="2"/>
      <c r="C660" s="2"/>
      <c r="F660" s="2"/>
      <c r="J660" s="1"/>
      <c r="L660" s="1"/>
    </row>
    <row r="661">
      <c r="A661" s="2"/>
      <c r="C661" s="2"/>
      <c r="F661" s="2"/>
      <c r="J661" s="1"/>
      <c r="L661" s="1"/>
    </row>
    <row r="662">
      <c r="A662" s="2"/>
      <c r="C662" s="2"/>
      <c r="F662" s="2"/>
      <c r="J662" s="1"/>
      <c r="L662" s="1"/>
    </row>
    <row r="663">
      <c r="A663" s="2"/>
      <c r="C663" s="2"/>
      <c r="F663" s="2"/>
      <c r="J663" s="1"/>
      <c r="L663" s="1"/>
    </row>
    <row r="664">
      <c r="A664" s="2"/>
      <c r="C664" s="2"/>
      <c r="F664" s="2"/>
      <c r="J664" s="1"/>
      <c r="L664" s="1"/>
    </row>
    <row r="665">
      <c r="A665" s="2"/>
      <c r="C665" s="2"/>
      <c r="F665" s="2"/>
      <c r="J665" s="1"/>
      <c r="L665" s="1"/>
    </row>
    <row r="666">
      <c r="A666" s="2"/>
      <c r="C666" s="2"/>
      <c r="F666" s="2"/>
      <c r="J666" s="1"/>
      <c r="L666" s="1"/>
    </row>
    <row r="667">
      <c r="A667" s="2"/>
      <c r="C667" s="2"/>
      <c r="F667" s="2"/>
      <c r="J667" s="1"/>
      <c r="L667" s="1"/>
    </row>
    <row r="668">
      <c r="A668" s="2"/>
      <c r="C668" s="2"/>
      <c r="F668" s="2"/>
      <c r="J668" s="1"/>
      <c r="L668" s="1"/>
    </row>
    <row r="669">
      <c r="A669" s="2"/>
      <c r="C669" s="2"/>
      <c r="F669" s="2"/>
      <c r="J669" s="1"/>
      <c r="L669" s="1"/>
    </row>
    <row r="670">
      <c r="A670" s="2"/>
      <c r="C670" s="2"/>
      <c r="F670" s="2"/>
      <c r="J670" s="1"/>
      <c r="L670" s="1"/>
    </row>
    <row r="671">
      <c r="A671" s="2"/>
      <c r="C671" s="2"/>
      <c r="F671" s="2"/>
      <c r="J671" s="1"/>
      <c r="L671" s="1"/>
    </row>
    <row r="672">
      <c r="A672" s="2"/>
      <c r="C672" s="2"/>
      <c r="F672" s="2"/>
      <c r="J672" s="1"/>
      <c r="L672" s="1"/>
    </row>
    <row r="673">
      <c r="A673" s="2"/>
      <c r="C673" s="2"/>
      <c r="F673" s="2"/>
      <c r="J673" s="1"/>
      <c r="L673" s="1"/>
    </row>
    <row r="674">
      <c r="A674" s="2"/>
      <c r="C674" s="2"/>
      <c r="F674" s="2"/>
      <c r="J674" s="1"/>
      <c r="L674" s="1"/>
    </row>
    <row r="675">
      <c r="A675" s="2"/>
      <c r="C675" s="2"/>
      <c r="F675" s="2"/>
      <c r="J675" s="1"/>
      <c r="L675" s="1"/>
    </row>
    <row r="676">
      <c r="A676" s="2"/>
      <c r="C676" s="2"/>
      <c r="F676" s="2"/>
      <c r="J676" s="1"/>
      <c r="L676" s="1"/>
    </row>
    <row r="677">
      <c r="A677" s="2"/>
      <c r="C677" s="2"/>
      <c r="F677" s="2"/>
      <c r="J677" s="1"/>
      <c r="L677" s="1"/>
    </row>
    <row r="678">
      <c r="A678" s="2"/>
      <c r="C678" s="2"/>
      <c r="F678" s="2"/>
      <c r="J678" s="1"/>
      <c r="L678" s="1"/>
    </row>
    <row r="679">
      <c r="A679" s="2"/>
      <c r="C679" s="2"/>
      <c r="F679" s="2"/>
      <c r="J679" s="1"/>
      <c r="L679" s="1"/>
    </row>
    <row r="680">
      <c r="A680" s="2"/>
      <c r="C680" s="2"/>
      <c r="F680" s="2"/>
      <c r="J680" s="1"/>
      <c r="L680" s="1"/>
    </row>
    <row r="681">
      <c r="A681" s="2"/>
      <c r="C681" s="2"/>
      <c r="F681" s="2"/>
      <c r="J681" s="1"/>
      <c r="L681" s="1"/>
    </row>
    <row r="682">
      <c r="A682" s="2"/>
      <c r="C682" s="2"/>
      <c r="F682" s="2"/>
      <c r="J682" s="1"/>
      <c r="L682" s="1"/>
    </row>
    <row r="683">
      <c r="A683" s="2"/>
      <c r="C683" s="2"/>
      <c r="F683" s="2"/>
      <c r="J683" s="1"/>
      <c r="L683" s="1"/>
    </row>
    <row r="684">
      <c r="A684" s="2"/>
      <c r="C684" s="2"/>
      <c r="F684" s="2"/>
      <c r="J684" s="1"/>
      <c r="L684" s="1"/>
    </row>
    <row r="685">
      <c r="A685" s="2"/>
      <c r="C685" s="2"/>
      <c r="F685" s="2"/>
      <c r="J685" s="1"/>
      <c r="L685" s="1"/>
    </row>
    <row r="686">
      <c r="A686" s="2"/>
      <c r="C686" s="2"/>
      <c r="F686" s="2"/>
      <c r="J686" s="1"/>
      <c r="L686" s="1"/>
    </row>
    <row r="687">
      <c r="A687" s="2"/>
      <c r="C687" s="2"/>
      <c r="F687" s="2"/>
      <c r="J687" s="1"/>
      <c r="L687" s="1"/>
    </row>
    <row r="688">
      <c r="A688" s="2"/>
      <c r="C688" s="2"/>
      <c r="F688" s="2"/>
      <c r="J688" s="1"/>
      <c r="L688" s="1"/>
    </row>
    <row r="689">
      <c r="A689" s="2"/>
      <c r="C689" s="2"/>
      <c r="F689" s="2"/>
      <c r="J689" s="1"/>
      <c r="L689" s="1"/>
    </row>
    <row r="690">
      <c r="A690" s="2"/>
      <c r="C690" s="2"/>
      <c r="F690" s="2"/>
      <c r="J690" s="1"/>
      <c r="L690" s="1"/>
    </row>
    <row r="691">
      <c r="A691" s="2"/>
      <c r="C691" s="2"/>
      <c r="F691" s="2"/>
      <c r="J691" s="1"/>
      <c r="L691" s="1"/>
    </row>
    <row r="692">
      <c r="A692" s="2"/>
      <c r="C692" s="2"/>
      <c r="F692" s="2"/>
      <c r="J692" s="1"/>
      <c r="L692" s="1"/>
    </row>
    <row r="693">
      <c r="A693" s="2"/>
      <c r="C693" s="2"/>
      <c r="F693" s="2"/>
      <c r="J693" s="1"/>
      <c r="L693" s="1"/>
    </row>
    <row r="694">
      <c r="A694" s="2"/>
      <c r="C694" s="2"/>
      <c r="F694" s="2"/>
      <c r="J694" s="1"/>
      <c r="L694" s="1"/>
    </row>
    <row r="695">
      <c r="A695" s="2"/>
      <c r="C695" s="2"/>
      <c r="F695" s="2"/>
      <c r="J695" s="1"/>
      <c r="L695" s="1"/>
    </row>
    <row r="696">
      <c r="A696" s="2"/>
      <c r="C696" s="2"/>
      <c r="F696" s="2"/>
      <c r="J696" s="1"/>
      <c r="L696" s="1"/>
    </row>
    <row r="697">
      <c r="A697" s="2"/>
      <c r="C697" s="2"/>
      <c r="F697" s="2"/>
      <c r="J697" s="1"/>
      <c r="L697" s="1"/>
    </row>
    <row r="698">
      <c r="A698" s="2"/>
      <c r="C698" s="2"/>
      <c r="F698" s="2"/>
      <c r="J698" s="1"/>
      <c r="L698" s="1"/>
    </row>
    <row r="699">
      <c r="A699" s="2"/>
      <c r="C699" s="2"/>
      <c r="F699" s="2"/>
      <c r="J699" s="1"/>
      <c r="L699" s="1"/>
    </row>
    <row r="700">
      <c r="A700" s="2"/>
      <c r="C700" s="2"/>
      <c r="F700" s="2"/>
      <c r="J700" s="1"/>
      <c r="L700" s="1"/>
    </row>
    <row r="701">
      <c r="A701" s="2"/>
      <c r="C701" s="2"/>
      <c r="F701" s="2"/>
      <c r="J701" s="1"/>
      <c r="L701" s="1"/>
    </row>
    <row r="702">
      <c r="A702" s="2"/>
      <c r="C702" s="2"/>
      <c r="F702" s="2"/>
      <c r="J702" s="1"/>
      <c r="L702" s="1"/>
    </row>
    <row r="703">
      <c r="A703" s="2"/>
      <c r="C703" s="2"/>
      <c r="F703" s="2"/>
      <c r="J703" s="1"/>
      <c r="L703" s="1"/>
    </row>
    <row r="704">
      <c r="A704" s="2"/>
      <c r="C704" s="2"/>
      <c r="F704" s="2"/>
      <c r="J704" s="1"/>
      <c r="L704" s="1"/>
    </row>
    <row r="705">
      <c r="A705" s="2"/>
      <c r="C705" s="2"/>
      <c r="F705" s="2"/>
      <c r="J705" s="1"/>
      <c r="L705" s="1"/>
    </row>
    <row r="706">
      <c r="A706" s="2"/>
      <c r="C706" s="2"/>
      <c r="F706" s="2"/>
      <c r="J706" s="1"/>
      <c r="L706" s="1"/>
    </row>
    <row r="707">
      <c r="A707" s="2"/>
      <c r="C707" s="2"/>
      <c r="F707" s="2"/>
      <c r="J707" s="1"/>
      <c r="L707" s="1"/>
    </row>
    <row r="708">
      <c r="A708" s="2"/>
      <c r="C708" s="2"/>
      <c r="F708" s="2"/>
      <c r="J708" s="1"/>
      <c r="L708" s="1"/>
    </row>
    <row r="709">
      <c r="A709" s="2"/>
      <c r="C709" s="2"/>
      <c r="F709" s="2"/>
      <c r="J709" s="1"/>
      <c r="L709" s="1"/>
    </row>
    <row r="710">
      <c r="A710" s="2"/>
      <c r="C710" s="2"/>
      <c r="F710" s="2"/>
      <c r="J710" s="1"/>
      <c r="L710" s="1"/>
    </row>
    <row r="711">
      <c r="A711" s="2"/>
      <c r="C711" s="2"/>
      <c r="F711" s="2"/>
      <c r="J711" s="1"/>
      <c r="L711" s="1"/>
    </row>
    <row r="712">
      <c r="A712" s="2"/>
      <c r="C712" s="2"/>
      <c r="F712" s="2"/>
      <c r="J712" s="1"/>
      <c r="L712" s="1"/>
    </row>
    <row r="713">
      <c r="A713" s="2"/>
      <c r="C713" s="2"/>
      <c r="F713" s="2"/>
      <c r="J713" s="1"/>
      <c r="L713" s="1"/>
    </row>
    <row r="714">
      <c r="A714" s="2"/>
      <c r="C714" s="2"/>
      <c r="F714" s="2"/>
      <c r="J714" s="1"/>
      <c r="L714" s="1"/>
    </row>
    <row r="715">
      <c r="A715" s="2"/>
      <c r="C715" s="2"/>
      <c r="F715" s="2"/>
      <c r="J715" s="1"/>
      <c r="L715" s="1"/>
    </row>
    <row r="716">
      <c r="A716" s="2"/>
      <c r="C716" s="2"/>
      <c r="F716" s="2"/>
      <c r="J716" s="1"/>
      <c r="L716" s="1"/>
    </row>
    <row r="717">
      <c r="A717" s="2"/>
      <c r="C717" s="2"/>
      <c r="F717" s="2"/>
      <c r="J717" s="1"/>
      <c r="L717" s="1"/>
    </row>
    <row r="718">
      <c r="A718" s="2"/>
      <c r="C718" s="2"/>
      <c r="F718" s="2"/>
      <c r="J718" s="1"/>
      <c r="L718" s="1"/>
    </row>
    <row r="719">
      <c r="A719" s="2"/>
      <c r="C719" s="2"/>
      <c r="F719" s="2"/>
      <c r="J719" s="1"/>
      <c r="L719" s="1"/>
    </row>
    <row r="720">
      <c r="A720" s="2"/>
      <c r="C720" s="2"/>
      <c r="F720" s="2"/>
      <c r="J720" s="1"/>
      <c r="L720" s="1"/>
    </row>
    <row r="721">
      <c r="A721" s="2"/>
      <c r="C721" s="2"/>
      <c r="F721" s="2"/>
      <c r="J721" s="1"/>
      <c r="L721" s="1"/>
    </row>
    <row r="722">
      <c r="A722" s="2"/>
      <c r="C722" s="2"/>
      <c r="F722" s="2"/>
      <c r="J722" s="1"/>
      <c r="L722" s="1"/>
    </row>
    <row r="723">
      <c r="A723" s="2"/>
      <c r="C723" s="2"/>
      <c r="F723" s="2"/>
      <c r="J723" s="1"/>
      <c r="L723" s="1"/>
    </row>
    <row r="724">
      <c r="A724" s="2"/>
      <c r="C724" s="2"/>
      <c r="F724" s="2"/>
      <c r="J724" s="1"/>
      <c r="L724" s="1"/>
    </row>
    <row r="725">
      <c r="A725" s="2"/>
      <c r="C725" s="2"/>
      <c r="F725" s="2"/>
      <c r="J725" s="1"/>
      <c r="L725" s="1"/>
    </row>
    <row r="726">
      <c r="A726" s="2"/>
      <c r="C726" s="2"/>
      <c r="F726" s="2"/>
      <c r="J726" s="1"/>
      <c r="L726" s="1"/>
    </row>
    <row r="727">
      <c r="A727" s="2"/>
      <c r="C727" s="2"/>
      <c r="F727" s="2"/>
      <c r="J727" s="1"/>
      <c r="L727" s="1"/>
    </row>
    <row r="728">
      <c r="A728" s="2"/>
      <c r="C728" s="2"/>
      <c r="F728" s="2"/>
      <c r="J728" s="1"/>
      <c r="L728" s="1"/>
    </row>
    <row r="729">
      <c r="A729" s="2"/>
      <c r="C729" s="2"/>
      <c r="F729" s="2"/>
      <c r="J729" s="1"/>
      <c r="L729" s="1"/>
    </row>
    <row r="730">
      <c r="A730" s="2"/>
      <c r="C730" s="2"/>
      <c r="F730" s="2"/>
      <c r="J730" s="1"/>
      <c r="L730" s="1"/>
    </row>
    <row r="731">
      <c r="A731" s="2"/>
      <c r="C731" s="2"/>
      <c r="F731" s="2"/>
      <c r="J731" s="1"/>
      <c r="L731" s="1"/>
    </row>
    <row r="732">
      <c r="A732" s="2"/>
      <c r="C732" s="2"/>
      <c r="F732" s="2"/>
      <c r="J732" s="1"/>
      <c r="L732" s="1"/>
    </row>
    <row r="733">
      <c r="A733" s="2"/>
      <c r="C733" s="2"/>
      <c r="F733" s="2"/>
      <c r="J733" s="1"/>
      <c r="L733" s="1"/>
    </row>
    <row r="734">
      <c r="A734" s="2"/>
      <c r="C734" s="2"/>
      <c r="F734" s="2"/>
      <c r="J734" s="1"/>
      <c r="L734" s="1"/>
    </row>
    <row r="735">
      <c r="A735" s="2"/>
      <c r="C735" s="2"/>
      <c r="F735" s="2"/>
      <c r="J735" s="1"/>
      <c r="L735" s="1"/>
    </row>
    <row r="736">
      <c r="A736" s="2"/>
      <c r="C736" s="2"/>
      <c r="F736" s="2"/>
      <c r="J736" s="1"/>
      <c r="L736" s="1"/>
    </row>
    <row r="737">
      <c r="A737" s="2"/>
      <c r="C737" s="2"/>
      <c r="F737" s="2"/>
      <c r="J737" s="1"/>
      <c r="L737" s="1"/>
    </row>
    <row r="738">
      <c r="A738" s="2"/>
      <c r="C738" s="2"/>
      <c r="F738" s="2"/>
      <c r="J738" s="1"/>
      <c r="L738" s="1"/>
    </row>
    <row r="739">
      <c r="A739" s="2"/>
      <c r="C739" s="2"/>
      <c r="F739" s="2"/>
      <c r="J739" s="1"/>
      <c r="L739" s="1"/>
    </row>
    <row r="740">
      <c r="A740" s="2"/>
      <c r="C740" s="2"/>
      <c r="F740" s="2"/>
      <c r="J740" s="1"/>
      <c r="L740" s="1"/>
    </row>
    <row r="741">
      <c r="A741" s="2"/>
      <c r="C741" s="2"/>
      <c r="F741" s="2"/>
      <c r="J741" s="1"/>
      <c r="L741" s="1"/>
    </row>
    <row r="742">
      <c r="A742" s="2"/>
      <c r="C742" s="2"/>
      <c r="F742" s="2"/>
      <c r="J742" s="1"/>
      <c r="L742" s="1"/>
    </row>
    <row r="743">
      <c r="A743" s="2"/>
      <c r="C743" s="2"/>
      <c r="F743" s="2"/>
      <c r="J743" s="1"/>
      <c r="L743" s="1"/>
    </row>
    <row r="744">
      <c r="A744" s="2"/>
      <c r="C744" s="2"/>
      <c r="F744" s="2"/>
      <c r="J744" s="1"/>
      <c r="L744" s="1"/>
    </row>
    <row r="745">
      <c r="A745" s="2"/>
      <c r="C745" s="2"/>
      <c r="F745" s="2"/>
      <c r="J745" s="1"/>
      <c r="L745" s="1"/>
    </row>
    <row r="746">
      <c r="A746" s="2"/>
      <c r="C746" s="2"/>
      <c r="F746" s="2"/>
      <c r="J746" s="1"/>
      <c r="L746" s="1"/>
    </row>
    <row r="747">
      <c r="A747" s="2"/>
      <c r="C747" s="2"/>
      <c r="F747" s="2"/>
      <c r="J747" s="1"/>
      <c r="L747" s="1"/>
    </row>
    <row r="748">
      <c r="A748" s="2"/>
      <c r="C748" s="2"/>
      <c r="F748" s="2"/>
      <c r="J748" s="1"/>
      <c r="L748" s="1"/>
    </row>
    <row r="749">
      <c r="A749" s="2"/>
      <c r="C749" s="2"/>
      <c r="F749" s="2"/>
      <c r="J749" s="1"/>
      <c r="L749" s="1"/>
    </row>
    <row r="750">
      <c r="A750" s="2"/>
      <c r="C750" s="2"/>
      <c r="F750" s="2"/>
      <c r="J750" s="1"/>
      <c r="L750" s="1"/>
    </row>
    <row r="751">
      <c r="A751" s="2"/>
      <c r="C751" s="2"/>
      <c r="F751" s="2"/>
      <c r="J751" s="1"/>
      <c r="L751" s="1"/>
    </row>
    <row r="752">
      <c r="A752" s="2"/>
      <c r="C752" s="2"/>
      <c r="F752" s="2"/>
      <c r="J752" s="1"/>
      <c r="L752" s="1"/>
    </row>
    <row r="753">
      <c r="A753" s="2"/>
      <c r="C753" s="2"/>
      <c r="F753" s="2"/>
      <c r="J753" s="1"/>
      <c r="L753" s="1"/>
    </row>
    <row r="754">
      <c r="A754" s="2"/>
      <c r="C754" s="2"/>
      <c r="F754" s="2"/>
      <c r="J754" s="1"/>
      <c r="L754" s="1"/>
    </row>
    <row r="755">
      <c r="A755" s="2"/>
      <c r="C755" s="2"/>
      <c r="F755" s="2"/>
      <c r="J755" s="1"/>
      <c r="L755" s="1"/>
    </row>
    <row r="756">
      <c r="A756" s="2"/>
      <c r="C756" s="2"/>
      <c r="F756" s="2"/>
      <c r="J756" s="1"/>
      <c r="L756" s="1"/>
    </row>
    <row r="757">
      <c r="A757" s="2"/>
      <c r="C757" s="2"/>
      <c r="F757" s="2"/>
      <c r="J757" s="1"/>
      <c r="L757" s="1"/>
    </row>
    <row r="758">
      <c r="A758" s="2"/>
      <c r="C758" s="2"/>
      <c r="F758" s="2"/>
      <c r="J758" s="1"/>
      <c r="L758" s="1"/>
    </row>
    <row r="759">
      <c r="A759" s="2"/>
      <c r="C759" s="2"/>
      <c r="F759" s="2"/>
      <c r="J759" s="1"/>
      <c r="L759" s="1"/>
    </row>
    <row r="760">
      <c r="A760" s="2"/>
      <c r="C760" s="2"/>
      <c r="F760" s="2"/>
      <c r="J760" s="1"/>
      <c r="L760" s="1"/>
    </row>
    <row r="761">
      <c r="A761" s="2"/>
      <c r="C761" s="2"/>
      <c r="F761" s="2"/>
      <c r="J761" s="1"/>
      <c r="L761" s="1"/>
    </row>
    <row r="762">
      <c r="A762" s="2"/>
      <c r="C762" s="2"/>
      <c r="F762" s="2"/>
      <c r="J762" s="1"/>
      <c r="L762" s="1"/>
    </row>
    <row r="763">
      <c r="A763" s="2"/>
      <c r="C763" s="2"/>
      <c r="F763" s="2"/>
      <c r="J763" s="1"/>
      <c r="L763" s="1"/>
    </row>
    <row r="764">
      <c r="A764" s="2"/>
      <c r="C764" s="2"/>
      <c r="F764" s="2"/>
      <c r="J764" s="1"/>
      <c r="L764" s="1"/>
    </row>
    <row r="765">
      <c r="A765" s="2"/>
      <c r="C765" s="2"/>
      <c r="F765" s="2"/>
      <c r="J765" s="1"/>
      <c r="L765" s="1"/>
    </row>
    <row r="766">
      <c r="A766" s="2"/>
      <c r="C766" s="2"/>
      <c r="F766" s="2"/>
      <c r="J766" s="1"/>
      <c r="L766" s="1"/>
    </row>
    <row r="767">
      <c r="A767" s="2"/>
      <c r="C767" s="2"/>
      <c r="F767" s="2"/>
      <c r="J767" s="1"/>
      <c r="L767" s="1"/>
    </row>
    <row r="768">
      <c r="A768" s="2"/>
      <c r="C768" s="2"/>
      <c r="F768" s="2"/>
      <c r="J768" s="1"/>
      <c r="L768" s="1"/>
    </row>
    <row r="769">
      <c r="A769" s="2"/>
      <c r="C769" s="2"/>
      <c r="F769" s="2"/>
      <c r="J769" s="1"/>
      <c r="L769" s="1"/>
    </row>
    <row r="770">
      <c r="A770" s="2"/>
      <c r="C770" s="2"/>
      <c r="F770" s="2"/>
      <c r="J770" s="1"/>
      <c r="L770" s="1"/>
    </row>
    <row r="771">
      <c r="A771" s="2"/>
      <c r="C771" s="2"/>
      <c r="F771" s="2"/>
      <c r="J771" s="1"/>
      <c r="L771" s="1"/>
    </row>
    <row r="772">
      <c r="A772" s="2"/>
      <c r="C772" s="2"/>
      <c r="F772" s="2"/>
      <c r="J772" s="1"/>
      <c r="L772" s="1"/>
    </row>
    <row r="773">
      <c r="A773" s="2"/>
      <c r="C773" s="2"/>
      <c r="F773" s="2"/>
      <c r="J773" s="1"/>
      <c r="L773" s="1"/>
    </row>
    <row r="774">
      <c r="A774" s="2"/>
      <c r="C774" s="2"/>
      <c r="F774" s="2"/>
      <c r="J774" s="1"/>
      <c r="L774" s="1"/>
    </row>
    <row r="775">
      <c r="A775" s="2"/>
      <c r="C775" s="2"/>
      <c r="F775" s="2"/>
      <c r="J775" s="1"/>
      <c r="L775" s="1"/>
    </row>
    <row r="776">
      <c r="A776" s="2"/>
      <c r="C776" s="2"/>
      <c r="F776" s="2"/>
      <c r="J776" s="1"/>
      <c r="L776" s="1"/>
    </row>
    <row r="777">
      <c r="A777" s="2"/>
      <c r="C777" s="2"/>
      <c r="F777" s="2"/>
      <c r="J777" s="1"/>
      <c r="L777" s="1"/>
    </row>
    <row r="778">
      <c r="A778" s="2"/>
      <c r="C778" s="2"/>
      <c r="F778" s="2"/>
      <c r="J778" s="1"/>
      <c r="L778" s="1"/>
    </row>
    <row r="779">
      <c r="A779" s="2"/>
      <c r="C779" s="2"/>
      <c r="F779" s="2"/>
      <c r="J779" s="1"/>
      <c r="L779" s="1"/>
    </row>
    <row r="780">
      <c r="A780" s="2"/>
      <c r="C780" s="2"/>
      <c r="F780" s="2"/>
      <c r="J780" s="1"/>
      <c r="L780" s="1"/>
    </row>
    <row r="781">
      <c r="A781" s="2"/>
      <c r="C781" s="2"/>
      <c r="F781" s="2"/>
      <c r="J781" s="1"/>
      <c r="L781" s="1"/>
    </row>
    <row r="782">
      <c r="A782" s="2"/>
      <c r="C782" s="2"/>
      <c r="F782" s="2"/>
      <c r="J782" s="1"/>
      <c r="L782" s="1"/>
    </row>
    <row r="783">
      <c r="A783" s="2"/>
      <c r="C783" s="2"/>
      <c r="F783" s="2"/>
      <c r="J783" s="1"/>
      <c r="L783" s="1"/>
    </row>
    <row r="784">
      <c r="A784" s="2"/>
      <c r="C784" s="2"/>
      <c r="F784" s="2"/>
      <c r="J784" s="1"/>
      <c r="L784" s="1"/>
    </row>
    <row r="785">
      <c r="A785" s="2"/>
      <c r="C785" s="2"/>
      <c r="F785" s="2"/>
      <c r="J785" s="1"/>
      <c r="L785" s="1"/>
    </row>
    <row r="786">
      <c r="A786" s="2"/>
      <c r="C786" s="2"/>
      <c r="F786" s="2"/>
      <c r="J786" s="1"/>
      <c r="L786" s="1"/>
    </row>
    <row r="787">
      <c r="A787" s="2"/>
      <c r="C787" s="2"/>
      <c r="F787" s="2"/>
      <c r="J787" s="1"/>
      <c r="L787" s="1"/>
    </row>
    <row r="788">
      <c r="A788" s="2"/>
      <c r="C788" s="2"/>
      <c r="F788" s="2"/>
      <c r="J788" s="1"/>
      <c r="L788" s="1"/>
    </row>
    <row r="789">
      <c r="A789" s="2"/>
      <c r="C789" s="2"/>
      <c r="F789" s="2"/>
      <c r="J789" s="1"/>
      <c r="L789" s="1"/>
    </row>
    <row r="790">
      <c r="A790" s="2"/>
      <c r="C790" s="2"/>
      <c r="F790" s="2"/>
      <c r="J790" s="1"/>
      <c r="L790" s="1"/>
    </row>
    <row r="791">
      <c r="A791" s="2"/>
      <c r="C791" s="2"/>
      <c r="F791" s="2"/>
      <c r="J791" s="1"/>
      <c r="L791" s="1"/>
    </row>
    <row r="792">
      <c r="A792" s="2"/>
      <c r="C792" s="2"/>
      <c r="F792" s="2"/>
      <c r="J792" s="1"/>
      <c r="L792" s="1"/>
    </row>
    <row r="793">
      <c r="A793" s="2"/>
      <c r="C793" s="2"/>
      <c r="F793" s="2"/>
      <c r="J793" s="1"/>
      <c r="L793" s="1"/>
    </row>
    <row r="794">
      <c r="A794" s="2"/>
      <c r="C794" s="2"/>
      <c r="F794" s="2"/>
      <c r="J794" s="1"/>
      <c r="L794" s="1"/>
    </row>
    <row r="795">
      <c r="A795" s="2"/>
      <c r="C795" s="2"/>
      <c r="F795" s="2"/>
      <c r="J795" s="1"/>
      <c r="L795" s="1"/>
    </row>
    <row r="796">
      <c r="A796" s="2"/>
      <c r="C796" s="2"/>
      <c r="F796" s="2"/>
      <c r="J796" s="1"/>
      <c r="L796" s="1"/>
    </row>
    <row r="797">
      <c r="A797" s="2"/>
      <c r="C797" s="2"/>
      <c r="F797" s="2"/>
      <c r="J797" s="1"/>
      <c r="L797" s="1"/>
    </row>
    <row r="798">
      <c r="A798" s="2"/>
      <c r="C798" s="2"/>
      <c r="F798" s="2"/>
      <c r="J798" s="1"/>
      <c r="L798" s="1"/>
    </row>
    <row r="799">
      <c r="A799" s="2"/>
      <c r="C799" s="2"/>
      <c r="F799" s="2"/>
      <c r="J799" s="1"/>
      <c r="L799" s="1"/>
    </row>
    <row r="800">
      <c r="A800" s="2"/>
      <c r="C800" s="2"/>
      <c r="F800" s="2"/>
      <c r="J800" s="1"/>
      <c r="L800" s="1"/>
    </row>
    <row r="801">
      <c r="A801" s="2"/>
      <c r="C801" s="2"/>
      <c r="F801" s="2"/>
      <c r="J801" s="1"/>
      <c r="L801" s="1"/>
    </row>
    <row r="802">
      <c r="A802" s="2"/>
      <c r="C802" s="2"/>
      <c r="F802" s="2"/>
      <c r="J802" s="1"/>
      <c r="L802" s="1"/>
    </row>
    <row r="803">
      <c r="A803" s="2"/>
      <c r="C803" s="2"/>
      <c r="F803" s="2"/>
      <c r="J803" s="1"/>
      <c r="L803" s="1"/>
    </row>
    <row r="804">
      <c r="A804" s="2"/>
      <c r="C804" s="2"/>
      <c r="F804" s="2"/>
      <c r="J804" s="1"/>
      <c r="L804" s="1"/>
    </row>
    <row r="805">
      <c r="A805" s="2"/>
      <c r="C805" s="2"/>
      <c r="F805" s="2"/>
      <c r="J805" s="1"/>
      <c r="L805" s="1"/>
    </row>
    <row r="806">
      <c r="A806" s="2"/>
      <c r="C806" s="2"/>
      <c r="F806" s="2"/>
      <c r="J806" s="1"/>
      <c r="L806" s="1"/>
    </row>
    <row r="807">
      <c r="A807" s="2"/>
      <c r="C807" s="2"/>
      <c r="F807" s="2"/>
      <c r="J807" s="1"/>
      <c r="L807" s="1"/>
    </row>
    <row r="808">
      <c r="A808" s="2"/>
      <c r="C808" s="2"/>
      <c r="F808" s="2"/>
      <c r="J808" s="1"/>
      <c r="L808" s="1"/>
    </row>
    <row r="809">
      <c r="A809" s="2"/>
      <c r="C809" s="2"/>
      <c r="F809" s="2"/>
      <c r="J809" s="1"/>
      <c r="L809" s="1"/>
    </row>
    <row r="810">
      <c r="A810" s="2"/>
      <c r="C810" s="2"/>
      <c r="F810" s="2"/>
      <c r="J810" s="1"/>
      <c r="L810" s="1"/>
    </row>
    <row r="811">
      <c r="A811" s="2"/>
      <c r="C811" s="2"/>
      <c r="F811" s="2"/>
      <c r="J811" s="1"/>
      <c r="L811" s="1"/>
    </row>
    <row r="812">
      <c r="A812" s="2"/>
      <c r="C812" s="2"/>
      <c r="F812" s="2"/>
      <c r="J812" s="1"/>
      <c r="L812" s="1"/>
    </row>
    <row r="813">
      <c r="A813" s="2"/>
      <c r="C813" s="2"/>
      <c r="F813" s="2"/>
      <c r="J813" s="1"/>
      <c r="L813" s="1"/>
    </row>
    <row r="814">
      <c r="A814" s="2"/>
      <c r="C814" s="2"/>
      <c r="F814" s="2"/>
      <c r="J814" s="1"/>
      <c r="L814" s="1"/>
    </row>
    <row r="815">
      <c r="A815" s="2"/>
      <c r="C815" s="2"/>
      <c r="F815" s="2"/>
      <c r="J815" s="1"/>
      <c r="L815" s="1"/>
    </row>
    <row r="816">
      <c r="A816" s="2"/>
      <c r="C816" s="2"/>
      <c r="F816" s="2"/>
      <c r="J816" s="1"/>
      <c r="L816" s="1"/>
    </row>
    <row r="817">
      <c r="A817" s="2"/>
      <c r="C817" s="2"/>
      <c r="F817" s="2"/>
      <c r="J817" s="1"/>
      <c r="L817" s="1"/>
    </row>
    <row r="818">
      <c r="A818" s="2"/>
      <c r="C818" s="2"/>
      <c r="F818" s="2"/>
      <c r="J818" s="1"/>
      <c r="L818" s="1"/>
    </row>
    <row r="819">
      <c r="A819" s="2"/>
      <c r="C819" s="2"/>
      <c r="F819" s="2"/>
      <c r="J819" s="1"/>
      <c r="L819" s="1"/>
    </row>
    <row r="820">
      <c r="A820" s="2"/>
      <c r="C820" s="2"/>
      <c r="F820" s="2"/>
      <c r="J820" s="1"/>
      <c r="L820" s="1"/>
    </row>
    <row r="821">
      <c r="A821" s="2"/>
      <c r="C821" s="2"/>
      <c r="F821" s="2"/>
      <c r="J821" s="1"/>
      <c r="L821" s="1"/>
    </row>
    <row r="822">
      <c r="A822" s="2"/>
      <c r="C822" s="2"/>
      <c r="F822" s="2"/>
      <c r="J822" s="1"/>
      <c r="L822" s="1"/>
    </row>
    <row r="823">
      <c r="A823" s="2"/>
      <c r="C823" s="2"/>
      <c r="F823" s="2"/>
      <c r="J823" s="1"/>
      <c r="L823" s="1"/>
    </row>
    <row r="824">
      <c r="A824" s="2"/>
      <c r="C824" s="2"/>
      <c r="F824" s="2"/>
      <c r="J824" s="1"/>
      <c r="L824" s="1"/>
    </row>
    <row r="825">
      <c r="A825" s="2"/>
      <c r="C825" s="2"/>
      <c r="F825" s="2"/>
      <c r="J825" s="1"/>
      <c r="L825" s="1"/>
    </row>
    <row r="826">
      <c r="A826" s="2"/>
      <c r="C826" s="2"/>
      <c r="F826" s="2"/>
      <c r="J826" s="1"/>
      <c r="L826" s="1"/>
    </row>
    <row r="827">
      <c r="A827" s="2"/>
      <c r="C827" s="2"/>
      <c r="F827" s="2"/>
      <c r="J827" s="1"/>
      <c r="L827" s="1"/>
    </row>
    <row r="828">
      <c r="A828" s="2"/>
      <c r="C828" s="2"/>
      <c r="F828" s="2"/>
      <c r="J828" s="1"/>
      <c r="L828" s="1"/>
    </row>
    <row r="829">
      <c r="A829" s="2"/>
      <c r="C829" s="2"/>
      <c r="F829" s="2"/>
      <c r="J829" s="1"/>
      <c r="L829" s="1"/>
    </row>
    <row r="830">
      <c r="A830" s="2"/>
      <c r="C830" s="2"/>
      <c r="F830" s="2"/>
      <c r="J830" s="1"/>
      <c r="L830" s="1"/>
    </row>
    <row r="831">
      <c r="A831" s="2"/>
      <c r="C831" s="2"/>
      <c r="F831" s="2"/>
      <c r="J831" s="1"/>
      <c r="L831" s="1"/>
    </row>
    <row r="832">
      <c r="A832" s="2"/>
      <c r="C832" s="2"/>
      <c r="F832" s="2"/>
      <c r="J832" s="1"/>
      <c r="L832" s="1"/>
    </row>
    <row r="833">
      <c r="A833" s="2"/>
      <c r="C833" s="2"/>
      <c r="F833" s="2"/>
      <c r="J833" s="1"/>
      <c r="L833" s="1"/>
    </row>
    <row r="834">
      <c r="A834" s="2"/>
      <c r="C834" s="2"/>
      <c r="F834" s="2"/>
      <c r="J834" s="1"/>
      <c r="L834" s="1"/>
    </row>
    <row r="835">
      <c r="A835" s="2"/>
      <c r="C835" s="2"/>
      <c r="F835" s="2"/>
      <c r="J835" s="1"/>
      <c r="L835" s="1"/>
    </row>
    <row r="836">
      <c r="A836" s="2"/>
      <c r="C836" s="2"/>
      <c r="F836" s="2"/>
      <c r="J836" s="1"/>
      <c r="L836" s="1"/>
    </row>
    <row r="837">
      <c r="A837" s="2"/>
      <c r="C837" s="2"/>
      <c r="F837" s="2"/>
      <c r="J837" s="1"/>
      <c r="L837" s="1"/>
    </row>
    <row r="838">
      <c r="A838" s="2"/>
      <c r="C838" s="2"/>
      <c r="F838" s="2"/>
      <c r="J838" s="1"/>
      <c r="L838" s="1"/>
    </row>
    <row r="839">
      <c r="A839" s="2"/>
      <c r="C839" s="2"/>
      <c r="F839" s="2"/>
      <c r="J839" s="1"/>
      <c r="L839" s="1"/>
    </row>
    <row r="840">
      <c r="A840" s="2"/>
      <c r="C840" s="2"/>
      <c r="F840" s="2"/>
      <c r="J840" s="1"/>
      <c r="L840" s="1"/>
    </row>
    <row r="841">
      <c r="A841" s="2"/>
      <c r="C841" s="2"/>
      <c r="F841" s="2"/>
      <c r="J841" s="1"/>
      <c r="L841" s="1"/>
    </row>
    <row r="842">
      <c r="A842" s="2"/>
      <c r="C842" s="2"/>
      <c r="F842" s="2"/>
      <c r="J842" s="1"/>
      <c r="L842" s="1"/>
    </row>
    <row r="843">
      <c r="A843" s="2"/>
      <c r="C843" s="2"/>
      <c r="F843" s="2"/>
      <c r="J843" s="1"/>
      <c r="L843" s="1"/>
    </row>
    <row r="844">
      <c r="A844" s="2"/>
      <c r="C844" s="2"/>
      <c r="F844" s="2"/>
      <c r="J844" s="1"/>
      <c r="L844" s="1"/>
    </row>
    <row r="845">
      <c r="A845" s="2"/>
      <c r="C845" s="2"/>
      <c r="F845" s="2"/>
      <c r="J845" s="1"/>
      <c r="L845" s="1"/>
    </row>
    <row r="846">
      <c r="A846" s="2"/>
      <c r="C846" s="2"/>
      <c r="F846" s="2"/>
      <c r="J846" s="1"/>
      <c r="L846" s="1"/>
    </row>
    <row r="847">
      <c r="A847" s="2"/>
      <c r="C847" s="2"/>
      <c r="F847" s="2"/>
      <c r="J847" s="1"/>
      <c r="L847" s="1"/>
    </row>
    <row r="848">
      <c r="A848" s="2"/>
      <c r="C848" s="2"/>
      <c r="F848" s="2"/>
      <c r="J848" s="1"/>
      <c r="L848" s="1"/>
    </row>
    <row r="849">
      <c r="A849" s="2"/>
      <c r="C849" s="2"/>
      <c r="F849" s="2"/>
      <c r="J849" s="1"/>
      <c r="L849" s="1"/>
    </row>
    <row r="850">
      <c r="A850" s="2"/>
      <c r="C850" s="2"/>
      <c r="F850" s="2"/>
      <c r="J850" s="1"/>
      <c r="L850" s="1"/>
    </row>
    <row r="851">
      <c r="A851" s="2"/>
      <c r="C851" s="2"/>
      <c r="F851" s="2"/>
      <c r="J851" s="1"/>
      <c r="L851" s="1"/>
    </row>
    <row r="852">
      <c r="A852" s="2"/>
      <c r="C852" s="2"/>
      <c r="F852" s="2"/>
      <c r="J852" s="1"/>
      <c r="L852" s="1"/>
    </row>
    <row r="853">
      <c r="A853" s="2"/>
      <c r="C853" s="2"/>
      <c r="F853" s="2"/>
      <c r="J853" s="1"/>
      <c r="L853" s="1"/>
    </row>
    <row r="854">
      <c r="A854" s="2"/>
      <c r="C854" s="2"/>
      <c r="F854" s="2"/>
      <c r="J854" s="1"/>
      <c r="L854" s="1"/>
    </row>
    <row r="855">
      <c r="A855" s="2"/>
      <c r="C855" s="2"/>
      <c r="F855" s="2"/>
      <c r="J855" s="1"/>
      <c r="L855" s="1"/>
    </row>
    <row r="856">
      <c r="A856" s="2"/>
      <c r="C856" s="2"/>
      <c r="F856" s="2"/>
      <c r="J856" s="1"/>
      <c r="L856" s="1"/>
    </row>
    <row r="857">
      <c r="A857" s="2"/>
      <c r="C857" s="2"/>
      <c r="F857" s="2"/>
      <c r="J857" s="1"/>
      <c r="L857" s="1"/>
    </row>
    <row r="858">
      <c r="A858" s="2"/>
      <c r="C858" s="2"/>
      <c r="F858" s="2"/>
      <c r="J858" s="1"/>
      <c r="L858" s="1"/>
    </row>
    <row r="859">
      <c r="A859" s="2"/>
      <c r="C859" s="2"/>
      <c r="F859" s="2"/>
      <c r="J859" s="1"/>
      <c r="L859" s="1"/>
    </row>
    <row r="860">
      <c r="A860" s="2"/>
      <c r="C860" s="2"/>
      <c r="F860" s="2"/>
      <c r="J860" s="1"/>
      <c r="L860" s="1"/>
    </row>
    <row r="861">
      <c r="A861" s="2"/>
      <c r="C861" s="2"/>
      <c r="F861" s="2"/>
      <c r="J861" s="1"/>
      <c r="L861" s="1"/>
    </row>
    <row r="862">
      <c r="A862" s="2"/>
      <c r="C862" s="2"/>
      <c r="F862" s="2"/>
      <c r="J862" s="1"/>
      <c r="L862" s="1"/>
    </row>
    <row r="863">
      <c r="A863" s="2"/>
      <c r="C863" s="2"/>
      <c r="F863" s="2"/>
      <c r="J863" s="1"/>
      <c r="L863" s="1"/>
    </row>
    <row r="864">
      <c r="A864" s="2"/>
      <c r="C864" s="2"/>
      <c r="F864" s="2"/>
      <c r="J864" s="1"/>
      <c r="L864" s="1"/>
    </row>
    <row r="865">
      <c r="A865" s="2"/>
      <c r="C865" s="2"/>
      <c r="F865" s="2"/>
      <c r="J865" s="1"/>
      <c r="L865" s="1"/>
    </row>
    <row r="866">
      <c r="A866" s="2"/>
      <c r="C866" s="2"/>
      <c r="F866" s="2"/>
      <c r="J866" s="1"/>
      <c r="L866" s="1"/>
    </row>
    <row r="867">
      <c r="A867" s="2"/>
      <c r="C867" s="2"/>
      <c r="F867" s="2"/>
      <c r="J867" s="1"/>
      <c r="L867" s="1"/>
    </row>
    <row r="868">
      <c r="A868" s="2"/>
      <c r="C868" s="2"/>
      <c r="F868" s="2"/>
      <c r="J868" s="1"/>
      <c r="L868" s="1"/>
    </row>
    <row r="869">
      <c r="A869" s="2"/>
      <c r="C869" s="2"/>
      <c r="F869" s="2"/>
      <c r="J869" s="1"/>
      <c r="L869" s="1"/>
    </row>
    <row r="870">
      <c r="A870" s="2"/>
      <c r="C870" s="2"/>
      <c r="F870" s="2"/>
      <c r="J870" s="1"/>
      <c r="L870" s="1"/>
    </row>
    <row r="871">
      <c r="A871" s="2"/>
      <c r="C871" s="2"/>
      <c r="F871" s="2"/>
      <c r="J871" s="1"/>
      <c r="L871" s="1"/>
    </row>
    <row r="872">
      <c r="A872" s="2"/>
      <c r="C872" s="2"/>
      <c r="F872" s="2"/>
      <c r="J872" s="1"/>
      <c r="L872" s="1"/>
    </row>
    <row r="873">
      <c r="A873" s="2"/>
      <c r="C873" s="2"/>
      <c r="F873" s="2"/>
      <c r="J873" s="1"/>
      <c r="L873" s="1"/>
    </row>
    <row r="874">
      <c r="A874" s="2"/>
      <c r="C874" s="2"/>
      <c r="F874" s="2"/>
      <c r="J874" s="1"/>
      <c r="L874" s="1"/>
    </row>
    <row r="875">
      <c r="A875" s="2"/>
      <c r="C875" s="2"/>
      <c r="F875" s="2"/>
      <c r="J875" s="1"/>
      <c r="L875" s="1"/>
    </row>
    <row r="876">
      <c r="A876" s="2"/>
      <c r="C876" s="2"/>
      <c r="F876" s="2"/>
      <c r="J876" s="1"/>
      <c r="L876" s="1"/>
    </row>
    <row r="877">
      <c r="A877" s="2"/>
      <c r="C877" s="2"/>
      <c r="F877" s="2"/>
      <c r="J877" s="1"/>
      <c r="L877" s="1"/>
    </row>
    <row r="878">
      <c r="A878" s="2"/>
      <c r="C878" s="2"/>
      <c r="F878" s="2"/>
      <c r="J878" s="1"/>
      <c r="L878" s="1"/>
    </row>
    <row r="879">
      <c r="A879" s="2"/>
      <c r="C879" s="2"/>
      <c r="F879" s="2"/>
      <c r="J879" s="1"/>
      <c r="L879" s="1"/>
    </row>
    <row r="880">
      <c r="A880" s="2"/>
      <c r="C880" s="2"/>
      <c r="F880" s="2"/>
      <c r="J880" s="1"/>
      <c r="L880" s="1"/>
    </row>
    <row r="881">
      <c r="A881" s="2"/>
      <c r="C881" s="2"/>
      <c r="F881" s="2"/>
      <c r="J881" s="1"/>
      <c r="L881" s="1"/>
    </row>
    <row r="882">
      <c r="A882" s="2"/>
      <c r="C882" s="2"/>
      <c r="F882" s="2"/>
      <c r="J882" s="1"/>
      <c r="L882" s="1"/>
    </row>
    <row r="883">
      <c r="A883" s="2"/>
      <c r="C883" s="2"/>
      <c r="F883" s="2"/>
      <c r="J883" s="1"/>
      <c r="L883" s="1"/>
    </row>
    <row r="884">
      <c r="A884" s="2"/>
      <c r="C884" s="2"/>
      <c r="F884" s="2"/>
      <c r="J884" s="1"/>
      <c r="L884" s="1"/>
    </row>
    <row r="885">
      <c r="A885" s="2"/>
      <c r="C885" s="2"/>
      <c r="F885" s="2"/>
      <c r="J885" s="1"/>
      <c r="L885" s="1"/>
    </row>
    <row r="886">
      <c r="A886" s="2"/>
      <c r="C886" s="2"/>
      <c r="F886" s="2"/>
      <c r="J886" s="1"/>
      <c r="L886" s="1"/>
    </row>
    <row r="887">
      <c r="A887" s="2"/>
      <c r="C887" s="2"/>
      <c r="F887" s="2"/>
      <c r="J887" s="1"/>
      <c r="L887" s="1"/>
    </row>
    <row r="888">
      <c r="A888" s="2"/>
      <c r="C888" s="2"/>
      <c r="F888" s="2"/>
      <c r="J888" s="1"/>
      <c r="L888" s="1"/>
    </row>
    <row r="889">
      <c r="A889" s="2"/>
      <c r="C889" s="2"/>
      <c r="F889" s="2"/>
      <c r="J889" s="1"/>
      <c r="L889" s="1"/>
    </row>
    <row r="890">
      <c r="A890" s="2"/>
      <c r="C890" s="2"/>
      <c r="F890" s="2"/>
      <c r="J890" s="1"/>
      <c r="L890" s="1"/>
    </row>
    <row r="891">
      <c r="A891" s="2"/>
      <c r="C891" s="2"/>
      <c r="F891" s="2"/>
      <c r="J891" s="1"/>
      <c r="L891" s="1"/>
    </row>
    <row r="892">
      <c r="A892" s="2"/>
      <c r="C892" s="2"/>
      <c r="F892" s="2"/>
      <c r="J892" s="1"/>
      <c r="L892" s="1"/>
    </row>
    <row r="893">
      <c r="A893" s="2"/>
      <c r="C893" s="2"/>
      <c r="F893" s="2"/>
      <c r="J893" s="1"/>
      <c r="L893" s="1"/>
    </row>
    <row r="894">
      <c r="A894" s="2"/>
      <c r="C894" s="2"/>
      <c r="F894" s="2"/>
      <c r="J894" s="1"/>
      <c r="L894" s="1"/>
    </row>
    <row r="895">
      <c r="A895" s="2"/>
      <c r="C895" s="2"/>
      <c r="F895" s="2"/>
      <c r="J895" s="1"/>
      <c r="L895" s="1"/>
    </row>
    <row r="896">
      <c r="A896" s="2"/>
      <c r="C896" s="2"/>
      <c r="F896" s="2"/>
      <c r="J896" s="1"/>
      <c r="L896" s="1"/>
    </row>
    <row r="897">
      <c r="A897" s="2"/>
      <c r="C897" s="2"/>
      <c r="F897" s="2"/>
      <c r="J897" s="1"/>
      <c r="L897" s="1"/>
    </row>
    <row r="898">
      <c r="A898" s="2"/>
      <c r="C898" s="2"/>
      <c r="F898" s="2"/>
      <c r="J898" s="1"/>
      <c r="L898" s="1"/>
    </row>
    <row r="899">
      <c r="A899" s="2"/>
      <c r="C899" s="2"/>
      <c r="F899" s="2"/>
      <c r="J899" s="1"/>
      <c r="L899" s="1"/>
    </row>
    <row r="900">
      <c r="A900" s="2"/>
      <c r="C900" s="2"/>
      <c r="F900" s="2"/>
      <c r="J900" s="1"/>
      <c r="L900" s="1"/>
    </row>
    <row r="901">
      <c r="A901" s="2"/>
      <c r="C901" s="2"/>
      <c r="F901" s="2"/>
      <c r="J901" s="1"/>
      <c r="L901" s="1"/>
    </row>
    <row r="902">
      <c r="A902" s="2"/>
      <c r="C902" s="2"/>
      <c r="F902" s="2"/>
      <c r="J902" s="1"/>
      <c r="L902" s="1"/>
    </row>
    <row r="903">
      <c r="A903" s="2"/>
      <c r="C903" s="2"/>
      <c r="F903" s="2"/>
      <c r="J903" s="1"/>
      <c r="L903" s="1"/>
    </row>
    <row r="904">
      <c r="A904" s="2"/>
      <c r="C904" s="2"/>
      <c r="F904" s="2"/>
      <c r="J904" s="1"/>
      <c r="L904" s="1"/>
    </row>
    <row r="905">
      <c r="A905" s="2"/>
      <c r="C905" s="2"/>
      <c r="F905" s="2"/>
      <c r="J905" s="1"/>
      <c r="L905" s="1"/>
    </row>
    <row r="906">
      <c r="A906" s="2"/>
      <c r="C906" s="2"/>
      <c r="F906" s="2"/>
      <c r="J906" s="1"/>
      <c r="L906" s="1"/>
    </row>
    <row r="907">
      <c r="A907" s="2"/>
      <c r="C907" s="2"/>
      <c r="F907" s="2"/>
      <c r="J907" s="1"/>
      <c r="L907" s="1"/>
    </row>
    <row r="908">
      <c r="A908" s="2"/>
      <c r="C908" s="2"/>
      <c r="F908" s="2"/>
      <c r="J908" s="1"/>
      <c r="L908" s="1"/>
    </row>
    <row r="909">
      <c r="A909" s="2"/>
      <c r="C909" s="2"/>
      <c r="F909" s="2"/>
      <c r="J909" s="1"/>
      <c r="L909" s="1"/>
    </row>
    <row r="910">
      <c r="A910" s="2"/>
      <c r="C910" s="2"/>
      <c r="F910" s="2"/>
      <c r="J910" s="1"/>
      <c r="L910" s="1"/>
    </row>
    <row r="911">
      <c r="A911" s="2"/>
      <c r="C911" s="2"/>
      <c r="F911" s="2"/>
      <c r="J911" s="1"/>
      <c r="L911" s="1"/>
    </row>
    <row r="912">
      <c r="A912" s="2"/>
      <c r="C912" s="2"/>
      <c r="F912" s="2"/>
      <c r="J912" s="1"/>
      <c r="L912" s="1"/>
    </row>
    <row r="913">
      <c r="A913" s="2"/>
      <c r="C913" s="2"/>
      <c r="F913" s="2"/>
      <c r="J913" s="1"/>
      <c r="L913" s="1"/>
    </row>
    <row r="914">
      <c r="A914" s="2"/>
      <c r="C914" s="2"/>
      <c r="F914" s="2"/>
      <c r="J914" s="1"/>
      <c r="L914" s="1"/>
    </row>
    <row r="915">
      <c r="A915" s="2"/>
      <c r="C915" s="2"/>
      <c r="F915" s="2"/>
      <c r="J915" s="1"/>
      <c r="L915" s="1"/>
    </row>
    <row r="916">
      <c r="A916" s="2"/>
      <c r="C916" s="2"/>
      <c r="F916" s="2"/>
      <c r="J916" s="1"/>
      <c r="L916" s="1"/>
    </row>
    <row r="917">
      <c r="A917" s="2"/>
      <c r="C917" s="2"/>
      <c r="F917" s="2"/>
      <c r="J917" s="1"/>
      <c r="L917" s="1"/>
    </row>
    <row r="918">
      <c r="A918" s="2"/>
      <c r="C918" s="2"/>
      <c r="F918" s="2"/>
      <c r="J918" s="1"/>
      <c r="L918" s="1"/>
    </row>
    <row r="919">
      <c r="A919" s="2"/>
      <c r="C919" s="2"/>
      <c r="F919" s="2"/>
      <c r="J919" s="1"/>
      <c r="L919" s="1"/>
    </row>
    <row r="920">
      <c r="A920" s="2"/>
      <c r="C920" s="2"/>
      <c r="F920" s="2"/>
      <c r="J920" s="1"/>
      <c r="L920" s="1"/>
    </row>
    <row r="921">
      <c r="A921" s="2"/>
      <c r="C921" s="2"/>
      <c r="F921" s="2"/>
      <c r="J921" s="1"/>
      <c r="L921" s="1"/>
    </row>
    <row r="922">
      <c r="A922" s="2"/>
      <c r="C922" s="2"/>
      <c r="F922" s="2"/>
      <c r="J922" s="1"/>
      <c r="L922" s="1"/>
    </row>
    <row r="923">
      <c r="A923" s="2"/>
      <c r="C923" s="2"/>
      <c r="F923" s="2"/>
      <c r="J923" s="1"/>
      <c r="L923" s="1"/>
    </row>
    <row r="924">
      <c r="A924" s="2"/>
      <c r="C924" s="2"/>
      <c r="F924" s="2"/>
      <c r="J924" s="1"/>
      <c r="L924" s="1"/>
    </row>
    <row r="925">
      <c r="A925" s="2"/>
      <c r="C925" s="2"/>
      <c r="F925" s="2"/>
      <c r="J925" s="1"/>
      <c r="L925" s="1"/>
    </row>
    <row r="926">
      <c r="A926" s="2"/>
      <c r="C926" s="2"/>
      <c r="F926" s="2"/>
      <c r="J926" s="1"/>
      <c r="L926" s="1"/>
    </row>
    <row r="927">
      <c r="A927" s="2"/>
      <c r="C927" s="2"/>
      <c r="F927" s="2"/>
      <c r="J927" s="1"/>
      <c r="L927" s="1"/>
    </row>
    <row r="928">
      <c r="A928" s="2"/>
      <c r="C928" s="2"/>
      <c r="F928" s="2"/>
      <c r="J928" s="1"/>
      <c r="L928" s="1"/>
    </row>
    <row r="929">
      <c r="A929" s="2"/>
      <c r="C929" s="2"/>
      <c r="F929" s="2"/>
      <c r="J929" s="1"/>
      <c r="L929" s="1"/>
    </row>
    <row r="930">
      <c r="A930" s="2"/>
      <c r="C930" s="2"/>
      <c r="F930" s="2"/>
      <c r="J930" s="1"/>
      <c r="L930" s="1"/>
    </row>
    <row r="931">
      <c r="A931" s="2"/>
      <c r="C931" s="2"/>
      <c r="F931" s="2"/>
      <c r="J931" s="1"/>
      <c r="L931" s="1"/>
    </row>
    <row r="932">
      <c r="A932" s="2"/>
      <c r="C932" s="2"/>
      <c r="F932" s="2"/>
      <c r="J932" s="1"/>
      <c r="L932" s="1"/>
    </row>
    <row r="933">
      <c r="A933" s="2"/>
      <c r="C933" s="2"/>
      <c r="F933" s="2"/>
      <c r="J933" s="1"/>
      <c r="L933" s="1"/>
    </row>
    <row r="934">
      <c r="A934" s="2"/>
      <c r="C934" s="2"/>
      <c r="F934" s="2"/>
      <c r="J934" s="1"/>
      <c r="L934" s="1"/>
    </row>
    <row r="935">
      <c r="A935" s="2"/>
      <c r="C935" s="2"/>
      <c r="F935" s="2"/>
      <c r="J935" s="1"/>
      <c r="L935" s="1"/>
    </row>
    <row r="936">
      <c r="A936" s="2"/>
      <c r="C936" s="2"/>
      <c r="F936" s="2"/>
      <c r="J936" s="1"/>
      <c r="L936" s="1"/>
    </row>
    <row r="937">
      <c r="A937" s="2"/>
      <c r="C937" s="2"/>
      <c r="F937" s="2"/>
      <c r="J937" s="1"/>
      <c r="L937" s="1"/>
    </row>
    <row r="938">
      <c r="A938" s="2"/>
      <c r="C938" s="2"/>
      <c r="F938" s="2"/>
      <c r="J938" s="1"/>
      <c r="L938" s="1"/>
    </row>
    <row r="939">
      <c r="A939" s="2"/>
      <c r="C939" s="2"/>
      <c r="F939" s="2"/>
      <c r="J939" s="1"/>
      <c r="L939" s="1"/>
    </row>
    <row r="940">
      <c r="A940" s="2"/>
      <c r="C940" s="2"/>
      <c r="F940" s="2"/>
      <c r="J940" s="1"/>
      <c r="L940" s="1"/>
    </row>
    <row r="941">
      <c r="A941" s="2"/>
      <c r="C941" s="2"/>
      <c r="F941" s="2"/>
      <c r="J941" s="1"/>
      <c r="L941" s="1"/>
    </row>
    <row r="942">
      <c r="A942" s="2"/>
      <c r="C942" s="2"/>
      <c r="F942" s="2"/>
      <c r="J942" s="1"/>
      <c r="L942" s="1"/>
    </row>
    <row r="943">
      <c r="A943" s="2"/>
      <c r="C943" s="2"/>
      <c r="F943" s="2"/>
      <c r="J943" s="1"/>
      <c r="L943" s="1"/>
    </row>
    <row r="944">
      <c r="A944" s="2"/>
      <c r="C944" s="2"/>
      <c r="F944" s="2"/>
      <c r="J944" s="1"/>
      <c r="L944" s="1"/>
    </row>
    <row r="945">
      <c r="A945" s="2"/>
      <c r="C945" s="2"/>
      <c r="F945" s="2"/>
      <c r="J945" s="1"/>
      <c r="L945" s="1"/>
    </row>
    <row r="946">
      <c r="A946" s="2"/>
      <c r="C946" s="2"/>
      <c r="F946" s="2"/>
      <c r="J946" s="1"/>
      <c r="L946" s="1"/>
    </row>
    <row r="947">
      <c r="A947" s="2"/>
      <c r="C947" s="2"/>
      <c r="F947" s="2"/>
      <c r="J947" s="1"/>
      <c r="L947" s="1"/>
    </row>
    <row r="948">
      <c r="A948" s="2"/>
      <c r="C948" s="2"/>
      <c r="F948" s="2"/>
      <c r="J948" s="1"/>
      <c r="L948" s="1"/>
    </row>
    <row r="949">
      <c r="A949" s="2"/>
      <c r="C949" s="2"/>
      <c r="F949" s="2"/>
      <c r="J949" s="1"/>
      <c r="L949" s="1"/>
    </row>
    <row r="950">
      <c r="A950" s="2"/>
      <c r="C950" s="2"/>
      <c r="F950" s="2"/>
      <c r="J950" s="1"/>
      <c r="L950" s="1"/>
    </row>
    <row r="951">
      <c r="A951" s="2"/>
      <c r="C951" s="2"/>
      <c r="F951" s="2"/>
      <c r="J951" s="1"/>
      <c r="L951" s="1"/>
    </row>
    <row r="952">
      <c r="A952" s="2"/>
      <c r="C952" s="2"/>
      <c r="F952" s="2"/>
      <c r="J952" s="1"/>
      <c r="L952" s="1"/>
    </row>
    <row r="953">
      <c r="A953" s="2"/>
      <c r="C953" s="2"/>
      <c r="F953" s="2"/>
      <c r="J953" s="1"/>
      <c r="L953" s="1"/>
    </row>
    <row r="954">
      <c r="A954" s="2"/>
      <c r="C954" s="2"/>
      <c r="F954" s="2"/>
      <c r="J954" s="1"/>
      <c r="L954" s="1"/>
    </row>
    <row r="955">
      <c r="A955" s="2"/>
      <c r="C955" s="2"/>
      <c r="F955" s="2"/>
      <c r="J955" s="1"/>
      <c r="L955" s="1"/>
    </row>
    <row r="956">
      <c r="A956" s="2"/>
      <c r="C956" s="2"/>
      <c r="F956" s="2"/>
      <c r="J956" s="1"/>
      <c r="L956" s="1"/>
    </row>
    <row r="957">
      <c r="A957" s="2"/>
      <c r="C957" s="2"/>
      <c r="F957" s="2"/>
      <c r="J957" s="1"/>
      <c r="L957" s="1"/>
    </row>
    <row r="958">
      <c r="A958" s="2"/>
      <c r="C958" s="2"/>
      <c r="F958" s="2"/>
      <c r="J958" s="1"/>
      <c r="L958" s="1"/>
    </row>
    <row r="959">
      <c r="A959" s="2"/>
      <c r="C959" s="2"/>
      <c r="F959" s="2"/>
      <c r="J959" s="1"/>
      <c r="L959" s="1"/>
    </row>
    <row r="960">
      <c r="A960" s="2"/>
      <c r="C960" s="2"/>
      <c r="F960" s="2"/>
      <c r="J960" s="1"/>
      <c r="L960" s="1"/>
    </row>
    <row r="961">
      <c r="A961" s="2"/>
      <c r="C961" s="2"/>
      <c r="F961" s="2"/>
      <c r="J961" s="1"/>
      <c r="L961" s="1"/>
    </row>
    <row r="962">
      <c r="A962" s="2"/>
      <c r="C962" s="2"/>
      <c r="F962" s="2"/>
      <c r="J962" s="1"/>
      <c r="L962" s="1"/>
    </row>
    <row r="963">
      <c r="A963" s="2"/>
      <c r="C963" s="2"/>
      <c r="F963" s="2"/>
      <c r="J963" s="1"/>
      <c r="L963" s="1"/>
    </row>
    <row r="964">
      <c r="A964" s="2"/>
      <c r="C964" s="2"/>
      <c r="F964" s="2"/>
      <c r="J964" s="1"/>
      <c r="L964" s="1"/>
    </row>
    <row r="965">
      <c r="A965" s="2"/>
      <c r="C965" s="2"/>
      <c r="F965" s="2"/>
      <c r="J965" s="1"/>
      <c r="L965" s="1"/>
    </row>
    <row r="966">
      <c r="A966" s="2"/>
      <c r="C966" s="2"/>
      <c r="F966" s="2"/>
      <c r="J966" s="1"/>
      <c r="L966" s="1"/>
    </row>
    <row r="967">
      <c r="A967" s="2"/>
      <c r="C967" s="2"/>
      <c r="F967" s="2"/>
      <c r="J967" s="1"/>
      <c r="L967" s="1"/>
    </row>
    <row r="968">
      <c r="A968" s="2"/>
      <c r="C968" s="2"/>
      <c r="F968" s="2"/>
      <c r="J968" s="1"/>
      <c r="L968" s="1"/>
    </row>
    <row r="969">
      <c r="A969" s="2"/>
      <c r="C969" s="2"/>
      <c r="F969" s="2"/>
      <c r="J969" s="1"/>
      <c r="L969" s="1"/>
    </row>
    <row r="970">
      <c r="A970" s="2"/>
      <c r="C970" s="2"/>
      <c r="F970" s="2"/>
      <c r="J970" s="1"/>
      <c r="L970" s="1"/>
    </row>
    <row r="971">
      <c r="A971" s="2"/>
      <c r="C971" s="2"/>
      <c r="F971" s="2"/>
      <c r="J971" s="1"/>
      <c r="L971" s="1"/>
    </row>
    <row r="972">
      <c r="A972" s="2"/>
      <c r="C972" s="2"/>
      <c r="F972" s="2"/>
      <c r="J972" s="1"/>
      <c r="L972" s="1"/>
    </row>
    <row r="973">
      <c r="A973" s="2"/>
      <c r="C973" s="2"/>
      <c r="F973" s="2"/>
      <c r="J973" s="1"/>
      <c r="L973" s="1"/>
    </row>
    <row r="974">
      <c r="A974" s="2"/>
      <c r="C974" s="2"/>
      <c r="F974" s="2"/>
      <c r="J974" s="1"/>
      <c r="L974" s="1"/>
    </row>
    <row r="975">
      <c r="A975" s="2"/>
      <c r="C975" s="2"/>
      <c r="F975" s="2"/>
      <c r="J975" s="1"/>
      <c r="L975" s="1"/>
    </row>
    <row r="976">
      <c r="A976" s="2"/>
      <c r="C976" s="2"/>
      <c r="F976" s="2"/>
      <c r="J976" s="1"/>
      <c r="L976" s="1"/>
    </row>
    <row r="977">
      <c r="A977" s="2"/>
      <c r="C977" s="2"/>
      <c r="F977" s="2"/>
      <c r="J977" s="1"/>
      <c r="L977" s="1"/>
    </row>
    <row r="978">
      <c r="A978" s="2"/>
      <c r="C978" s="2"/>
      <c r="F978" s="2"/>
      <c r="J978" s="1"/>
      <c r="L978" s="1"/>
    </row>
    <row r="979">
      <c r="A979" s="2"/>
      <c r="C979" s="2"/>
      <c r="F979" s="2"/>
      <c r="J979" s="1"/>
      <c r="L979" s="1"/>
    </row>
    <row r="980">
      <c r="A980" s="2"/>
      <c r="C980" s="2"/>
      <c r="F980" s="2"/>
      <c r="J980" s="1"/>
      <c r="L980" s="1"/>
    </row>
    <row r="981">
      <c r="A981" s="2"/>
      <c r="C981" s="2"/>
      <c r="F981" s="2"/>
      <c r="J981" s="1"/>
      <c r="L981" s="1"/>
    </row>
    <row r="982">
      <c r="A982" s="2"/>
      <c r="C982" s="2"/>
      <c r="F982" s="2"/>
      <c r="J982" s="1"/>
      <c r="L982" s="1"/>
    </row>
    <row r="983">
      <c r="A983" s="2"/>
      <c r="C983" s="2"/>
      <c r="F983" s="2"/>
      <c r="J983" s="1"/>
      <c r="L983" s="1"/>
    </row>
    <row r="984">
      <c r="A984" s="2"/>
      <c r="C984" s="2"/>
      <c r="F984" s="2"/>
      <c r="J984" s="1"/>
      <c r="L984" s="1"/>
    </row>
    <row r="985">
      <c r="A985" s="2"/>
      <c r="C985" s="2"/>
      <c r="F985" s="2"/>
      <c r="J985" s="1"/>
      <c r="L985" s="1"/>
    </row>
    <row r="986">
      <c r="A986" s="2"/>
      <c r="C986" s="2"/>
      <c r="F986" s="2"/>
      <c r="J986" s="1"/>
      <c r="L986" s="1"/>
    </row>
    <row r="987">
      <c r="A987" s="2"/>
      <c r="C987" s="2"/>
      <c r="F987" s="2"/>
      <c r="J987" s="1"/>
      <c r="L987" s="1"/>
    </row>
    <row r="988">
      <c r="A988" s="2"/>
      <c r="C988" s="2"/>
      <c r="F988" s="2"/>
      <c r="J988" s="1"/>
      <c r="L988" s="1"/>
    </row>
    <row r="989">
      <c r="A989" s="2"/>
      <c r="C989" s="2"/>
      <c r="F989" s="2"/>
      <c r="J989" s="1"/>
      <c r="L989" s="1"/>
    </row>
    <row r="990">
      <c r="A990" s="2"/>
      <c r="C990" s="2"/>
      <c r="F990" s="2"/>
      <c r="J990" s="1"/>
      <c r="L990" s="1"/>
    </row>
    <row r="991">
      <c r="A991" s="2"/>
      <c r="C991" s="2"/>
      <c r="F991" s="2"/>
      <c r="J991" s="1"/>
      <c r="L991" s="1"/>
    </row>
    <row r="992">
      <c r="A992" s="2"/>
      <c r="C992" s="2"/>
      <c r="F992" s="2"/>
      <c r="J992" s="1"/>
      <c r="L992" s="1"/>
    </row>
    <row r="993">
      <c r="A993" s="2"/>
      <c r="C993" s="2"/>
      <c r="F993" s="2"/>
      <c r="J993" s="1"/>
      <c r="L993" s="1"/>
    </row>
    <row r="994">
      <c r="A994" s="2"/>
      <c r="C994" s="2"/>
      <c r="F994" s="2"/>
      <c r="J994" s="1"/>
      <c r="L994" s="1"/>
    </row>
    <row r="995">
      <c r="A995" s="2"/>
      <c r="C995" s="2"/>
      <c r="F995" s="2"/>
      <c r="J995" s="1"/>
      <c r="L995" s="1"/>
    </row>
    <row r="996">
      <c r="A996" s="2"/>
      <c r="C996" s="2"/>
      <c r="F996" s="2"/>
      <c r="J996" s="1"/>
      <c r="L996" s="1"/>
    </row>
    <row r="997">
      <c r="A997" s="2"/>
      <c r="C997" s="2"/>
      <c r="F997" s="2"/>
      <c r="J997" s="1"/>
      <c r="L997" s="1"/>
    </row>
    <row r="998">
      <c r="A998" s="2"/>
      <c r="C998" s="2"/>
      <c r="F998" s="2"/>
      <c r="J998" s="1"/>
      <c r="L998" s="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23.63"/>
    <col customWidth="1" min="3" max="3" width="2.0"/>
    <col customWidth="1" min="4" max="4" width="188.38"/>
    <col customWidth="1" min="5" max="5" width="55.38"/>
    <col customWidth="1" min="6" max="6" width="52.0"/>
    <col customWidth="1" min="7" max="7" width="53.75"/>
  </cols>
  <sheetData>
    <row r="1">
      <c r="A1" s="6" t="s">
        <v>13</v>
      </c>
      <c r="B1" s="7" t="s">
        <v>931</v>
      </c>
      <c r="C1" s="8" t="s">
        <v>932</v>
      </c>
      <c r="D1" s="8" t="s">
        <v>933</v>
      </c>
      <c r="E1" s="7" t="s">
        <v>933</v>
      </c>
      <c r="F1" s="7" t="s">
        <v>934</v>
      </c>
      <c r="G1" s="8" t="s">
        <v>934</v>
      </c>
      <c r="H1" s="9"/>
      <c r="I1" s="9"/>
      <c r="J1" s="9"/>
      <c r="K1" s="9"/>
      <c r="L1" s="9"/>
      <c r="M1" s="9"/>
      <c r="N1" s="9"/>
      <c r="O1" s="9"/>
      <c r="P1" s="9"/>
      <c r="Q1" s="9"/>
      <c r="R1" s="9"/>
      <c r="S1" s="9"/>
      <c r="T1" s="9"/>
      <c r="U1" s="9"/>
      <c r="V1" s="9"/>
      <c r="W1" s="9"/>
      <c r="X1" s="9"/>
      <c r="Y1" s="9"/>
      <c r="Z1" s="9"/>
      <c r="AA1" s="9"/>
      <c r="AB1" s="9"/>
      <c r="AC1" s="9"/>
      <c r="AD1" s="9"/>
      <c r="AE1" s="9"/>
      <c r="AF1" s="9"/>
    </row>
    <row r="2">
      <c r="A2" s="10" t="s">
        <v>935</v>
      </c>
      <c r="B2" s="5" t="str">
        <f>IFERROR(__xludf.DUMMYFUNCTION("GOOGLETRANSLATE(A2,""en"",""de"")"),"Vergangenheit")</f>
        <v>Vergangenheit</v>
      </c>
      <c r="D2" s="5" t="str">
        <f>IFERROR(__xludf.DUMMYFUNCTION("GOOGLETRANSLATE(E2,""en"",""de"")"),"#VALUE!")</f>
        <v>#VALUE!</v>
      </c>
      <c r="E2" s="11"/>
      <c r="F2" s="3"/>
      <c r="G2" s="5" t="str">
        <f>IFERROR(__xludf.DUMMYFUNCTION("GOOGLETRANSLATE(F2,""en"",""de"")"),"#VALUE!")</f>
        <v>#VALUE!</v>
      </c>
    </row>
    <row r="3">
      <c r="A3" s="10" t="s">
        <v>936</v>
      </c>
      <c r="B3" s="5" t="str">
        <f>IFERROR(__xludf.DUMMYFUNCTION("GOOGLETRANSLATE(A3,""en"",""de"")"),"Gegenteil")</f>
        <v>Gegenteil</v>
      </c>
      <c r="C3" s="1">
        <v>1.0</v>
      </c>
      <c r="D3" s="1" t="s">
        <v>937</v>
      </c>
      <c r="E3" s="11"/>
      <c r="F3" s="2"/>
      <c r="G3" s="5" t="str">
        <f>IFERROR(__xludf.DUMMYFUNCTION("GOOGLETRANSLATE(F3,""en"",""de"")"),"#VALUE!")</f>
        <v>#VALUE!</v>
      </c>
    </row>
    <row r="4">
      <c r="A4" s="10" t="s">
        <v>938</v>
      </c>
      <c r="B4" s="5" t="str">
        <f>IFERROR(__xludf.DUMMYFUNCTION("GOOGLETRANSLATE(A4,""en"",""de"")"),"Nachteil")</f>
        <v>Nachteil</v>
      </c>
      <c r="D4" s="5" t="str">
        <f>IFERROR(__xludf.DUMMYFUNCTION("GOOGLETRANSLATE(E4,""en"",""de"")"),"#VALUE!")</f>
        <v>#VALUE!</v>
      </c>
      <c r="E4" s="11"/>
      <c r="F4" s="2"/>
      <c r="G4" s="5" t="str">
        <f>IFERROR(__xludf.DUMMYFUNCTION("GOOGLETRANSLATE(F4,""en"",""de"")"),"#VALUE!")</f>
        <v>#VALUE!</v>
      </c>
    </row>
    <row r="5">
      <c r="A5" s="10" t="s">
        <v>939</v>
      </c>
      <c r="B5" s="5" t="str">
        <f>IFERROR(__xludf.DUMMYFUNCTION("GOOGLETRANSLATE(A5,""en"",""de"")"),"Vorteil")</f>
        <v>Vorteil</v>
      </c>
      <c r="D5" s="5" t="str">
        <f>IFERROR(__xludf.DUMMYFUNCTION("GOOGLETRANSLATE(E5,""en"",""de"")"),"#VALUE!")</f>
        <v>#VALUE!</v>
      </c>
      <c r="E5" s="11"/>
      <c r="F5" s="2"/>
      <c r="G5" s="5" t="str">
        <f>IFERROR(__xludf.DUMMYFUNCTION("GOOGLETRANSLATE(F5,""en"",""de"")"),"#VALUE!")</f>
        <v>#VALUE!</v>
      </c>
    </row>
    <row r="6">
      <c r="A6" s="10" t="s">
        <v>940</v>
      </c>
      <c r="B6" s="5" t="str">
        <f>IFERROR(__xludf.DUMMYFUNCTION("GOOGLETRANSLATE(A6,""en"",""de"")"),"Gelegenheit")</f>
        <v>Gelegenheit</v>
      </c>
      <c r="C6" s="1"/>
      <c r="D6" s="1" t="s">
        <v>941</v>
      </c>
      <c r="E6" s="10" t="s">
        <v>942</v>
      </c>
      <c r="F6" s="2"/>
      <c r="G6" s="5" t="str">
        <f>IFERROR(__xludf.DUMMYFUNCTION("GOOGLETRANSLATE(F6,""en"",""de"")"),"#VALUE!")</f>
        <v>#VALUE!</v>
      </c>
    </row>
    <row r="7">
      <c r="A7" s="10" t="s">
        <v>943</v>
      </c>
      <c r="B7" s="5" t="str">
        <f>IFERROR(__xludf.DUMMYFUNCTION("GOOGLETRANSLATE(A7,""en"",""de"")"),"ähnlich")</f>
        <v>ähnlich</v>
      </c>
      <c r="C7" s="1"/>
      <c r="D7" s="1" t="str">
        <f>IFERROR(__xludf.DUMMYFUNCTION("GOOGLETRANSLATE(E7,""en"",""de"")"),"Es ist einfacher, wenn ich ähnliche Sätze üben möchte.")</f>
        <v>Es ist einfacher, wenn ich ähnliche Sätze üben möchte.</v>
      </c>
      <c r="E7" s="10" t="s">
        <v>944</v>
      </c>
      <c r="F7" s="2"/>
      <c r="G7" s="5" t="str">
        <f>IFERROR(__xludf.DUMMYFUNCTION("GOOGLETRANSLATE(F7,""en"",""de"")"),"#VALUE!")</f>
        <v>#VALUE!</v>
      </c>
    </row>
    <row r="8">
      <c r="A8" s="10" t="s">
        <v>945</v>
      </c>
      <c r="B8" s="5" t="str">
        <f>IFERROR(__xludf.DUMMYFUNCTION("GOOGLETRANSLATE(A8,""en"",""de"")"),"sammeln")</f>
        <v>sammeln</v>
      </c>
      <c r="D8" s="5" t="str">
        <f>IFERROR(__xludf.DUMMYFUNCTION("GOOGLETRANSLATE(E8,""en"",""de"")"),"Wir sammeln Mangos.")</f>
        <v>Wir sammeln Mangos.</v>
      </c>
      <c r="E8" s="3" t="s">
        <v>946</v>
      </c>
      <c r="F8" s="2"/>
      <c r="G8" s="5" t="str">
        <f>IFERROR(__xludf.DUMMYFUNCTION("GOOGLETRANSLATE(F8,""en"",""de"")"),"#VALUE!")</f>
        <v>#VALUE!</v>
      </c>
    </row>
    <row r="9">
      <c r="A9" s="10" t="s">
        <v>947</v>
      </c>
      <c r="B9" s="5" t="str">
        <f>IFERROR(__xludf.DUMMYFUNCTION("GOOGLETRANSLATE(A9,""en"",""de"")"),"gesammelt")</f>
        <v>gesammelt</v>
      </c>
      <c r="D9" s="5" t="str">
        <f>IFERROR(__xludf.DUMMYFUNCTION("GOOGLETRANSLATE(E9,""en"",""de"")"),"Wir haben Mangos gesammelt.")</f>
        <v>Wir haben Mangos gesammelt.</v>
      </c>
      <c r="E9" s="3" t="s">
        <v>948</v>
      </c>
      <c r="F9" s="2"/>
      <c r="G9" s="5" t="str">
        <f>IFERROR(__xludf.DUMMYFUNCTION("GOOGLETRANSLATE(F9,""en"",""de"")"),"#VALUE!")</f>
        <v>#VALUE!</v>
      </c>
    </row>
    <row r="10">
      <c r="A10" s="10" t="s">
        <v>949</v>
      </c>
      <c r="B10" s="5" t="str">
        <f>IFERROR(__xludf.DUMMYFUNCTION("GOOGLETRANSLATE(A10,""en"",""de"")"),"sammeln")</f>
        <v>sammeln</v>
      </c>
      <c r="D10" s="5" t="str">
        <f>IFERROR(__xludf.DUMMYFUNCTION("GOOGLETRANSLATE(E10,""en"",""de"")"),"#REF!")</f>
        <v>#REF!</v>
      </c>
      <c r="E10" s="3" t="str">
        <f>IFERROR(__xludf.DUMMYFUNCTION("GOOGLETRANSLATE(D10,""de"",""en"")"),"#REF!")</f>
        <v>#REF!</v>
      </c>
      <c r="F10" s="2"/>
      <c r="G10" s="5" t="str">
        <f>IFERROR(__xludf.DUMMYFUNCTION("GOOGLETRANSLATE(F10,""en"",""de"")"),"#VALUE!")</f>
        <v>#VALUE!</v>
      </c>
    </row>
    <row r="11">
      <c r="A11" s="10" t="s">
        <v>950</v>
      </c>
      <c r="B11" s="5" t="str">
        <f>IFERROR(__xludf.DUMMYFUNCTION("GOOGLETRANSLATE(A11,""en"",""de"")"),"berühmt")</f>
        <v>berühmt</v>
      </c>
      <c r="D11" s="5" t="str">
        <f>IFERROR(__xludf.DUMMYFUNCTION("GOOGLETRANSLATE(E11,""en"",""de"")"),"#REF!")</f>
        <v>#REF!</v>
      </c>
      <c r="E11" s="3" t="str">
        <f>IFERROR(__xludf.DUMMYFUNCTION("GOOGLETRANSLATE(D11,""de"",""en"")"),"#REF!")</f>
        <v>#REF!</v>
      </c>
      <c r="F11" s="2"/>
      <c r="G11" s="5" t="str">
        <f>IFERROR(__xludf.DUMMYFUNCTION("GOOGLETRANSLATE(F11,""en"",""de"")"),"#VALUE!")</f>
        <v>#VALUE!</v>
      </c>
    </row>
    <row r="12">
      <c r="A12" s="10" t="s">
        <v>951</v>
      </c>
      <c r="B12" s="5" t="str">
        <f>IFERROR(__xludf.DUMMYFUNCTION("GOOGLETRANSLATE(A12,""en"",""de"")"),"Geheimnis")</f>
        <v>Geheimnis</v>
      </c>
      <c r="D12" s="5" t="str">
        <f>IFERROR(__xludf.DUMMYFUNCTION("GOOGLETRANSLATE(E12,""en"",""de"")"),"Er hat mir sein Geheimnis verraten.")</f>
        <v>Er hat mir sein Geheimnis verraten.</v>
      </c>
      <c r="E12" s="10" t="s">
        <v>952</v>
      </c>
      <c r="F12" s="2"/>
      <c r="G12" s="5" t="str">
        <f>IFERROR(__xludf.DUMMYFUNCTION("GOOGLETRANSLATE(F12,""en"",""de"")"),"#VALUE!")</f>
        <v>#VALUE!</v>
      </c>
    </row>
    <row r="13">
      <c r="A13" s="10" t="s">
        <v>953</v>
      </c>
      <c r="B13" s="5" t="str">
        <f>IFERROR(__xludf.DUMMYFUNCTION("GOOGLETRANSLATE(A13,""en"",""de"")"),"seltsam")</f>
        <v>seltsam</v>
      </c>
      <c r="D13" s="5" t="str">
        <f>IFERROR(__xludf.DUMMYFUNCTION("GOOGLETRANSLATE(E13,""en"",""de"")"),"Es ist so seltsam.")</f>
        <v>Es ist so seltsam.</v>
      </c>
      <c r="E13" s="10" t="s">
        <v>954</v>
      </c>
      <c r="F13" s="2"/>
      <c r="G13" s="5" t="str">
        <f>IFERROR(__xludf.DUMMYFUNCTION("GOOGLETRANSLATE(F13,""en"",""de"")"),"#VALUE!")</f>
        <v>#VALUE!</v>
      </c>
    </row>
    <row r="14">
      <c r="A14" s="10" t="s">
        <v>955</v>
      </c>
      <c r="B14" s="5" t="str">
        <f>IFERROR(__xludf.DUMMYFUNCTION("GOOGLETRANSLATE(A14,""en"",""de"")"),"Klarheit")</f>
        <v>Klarheit</v>
      </c>
      <c r="D14" s="5" t="str">
        <f>IFERROR(__xludf.DUMMYFUNCTION("GOOGLETRANSLATE(E14,""en"",""de"")"),"Ich brauche mehr Klarheit")</f>
        <v>Ich brauche mehr Klarheit</v>
      </c>
      <c r="E14" s="10" t="s">
        <v>956</v>
      </c>
      <c r="F14" s="2"/>
      <c r="G14" s="5" t="str">
        <f>IFERROR(__xludf.DUMMYFUNCTION("GOOGLETRANSLATE(F14,""en"",""de"")"),"#VALUE!")</f>
        <v>#VALUE!</v>
      </c>
      <c r="K14" s="1" t="s">
        <v>957</v>
      </c>
      <c r="M14" s="1" t="s">
        <v>958</v>
      </c>
    </row>
    <row r="15">
      <c r="A15" s="10" t="s">
        <v>959</v>
      </c>
      <c r="B15" s="5" t="str">
        <f>IFERROR(__xludf.DUMMYFUNCTION("GOOGLETRANSLATE(A15,""en"",""de"")"),"Becher")</f>
        <v>Becher</v>
      </c>
      <c r="D15" s="5" t="str">
        <f>IFERROR(__xludf.DUMMYFUNCTION("GOOGLETRANSLATE(E15,""en"",""de"")"),"Brauchen Sie eine Tasse oder eine Waffel?")</f>
        <v>Brauchen Sie eine Tasse oder eine Waffel?</v>
      </c>
      <c r="E15" s="10" t="s">
        <v>960</v>
      </c>
      <c r="F15" s="2"/>
      <c r="G15" s="5" t="str">
        <f>IFERROR(__xludf.DUMMYFUNCTION("GOOGLETRANSLATE(F15,""en"",""de"")"),"#VALUE!")</f>
        <v>#VALUE!</v>
      </c>
      <c r="K15" s="1" t="s">
        <v>961</v>
      </c>
      <c r="M15" s="1" t="s">
        <v>962</v>
      </c>
    </row>
    <row r="16">
      <c r="A16" s="10" t="s">
        <v>963</v>
      </c>
      <c r="B16" s="5" t="str">
        <f>IFERROR(__xludf.DUMMYFUNCTION("GOOGLETRANSLATE(A16,""en"",""de"")"),"Entscheidung")</f>
        <v>Entscheidung</v>
      </c>
      <c r="C16" s="1"/>
      <c r="D16" s="1" t="s">
        <v>964</v>
      </c>
      <c r="E16" s="10" t="s">
        <v>965</v>
      </c>
      <c r="F16" s="3" t="s">
        <v>966</v>
      </c>
      <c r="G16" s="5" t="str">
        <f>IFERROR(__xludf.DUMMYFUNCTION("GOOGLETRANSLATE(F16,""en"",""de"")"),"Wir müssen eine Entscheidung treffen.")</f>
        <v>Wir müssen eine Entscheidung treffen.</v>
      </c>
    </row>
    <row r="17">
      <c r="A17" s="10" t="s">
        <v>967</v>
      </c>
      <c r="B17" s="5" t="str">
        <f>IFERROR(__xludf.DUMMYFUNCTION("GOOGLETRANSLATE(A17,""en"",""de"")"),"aussprechen")</f>
        <v>aussprechen</v>
      </c>
      <c r="D17" s="5" t="str">
        <f>IFERROR(__xludf.DUMMYFUNCTION("GOOGLETRANSLATE(E17,""en"",""de"")"),"Ich habe es nicht richtig ausgesprochen")</f>
        <v>Ich habe es nicht richtig ausgesprochen</v>
      </c>
      <c r="E17" s="10" t="s">
        <v>968</v>
      </c>
      <c r="F17" s="2"/>
      <c r="G17" s="5" t="str">
        <f>IFERROR(__xludf.DUMMYFUNCTION("GOOGLETRANSLATE(F17,""en"",""de"")"),"#VALUE!")</f>
        <v>#VALUE!</v>
      </c>
    </row>
    <row r="18">
      <c r="A18" s="10" t="s">
        <v>969</v>
      </c>
      <c r="B18" s="5" t="str">
        <f>IFERROR(__xludf.DUMMYFUNCTION("GOOGLETRANSLATE(A18,""en"",""de"")"),"Gewohnheit")</f>
        <v>Gewohnheit</v>
      </c>
      <c r="D18" s="5" t="str">
        <f>IFERROR(__xludf.DUMMYFUNCTION("GOOGLETRANSLATE(E18,""en"",""de"")"),"Daran bin ich gewöhnt.")</f>
        <v>Daran bin ich gewöhnt.</v>
      </c>
      <c r="E18" s="10" t="s">
        <v>970</v>
      </c>
      <c r="F18" s="2"/>
      <c r="G18" s="5" t="str">
        <f>IFERROR(__xludf.DUMMYFUNCTION("GOOGLETRANSLATE(F18,""en"",""de"")"),"#VALUE!")</f>
        <v>#VALUE!</v>
      </c>
    </row>
    <row r="19">
      <c r="A19" s="10" t="s">
        <v>971</v>
      </c>
      <c r="B19" s="5" t="str">
        <f>IFERROR(__xludf.DUMMYFUNCTION("GOOGLETRANSLATE(A19,""en"",""de"")"),"meistens")</f>
        <v>meistens</v>
      </c>
      <c r="D19" s="5" t="str">
        <f>IFERROR(__xludf.DUMMYFUNCTION("GOOGLETRANSLATE(E19,""en"",""de"")"),"Die meisten Männer verwenden es nicht oft.")</f>
        <v>Die meisten Männer verwenden es nicht oft.</v>
      </c>
      <c r="E19" s="10" t="s">
        <v>972</v>
      </c>
      <c r="F19" s="2"/>
      <c r="G19" s="5" t="str">
        <f>IFERROR(__xludf.DUMMYFUNCTION("GOOGLETRANSLATE(F19,""en"",""de"")"),"#VALUE!")</f>
        <v>#VALUE!</v>
      </c>
    </row>
    <row r="20">
      <c r="A20" s="10" t="s">
        <v>973</v>
      </c>
      <c r="B20" s="5" t="str">
        <f>IFERROR(__xludf.DUMMYFUNCTION("GOOGLETRANSLATE(A20,""en"",""de"")"),"Aufgaben")</f>
        <v>Aufgaben</v>
      </c>
      <c r="D20" s="5" t="str">
        <f>IFERROR(__xludf.DUMMYFUNCTION("GOOGLETRANSLATE(E20,""en"",""de"")"),"Ich habe meine Aufgaben für heute geschrieben.")</f>
        <v>Ich habe meine Aufgaben für heute geschrieben.</v>
      </c>
      <c r="E20" s="10" t="s">
        <v>974</v>
      </c>
      <c r="F20" s="2"/>
      <c r="G20" s="5" t="str">
        <f>IFERROR(__xludf.DUMMYFUNCTION("GOOGLETRANSLATE(F20,""en"",""de"")"),"#VALUE!")</f>
        <v>#VALUE!</v>
      </c>
    </row>
    <row r="21">
      <c r="A21" s="10" t="s">
        <v>975</v>
      </c>
      <c r="B21" s="1" t="s">
        <v>976</v>
      </c>
      <c r="C21" s="1"/>
      <c r="D21" s="1" t="s">
        <v>977</v>
      </c>
      <c r="E21" s="3" t="s">
        <v>978</v>
      </c>
      <c r="F21" s="2"/>
      <c r="G21" s="5" t="str">
        <f>IFERROR(__xludf.DUMMYFUNCTION("GOOGLETRANSLATE(F21,""en"",""de"")"),"#VALUE!")</f>
        <v>#VALUE!</v>
      </c>
    </row>
    <row r="22">
      <c r="A22" s="10" t="s">
        <v>979</v>
      </c>
      <c r="B22" s="12" t="str">
        <f>IFERROR(__xludf.DUMMYFUNCTION("GOOGLETRANSLATE(A22,""en"",""de"")"),"Zertifikat")</f>
        <v>Zertifikat</v>
      </c>
      <c r="D22" s="5" t="str">
        <f>IFERROR(__xludf.DUMMYFUNCTION("GOOGLETRANSLATE(E22,""en"",""de"")"),"#REF!")</f>
        <v>#REF!</v>
      </c>
      <c r="E22" s="3" t="str">
        <f>IFERROR(__xludf.DUMMYFUNCTION("GOOGLETRANSLATE(D22,""de"",""en"")"),"#REF!")</f>
        <v>#REF!</v>
      </c>
      <c r="F22" s="2"/>
      <c r="G22" s="5" t="str">
        <f>IFERROR(__xludf.DUMMYFUNCTION("GOOGLETRANSLATE(F22,""en"",""de"")"),"#VALUE!")</f>
        <v>#VALUE!</v>
      </c>
    </row>
    <row r="23">
      <c r="A23" s="10"/>
      <c r="B23" s="13" t="s">
        <v>980</v>
      </c>
      <c r="D23" s="5" t="str">
        <f>IFERROR(__xludf.DUMMYFUNCTION("GOOGLETRANSLATE(E23,""en"",""de"")"),"#REF!")</f>
        <v>#REF!</v>
      </c>
      <c r="E23" s="3" t="str">
        <f>IFERROR(__xludf.DUMMYFUNCTION("GOOGLETRANSLATE(D23,""de"",""en"")"),"#REF!")</f>
        <v>#REF!</v>
      </c>
      <c r="F23" s="2"/>
      <c r="G23" s="5" t="str">
        <f>IFERROR(__xludf.DUMMYFUNCTION("GOOGLETRANSLATE(F23,""en"",""de"")"),"#VALUE!")</f>
        <v>#VALUE!</v>
      </c>
    </row>
    <row r="24">
      <c r="A24" s="10" t="s">
        <v>340</v>
      </c>
      <c r="B24" s="5" t="str">
        <f>IFERROR(__xludf.DUMMYFUNCTION("GOOGLETRANSLATE(A24,""en"",""de"")"),"berühren")</f>
        <v>berühren</v>
      </c>
      <c r="D24" s="5" t="str">
        <f>IFERROR(__xludf.DUMMYFUNCTION("GOOGLETRANSLATE(E24,""en"",""de"")"),"#REF!")</f>
        <v>#REF!</v>
      </c>
      <c r="E24" s="3" t="str">
        <f>IFERROR(__xludf.DUMMYFUNCTION("GOOGLETRANSLATE(D24,""de"",""en"")"),"#REF!")</f>
        <v>#REF!</v>
      </c>
      <c r="F24" s="2"/>
      <c r="G24" s="5" t="str">
        <f>IFERROR(__xludf.DUMMYFUNCTION("GOOGLETRANSLATE(F24,""en"",""de"")"),"#VALUE!")</f>
        <v>#VALUE!</v>
      </c>
    </row>
    <row r="25">
      <c r="A25" s="10" t="s">
        <v>981</v>
      </c>
      <c r="B25" s="5" t="str">
        <f>IFERROR(__xludf.DUMMYFUNCTION("GOOGLETRANSLATE(A25,""en"",""de"")"),"Versprechen")</f>
        <v>Versprechen</v>
      </c>
      <c r="D25" s="5" t="str">
        <f>IFERROR(__xludf.DUMMYFUNCTION("GOOGLETRANSLATE(E25,""en"",""de"")"),"#REF!")</f>
        <v>#REF!</v>
      </c>
      <c r="E25" s="3" t="str">
        <f>IFERROR(__xludf.DUMMYFUNCTION("GOOGLETRANSLATE(D25,""de"",""en"")"),"#REF!")</f>
        <v>#REF!</v>
      </c>
      <c r="F25" s="2"/>
      <c r="G25" s="5" t="str">
        <f>IFERROR(__xludf.DUMMYFUNCTION("GOOGLETRANSLATE(F25,""en"",""de"")"),"#VALUE!")</f>
        <v>#VALUE!</v>
      </c>
    </row>
    <row r="26">
      <c r="A26" s="10" t="str">
        <f>IFERROR(__xludf.DUMMYFUNCTION("GOOGLETRANSLATE(B26,""de"",""en"")"),"advocate")</f>
        <v>advocate</v>
      </c>
      <c r="B26" s="1" t="s">
        <v>982</v>
      </c>
      <c r="E26" s="3"/>
      <c r="F26" s="2"/>
    </row>
    <row r="27">
      <c r="A27" s="10" t="s">
        <v>983</v>
      </c>
      <c r="B27" s="5" t="str">
        <f>IFERROR(__xludf.DUMMYFUNCTION("GOOGLETRANSLATE(A27,""en"",""de"")"),"zeigen")</f>
        <v>zeigen</v>
      </c>
      <c r="D27" s="5" t="str">
        <f>IFERROR(__xludf.DUMMYFUNCTION("GOOGLETRANSLATE(E27,""en"",""de"")"),"Ich habe dir den Weg gezeigt.")</f>
        <v>Ich habe dir den Weg gezeigt.</v>
      </c>
      <c r="E27" s="3" t="s">
        <v>984</v>
      </c>
      <c r="F27" s="2"/>
      <c r="G27" s="5" t="str">
        <f>IFERROR(__xludf.DUMMYFUNCTION("GOOGLETRANSLATE(F27,""en"",""de"")"),"#VALUE!")</f>
        <v>#VALUE!</v>
      </c>
    </row>
    <row r="28">
      <c r="A28" s="3" t="s">
        <v>985</v>
      </c>
      <c r="B28" s="5" t="str">
        <f>IFERROR(__xludf.DUMMYFUNCTION("GOOGLETRANSLATE(A28,""en"",""de"")"),"wiederholt")</f>
        <v>wiederholt</v>
      </c>
      <c r="C28" s="1" t="s">
        <v>986</v>
      </c>
      <c r="D28" s="5" t="str">
        <f>IFERROR(__xludf.DUMMYFUNCTION("GOOGLETRANSLATE(E28,""en"",""de"")"),"Ich habe es vergessen, weil ich es nicht wiederholt habe. ")</f>
        <v>Ich habe es vergessen, weil ich es nicht wiederholt habe. </v>
      </c>
      <c r="E28" s="3" t="s">
        <v>987</v>
      </c>
      <c r="F28" s="2"/>
      <c r="G28" s="5" t="str">
        <f>IFERROR(__xludf.DUMMYFUNCTION("GOOGLETRANSLATE(F28,""en"",""de"")"),"#VALUE!")</f>
        <v>#VALUE!</v>
      </c>
    </row>
    <row r="29">
      <c r="A29" s="10" t="s">
        <v>988</v>
      </c>
      <c r="B29" s="5" t="str">
        <f>IFERROR(__xludf.DUMMYFUNCTION("GOOGLETRANSLATE(A29,""en"",""de"")"),"Unterschreiben")</f>
        <v>Unterschreiben</v>
      </c>
      <c r="D29" s="5" t="str">
        <f>IFERROR(__xludf.DUMMYFUNCTION("GOOGLETRANSLATE(E29,""en"",""de"")"),"Können Sie bitte die Dokumente unterschreiben? ")</f>
        <v>Können Sie bitte die Dokumente unterschreiben? </v>
      </c>
      <c r="E29" s="10" t="s">
        <v>989</v>
      </c>
      <c r="F29" s="2"/>
      <c r="G29" s="5" t="str">
        <f>IFERROR(__xludf.DUMMYFUNCTION("GOOGLETRANSLATE(F29,""en"",""de"")"),"#VALUE!")</f>
        <v>#VALUE!</v>
      </c>
    </row>
    <row r="30">
      <c r="A30" s="10" t="s">
        <v>990</v>
      </c>
      <c r="B30" s="5" t="str">
        <f>IFERROR(__xludf.DUMMYFUNCTION("GOOGLETRANSLATE(A30,""en"",""de"")"),"angenehm ")</f>
        <v>angenehm </v>
      </c>
      <c r="D30" s="5" t="str">
        <f>IFERROR(__xludf.DUMMYFUNCTION("GOOGLETRANSLATE(E30,""en"",""de"")"),"#REF!")</f>
        <v>#REF!</v>
      </c>
      <c r="E30" s="3" t="str">
        <f>IFERROR(__xludf.DUMMYFUNCTION("GOOGLETRANSLATE(D30,""de"",""en"")"),"#REF!")</f>
        <v>#REF!</v>
      </c>
      <c r="F30" s="2"/>
      <c r="G30" s="5" t="str">
        <f>IFERROR(__xludf.DUMMYFUNCTION("GOOGLETRANSLATE(F30,""en"",""de"")"),"#VALUE!")</f>
        <v>#VALUE!</v>
      </c>
    </row>
    <row r="31">
      <c r="A31" s="11"/>
      <c r="B31" s="5" t="str">
        <f>IFERROR(__xludf.DUMMYFUNCTION("GOOGLETRANSLATE(A31,""en"",""de"")"),"#VALUE!")</f>
        <v>#VALUE!</v>
      </c>
      <c r="D31" s="5" t="str">
        <f>IFERROR(__xludf.DUMMYFUNCTION("GOOGLETRANSLATE(E31,""en"",""de"")"),"#REF!")</f>
        <v>#REF!</v>
      </c>
      <c r="E31" s="3" t="str">
        <f>IFERROR(__xludf.DUMMYFUNCTION("GOOGLETRANSLATE(D31,""de"",""en"")"),"#REF!")</f>
        <v>#REF!</v>
      </c>
      <c r="F31" s="2"/>
      <c r="G31" s="5" t="str">
        <f>IFERROR(__xludf.DUMMYFUNCTION("GOOGLETRANSLATE(F31,""en"",""de"")"),"#VALUE!")</f>
        <v>#VALUE!</v>
      </c>
    </row>
    <row r="32">
      <c r="A32" s="14" t="s">
        <v>991</v>
      </c>
      <c r="B32" s="15" t="str">
        <f>IFERROR(__xludf.DUMMYFUNCTION("GOOGLETRANSLATE(A32,""en"",""de"")"),"B1-Buch")</f>
        <v>B1-Buch</v>
      </c>
      <c r="C32" s="15"/>
      <c r="D32" s="15" t="str">
        <f>IFERROR(__xludf.DUMMYFUNCTION("GOOGLETRANSLATE(E32,""en"",""de"")"),"#VALUE!")</f>
        <v>#VALUE!</v>
      </c>
      <c r="E32" s="16"/>
      <c r="F32" s="17"/>
      <c r="G32" s="5" t="str">
        <f>IFERROR(__xludf.DUMMYFUNCTION("GOOGLETRANSLATE(F32,""en"",""de"")"),"#VALUE!")</f>
        <v>#VALUE!</v>
      </c>
    </row>
    <row r="33">
      <c r="A33" s="11"/>
      <c r="B33" s="5" t="str">
        <f>IFERROR(__xludf.DUMMYFUNCTION("GOOGLETRANSLATE(A33,""en"",""de"")"),"#VALUE!")</f>
        <v>#VALUE!</v>
      </c>
      <c r="D33" s="5" t="str">
        <f>IFERROR(__xludf.DUMMYFUNCTION("GOOGLETRANSLATE(E33,""en"",""de"")"),"#VALUE!")</f>
        <v>#VALUE!</v>
      </c>
      <c r="E33" s="11"/>
      <c r="F33" s="2"/>
      <c r="G33" s="5" t="str">
        <f>IFERROR(__xludf.DUMMYFUNCTION("GOOGLETRANSLATE(F33,""en"",""de"")"),"#VALUE!")</f>
        <v>#VALUE!</v>
      </c>
    </row>
    <row r="34">
      <c r="A34" s="11" t="str">
        <f>IFERROR(__xludf.DUMMYFUNCTION("GOOGLETRANSLATE(B34,""de"",""en"")"),"Appointment")</f>
        <v>Appointment</v>
      </c>
      <c r="B34" s="1" t="s">
        <v>992</v>
      </c>
      <c r="C34" s="1"/>
      <c r="D34" s="1" t="s">
        <v>993</v>
      </c>
      <c r="E34" s="3" t="str">
        <f>IFERROR(__xludf.DUMMYFUNCTION("GOOGLETRANSLATE(D34,""de"",""en"")"),"I have an important appointment with the doctor this evening at 5:00 p.m.")</f>
        <v>I have an important appointment with the doctor this evening at 5:00 p.m.</v>
      </c>
      <c r="F34" s="2"/>
      <c r="G34" s="5" t="str">
        <f>IFERROR(__xludf.DUMMYFUNCTION("GOOGLETRANSLATE(F34,""en"",""de"")"),"#VALUE!")</f>
        <v>#VALUE!</v>
      </c>
    </row>
    <row r="35">
      <c r="A35" s="11" t="str">
        <f>IFERROR(__xludf.DUMMYFUNCTION("GOOGLETRANSLATE(B35,""de"",""en"")"),"complete")</f>
        <v>complete</v>
      </c>
      <c r="B35" s="1" t="s">
        <v>994</v>
      </c>
      <c r="D35" s="5" t="str">
        <f>IFERROR(__xludf.DUMMYFUNCTION("GOOGLETRANSLATE(E35,""en"",""de"")"),"Ich werde heute Abend meine Hausaufgaben erledigen.")</f>
        <v>Ich werde heute Abend meine Hausaufgaben erledigen.</v>
      </c>
      <c r="E35" s="3" t="s">
        <v>995</v>
      </c>
      <c r="F35" s="2"/>
      <c r="G35" s="5" t="str">
        <f>IFERROR(__xludf.DUMMYFUNCTION("GOOGLETRANSLATE(F35,""en"",""de"")"),"#VALUE!")</f>
        <v>#VALUE!</v>
      </c>
    </row>
    <row r="36">
      <c r="A36" s="3" t="s">
        <v>996</v>
      </c>
      <c r="B36" s="1" t="s">
        <v>997</v>
      </c>
      <c r="C36" s="1"/>
      <c r="D36" s="1" t="s">
        <v>998</v>
      </c>
      <c r="E36" s="3" t="s">
        <v>999</v>
      </c>
      <c r="F36" s="2"/>
    </row>
    <row r="37">
      <c r="A37" s="11" t="str">
        <f>IFERROR(__xludf.DUMMYFUNCTION("GOOGLETRANSLATE(B37,""de"",""en"")"),"assumptions")</f>
        <v>assumptions</v>
      </c>
      <c r="B37" s="1" t="s">
        <v>1000</v>
      </c>
      <c r="C37" s="1"/>
      <c r="D37" s="1" t="s">
        <v>1001</v>
      </c>
      <c r="E37" s="3" t="str">
        <f>IFERROR(__xludf.DUMMYFUNCTION("GOOGLETRANSLATE(D37,""de"",""en"")"),"My guess is that it will rain tomorrow.")</f>
        <v>My guess is that it will rain tomorrow.</v>
      </c>
      <c r="F37" s="2"/>
      <c r="G37" s="5" t="str">
        <f>IFERROR(__xludf.DUMMYFUNCTION("GOOGLETRANSLATE(F37,""en"",""de"")"),"#VALUE!")</f>
        <v>#VALUE!</v>
      </c>
    </row>
    <row r="38">
      <c r="A38" s="11" t="str">
        <f>IFERROR(__xludf.DUMMYFUNCTION("GOOGLETRANSLATE(B38,""de"",""en"")"),"announce")</f>
        <v>announce</v>
      </c>
      <c r="B38" s="18" t="s">
        <v>1002</v>
      </c>
      <c r="C38" s="1">
        <v>1.0</v>
      </c>
      <c r="D38" s="19" t="s">
        <v>1003</v>
      </c>
      <c r="E38" s="10" t="s">
        <v>1004</v>
      </c>
      <c r="F38" s="2"/>
      <c r="G38" s="5" t="str">
        <f>IFERROR(__xludf.DUMMYFUNCTION("GOOGLETRANSLATE(F38,""en"",""de"")"),"#VALUE!")</f>
        <v>#VALUE!</v>
      </c>
    </row>
    <row r="39">
      <c r="B39" s="18" t="s">
        <v>1005</v>
      </c>
      <c r="D39" s="5" t="str">
        <f>IFERROR(__xludf.DUMMYFUNCTION("GOOGLETRANSLATE(E39,""en"",""de"")"),"#VALUE!")</f>
        <v>#VALUE!</v>
      </c>
      <c r="E39" s="11"/>
      <c r="F39" s="2"/>
      <c r="G39" s="5" t="str">
        <f>IFERROR(__xludf.DUMMYFUNCTION("GOOGLETRANSLATE(F39,""en"",""de"")"),"#VALUE!")</f>
        <v>#VALUE!</v>
      </c>
    </row>
    <row r="40">
      <c r="A40" s="11" t="str">
        <f>IFERROR(__xludf.DUMMYFUNCTION("GOOGLETRANSLATE(B40,""de"",""en"")"),"Broadcast")</f>
        <v>Broadcast</v>
      </c>
      <c r="B40" s="1" t="s">
        <v>1006</v>
      </c>
      <c r="D40" s="5" t="str">
        <f>IFERROR(__xludf.DUMMYFUNCTION("GOOGLETRANSLATE(E40,""en"",""de"")"),"Welche Sendung folgt den Nachrichten?")</f>
        <v>Welche Sendung folgt den Nachrichten?</v>
      </c>
      <c r="E40" s="10" t="s">
        <v>1007</v>
      </c>
      <c r="F40" s="2"/>
      <c r="G40" s="5" t="str">
        <f>IFERROR(__xludf.DUMMYFUNCTION("GOOGLETRANSLATE(F40,""en"",""de"")"),"#VALUE!")</f>
        <v>#VALUE!</v>
      </c>
    </row>
    <row r="41">
      <c r="A41" s="11" t="str">
        <f>IFERROR(__xludf.DUMMYFUNCTION("GOOGLETRANSLATE(B41,""de"",""en"")"),"point")</f>
        <v>point</v>
      </c>
      <c r="B41" s="1" t="s">
        <v>1008</v>
      </c>
      <c r="D41" s="1" t="s">
        <v>1009</v>
      </c>
      <c r="E41" s="3" t="str">
        <f>IFERROR(__xludf.DUMMYFUNCTION("GOOGLETRANSLATE(D41,""de"",""en"")"),"The winner of the game will be announced tonight.")</f>
        <v>The winner of the game will be announced tonight.</v>
      </c>
      <c r="F41" s="2"/>
      <c r="G41" s="5" t="str">
        <f>IFERROR(__xludf.DUMMYFUNCTION("GOOGLETRANSLATE(F41,""en"",""de"")"),"#VALUE!")</f>
        <v>#VALUE!</v>
      </c>
    </row>
    <row r="42">
      <c r="A42" s="11" t="str">
        <f>IFERROR(__xludf.DUMMYFUNCTION("GOOGLETRANSLATE(B42,""de"",""en"")"),"Hints")</f>
        <v>Hints</v>
      </c>
      <c r="B42" s="1" t="s">
        <v>1010</v>
      </c>
      <c r="D42" s="5" t="str">
        <f>IFERROR(__xludf.DUMMYFUNCTION("GOOGLETRANSLATE(E42,""en"",""de"")"),"#REF!")</f>
        <v>#REF!</v>
      </c>
      <c r="E42" s="3" t="str">
        <f>IFERROR(__xludf.DUMMYFUNCTION("GOOGLETRANSLATE(D42,""de"",""en"")"),"#REF!")</f>
        <v>#REF!</v>
      </c>
      <c r="F42" s="2"/>
      <c r="G42" s="5" t="str">
        <f>IFERROR(__xludf.DUMMYFUNCTION("GOOGLETRANSLATE(F42,""en"",""de"")"),"#VALUE!")</f>
        <v>#VALUE!</v>
      </c>
    </row>
    <row r="43">
      <c r="A43" s="11" t="str">
        <f>IFERROR(__xludf.DUMMYFUNCTION("GOOGLETRANSLATE(B43,""de"",""en"")"),"fit")</f>
        <v>fit</v>
      </c>
      <c r="B43" s="1" t="s">
        <v>1011</v>
      </c>
      <c r="D43" s="5" t="str">
        <f>IFERROR(__xludf.DUMMYFUNCTION("GOOGLETRANSLATE(E43,""en"",""de"")"),"#REF!")</f>
        <v>#REF!</v>
      </c>
      <c r="E43" s="3" t="str">
        <f>IFERROR(__xludf.DUMMYFUNCTION("GOOGLETRANSLATE(D43,""de"",""en"")"),"#REF!")</f>
        <v>#REF!</v>
      </c>
      <c r="F43" s="2"/>
      <c r="G43" s="5" t="str">
        <f>IFERROR(__xludf.DUMMYFUNCTION("GOOGLETRANSLATE(F43,""en"",""de"")"),"#VALUE!")</f>
        <v>#VALUE!</v>
      </c>
    </row>
    <row r="44">
      <c r="A44" s="11" t="str">
        <f>IFERROR(__xludf.DUMMYFUNCTION("GOOGLETRANSLATE(B44,""de"",""en"")"),"events")</f>
        <v>events</v>
      </c>
      <c r="B44" s="1" t="s">
        <v>1012</v>
      </c>
      <c r="C44" s="1" t="s">
        <v>986</v>
      </c>
      <c r="D44" s="1" t="s">
        <v>1013</v>
      </c>
      <c r="E44" s="3" t="str">
        <f>IFERROR(__xludf.DUMMYFUNCTION("GOOGLETRANSLATE(D44,""de"",""en"")"),"The music festival was a great event.")</f>
        <v>The music festival was a great event.</v>
      </c>
      <c r="F44" s="2"/>
      <c r="G44" s="5" t="str">
        <f>IFERROR(__xludf.DUMMYFUNCTION("GOOGLETRANSLATE(F44,""en"",""de"")"),"#VALUE!")</f>
        <v>#VALUE!</v>
      </c>
    </row>
    <row r="45">
      <c r="A45" s="11"/>
      <c r="B45" s="1"/>
      <c r="C45" s="1"/>
      <c r="D45" s="1" t="s">
        <v>1014</v>
      </c>
      <c r="E45" s="3"/>
      <c r="F45" s="2"/>
    </row>
    <row r="46">
      <c r="A46" s="11" t="str">
        <f>IFERROR(__xludf.DUMMYFUNCTION("GOOGLETRANSLATE(B46,""de"",""en"")"),"Connection")</f>
        <v>Connection</v>
      </c>
      <c r="B46" s="1" t="s">
        <v>1015</v>
      </c>
      <c r="C46" s="1" t="s">
        <v>986</v>
      </c>
      <c r="D46" s="1" t="s">
        <v>1016</v>
      </c>
      <c r="E46" s="5" t="str">
        <f>IFERROR(__xludf.DUMMYFUNCTION("GOOGLETRANSLATE(D46,""de"",""en"")"),"I missed my connecting train due to a train delay. Can I use another train?")</f>
        <v>I missed my connecting train due to a train delay. Can I use another train?</v>
      </c>
      <c r="F46" s="2"/>
      <c r="G46" s="5" t="str">
        <f>IFERROR(__xludf.DUMMYFUNCTION("GOOGLETRANSLATE(F46,""en"",""de"")"),"#VALUE!")</f>
        <v>#VALUE!</v>
      </c>
    </row>
    <row r="47">
      <c r="A47" s="11" t="str">
        <f>IFERROR(__xludf.DUMMYFUNCTION("GOOGLETRANSLATE(B47,""de"",""en"")"),"instead")</f>
        <v>instead</v>
      </c>
      <c r="B47" s="1" t="s">
        <v>1017</v>
      </c>
      <c r="D47" s="5" t="str">
        <f>IFERROR(__xludf.DUMMYFUNCTION("GOOGLETRANSLATE(E47,""en"",""de"")"),"#VALUE!")</f>
        <v>#VALUE!</v>
      </c>
      <c r="E47" s="11"/>
      <c r="F47" s="2"/>
      <c r="G47" s="5" t="str">
        <f>IFERROR(__xludf.DUMMYFUNCTION("GOOGLETRANSLATE(F47,""en"",""de"")"),"#VALUE!")</f>
        <v>#VALUE!</v>
      </c>
    </row>
    <row r="48">
      <c r="A48" s="11" t="str">
        <f>IFERROR(__xludf.DUMMYFUNCTION("GOOGLETRANSLATE(B48,""de"",""en"")"),"Special broadcast")</f>
        <v>Special broadcast</v>
      </c>
      <c r="B48" s="1" t="s">
        <v>1018</v>
      </c>
      <c r="D48" s="5" t="str">
        <f>IFERROR(__xludf.DUMMYFUNCTION("GOOGLETRANSLATE(E48,""en"",""de"")"),"Sonderkommando")</f>
        <v>Sonderkommando</v>
      </c>
      <c r="E48" s="3" t="s">
        <v>1019</v>
      </c>
      <c r="F48" s="2"/>
      <c r="G48" s="5" t="str">
        <f>IFERROR(__xludf.DUMMYFUNCTION("GOOGLETRANSLATE(F48,""en"",""de"")"),"#VALUE!")</f>
        <v>#VALUE!</v>
      </c>
    </row>
    <row r="49">
      <c r="A49" s="11" t="str">
        <f>IFERROR(__xludf.DUMMYFUNCTION("GOOGLETRANSLATE(B49,""de"",""en"")"),"Relationships")</f>
        <v>Relationships</v>
      </c>
      <c r="B49" s="1" t="s">
        <v>1020</v>
      </c>
      <c r="D49" s="5" t="str">
        <f>IFERROR(__xludf.DUMMYFUNCTION("GOOGLETRANSLATE(E49,""en"",""de"")"),"#VALUE!")</f>
        <v>#VALUE!</v>
      </c>
      <c r="E49" s="11"/>
      <c r="F49" s="2"/>
      <c r="G49" s="5" t="str">
        <f>IFERROR(__xludf.DUMMYFUNCTION("GOOGLETRANSLATE(F49,""en"",""de"")"),"#VALUE!")</f>
        <v>#VALUE!</v>
      </c>
    </row>
    <row r="50">
      <c r="A50" s="3" t="s">
        <v>1021</v>
      </c>
      <c r="B50" s="5" t="str">
        <f>IFERROR(__xludf.DUMMYFUNCTION("GOOGLETRANSLATE(A50,""en"",""de"")"),"ziehen")</f>
        <v>ziehen</v>
      </c>
      <c r="D50" s="5" t="str">
        <f>IFERROR(__xludf.DUMMYFUNCTION("GOOGLETRANSLATE(E50,""en"",""de"")"),"#VALUE!")</f>
        <v>#VALUE!</v>
      </c>
      <c r="E50" s="11"/>
      <c r="F50" s="2"/>
      <c r="G50" s="5" t="str">
        <f>IFERROR(__xludf.DUMMYFUNCTION("GOOGLETRANSLATE(F50,""en"",""de"")"),"#VALUE!")</f>
        <v>#VALUE!</v>
      </c>
    </row>
    <row r="51">
      <c r="A51" s="3" t="s">
        <v>1022</v>
      </c>
      <c r="B51" s="1" t="s">
        <v>1023</v>
      </c>
      <c r="C51" s="1"/>
      <c r="D51" s="1" t="s">
        <v>1024</v>
      </c>
      <c r="E51" s="11" t="str">
        <f>IFERROR(__xludf.DUMMYFUNCTION("GOOGLETRANSLATE(D51,""de"",""en"")"),"The woman now wants to move to the country.")</f>
        <v>The woman now wants to move to the country.</v>
      </c>
      <c r="F51" s="2"/>
    </row>
    <row r="52">
      <c r="A52" s="3" t="s">
        <v>1025</v>
      </c>
      <c r="B52" s="5" t="str">
        <f>IFERROR(__xludf.DUMMYFUNCTION("GOOGLETRANSLATE(A52,""en"",""de"")"),"anziehen")</f>
        <v>anziehen</v>
      </c>
      <c r="C52" s="1">
        <v>1.0</v>
      </c>
      <c r="D52" s="5" t="str">
        <f>IFERROR(__xludf.DUMMYFUNCTION("GOOGLETRANSLATE(E52,""en"",""de"")"),"#VALUE!")</f>
        <v>#VALUE!</v>
      </c>
      <c r="E52" s="11"/>
      <c r="F52" s="2"/>
      <c r="G52" s="5" t="str">
        <f>IFERROR(__xludf.DUMMYFUNCTION("GOOGLETRANSLATE(F52,""en"",""de"")"),"#VALUE!")</f>
        <v>#VALUE!</v>
      </c>
    </row>
    <row r="53">
      <c r="A53" s="3" t="s">
        <v>1026</v>
      </c>
      <c r="B53" s="5" t="str">
        <f>IFERROR(__xludf.DUMMYFUNCTION("GOOGLETRANSLATE(A53,""en"",""de"")"),"Radiergummi")</f>
        <v>Radiergummi</v>
      </c>
      <c r="D53" s="5" t="str">
        <f>IFERROR(__xludf.DUMMYFUNCTION("GOOGLETRANSLATE(E53,""en"",""de"")"),"#VALUE!")</f>
        <v>#VALUE!</v>
      </c>
      <c r="E53" s="11"/>
      <c r="F53" s="2"/>
      <c r="G53" s="5" t="str">
        <f>IFERROR(__xludf.DUMMYFUNCTION("GOOGLETRANSLATE(F53,""en"",""de"")"),"#VALUE!")</f>
        <v>#VALUE!</v>
      </c>
    </row>
    <row r="54">
      <c r="A54" s="11" t="str">
        <f>IFERROR(__xludf.DUMMYFUNCTION("GOOGLETRANSLATE(B54,""de"",""en"")"),"Underline")</f>
        <v>Underline</v>
      </c>
      <c r="B54" s="1" t="s">
        <v>1027</v>
      </c>
      <c r="D54" s="5" t="str">
        <f>IFERROR(__xludf.DUMMYFUNCTION("GOOGLETRANSLATE(E54,""en"",""de"")"),"Unterstreiche die Wörter, die du nicht kennst.")</f>
        <v>Unterstreiche die Wörter, die du nicht kennst.</v>
      </c>
      <c r="E54" s="3" t="s">
        <v>1028</v>
      </c>
      <c r="F54" s="2"/>
      <c r="G54" s="5" t="str">
        <f>IFERROR(__xludf.DUMMYFUNCTION("GOOGLETRANSLATE(F54,""en"",""de"")"),"#VALUE!")</f>
        <v>#VALUE!</v>
      </c>
    </row>
    <row r="55">
      <c r="A55" s="11" t="str">
        <f>IFERROR(__xludf.DUMMYFUNCTION("GOOGLETRANSLATE(B55,""de"",""en"")"),"to visit")</f>
        <v>to visit</v>
      </c>
      <c r="B55" s="1" t="s">
        <v>1029</v>
      </c>
      <c r="C55" s="1"/>
      <c r="D55" s="1" t="s">
        <v>1030</v>
      </c>
      <c r="E55" s="3" t="str">
        <f>IFERROR(__xludf.DUMMYFUNCTION("GOOGLETRANSLATE(D55,""de"",""en"")"),"Which museums can you visit in Frankfurt?")</f>
        <v>Which museums can you visit in Frankfurt?</v>
      </c>
      <c r="F55" s="2"/>
      <c r="G55" s="5" t="str">
        <f>IFERROR(__xludf.DUMMYFUNCTION("GOOGLETRANSLATE(F55,""en"",""de"")"),"#VALUE!")</f>
        <v>#VALUE!</v>
      </c>
    </row>
    <row r="56">
      <c r="A56" s="11" t="str">
        <f>IFERROR(__xludf.DUMMYFUNCTION("GOOGLETRANSLATE(B56,""de"",""en"")"),"Tour guide")</f>
        <v>Tour guide</v>
      </c>
      <c r="B56" s="1" t="s">
        <v>1031</v>
      </c>
      <c r="C56" s="3"/>
      <c r="D56" s="3" t="s">
        <v>1032</v>
      </c>
      <c r="E56" s="3" t="str">
        <f>IFERROR(__xludf.DUMMYFUNCTION("GOOGLETRANSLATE(D56,""de"",""en"")"),"What does the tour guide particularly recommend?")</f>
        <v>What does the tour guide particularly recommend?</v>
      </c>
      <c r="F56" s="2"/>
      <c r="G56" s="5" t="str">
        <f>IFERROR(__xludf.DUMMYFUNCTION("GOOGLETRANSLATE(F56,""en"",""de"")"),"#VALUE!")</f>
        <v>#VALUE!</v>
      </c>
    </row>
    <row r="57">
      <c r="A57" s="11" t="str">
        <f>IFERROR(__xludf.DUMMYFUNCTION("GOOGLETRANSLATE(B57,""de"",""en"")"),"lead")</f>
        <v>lead</v>
      </c>
      <c r="B57" s="1" t="s">
        <v>1033</v>
      </c>
      <c r="C57" s="1"/>
      <c r="D57" s="1" t="s">
        <v>1034</v>
      </c>
      <c r="E57" s="3" t="s">
        <v>1035</v>
      </c>
      <c r="F57" s="2"/>
      <c r="G57" s="5" t="str">
        <f>IFERROR(__xludf.DUMMYFUNCTION("GOOGLETRANSLATE(F57,""en"",""de"")"),"#VALUE!")</f>
        <v>#VALUE!</v>
      </c>
    </row>
    <row r="58">
      <c r="A58" s="11" t="str">
        <f>IFERROR(__xludf.DUMMYFUNCTION("GOOGLETRANSLATE(B58,""de"",""en"")"),"the cross")</f>
        <v>the cross</v>
      </c>
      <c r="B58" s="1" t="s">
        <v>1036</v>
      </c>
      <c r="D58" s="5" t="str">
        <f>IFERROR(__xludf.DUMMYFUNCTION("GOOGLETRANSLATE(E58,""en"",""de"")"),"#REF!")</f>
        <v>#REF!</v>
      </c>
      <c r="E58" s="3" t="str">
        <f>IFERROR(__xludf.DUMMYFUNCTION("GOOGLETRANSLATE(D58,""de"",""en"")"),"#REF!")</f>
        <v>#REF!</v>
      </c>
      <c r="F58" s="2"/>
      <c r="G58" s="5" t="str">
        <f>IFERROR(__xludf.DUMMYFUNCTION("GOOGLETRANSLATE(F58,""en"",""de"")"),"#VALUE!")</f>
        <v>#VALUE!</v>
      </c>
    </row>
    <row r="59">
      <c r="A59" s="11" t="str">
        <f>IFERROR(__xludf.DUMMYFUNCTION("GOOGLETRANSLATE(B59,""de"",""en"")"),"The circle")</f>
        <v>The circle</v>
      </c>
      <c r="B59" s="1" t="s">
        <v>1037</v>
      </c>
      <c r="D59" s="5" t="str">
        <f>IFERROR(__xludf.DUMMYFUNCTION("GOOGLETRANSLATE(E59,""en"",""de"")"),"#REF!")</f>
        <v>#REF!</v>
      </c>
      <c r="E59" s="3" t="str">
        <f>IFERROR(__xludf.DUMMYFUNCTION("GOOGLETRANSLATE(D59,""de"",""en"")"),"#REF!")</f>
        <v>#REF!</v>
      </c>
      <c r="F59" s="2"/>
      <c r="G59" s="5" t="str">
        <f>IFERROR(__xludf.DUMMYFUNCTION("GOOGLETRANSLATE(F59,""en"",""de"")"),"#VALUE!")</f>
        <v>#VALUE!</v>
      </c>
    </row>
    <row r="60">
      <c r="A60" s="3" t="s">
        <v>1038</v>
      </c>
      <c r="B60" s="5" t="str">
        <f>IFERROR(__xludf.DUMMYFUNCTION("GOOGLETRANSLATE(A60,""en"",""de"")"),"die Krise")</f>
        <v>die Krise</v>
      </c>
      <c r="D60" s="5" t="str">
        <f>IFERROR(__xludf.DUMMYFUNCTION("GOOGLETRANSLATE(E60,""en"",""de"")"),"#REF!")</f>
        <v>#REF!</v>
      </c>
      <c r="E60" s="3" t="str">
        <f>IFERROR(__xludf.DUMMYFUNCTION("GOOGLETRANSLATE(D60,""de"",""en"")"),"#REF!")</f>
        <v>#REF!</v>
      </c>
      <c r="F60" s="2"/>
      <c r="G60" s="5" t="str">
        <f>IFERROR(__xludf.DUMMYFUNCTION("GOOGLETRANSLATE(F60,""en"",""de"")"),"#VALUE!")</f>
        <v>#VALUE!</v>
      </c>
    </row>
    <row r="61">
      <c r="A61" s="3" t="str">
        <f>IFERROR(__xludf.DUMMYFUNCTION("GOOGLETRANSLATE(B61,""de"",""en"")"),"the stay")</f>
        <v>the stay</v>
      </c>
      <c r="B61" s="1" t="s">
        <v>1039</v>
      </c>
      <c r="C61" s="1">
        <v>1.0</v>
      </c>
      <c r="D61" s="19" t="s">
        <v>1040</v>
      </c>
      <c r="E61" s="3" t="str">
        <f>IFERROR(__xludf.DUMMYFUNCTION("GOOGLETRANSLATE(D61,""de"",""en"")"),"My stay with Adile was very unpleasant.")</f>
        <v>My stay with Adile was very unpleasant.</v>
      </c>
      <c r="F61" s="2"/>
      <c r="G61" s="5" t="str">
        <f>IFERROR(__xludf.DUMMYFUNCTION("GOOGLETRANSLATE(F61,""en"",""de"")"),"#VALUE!")</f>
        <v>#VALUE!</v>
      </c>
    </row>
    <row r="62">
      <c r="A62" s="3" t="str">
        <f>IFERROR(__xludf.DUMMYFUNCTION("GOOGLETRANSLATE(B62,""de"",""en"")"),"experienced")</f>
        <v>experienced</v>
      </c>
      <c r="B62" s="1" t="s">
        <v>1041</v>
      </c>
      <c r="D62" s="5" t="str">
        <f>IFERROR(__xludf.DUMMYFUNCTION("GOOGLETRANSLATE(E62,""en"",""de"")"),"erfahrener Reiseleiter. Erfahrene Reiseleiter. Mit erfahrenen Reiseleitern")</f>
        <v>erfahrener Reiseleiter. Erfahrene Reiseleiter. Mit erfahrenen Reiseleitern</v>
      </c>
      <c r="E62" s="3" t="s">
        <v>1042</v>
      </c>
      <c r="F62" s="2"/>
      <c r="G62" s="5" t="str">
        <f>IFERROR(__xludf.DUMMYFUNCTION("GOOGLETRANSLATE(F62,""en"",""de"")"),"#VALUE!")</f>
        <v>#VALUE!</v>
      </c>
    </row>
    <row r="63">
      <c r="A63" s="3" t="s">
        <v>1043</v>
      </c>
      <c r="B63" s="1" t="s">
        <v>1044</v>
      </c>
      <c r="C63" s="1"/>
      <c r="D63" s="1" t="s">
        <v>1045</v>
      </c>
      <c r="E63" s="3" t="s">
        <v>1046</v>
      </c>
      <c r="F63" s="2"/>
    </row>
    <row r="64">
      <c r="A64" s="3" t="s">
        <v>1047</v>
      </c>
      <c r="B64" s="5" t="str">
        <f>IFERROR(__xludf.DUMMYFUNCTION("GOOGLETRANSLATE(A64,""en"",""de"")"),"meine Erfahrung")</f>
        <v>meine Erfahrung</v>
      </c>
      <c r="D64" s="5" t="str">
        <f>IFERROR(__xludf.DUMMYFUNCTION("GOOGLETRANSLATE(E64,""en"",""de"")"),"#VALUE!")</f>
        <v>#VALUE!</v>
      </c>
      <c r="E64" s="3"/>
      <c r="F64" s="2"/>
    </row>
    <row r="65">
      <c r="A65" s="3" t="str">
        <f>IFERROR(__xludf.DUMMYFUNCTION("GOOGLETRANSLATE(B65,""de"",""en"")"),"to discover")</f>
        <v>to discover</v>
      </c>
      <c r="B65" s="1" t="s">
        <v>1048</v>
      </c>
      <c r="D65" s="5" t="str">
        <f>IFERROR(__xludf.DUMMYFUNCTION("GOOGLETRANSLATE(E65,""en"",""de"")"),"#REF!")</f>
        <v>#REF!</v>
      </c>
      <c r="E65" s="3" t="str">
        <f>IFERROR(__xludf.DUMMYFUNCTION("GOOGLETRANSLATE(D65,""de"",""en"")"),"#REF!")</f>
        <v>#REF!</v>
      </c>
      <c r="F65" s="2"/>
      <c r="G65" s="5" t="str">
        <f>IFERROR(__xludf.DUMMYFUNCTION("GOOGLETRANSLATE(F65,""en"",""de"")"),"#VALUE!")</f>
        <v>#VALUE!</v>
      </c>
    </row>
    <row r="66">
      <c r="A66" s="3" t="str">
        <f>IFERROR(__xludf.DUMMYFUNCTION("GOOGLETRANSLATE(B66,""de"",""en"")"),"cover up")</f>
        <v>cover up</v>
      </c>
      <c r="B66" s="1" t="s">
        <v>1049</v>
      </c>
      <c r="D66" s="5" t="str">
        <f>IFERROR(__xludf.DUMMYFUNCTION("GOOGLETRANSLATE(E66,""en"",""de"")"),"#REF!")</f>
        <v>#REF!</v>
      </c>
      <c r="E66" s="3" t="str">
        <f>IFERROR(__xludf.DUMMYFUNCTION("GOOGLETRANSLATE(D66,""de"",""en"")"),"#REF!")</f>
        <v>#REF!</v>
      </c>
      <c r="F66" s="2"/>
      <c r="G66" s="5" t="str">
        <f>IFERROR(__xludf.DUMMYFUNCTION("GOOGLETRANSLATE(F66,""en"",""de"")"),"#VALUE!")</f>
        <v>#VALUE!</v>
      </c>
    </row>
    <row r="67">
      <c r="A67" s="3" t="s">
        <v>1050</v>
      </c>
      <c r="B67" s="5" t="str">
        <f>IFERROR(__xludf.DUMMYFUNCTION("GOOGLETRANSLATE(A67,""en"",""de"")"),"die Decke")</f>
        <v>die Decke</v>
      </c>
      <c r="D67" s="5" t="str">
        <f>IFERROR(__xludf.DUMMYFUNCTION("GOOGLETRANSLATE(E67,""en"",""de"")"),"#REF!")</f>
        <v>#REF!</v>
      </c>
      <c r="E67" s="3" t="str">
        <f>IFERROR(__xludf.DUMMYFUNCTION("GOOGLETRANSLATE(D67,""de"",""en"")"),"#REF!")</f>
        <v>#REF!</v>
      </c>
      <c r="F67" s="2"/>
      <c r="G67" s="5" t="str">
        <f>IFERROR(__xludf.DUMMYFUNCTION("GOOGLETRANSLATE(F67,""en"",""de"")"),"#VALUE!")</f>
        <v>#VALUE!</v>
      </c>
    </row>
    <row r="68">
      <c r="A68" s="3" t="str">
        <f>IFERROR(__xludf.DUMMYFUNCTION("GOOGLETRANSLATE(B68,""de"",""en"")"),"More details")</f>
        <v>More details</v>
      </c>
      <c r="B68" s="1" t="s">
        <v>1051</v>
      </c>
      <c r="C68" s="1"/>
      <c r="D68" s="1" t="s">
        <v>1052</v>
      </c>
      <c r="E68" s="3" t="s">
        <v>1053</v>
      </c>
      <c r="F68" s="2"/>
      <c r="G68" s="5" t="str">
        <f>IFERROR(__xludf.DUMMYFUNCTION("GOOGLETRANSLATE(F68,""en"",""de"")"),"#VALUE!")</f>
        <v>#VALUE!</v>
      </c>
    </row>
    <row r="69">
      <c r="A69" s="3" t="str">
        <f>IFERROR(__xludf.DUMMYFUNCTION("GOOGLETRANSLATE(B69,""de"",""en"")"),"entertain")</f>
        <v>entertain</v>
      </c>
      <c r="B69" s="1" t="s">
        <v>1054</v>
      </c>
      <c r="D69" s="5" t="str">
        <f>IFERROR(__xludf.DUMMYFUNCTION("GOOGLETRANSLATE(E69,""en"",""de"")"),"#REF!")</f>
        <v>#REF!</v>
      </c>
      <c r="E69" s="3" t="str">
        <f>IFERROR(__xludf.DUMMYFUNCTION("GOOGLETRANSLATE(D69,""de"",""en"")"),"#REF!")</f>
        <v>#REF!</v>
      </c>
      <c r="F69" s="2"/>
      <c r="G69" s="5" t="str">
        <f>IFERROR(__xludf.DUMMYFUNCTION("GOOGLETRANSLATE(F69,""en"",""de"")"),"#VALUE!")</f>
        <v>#VALUE!</v>
      </c>
    </row>
    <row r="70">
      <c r="A70" s="3" t="str">
        <f>IFERROR(__xludf.DUMMYFUNCTION("GOOGLETRANSLATE(B70,""de"",""en"")"),"expect")</f>
        <v>expect</v>
      </c>
      <c r="B70" s="1" t="s">
        <v>1055</v>
      </c>
      <c r="D70" s="5" t="str">
        <f>IFERROR(__xludf.DUMMYFUNCTION("GOOGLETRANSLATE(E70,""en"",""de"")"),"#REF!")</f>
        <v>#REF!</v>
      </c>
      <c r="E70" s="3" t="str">
        <f>IFERROR(__xludf.DUMMYFUNCTION("GOOGLETRANSLATE(D70,""de"",""en"")"),"#REF!")</f>
        <v>#REF!</v>
      </c>
      <c r="F70" s="2"/>
      <c r="G70" s="5" t="str">
        <f>IFERROR(__xludf.DUMMYFUNCTION("GOOGLETRANSLATE(F70,""en"",""de"")"),"#VALUE!")</f>
        <v>#VALUE!</v>
      </c>
    </row>
    <row r="71">
      <c r="A71" s="3" t="str">
        <f>IFERROR(__xludf.DUMMYFUNCTION("GOOGLETRANSLATE(B71,""de"",""en"")"),"in love")</f>
        <v>in love</v>
      </c>
      <c r="B71" s="1" t="s">
        <v>1056</v>
      </c>
      <c r="C71" s="1"/>
      <c r="D71" s="1" t="s">
        <v>1057</v>
      </c>
      <c r="E71" s="3" t="str">
        <f>IFERROR(__xludf.DUMMYFUNCTION("GOOGLETRANSLATE(D71,""de"",""en"")"),"we fell in love")</f>
        <v>we fell in love</v>
      </c>
      <c r="F71" s="2"/>
      <c r="G71" s="5" t="str">
        <f>IFERROR(__xludf.DUMMYFUNCTION("GOOGLETRANSLATE(F71,""en"",""de"")"),"#VALUE!")</f>
        <v>#VALUE!</v>
      </c>
    </row>
    <row r="72">
      <c r="A72" s="3" t="str">
        <f>IFERROR(__xludf.DUMMYFUNCTION("GOOGLETRANSLATE(B72,""de"",""en"")"),"engaged")</f>
        <v>engaged</v>
      </c>
      <c r="B72" s="1" t="s">
        <v>1058</v>
      </c>
      <c r="C72" s="1">
        <v>1.0</v>
      </c>
      <c r="D72" s="1" t="s">
        <v>1059</v>
      </c>
      <c r="E72" s="3" t="str">
        <f>IFERROR(__xludf.DUMMYFUNCTION("GOOGLETRANSLATE(D72,""de"",""en"")"),"we are engaged")</f>
        <v>we are engaged</v>
      </c>
      <c r="F72" s="2"/>
      <c r="G72" s="5" t="str">
        <f>IFERROR(__xludf.DUMMYFUNCTION("GOOGLETRANSLATE(F72,""en"",""de"")"),"#VALUE!")</f>
        <v>#VALUE!</v>
      </c>
    </row>
    <row r="73">
      <c r="A73" s="3" t="str">
        <f>IFERROR(__xludf.DUMMYFUNCTION("GOOGLETRANSLATE(B73,""de"",""en"")"),"lost")</f>
        <v>lost</v>
      </c>
      <c r="B73" s="1" t="s">
        <v>1060</v>
      </c>
      <c r="C73" s="1">
        <v>1.0</v>
      </c>
      <c r="D73" s="5" t="str">
        <f>IFERROR(__xludf.DUMMYFUNCTION("GOOGLETRANSLATE(E73,""en"",""de"")"),"#REF!")</f>
        <v>#REF!</v>
      </c>
      <c r="E73" s="3" t="str">
        <f>IFERROR(__xludf.DUMMYFUNCTION("GOOGLETRANSLATE(D73,""de"",""en"")"),"#REF!")</f>
        <v>#REF!</v>
      </c>
      <c r="F73" s="2"/>
      <c r="G73" s="5" t="str">
        <f>IFERROR(__xludf.DUMMYFUNCTION("GOOGLETRANSLATE(F73,""en"",""de"")"),"#VALUE!")</f>
        <v>#VALUE!</v>
      </c>
    </row>
    <row r="74">
      <c r="A74" s="3" t="str">
        <f>IFERROR(__xludf.DUMMYFUNCTION("GOOGLETRANSLATE(B74,""de"",""en"")"),"disappeared")</f>
        <v>disappeared</v>
      </c>
      <c r="B74" s="1" t="s">
        <v>1061</v>
      </c>
      <c r="C74" s="1">
        <v>1.0</v>
      </c>
      <c r="D74" s="1" t="s">
        <v>1062</v>
      </c>
      <c r="E74" s="3" t="str">
        <f>IFERROR(__xludf.DUMMYFUNCTION("GOOGLETRANSLATE(D74,""de"",""en"")"),"After five minutes the rainbow disappeared.")</f>
        <v>After five minutes the rainbow disappeared.</v>
      </c>
      <c r="F74" s="2"/>
      <c r="G74" s="5" t="str">
        <f>IFERROR(__xludf.DUMMYFUNCTION("GOOGLETRANSLATE(F74,""en"",""de"")"),"#VALUE!")</f>
        <v>#VALUE!</v>
      </c>
    </row>
    <row r="75">
      <c r="A75" s="3" t="str">
        <f>IFERROR(__xludf.DUMMYFUNCTION("GOOGLETRANSLATE(B75,""de"",""en"")"),"outdoors")</f>
        <v>outdoors</v>
      </c>
      <c r="B75" s="1" t="s">
        <v>1063</v>
      </c>
      <c r="C75" s="1"/>
      <c r="D75" s="1" t="s">
        <v>1064</v>
      </c>
      <c r="E75" s="3" t="str">
        <f>IFERROR(__xludf.DUMMYFUNCTION("GOOGLETRANSLATE(D75,""de"",""en"")"),"She would like to have the birthday party outdoors")</f>
        <v>She would like to have the birthday party outdoors</v>
      </c>
      <c r="F75" s="2"/>
      <c r="G75" s="5" t="str">
        <f>IFERROR(__xludf.DUMMYFUNCTION("GOOGLETRANSLATE(F75,""en"",""de"")"),"#VALUE!")</f>
        <v>#VALUE!</v>
      </c>
    </row>
    <row r="76">
      <c r="A76" s="3" t="str">
        <f>IFERROR(__xludf.DUMMYFUNCTION("GOOGLETRANSLATE(B76,""de"",""en"")"),"the statements")</f>
        <v>the statements</v>
      </c>
      <c r="B76" s="1" t="s">
        <v>1065</v>
      </c>
      <c r="C76" s="1"/>
      <c r="D76" s="1" t="s">
        <v>1066</v>
      </c>
      <c r="E76" s="3" t="str">
        <f>IFERROR(__xludf.DUMMYFUNCTION("GOOGLETRANSLATE(D76,""de"",""en"")"),"are the statements right or wrong")</f>
        <v>are the statements right or wrong</v>
      </c>
      <c r="F76" s="2"/>
      <c r="G76" s="5" t="str">
        <f>IFERROR(__xludf.DUMMYFUNCTION("GOOGLETRANSLATE(F76,""en"",""de"")"),"#VALUE!")</f>
        <v>#VALUE!</v>
      </c>
    </row>
    <row r="77">
      <c r="A77" s="3" t="str">
        <f>IFERROR(__xludf.DUMMYFUNCTION("GOOGLETRANSLATE(B77,""de"",""en"")"),"own")</f>
        <v>own</v>
      </c>
      <c r="B77" s="1" t="s">
        <v>1067</v>
      </c>
      <c r="D77" s="5" t="str">
        <f>IFERROR(__xludf.DUMMYFUNCTION("GOOGLETRANSLATE(E77,""en"",""de"")"),"ich habe mein eigenes Auto")</f>
        <v>ich habe mein eigenes Auto</v>
      </c>
      <c r="E77" s="3" t="s">
        <v>1068</v>
      </c>
      <c r="F77" s="2"/>
      <c r="G77" s="5" t="str">
        <f>IFERROR(__xludf.DUMMYFUNCTION("GOOGLETRANSLATE(F77,""en"",""de"")"),"#VALUE!")</f>
        <v>#VALUE!</v>
      </c>
    </row>
    <row r="78">
      <c r="A78" s="3" t="str">
        <f>IFERROR(__xludf.DUMMYFUNCTION("GOOGLETRANSLATE(B78,""de"",""en"")"),"forever")</f>
        <v>forever</v>
      </c>
      <c r="B78" s="1" t="s">
        <v>1069</v>
      </c>
      <c r="C78" s="1"/>
      <c r="D78" s="1" t="s">
        <v>1070</v>
      </c>
      <c r="E78" s="3" t="str">
        <f>IFERROR(__xludf.DUMMYFUNCTION("GOOGLETRANSLATE(D78,""de"",""en"")"),"I haven't seen you in ages.")</f>
        <v>I haven't seen you in ages.</v>
      </c>
      <c r="F78" s="2"/>
      <c r="G78" s="5" t="str">
        <f>IFERROR(__xludf.DUMMYFUNCTION("GOOGLETRANSLATE(F78,""en"",""de"")"),"#VALUE!")</f>
        <v>#VALUE!</v>
      </c>
    </row>
    <row r="79">
      <c r="A79" s="3" t="str">
        <f>IFERROR(__xludf.DUMMYFUNCTION("GOOGLETRANSLATE(B79,""de"",""en"")"),"last")</f>
        <v>last</v>
      </c>
      <c r="B79" s="1" t="s">
        <v>1071</v>
      </c>
      <c r="C79" s="1"/>
      <c r="D79" s="1" t="s">
        <v>1072</v>
      </c>
      <c r="E79" s="3" t="str">
        <f>IFERROR(__xludf.DUMMYFUNCTION("GOOGLETRANSLATE(D79,""de"",""en"")"),"We last saw each other at Anja's")</f>
        <v>We last saw each other at Anja's</v>
      </c>
      <c r="F79" s="2"/>
      <c r="G79" s="5" t="str">
        <f>IFERROR(__xludf.DUMMYFUNCTION("GOOGLETRANSLATE(F79,""en"",""de"")"),"#VALUE!")</f>
        <v>#VALUE!</v>
      </c>
    </row>
    <row r="80">
      <c r="A80" s="3" t="str">
        <f>IFERROR(__xludf.DUMMYFUNCTION("GOOGLETRANSLATE(B80,""de"",""en"")"),"probably")</f>
        <v>probably</v>
      </c>
      <c r="B80" s="1" t="s">
        <v>1073</v>
      </c>
      <c r="C80" s="1"/>
      <c r="D80" s="19" t="s">
        <v>1074</v>
      </c>
      <c r="E80" s="3" t="s">
        <v>1075</v>
      </c>
      <c r="F80" s="2"/>
      <c r="G80" s="5" t="str">
        <f>IFERROR(__xludf.DUMMYFUNCTION("GOOGLETRANSLATE(F80,""en"",""de"")"),"#VALUE!")</f>
        <v>#VALUE!</v>
      </c>
    </row>
    <row r="81">
      <c r="A81" s="3" t="s">
        <v>1076</v>
      </c>
      <c r="B81" s="20" t="s">
        <v>1077</v>
      </c>
      <c r="C81" s="1"/>
      <c r="D81" s="1" t="s">
        <v>1078</v>
      </c>
      <c r="E81" s="3" t="str">
        <f>IFERROR(__xludf.DUMMYFUNCTION("GOOGLETRANSLATE(D81,""de"",""en"")"),"I comfort you.")</f>
        <v>I comfort you.</v>
      </c>
      <c r="F81" s="2"/>
      <c r="G81" s="5" t="str">
        <f>IFERROR(__xludf.DUMMYFUNCTION("GOOGLETRANSLATE(F81,""en"",""de"")"),"#VALUE!")</f>
        <v>#VALUE!</v>
      </c>
    </row>
    <row r="82">
      <c r="A82" s="3" t="str">
        <f>IFERROR(__xludf.DUMMYFUNCTION("GOOGLETRANSLATE(B82,""de"",""en"")"),"around")</f>
        <v>around</v>
      </c>
      <c r="B82" s="1" t="s">
        <v>1079</v>
      </c>
      <c r="C82" s="1">
        <v>1.0</v>
      </c>
      <c r="D82" s="1" t="s">
        <v>1080</v>
      </c>
      <c r="E82" s="3" t="str">
        <f>IFERROR(__xludf.DUMMYFUNCTION("GOOGLETRANSLATE(D82,""de"",""en"")"),"I want to walk around")</f>
        <v>I want to walk around</v>
      </c>
      <c r="F82" s="2"/>
      <c r="G82" s="5" t="str">
        <f>IFERROR(__xludf.DUMMYFUNCTION("GOOGLETRANSLATE(F82,""en"",""de"")"),"#VALUE!")</f>
        <v>#VALUE!</v>
      </c>
    </row>
    <row r="83">
      <c r="A83" s="3" t="str">
        <f>IFERROR(__xludf.DUMMYFUNCTION("GOOGLETRANSLATE(B83,""de"",""en"")"),"rage")</f>
        <v>rage</v>
      </c>
      <c r="B83" s="1" t="s">
        <v>1081</v>
      </c>
      <c r="C83" s="1"/>
      <c r="D83" s="1" t="s">
        <v>1082</v>
      </c>
      <c r="E83" s="3" t="str">
        <f>IFERROR(__xludf.DUMMYFUNCTION("GOOGLETRANSLATE(D83,""de"",""en"")"),"Next week 15 children will be playing around with me")</f>
        <v>Next week 15 children will be playing around with me</v>
      </c>
      <c r="F83" s="2"/>
      <c r="G83" s="5" t="str">
        <f>IFERROR(__xludf.DUMMYFUNCTION("GOOGLETRANSLATE(F83,""en"",""de"")"),"#VALUE!")</f>
        <v>#VALUE!</v>
      </c>
    </row>
    <row r="84">
      <c r="A84" s="3" t="str">
        <f>IFERROR(__xludf.DUMMYFUNCTION("GOOGLETRANSLATE(B84,""de"",""en"")"),"at least")</f>
        <v>at least</v>
      </c>
      <c r="B84" s="1" t="s">
        <v>1083</v>
      </c>
      <c r="C84" s="1"/>
      <c r="D84" s="1" t="s">
        <v>1084</v>
      </c>
      <c r="E84" s="3" t="s">
        <v>1085</v>
      </c>
      <c r="F84" s="2"/>
      <c r="G84" s="5" t="str">
        <f>IFERROR(__xludf.DUMMYFUNCTION("GOOGLETRANSLATE(F84,""en"",""de"")"),"#VALUE!")</f>
        <v>#VALUE!</v>
      </c>
    </row>
    <row r="85">
      <c r="A85" s="3" t="str">
        <f>IFERROR(__xludf.DUMMYFUNCTION("GOOGLETRANSLATE(B85,""de"",""en"")"),"at least")</f>
        <v>at least</v>
      </c>
      <c r="B85" s="1" t="s">
        <v>1086</v>
      </c>
      <c r="C85" s="1"/>
      <c r="D85" s="1" t="s">
        <v>1087</v>
      </c>
      <c r="E85" s="3" t="str">
        <f>IFERROR(__xludf.DUMMYFUNCTION("GOOGLETRANSLATE(D85,""de"",""en"")"),"at least I have A2")</f>
        <v>at least I have A2</v>
      </c>
      <c r="F85" s="2"/>
      <c r="G85" s="5" t="str">
        <f>IFERROR(__xludf.DUMMYFUNCTION("GOOGLETRANSLATE(F85,""en"",""de"")"),"#VALUE!")</f>
        <v>#VALUE!</v>
      </c>
    </row>
    <row r="86">
      <c r="A86" s="3" t="str">
        <f>IFERROR(__xludf.DUMMYFUNCTION("GOOGLETRANSLATE(B86,""de"",""en"")"),"mostly")</f>
        <v>mostly</v>
      </c>
      <c r="B86" s="1" t="s">
        <v>1088</v>
      </c>
      <c r="C86" s="1"/>
      <c r="D86" s="1" t="s">
        <v>1089</v>
      </c>
      <c r="E86" s="3" t="str">
        <f>IFERROR(__xludf.DUMMYFUNCTION("GOOGLETRANSLATE(D86,""de"",""en"")"),"Most of the time we go running")</f>
        <v>Most of the time we go running</v>
      </c>
      <c r="F86" s="2"/>
      <c r="G86" s="5" t="str">
        <f>IFERROR(__xludf.DUMMYFUNCTION("GOOGLETRANSLATE(F86,""en"",""de"")"),"#VALUE!")</f>
        <v>#VALUE!</v>
      </c>
    </row>
    <row r="87">
      <c r="A87" s="3" t="s">
        <v>1090</v>
      </c>
      <c r="B87" s="1" t="s">
        <v>1091</v>
      </c>
      <c r="C87" s="1"/>
      <c r="D87" s="1" t="s">
        <v>1092</v>
      </c>
      <c r="E87" s="3" t="s">
        <v>1093</v>
      </c>
      <c r="F87" s="2"/>
    </row>
    <row r="88">
      <c r="A88" s="3" t="str">
        <f>IFERROR(__xludf.DUMMYFUNCTION("GOOGLETRANSLATE(B88,""de"",""en"")"),"disadvantage")</f>
        <v>disadvantage</v>
      </c>
      <c r="B88" s="1" t="s">
        <v>1094</v>
      </c>
      <c r="D88" s="5" t="str">
        <f>IFERROR(__xludf.DUMMYFUNCTION("GOOGLETRANSLATE(E88,""en"",""de"")"),"#REF!")</f>
        <v>#REF!</v>
      </c>
      <c r="E88" s="3" t="str">
        <f>IFERROR(__xludf.DUMMYFUNCTION("GOOGLETRANSLATE(D88,""de"",""en"")"),"#REF!")</f>
        <v>#REF!</v>
      </c>
      <c r="F88" s="2"/>
      <c r="G88" s="5" t="str">
        <f>IFERROR(__xludf.DUMMYFUNCTION("GOOGLETRANSLATE(F88,""en"",""de"")"),"#VALUE!")</f>
        <v>#VALUE!</v>
      </c>
    </row>
    <row r="89">
      <c r="A89" s="3" t="str">
        <f>IFERROR(__xludf.DUMMYFUNCTION("GOOGLETRANSLATE(B89,""de"",""en"")"),"advantage")</f>
        <v>advantage</v>
      </c>
      <c r="B89" s="1" t="s">
        <v>1095</v>
      </c>
      <c r="D89" s="5" t="str">
        <f>IFERROR(__xludf.DUMMYFUNCTION("GOOGLETRANSLATE(E89,""en"",""de"")"),"#REF!")</f>
        <v>#REF!</v>
      </c>
      <c r="E89" s="3" t="str">
        <f>IFERROR(__xludf.DUMMYFUNCTION("GOOGLETRANSLATE(D89,""de"",""en"")"),"#REF!")</f>
        <v>#REF!</v>
      </c>
      <c r="F89" s="2"/>
      <c r="G89" s="5" t="str">
        <f>IFERROR(__xludf.DUMMYFUNCTION("GOOGLETRANSLATE(F89,""en"",""de"")"),"#VALUE!")</f>
        <v>#VALUE!</v>
      </c>
    </row>
    <row r="90">
      <c r="A90" s="3" t="str">
        <f>IFERROR(__xludf.DUMMYFUNCTION("GOOGLETRANSLATE(B90,""de"",""en"")"),"Upbringing")</f>
        <v>Upbringing</v>
      </c>
      <c r="B90" s="1" t="s">
        <v>1096</v>
      </c>
      <c r="C90" s="1"/>
      <c r="D90" s="1" t="s">
        <v>1097</v>
      </c>
      <c r="E90" s="3" t="s">
        <v>1098</v>
      </c>
      <c r="F90" s="3" t="s">
        <v>1099</v>
      </c>
      <c r="G90" s="5" t="str">
        <f>IFERROR(__xludf.DUMMYFUNCTION("GOOGLETRANSLATE(F90,""en"",""de"")"),"Erziehung – Bildung. Erzieherin. Lehrer.")</f>
        <v>Erziehung – Bildung. Erzieherin. Lehrer.</v>
      </c>
    </row>
    <row r="91">
      <c r="A91" s="3" t="str">
        <f>IFERROR(__xludf.DUMMYFUNCTION("GOOGLETRANSLATE(B91,""de"",""en"")"),"Practice")</f>
        <v>Practice</v>
      </c>
      <c r="B91" s="1" t="s">
        <v>1100</v>
      </c>
      <c r="D91" s="5" t="str">
        <f>IFERROR(__xludf.DUMMYFUNCTION("GOOGLETRANSLATE(E91,""en"",""de"")"),"#REF!")</f>
        <v>#REF!</v>
      </c>
      <c r="E91" s="3" t="str">
        <f>IFERROR(__xludf.DUMMYFUNCTION("GOOGLETRANSLATE(D91,""de"",""en"")"),"#REF!")</f>
        <v>#REF!</v>
      </c>
      <c r="F91" s="2"/>
      <c r="G91" s="5" t="str">
        <f>IFERROR(__xludf.DUMMYFUNCTION("GOOGLETRANSLATE(F91,""en"",""de"")"),"#VALUE!")</f>
        <v>#VALUE!</v>
      </c>
    </row>
    <row r="92">
      <c r="A92" s="3" t="s">
        <v>1101</v>
      </c>
      <c r="B92" s="1" t="s">
        <v>1102</v>
      </c>
      <c r="D92" s="5" t="str">
        <f>IFERROR(__xludf.DUMMYFUNCTION("GOOGLETRANSLATE(E92,""en"",""de"")"),"#REF!")</f>
        <v>#REF!</v>
      </c>
      <c r="E92" s="3" t="str">
        <f>IFERROR(__xludf.DUMMYFUNCTION("GOOGLETRANSLATE(D92,""de"",""en"")"),"#REF!")</f>
        <v>#REF!</v>
      </c>
      <c r="F92" s="2"/>
      <c r="G92" s="5" t="str">
        <f>IFERROR(__xludf.DUMMYFUNCTION("GOOGLETRANSLATE(F92,""en"",""de"")"),"#VALUE!")</f>
        <v>#VALUE!</v>
      </c>
    </row>
    <row r="93">
      <c r="A93" s="3" t="s">
        <v>1103</v>
      </c>
      <c r="B93" s="1" t="s">
        <v>1104</v>
      </c>
      <c r="C93" s="1" t="s">
        <v>986</v>
      </c>
      <c r="D93" s="1" t="s">
        <v>1105</v>
      </c>
      <c r="E93" s="3" t="str">
        <f>IFERROR(__xludf.DUMMYFUNCTION("GOOGLETRANSLATE(D93,""de"",""en"")"),"I worked as a developer")</f>
        <v>I worked as a developer</v>
      </c>
      <c r="F93" s="2"/>
      <c r="G93" s="5" t="str">
        <f>IFERROR(__xludf.DUMMYFUNCTION("GOOGLETRANSLATE(F93,""en"",""de"")"),"#VALUE!")</f>
        <v>#VALUE!</v>
      </c>
    </row>
    <row r="94">
      <c r="A94" s="3" t="str">
        <f>IFERROR(__xludf.DUMMYFUNCTION("GOOGLETRANSLATE(B94,""de"",""en"")"),"employed")</f>
        <v>employed</v>
      </c>
      <c r="B94" s="1" t="s">
        <v>1106</v>
      </c>
      <c r="C94" s="1"/>
      <c r="D94" s="1" t="s">
        <v>1107</v>
      </c>
      <c r="E94" s="3" t="str">
        <f>IFERROR(__xludf.DUMMYFUNCTION("GOOGLETRANSLATE(D94,""de"",""en"")"),"she is a working mother")</f>
        <v>she is a working mother</v>
      </c>
      <c r="F94" s="2"/>
      <c r="G94" s="5" t="str">
        <f>IFERROR(__xludf.DUMMYFUNCTION("GOOGLETRANSLATE(F94,""en"",""de"")"),"#VALUE!")</f>
        <v>#VALUE!</v>
      </c>
    </row>
    <row r="95">
      <c r="A95" s="3" t="str">
        <f>IFERROR(__xludf.DUMMYFUNCTION("GOOGLETRANSLATE(B95,""de"",""en"")"),"express")</f>
        <v>express</v>
      </c>
      <c r="B95" s="1" t="s">
        <v>1108</v>
      </c>
      <c r="C95" s="1" t="s">
        <v>986</v>
      </c>
      <c r="D95" s="1"/>
      <c r="E95" s="3"/>
      <c r="F95" s="2"/>
    </row>
    <row r="96">
      <c r="A96" s="3" t="str">
        <f>IFERROR(__xludf.DUMMYFUNCTION("GOOGLETRANSLATE(B96,""de"",""en"")"),"Besides that")</f>
        <v>Besides that</v>
      </c>
      <c r="B96" s="1" t="s">
        <v>1109</v>
      </c>
      <c r="C96" s="1" t="s">
        <v>986</v>
      </c>
      <c r="D96" s="1" t="s">
        <v>1110</v>
      </c>
      <c r="E96" s="3" t="str">
        <f>IFERROR(__xludf.DUMMYFUNCTION("GOOGLETRANSLATE(D96,""de"",""en"")"),"Besides, I don't need anything")</f>
        <v>Besides, I don't need anything</v>
      </c>
      <c r="F96" s="2"/>
      <c r="G96" s="5" t="str">
        <f>IFERROR(__xludf.DUMMYFUNCTION("GOOGLETRANSLATE(F96,""en"",""de"")"),"#VALUE!")</f>
        <v>#VALUE!</v>
      </c>
    </row>
    <row r="97">
      <c r="A97" s="3" t="str">
        <f>IFERROR(__xludf.DUMMYFUNCTION("GOOGLETRANSLATE(B97,""de"",""en"")"),"youth psychologist")</f>
        <v>youth psychologist</v>
      </c>
      <c r="B97" s="1" t="s">
        <v>1111</v>
      </c>
      <c r="C97" s="1">
        <v>1.0</v>
      </c>
      <c r="D97" s="5" t="str">
        <f>IFERROR(__xludf.DUMMYFUNCTION("GOOGLETRANSLATE(E97,""en"",""de"")"),"#REF!")</f>
        <v>#REF!</v>
      </c>
      <c r="E97" s="3" t="str">
        <f>IFERROR(__xludf.DUMMYFUNCTION("GOOGLETRANSLATE(D97,""de"",""en"")"),"#REF!")</f>
        <v>#REF!</v>
      </c>
      <c r="F97" s="2"/>
      <c r="G97" s="5" t="str">
        <f>IFERROR(__xludf.DUMMYFUNCTION("GOOGLETRANSLATE(F97,""en"",""de"")"),"#VALUE!")</f>
        <v>#VALUE!</v>
      </c>
    </row>
    <row r="98">
      <c r="A98" s="3" t="str">
        <f>IFERROR(__xludf.DUMMYFUNCTION("GOOGLETRANSLATE(B98,""de"",""en"")"),"get stuck")</f>
        <v>get stuck</v>
      </c>
      <c r="B98" s="1" t="s">
        <v>1112</v>
      </c>
      <c r="C98" s="1"/>
      <c r="D98" s="1" t="s">
        <v>1113</v>
      </c>
      <c r="E98" s="3" t="str">
        <f>IFERROR(__xludf.DUMMYFUNCTION("GOOGLETRANSLATE(D98,""de"",""en"")"),"That's up to mom or dad")</f>
        <v>That's up to mom or dad</v>
      </c>
      <c r="F98" s="2"/>
      <c r="G98" s="5" t="str">
        <f>IFERROR(__xludf.DUMMYFUNCTION("GOOGLETRANSLATE(F98,""en"",""de"")"),"#VALUE!")</f>
        <v>#VALUE!</v>
      </c>
    </row>
    <row r="99">
      <c r="A99" s="3"/>
      <c r="B99" s="1"/>
      <c r="C99" s="1"/>
      <c r="D99" s="1"/>
      <c r="E99" s="3"/>
      <c r="F99" s="2"/>
    </row>
    <row r="100">
      <c r="A100" s="3" t="str">
        <f>IFERROR(__xludf.DUMMYFUNCTION("GOOGLETRANSLATE(B100,""de"",""en"")"),"experience")</f>
        <v>experience</v>
      </c>
      <c r="B100" s="1" t="s">
        <v>1114</v>
      </c>
      <c r="C100" s="1"/>
      <c r="D100" s="1" t="s">
        <v>1115</v>
      </c>
      <c r="E100" s="3" t="str">
        <f>IFERROR(__xludf.DUMMYFUNCTION("GOOGLETRANSLATE(D100,""de"",""en"")"),"experience nature")</f>
        <v>experience nature</v>
      </c>
      <c r="F100" s="2"/>
      <c r="G100" s="5" t="str">
        <f>IFERROR(__xludf.DUMMYFUNCTION("GOOGLETRANSLATE(F100,""en"",""de"")"),"#VALUE!")</f>
        <v>#VALUE!</v>
      </c>
    </row>
    <row r="101">
      <c r="A101" s="3" t="str">
        <f>IFERROR(__xludf.DUMMYFUNCTION("GOOGLETRANSLATE(B101,""de"",""en"")"),"to advise")</f>
        <v>to advise</v>
      </c>
      <c r="B101" s="1" t="s">
        <v>1116</v>
      </c>
      <c r="C101" s="1"/>
      <c r="D101" s="1" t="s">
        <v>1117</v>
      </c>
      <c r="E101" s="3" t="str">
        <f>IFERROR(__xludf.DUMMYFUNCTION("GOOGLETRANSLATE(D101,""de"",""en"")"),"I advise all parents")</f>
        <v>I advise all parents</v>
      </c>
      <c r="F101" s="2"/>
      <c r="G101" s="5" t="str">
        <f>IFERROR(__xludf.DUMMYFUNCTION("GOOGLETRANSLATE(F101,""en"",""de"")"),"#VALUE!")</f>
        <v>#VALUE!</v>
      </c>
    </row>
    <row r="102">
      <c r="A102" s="3" t="s">
        <v>1118</v>
      </c>
      <c r="B102" s="20" t="s">
        <v>1119</v>
      </c>
      <c r="C102" s="1"/>
      <c r="D102" s="1" t="s">
        <v>1120</v>
      </c>
      <c r="E102" s="3" t="str">
        <f>IFERROR(__xludf.DUMMYFUNCTION("GOOGLETRANSLATE(D102,""de"",""en"")"),"the car belongs to me")</f>
        <v>the car belongs to me</v>
      </c>
      <c r="F102" s="2"/>
      <c r="G102" s="5" t="str">
        <f>IFERROR(__xludf.DUMMYFUNCTION("GOOGLETRANSLATE(F102,""en"",""de"")"),"#VALUE!")</f>
        <v>#VALUE!</v>
      </c>
    </row>
    <row r="103">
      <c r="A103" s="3" t="str">
        <f>IFERROR(__xludf.DUMMYFUNCTION("GOOGLETRANSLATE(B103,""de"",""en"")"),"belongs to it")</f>
        <v>belongs to it</v>
      </c>
      <c r="B103" s="20" t="s">
        <v>1121</v>
      </c>
      <c r="C103" s="1">
        <v>1.0</v>
      </c>
      <c r="D103" s="1" t="s">
        <v>1122</v>
      </c>
      <c r="E103" s="3" t="s">
        <v>1123</v>
      </c>
      <c r="F103" s="2"/>
      <c r="G103" s="5" t="str">
        <f>IFERROR(__xludf.DUMMYFUNCTION("GOOGLETRANSLATE(F103,""en"",""de"")"),"#VALUE!")</f>
        <v>#VALUE!</v>
      </c>
    </row>
    <row r="104">
      <c r="A104" s="3" t="str">
        <f>IFERROR(__xludf.DUMMYFUNCTION("GOOGLETRANSLATE(B104,""de"",""en"")"),"take over")</f>
        <v>take over</v>
      </c>
      <c r="B104" s="1" t="s">
        <v>1124</v>
      </c>
      <c r="C104" s="1" t="s">
        <v>986</v>
      </c>
      <c r="D104" s="1" t="s">
        <v>1125</v>
      </c>
      <c r="E104" s="3" t="str">
        <f>IFERROR(__xludf.DUMMYFUNCTION("GOOGLETRANSLATE(D104,""de"",""en"")"),"can you take over my work")</f>
        <v>can you take over my work</v>
      </c>
      <c r="F104" s="2"/>
      <c r="G104" s="5" t="str">
        <f>IFERROR(__xludf.DUMMYFUNCTION("GOOGLETRANSLATE(F104,""en"",""de"")"),"#VALUE!")</f>
        <v>#VALUE!</v>
      </c>
    </row>
    <row r="105">
      <c r="A105" s="3" t="s">
        <v>1126</v>
      </c>
      <c r="B105" s="20" t="s">
        <v>1127</v>
      </c>
      <c r="C105" s="1" t="s">
        <v>1128</v>
      </c>
      <c r="D105" s="1" t="s">
        <v>1129</v>
      </c>
      <c r="E105" s="3" t="str">
        <f>IFERROR(__xludf.DUMMYFUNCTION("GOOGLETRANSLATE(D105,""de"",""en"")"),"It is usually the case that the parents are not consistent")</f>
        <v>It is usually the case that the parents are not consistent</v>
      </c>
      <c r="F105" s="2"/>
      <c r="G105" s="5" t="str">
        <f>IFERROR(__xludf.DUMMYFUNCTION("GOOGLETRANSLATE(F105,""en"",""de"")"),"#VALUE!")</f>
        <v>#VALUE!</v>
      </c>
    </row>
    <row r="106">
      <c r="A106" s="3"/>
      <c r="B106" s="20"/>
      <c r="C106" s="1"/>
      <c r="D106" s="1" t="s">
        <v>1130</v>
      </c>
      <c r="E106" s="3" t="str">
        <f>IFERROR(__xludf.DUMMYFUNCTION("GOOGLETRANSLATE(D106,""de"",""en"")"),"She trains consistently every morning.")</f>
        <v>She trains consistently every morning.</v>
      </c>
      <c r="F106" s="2"/>
    </row>
    <row r="107">
      <c r="A107" s="3" t="str">
        <f>IFERROR(__xludf.DUMMYFUNCTION("GOOGLETRANSLATE(B107,""de"",""en"")"),"responsible")</f>
        <v>responsible</v>
      </c>
      <c r="B107" s="1" t="s">
        <v>1131</v>
      </c>
      <c r="D107" s="5" t="s">
        <v>1132</v>
      </c>
      <c r="E107" s="3" t="s">
        <v>1133</v>
      </c>
      <c r="F107" s="2"/>
      <c r="G107" s="5" t="str">
        <f>IFERROR(__xludf.DUMMYFUNCTION("GOOGLETRANSLATE(F107,""en"",""de"")"),"#VALUE!")</f>
        <v>#VALUE!</v>
      </c>
    </row>
    <row r="108">
      <c r="A108" s="3" t="str">
        <f>IFERROR(__xludf.DUMMYFUNCTION("GOOGLETRANSLATE(B108,""de"",""en"")"),"responsible")</f>
        <v>responsible</v>
      </c>
      <c r="B108" s="1" t="s">
        <v>1134</v>
      </c>
      <c r="C108" s="1"/>
      <c r="D108" s="1" t="s">
        <v>1135</v>
      </c>
      <c r="E108" s="3" t="s">
        <v>1136</v>
      </c>
      <c r="F108" s="2"/>
      <c r="G108" s="5" t="str">
        <f>IFERROR(__xludf.DUMMYFUNCTION("GOOGLETRANSLATE(F108,""en"",""de"")"),"#VALUE!")</f>
        <v>#VALUE!</v>
      </c>
    </row>
    <row r="109">
      <c r="A109" s="3" t="str">
        <f>IFERROR(__xludf.DUMMYFUNCTION("GOOGLETRANSLATE(B109,""de"",""en"")"),"the")</f>
        <v>the</v>
      </c>
      <c r="B109" s="1" t="s">
        <v>1137</v>
      </c>
      <c r="C109" s="1"/>
      <c r="D109" s="1" t="s">
        <v>1138</v>
      </c>
      <c r="E109" s="3" t="str">
        <f>IFERROR(__xludf.DUMMYFUNCTION("GOOGLETRANSLATE(D109,""de"",""en"")"),"I have a sister that I am responsible for")</f>
        <v>I have a sister that I am responsible for</v>
      </c>
      <c r="F109" s="2"/>
      <c r="G109" s="5" t="str">
        <f>IFERROR(__xludf.DUMMYFUNCTION("GOOGLETRANSLATE(F109,""en"",""de"")"),"#VALUE!")</f>
        <v>#VALUE!</v>
      </c>
    </row>
    <row r="110">
      <c r="A110" s="3" t="str">
        <f>IFERROR(__xludf.DUMMYFUNCTION("GOOGLETRANSLATE(B110,""de"",""en"")"),"the")</f>
        <v>the</v>
      </c>
      <c r="B110" s="1" t="s">
        <v>1137</v>
      </c>
      <c r="C110" s="1"/>
      <c r="D110" s="1" t="s">
        <v>1139</v>
      </c>
      <c r="E110" s="3" t="str">
        <f>IFERROR(__xludf.DUMMYFUNCTION("GOOGLETRANSLATE(D110,""de"",""en"")"),"I have a bag that I don't like")</f>
        <v>I have a bag that I don't like</v>
      </c>
      <c r="F110" s="2"/>
      <c r="G110" s="5" t="str">
        <f>IFERROR(__xludf.DUMMYFUNCTION("GOOGLETRANSLATE(F110,""en"",""de"")"),"#VALUE!")</f>
        <v>#VALUE!</v>
      </c>
    </row>
    <row r="111">
      <c r="A111" s="3" t="str">
        <f>IFERROR(__xludf.DUMMYFUNCTION("GOOGLETRANSLATE(B111,""de"",""en"")"),"the")</f>
        <v>the</v>
      </c>
      <c r="B111" s="1" t="s">
        <v>1137</v>
      </c>
      <c r="C111" s="1"/>
      <c r="D111" s="1" t="s">
        <v>1140</v>
      </c>
      <c r="E111" s="3" t="str">
        <f>IFERROR(__xludf.DUMMYFUNCTION("GOOGLETRANSLATE(D111,""de"",""en"")"),"he has a woman he doesn't like")</f>
        <v>he has a woman he doesn't like</v>
      </c>
      <c r="F111" s="2"/>
      <c r="G111" s="5" t="str">
        <f>IFERROR(__xludf.DUMMYFUNCTION("GOOGLETRANSLATE(F111,""en"",""de"")"),"#VALUE!")</f>
        <v>#VALUE!</v>
      </c>
    </row>
    <row r="112">
      <c r="A112" s="3" t="str">
        <f>IFERROR(__xludf.DUMMYFUNCTION("GOOGLETRANSLATE(B112,""de"",""en"")"),"the")</f>
        <v>the</v>
      </c>
      <c r="B112" s="1" t="s">
        <v>1137</v>
      </c>
      <c r="C112" s="1"/>
      <c r="D112" s="1" t="s">
        <v>1141</v>
      </c>
      <c r="E112" s="3" t="str">
        <f>IFERROR(__xludf.DUMMYFUNCTION("GOOGLETRANSLATE(D112,""de"",""en"")"),"She has a cat that is white")</f>
        <v>She has a cat that is white</v>
      </c>
      <c r="F112" s="2"/>
      <c r="G112" s="5" t="str">
        <f>IFERROR(__xludf.DUMMYFUNCTION("GOOGLETRANSLATE(F112,""en"",""de"")"),"#VALUE!")</f>
        <v>#VALUE!</v>
      </c>
    </row>
    <row r="113">
      <c r="A113" s="3" t="str">
        <f>IFERROR(__xludf.DUMMYFUNCTION("GOOGLETRANSLATE(B113,""de"",""en"")"),"the")</f>
        <v>the</v>
      </c>
      <c r="B113" s="1" t="s">
        <v>1137</v>
      </c>
      <c r="C113" s="1"/>
      <c r="D113" s="1" t="s">
        <v>1142</v>
      </c>
      <c r="E113" s="3" t="str">
        <f>IFERROR(__xludf.DUMMYFUNCTION("GOOGLETRANSLATE(D113,""de"",""en"")"),"She has a dog that is white")</f>
        <v>She has a dog that is white</v>
      </c>
      <c r="F113" s="2"/>
      <c r="G113" s="5" t="str">
        <f>IFERROR(__xludf.DUMMYFUNCTION("GOOGLETRANSLATE(F113,""en"",""de"")"),"#VALUE!")</f>
        <v>#VALUE!</v>
      </c>
    </row>
    <row r="114">
      <c r="A114" s="3" t="str">
        <f>IFERROR(__xludf.DUMMYFUNCTION("GOOGLETRANSLATE(B114,""de"",""en"")"),"the")</f>
        <v>the</v>
      </c>
      <c r="B114" s="1" t="s">
        <v>1137</v>
      </c>
      <c r="C114" s="1"/>
      <c r="D114" s="1" t="s">
        <v>1143</v>
      </c>
      <c r="E114" s="3" t="str">
        <f>IFERROR(__xludf.DUMMYFUNCTION("GOOGLETRANSLATE(D114,""de"",""en"")"),"She has a car that is white")</f>
        <v>She has a car that is white</v>
      </c>
      <c r="F114" s="2"/>
      <c r="G114" s="5" t="str">
        <f>IFERROR(__xludf.DUMMYFUNCTION("GOOGLETRANSLATE(F114,""en"",""de"")"),"#VALUE!")</f>
        <v>#VALUE!</v>
      </c>
    </row>
    <row r="115">
      <c r="A115" s="3" t="str">
        <f>IFERROR(__xludf.DUMMYFUNCTION("GOOGLETRANSLATE(B115,""de"",""en"")"),"#REF!")</f>
        <v>#REF!</v>
      </c>
      <c r="B115" s="5" t="str">
        <f>IFERROR(__xludf.DUMMYFUNCTION("GOOGLETRANSLATE(A115,""en"",""de"")"),"#REF!")</f>
        <v>#REF!</v>
      </c>
      <c r="C115" s="1"/>
      <c r="D115" s="1" t="s">
        <v>1144</v>
      </c>
      <c r="E115" s="3" t="str">
        <f>IFERROR(__xludf.DUMMYFUNCTION("GOOGLETRANSLATE(D115,""de"",""en"")"),"he has a task for which he is responsible")</f>
        <v>he has a task for which he is responsible</v>
      </c>
      <c r="F115" s="2"/>
      <c r="G115" s="5" t="str">
        <f>IFERROR(__xludf.DUMMYFUNCTION("GOOGLETRANSLATE(F115,""en"",""de"")"),"#VALUE!")</f>
        <v>#VALUE!</v>
      </c>
    </row>
    <row r="116">
      <c r="A116" s="3" t="str">
        <f>IFERROR(__xludf.DUMMYFUNCTION("GOOGLETRANSLATE(B116,""de"",""en"")"),"#REF!")</f>
        <v>#REF!</v>
      </c>
      <c r="B116" s="5" t="str">
        <f>IFERROR(__xludf.DUMMYFUNCTION("GOOGLETRANSLATE(A116,""en"",""de"")"),"#REF!")</f>
        <v>#REF!</v>
      </c>
      <c r="C116" s="1"/>
      <c r="D116" s="1" t="s">
        <v>1145</v>
      </c>
      <c r="E116" s="3" t="str">
        <f>IFERROR(__xludf.DUMMYFUNCTION("GOOGLETRANSLATE(D116,""de"",""en"")"),"he has a cat that he is responsible for")</f>
        <v>he has a cat that he is responsible for</v>
      </c>
      <c r="F116" s="2"/>
      <c r="G116" s="5" t="str">
        <f>IFERROR(__xludf.DUMMYFUNCTION("GOOGLETRANSLATE(F116,""en"",""de"")"),"#VALUE!")</f>
        <v>#VALUE!</v>
      </c>
    </row>
    <row r="117">
      <c r="A117" s="3" t="str">
        <f>IFERROR(__xludf.DUMMYFUNCTION("GOOGLETRANSLATE(B117,""de"",""en"")"),"#REF!")</f>
        <v>#REF!</v>
      </c>
      <c r="B117" s="5" t="str">
        <f>IFERROR(__xludf.DUMMYFUNCTION("GOOGLETRANSLATE(A117,""en"",""de"")"),"#REF!")</f>
        <v>#REF!</v>
      </c>
      <c r="C117" s="1"/>
      <c r="D117" s="1" t="s">
        <v>1144</v>
      </c>
      <c r="E117" s="3" t="str">
        <f>IFERROR(__xludf.DUMMYFUNCTION("GOOGLETRANSLATE(D117,""de"",""en"")"),"he has a task for which he is responsible")</f>
        <v>he has a task for which he is responsible</v>
      </c>
      <c r="F117" s="2"/>
      <c r="G117" s="5" t="str">
        <f>IFERROR(__xludf.DUMMYFUNCTION("GOOGLETRANSLATE(F117,""en"",""de"")"),"#VALUE!")</f>
        <v>#VALUE!</v>
      </c>
    </row>
    <row r="118">
      <c r="A118" s="3" t="str">
        <f>IFERROR(__xludf.DUMMYFUNCTION("GOOGLETRANSLATE(B118,""de"",""en"")"),"#REF!")</f>
        <v>#REF!</v>
      </c>
      <c r="B118" s="5" t="str">
        <f>IFERROR(__xludf.DUMMYFUNCTION("GOOGLETRANSLATE(A118,""en"",""de"")"),"#REF!")</f>
        <v>#REF!</v>
      </c>
      <c r="C118" s="1"/>
      <c r="D118" s="1" t="s">
        <v>1146</v>
      </c>
      <c r="E118" s="3" t="str">
        <f>IFERROR(__xludf.DUMMYFUNCTION("GOOGLETRANSLATE(D118,""de"",""en"")"),"The child must learn that he now has a task for which he alone is responsible")</f>
        <v>The child must learn that he now has a task for which he alone is responsible</v>
      </c>
      <c r="F118" s="2"/>
      <c r="G118" s="5" t="str">
        <f>IFERROR(__xludf.DUMMYFUNCTION("GOOGLETRANSLATE(F118,""en"",""de"")"),"#VALUE!")</f>
        <v>#VALUE!</v>
      </c>
    </row>
    <row r="119">
      <c r="A119" s="3" t="str">
        <f>IFERROR(__xludf.DUMMYFUNCTION("GOOGLETRANSLATE(B119,""de"",""en"")"),"#REF!")</f>
        <v>#REF!</v>
      </c>
      <c r="B119" s="5" t="str">
        <f>IFERROR(__xludf.DUMMYFUNCTION("GOOGLETRANSLATE(A119,""en"",""de"")"),"#REF!")</f>
        <v>#REF!</v>
      </c>
      <c r="C119" s="1"/>
      <c r="D119" s="1" t="s">
        <v>1147</v>
      </c>
      <c r="E119" s="3" t="str">
        <f>IFERROR(__xludf.DUMMYFUNCTION("GOOGLETRANSLATE(D119,""de"",""en"")"),"I have a family that I have to work for")</f>
        <v>I have a family that I have to work for</v>
      </c>
      <c r="F119" s="2"/>
      <c r="G119" s="5" t="str">
        <f>IFERROR(__xludf.DUMMYFUNCTION("GOOGLETRANSLATE(F119,""en"",""de"")"),"#VALUE!")</f>
        <v>#VALUE!</v>
      </c>
    </row>
    <row r="120">
      <c r="A120" s="3" t="str">
        <f>IFERROR(__xludf.DUMMYFUNCTION("GOOGLETRANSLATE(B120,""de"",""en"")"),"Requirement")</f>
        <v>Requirement</v>
      </c>
      <c r="B120" s="21" t="s">
        <v>1148</v>
      </c>
      <c r="C120" s="1" t="s">
        <v>1128</v>
      </c>
      <c r="D120" s="1" t="s">
        <v>1149</v>
      </c>
      <c r="E120" s="3" t="str">
        <f>IFERROR(__xludf.DUMMYFUNCTION("GOOGLETRANSLATE(D120,""de"",""en"")"),"There is a high demand for programmers in Frankfurt.")</f>
        <v>There is a high demand for programmers in Frankfurt.</v>
      </c>
      <c r="F120" s="2"/>
      <c r="G120" s="5" t="str">
        <f>IFERROR(__xludf.DUMMYFUNCTION("GOOGLETRANSLATE(F120,""en"",""de"")"),"#VALUE!")</f>
        <v>#VALUE!</v>
      </c>
    </row>
    <row r="121">
      <c r="A121" s="3" t="str">
        <f>IFERROR(__xludf.DUMMYFUNCTION("GOOGLETRANSLATE(B121,""de"",""en"")"),"Disabled person")</f>
        <v>Disabled person</v>
      </c>
      <c r="B121" s="21" t="s">
        <v>1150</v>
      </c>
      <c r="C121" s="1" t="s">
        <v>1128</v>
      </c>
      <c r="D121" s="1" t="s">
        <v>1151</v>
      </c>
      <c r="E121" s="3" t="str">
        <f>IFERROR(__xludf.DUMMYFUNCTION("GOOGLETRANSLATE(D121,""de"",""en"")"),"""The toilet is reserved for disabled people.""")</f>
        <v>"The toilet is reserved for disabled people."</v>
      </c>
      <c r="F121" s="2"/>
      <c r="G121" s="5" t="str">
        <f>IFERROR(__xludf.DUMMYFUNCTION("GOOGLETRANSLATE(F121,""en"",""de"")"),"#VALUE!")</f>
        <v>#VALUE!</v>
      </c>
    </row>
    <row r="122">
      <c r="A122" s="3" t="str">
        <f>IFERROR(__xludf.DUMMYFUNCTION("GOOGLETRANSLATE(B122,""de"",""en"")"),"obstacle")</f>
        <v>obstacle</v>
      </c>
      <c r="B122" s="22" t="s">
        <v>1152</v>
      </c>
      <c r="D122" s="19" t="s">
        <v>1074</v>
      </c>
      <c r="E122" s="3" t="str">
        <f>IFERROR(__xludf.DUMMYFUNCTION("GOOGLETRANSLATE(D122,""de"",""en"")"),"The lack of a German certificate can be an obstacle when looking for a job in Germany.")</f>
        <v>The lack of a German certificate can be an obstacle when looking for a job in Germany.</v>
      </c>
      <c r="F122" s="2"/>
      <c r="G122" s="5" t="str">
        <f>IFERROR(__xludf.DUMMYFUNCTION("GOOGLETRANSLATE(F122,""en"",""de"")"),"#VALUE!")</f>
        <v>#VALUE!</v>
      </c>
    </row>
    <row r="123">
      <c r="A123" s="3" t="str">
        <f>IFERROR(__xludf.DUMMYFUNCTION("GOOGLETRANSLATE(B123,""de"",""en"")"),"switch")</f>
        <v>switch</v>
      </c>
      <c r="B123" s="1" t="s">
        <v>1153</v>
      </c>
      <c r="C123" s="1"/>
      <c r="D123" s="1" t="s">
        <v>1154</v>
      </c>
      <c r="E123" s="3" t="str">
        <f>IFERROR(__xludf.DUMMYFUNCTION("GOOGLETRANSLATE(D123,""de"",""en"")"),"Please turn on the lights.")</f>
        <v>Please turn on the lights.</v>
      </c>
      <c r="F123" s="2"/>
      <c r="G123" s="5" t="str">
        <f>IFERROR(__xludf.DUMMYFUNCTION("GOOGLETRANSLATE(F123,""en"",""de"")"),"#VALUE!")</f>
        <v>#VALUE!</v>
      </c>
    </row>
    <row r="124">
      <c r="A124" s="3" t="str">
        <f>IFERROR(__xludf.DUMMYFUNCTION("GOOGLETRANSLATE(B124,""de"",""en"")"),"turn on")</f>
        <v>turn on</v>
      </c>
      <c r="B124" s="1" t="s">
        <v>1155</v>
      </c>
      <c r="D124" s="5" t="str">
        <f>IFERROR(__xludf.DUMMYFUNCTION("GOOGLETRANSLATE(E124,""en"",""de"")"),"#REF!")</f>
        <v>#REF!</v>
      </c>
      <c r="E124" s="3" t="str">
        <f>IFERROR(__xludf.DUMMYFUNCTION("GOOGLETRANSLATE(D124,""de"",""en"")"),"#REF!")</f>
        <v>#REF!</v>
      </c>
      <c r="F124" s="2"/>
      <c r="G124" s="5" t="str">
        <f>IFERROR(__xludf.DUMMYFUNCTION("GOOGLETRANSLATE(F124,""en"",""de"")"),"#VALUE!")</f>
        <v>#VALUE!</v>
      </c>
    </row>
    <row r="125">
      <c r="A125" s="3" t="str">
        <f>IFERROR(__xludf.DUMMYFUNCTION("GOOGLETRANSLATE(B125,""de"",""en"")"),"turn off")</f>
        <v>turn off</v>
      </c>
      <c r="B125" s="1" t="s">
        <v>1156</v>
      </c>
      <c r="D125" s="5" t="str">
        <f>IFERROR(__xludf.DUMMYFUNCTION("GOOGLETRANSLATE(E125,""en"",""de"")"),"#REF!")</f>
        <v>#REF!</v>
      </c>
      <c r="E125" s="3" t="str">
        <f>IFERROR(__xludf.DUMMYFUNCTION("GOOGLETRANSLATE(D125,""de"",""en"")"),"#REF!")</f>
        <v>#REF!</v>
      </c>
      <c r="F125" s="2"/>
      <c r="G125" s="5" t="str">
        <f>IFERROR(__xludf.DUMMYFUNCTION("GOOGLETRANSLATE(F125,""en"",""de"")"),"#VALUE!")</f>
        <v>#VALUE!</v>
      </c>
    </row>
    <row r="126">
      <c r="A126" s="3" t="str">
        <f>IFERROR(__xludf.DUMMYFUNCTION("GOOGLETRANSLATE(B126,""de"",""en"")"),"instructions")</f>
        <v>instructions</v>
      </c>
      <c r="B126" s="1" t="s">
        <v>1157</v>
      </c>
      <c r="C126" s="1">
        <v>1.0</v>
      </c>
      <c r="D126" s="1" t="s">
        <v>1158</v>
      </c>
      <c r="E126" s="3" t="str">
        <f>IFERROR(__xludf.DUMMYFUNCTION("GOOGLETRANSLATE(D126,""de"",""en"")"),"He didn't follow the teacher's instructions./Always take medication exactly as the doctor told you.")</f>
        <v>He didn't follow the teacher's instructions./Always take medication exactly as the doctor told you.</v>
      </c>
      <c r="F126" s="2"/>
      <c r="G126" s="5" t="str">
        <f>IFERROR(__xludf.DUMMYFUNCTION("GOOGLETRANSLATE(F126,""en"",""de"")"),"#VALUE!")</f>
        <v>#VALUE!</v>
      </c>
    </row>
    <row r="127">
      <c r="A127" s="3" t="str">
        <f>IFERROR(__xludf.DUMMYFUNCTION("GOOGLETRANSLATE(B127,""de"",""en"")"),"department store")</f>
        <v>department store</v>
      </c>
      <c r="B127" s="1" t="s">
        <v>1159</v>
      </c>
      <c r="D127" s="5" t="str">
        <f>IFERROR(__xludf.DUMMYFUNCTION("GOOGLETRANSLATE(E127,""en"",""de"")"),"#REF!")</f>
        <v>#REF!</v>
      </c>
      <c r="E127" s="3" t="str">
        <f>IFERROR(__xludf.DUMMYFUNCTION("GOOGLETRANSLATE(D127,""de"",""en"")"),"#REF!")</f>
        <v>#REF!</v>
      </c>
      <c r="F127" s="2"/>
      <c r="G127" s="5" t="str">
        <f>IFERROR(__xludf.DUMMYFUNCTION("GOOGLETRANSLATE(F127,""en"",""de"")"),"#VALUE!")</f>
        <v>#VALUE!</v>
      </c>
    </row>
    <row r="128">
      <c r="A128" s="3" t="str">
        <f>IFERROR(__xludf.DUMMYFUNCTION("GOOGLETRANSLATE(B128,""de"",""en"")"),"announcement")</f>
        <v>announcement</v>
      </c>
      <c r="B128" s="1" t="s">
        <v>1160</v>
      </c>
      <c r="C128" s="1" t="s">
        <v>1128</v>
      </c>
      <c r="D128" s="5" t="str">
        <f>IFERROR(__xludf.DUMMYFUNCTION("GOOGLETRANSLATE(E128,""en"",""de"")"),"#REF!")</f>
        <v>#REF!</v>
      </c>
      <c r="E128" s="3" t="str">
        <f>IFERROR(__xludf.DUMMYFUNCTION("GOOGLETRANSLATE(D128,""de"",""en"")"),"#REF!")</f>
        <v>#REF!</v>
      </c>
      <c r="F128" s="2"/>
      <c r="G128" s="5" t="str">
        <f>IFERROR(__xludf.DUMMYFUNCTION("GOOGLETRANSLATE(F128,""en"",""de"")"),"#VALUE!")</f>
        <v>#VALUE!</v>
      </c>
    </row>
    <row r="129">
      <c r="A129" s="3" t="str">
        <f>IFERROR(__xludf.DUMMYFUNCTION("GOOGLETRANSLATE(B129,""de"",""en"")"),"Announcements")</f>
        <v>Announcements</v>
      </c>
      <c r="B129" s="1" t="s">
        <v>1161</v>
      </c>
      <c r="D129" s="5" t="str">
        <f>IFERROR(__xludf.DUMMYFUNCTION("GOOGLETRANSLATE(E129,""en"",""de"")"),"#REF!")</f>
        <v>#REF!</v>
      </c>
      <c r="E129" s="3" t="str">
        <f>IFERROR(__xludf.DUMMYFUNCTION("GOOGLETRANSLATE(D129,""de"",""en"")"),"#REF!")</f>
        <v>#REF!</v>
      </c>
      <c r="F129" s="2"/>
      <c r="G129" s="5" t="str">
        <f>IFERROR(__xludf.DUMMYFUNCTION("GOOGLETRANSLATE(F129,""en"",""de"")"),"#VALUE!")</f>
        <v>#VALUE!</v>
      </c>
    </row>
    <row r="130">
      <c r="A130" s="11" t="str">
        <f>IFERROR(__xludf.DUMMYFUNCTION("GOOGLETRANSLATE(B39,""de"",""en"")"),"announcement")</f>
        <v>announcement</v>
      </c>
      <c r="B130" s="1" t="s">
        <v>1005</v>
      </c>
      <c r="D130" s="5" t="str">
        <f>IFERROR(__xludf.DUMMYFUNCTION("GOOGLETRANSLATE(E130,""en"",""de"")"),"#REF!")</f>
        <v>#REF!</v>
      </c>
      <c r="E130" s="3" t="str">
        <f>IFERROR(__xludf.DUMMYFUNCTION("GOOGLETRANSLATE(D130,""de"",""en"")"),"#REF!")</f>
        <v>#REF!</v>
      </c>
      <c r="F130" s="2"/>
      <c r="G130" s="5" t="str">
        <f>IFERROR(__xludf.DUMMYFUNCTION("GOOGLETRANSLATE(F130,""en"",""de"")"),"#VALUE!")</f>
        <v>#VALUE!</v>
      </c>
    </row>
    <row r="131">
      <c r="A131" s="3" t="str">
        <f>IFERROR(__xludf.DUMMYFUNCTION("GOOGLETRANSLATE(B131,""de"",""en"")"),"Transit travelers")</f>
        <v>Transit travelers</v>
      </c>
      <c r="B131" s="1" t="s">
        <v>1162</v>
      </c>
      <c r="D131" s="5" t="str">
        <f>IFERROR(__xludf.DUMMYFUNCTION("GOOGLETRANSLATE(E131,""en"",""de"")"),"#REF!")</f>
        <v>#REF!</v>
      </c>
      <c r="E131" s="3" t="str">
        <f>IFERROR(__xludf.DUMMYFUNCTION("GOOGLETRANSLATE(D131,""de"",""en"")"),"#REF!")</f>
        <v>#REF!</v>
      </c>
      <c r="F131" s="2"/>
      <c r="G131" s="5" t="str">
        <f>IFERROR(__xludf.DUMMYFUNCTION("GOOGLETRANSLATE(F131,""en"",""de"")"),"#VALUE!")</f>
        <v>#VALUE!</v>
      </c>
    </row>
    <row r="132">
      <c r="A132" s="3" t="str">
        <f>IFERROR(__xludf.DUMMYFUNCTION("GOOGLETRANSLATE(B132,""de"",""en"")"),"move")</f>
        <v>move</v>
      </c>
      <c r="B132" s="1" t="s">
        <v>1163</v>
      </c>
      <c r="D132" s="5" t="str">
        <f>IFERROR(__xludf.DUMMYFUNCTION("GOOGLETRANSLATE(E132,""en"",""de"")"),"geben Sie sich")</f>
        <v>geben Sie sich</v>
      </c>
      <c r="E132" s="3" t="s">
        <v>1164</v>
      </c>
      <c r="F132" s="2"/>
      <c r="G132" s="5" t="str">
        <f>IFERROR(__xludf.DUMMYFUNCTION("GOOGLETRANSLATE(F132,""en"",""de"")"),"#VALUE!")</f>
        <v>#VALUE!</v>
      </c>
    </row>
    <row r="133">
      <c r="A133" s="3" t="str">
        <f>IFERROR(__xludf.DUMMYFUNCTION("GOOGLETRANSLATE(B133,""de"",""en"")"),"embark")</f>
        <v>embark</v>
      </c>
      <c r="B133" s="1" t="s">
        <v>1165</v>
      </c>
      <c r="D133" s="5" t="str">
        <f>IFERROR(__xludf.DUMMYFUNCTION("GOOGLETRANSLATE(E133,""en"",""de"")"),"#REF!")</f>
        <v>#REF!</v>
      </c>
      <c r="E133" s="3" t="str">
        <f>IFERROR(__xludf.DUMMYFUNCTION("GOOGLETRANSLATE(D133,""de"",""en"")"),"#REF!")</f>
        <v>#REF!</v>
      </c>
      <c r="F133" s="2"/>
      <c r="G133" s="5" t="str">
        <f>IFERROR(__xludf.DUMMYFUNCTION("GOOGLETRANSLATE(F133,""en"",""de"")"),"#VALUE!")</f>
        <v>#VALUE!</v>
      </c>
    </row>
    <row r="134">
      <c r="A134" s="23" t="s">
        <v>1166</v>
      </c>
      <c r="B134" s="1" t="s">
        <v>1167</v>
      </c>
      <c r="D134" s="5" t="str">
        <f>IFERROR(__xludf.DUMMYFUNCTION("GOOGLETRANSLATE(E134,""en"",""de"")"),"#VALUE!")</f>
        <v>#VALUE!</v>
      </c>
      <c r="E134" s="3"/>
      <c r="F134" s="2"/>
      <c r="G134" s="5" t="str">
        <f>IFERROR(__xludf.DUMMYFUNCTION("GOOGLETRANSLATE(F134,""en"",""de"")"),"#VALUE!")</f>
        <v>#VALUE!</v>
      </c>
    </row>
    <row r="135">
      <c r="A135" s="3" t="str">
        <f>IFERROR(__xludf.DUMMYFUNCTION("GOOGLETRANSLATE(B135,""de"",""en"")"),"delayed")</f>
        <v>delayed</v>
      </c>
      <c r="B135" s="1" t="s">
        <v>1168</v>
      </c>
      <c r="D135" s="5" t="str">
        <f>IFERROR(__xludf.DUMMYFUNCTION("GOOGLETRANSLATE(E135,""en"",""de"")"),"#REF!")</f>
        <v>#REF!</v>
      </c>
      <c r="E135" s="3" t="str">
        <f>IFERROR(__xludf.DUMMYFUNCTION("GOOGLETRANSLATE(D135,""de"",""en"")"),"#REF!")</f>
        <v>#REF!</v>
      </c>
      <c r="F135" s="2"/>
      <c r="G135" s="5" t="str">
        <f>IFERROR(__xludf.DUMMYFUNCTION("GOOGLETRANSLATE(F135,""en"",""de"")"),"#VALUE!")</f>
        <v>#VALUE!</v>
      </c>
    </row>
    <row r="136">
      <c r="A136" s="3" t="str">
        <f>IFERROR(__xludf.DUMMYFUNCTION("GOOGLETRANSLATE(B136,""de"",""en"")"),"check")</f>
        <v>check</v>
      </c>
      <c r="B136" s="1" t="s">
        <v>1169</v>
      </c>
      <c r="D136" s="5" t="str">
        <f>IFERROR(__xludf.DUMMYFUNCTION("GOOGLETRANSLATE(E136,""en"",""de"")"),"#REF!")</f>
        <v>#REF!</v>
      </c>
      <c r="E136" s="3" t="str">
        <f>IFERROR(__xludf.DUMMYFUNCTION("GOOGLETRANSLATE(D136,""de"",""en"")"),"#REF!")</f>
        <v>#REF!</v>
      </c>
      <c r="F136" s="2"/>
      <c r="G136" s="5" t="str">
        <f>IFERROR(__xludf.DUMMYFUNCTION("GOOGLETRANSLATE(F136,""en"",""de"")"),"#VALUE!")</f>
        <v>#VALUE!</v>
      </c>
    </row>
    <row r="137">
      <c r="A137" s="3" t="str">
        <f>IFERROR(__xludf.DUMMYFUNCTION("GOOGLETRANSLATE(B137,""de"",""en"")"),"check")</f>
        <v>check</v>
      </c>
      <c r="B137" s="1" t="s">
        <v>1170</v>
      </c>
      <c r="D137" s="5" t="str">
        <f>IFERROR(__xludf.DUMMYFUNCTION("GOOGLETRANSLATE(E137,""en"",""de"")"),"#REF!")</f>
        <v>#REF!</v>
      </c>
      <c r="E137" s="3" t="str">
        <f>IFERROR(__xludf.DUMMYFUNCTION("GOOGLETRANSLATE(D137,""de"",""en"")"),"#REF!")</f>
        <v>#REF!</v>
      </c>
      <c r="F137" s="2"/>
      <c r="G137" s="5" t="str">
        <f>IFERROR(__xludf.DUMMYFUNCTION("GOOGLETRANSLATE(F137,""en"",""de"")"),"#VALUE!")</f>
        <v>#VALUE!</v>
      </c>
    </row>
    <row r="138">
      <c r="A138" s="3" t="str">
        <f>IFERROR(__xludf.DUMMYFUNCTION("GOOGLETRANSLATE(B138,""de"",""en"")"),"the exam")</f>
        <v>the exam</v>
      </c>
      <c r="B138" s="1" t="s">
        <v>1171</v>
      </c>
      <c r="D138" s="5" t="str">
        <f>IFERROR(__xludf.DUMMYFUNCTION("GOOGLETRANSLATE(E138,""en"",""de"")"),"#REF!")</f>
        <v>#REF!</v>
      </c>
      <c r="E138" s="3" t="str">
        <f>IFERROR(__xludf.DUMMYFUNCTION("GOOGLETRANSLATE(D138,""de"",""en"")"),"#REF!")</f>
        <v>#REF!</v>
      </c>
      <c r="F138" s="2"/>
      <c r="G138" s="5" t="str">
        <f>IFERROR(__xludf.DUMMYFUNCTION("GOOGLETRANSLATE(F138,""en"",""de"")"),"#VALUE!")</f>
        <v>#VALUE!</v>
      </c>
    </row>
    <row r="139">
      <c r="A139" s="3" t="str">
        <f>IFERROR(__xludf.DUMMYFUNCTION("GOOGLETRANSLATE(B139,""de"",""en"")"),"agree")</f>
        <v>agree</v>
      </c>
      <c r="B139" s="1" t="s">
        <v>1172</v>
      </c>
      <c r="D139" s="5" t="str">
        <f>IFERROR(__xludf.DUMMYFUNCTION("GOOGLETRANSLATE(E139,""en"",""de"")"),"#REF!")</f>
        <v>#REF!</v>
      </c>
      <c r="E139" s="3" t="str">
        <f>IFERROR(__xludf.DUMMYFUNCTION("GOOGLETRANSLATE(D139,""de"",""en"")"),"#REF!")</f>
        <v>#REF!</v>
      </c>
      <c r="F139" s="2"/>
      <c r="G139" s="5" t="str">
        <f>IFERROR(__xludf.DUMMYFUNCTION("GOOGLETRANSLATE(F139,""en"",""de"")"),"#VALUE!")</f>
        <v>#VALUE!</v>
      </c>
    </row>
    <row r="140">
      <c r="A140" s="3" t="str">
        <f>IFERROR(__xludf.DUMMYFUNCTION("GOOGLETRANSLATE(B140,""de"",""en"")"),"Alternative date")</f>
        <v>Alternative date</v>
      </c>
      <c r="B140" s="1" t="s">
        <v>1173</v>
      </c>
      <c r="C140" s="1" t="s">
        <v>986</v>
      </c>
      <c r="D140" s="5" t="str">
        <f>IFERROR(__xludf.DUMMYFUNCTION("GOOGLETRANSLATE(E140,""en"",""de"")"),"#REF!")</f>
        <v>#REF!</v>
      </c>
      <c r="E140" s="3" t="str">
        <f>IFERROR(__xludf.DUMMYFUNCTION("GOOGLETRANSLATE(D140,""de"",""en"")"),"#REF!")</f>
        <v>#REF!</v>
      </c>
      <c r="F140" s="2"/>
      <c r="G140" s="5" t="str">
        <f>IFERROR(__xludf.DUMMYFUNCTION("GOOGLETRANSLATE(F140,""en"",""de"")"),"#VALUE!")</f>
        <v>#VALUE!</v>
      </c>
    </row>
    <row r="141">
      <c r="A141" s="3" t="s">
        <v>1174</v>
      </c>
      <c r="B141" s="1" t="s">
        <v>1175</v>
      </c>
      <c r="C141" s="1" t="s">
        <v>1128</v>
      </c>
      <c r="D141" s="5" t="str">
        <f>IFERROR(__xludf.DUMMYFUNCTION("GOOGLETRANSLATE(E141,""en"",""de"")"),"Ich werde nicht von meinem Ziel abweichen.")</f>
        <v>Ich werde nicht von meinem Ziel abweichen.</v>
      </c>
      <c r="E141" s="3" t="s">
        <v>1176</v>
      </c>
      <c r="F141" s="2"/>
      <c r="G141" s="5" t="str">
        <f>IFERROR(__xludf.DUMMYFUNCTION("GOOGLETRANSLATE(F141,""en"",""de"")"),"#VALUE!")</f>
        <v>#VALUE!</v>
      </c>
    </row>
    <row r="142">
      <c r="A142" s="3" t="str">
        <f>IFERROR(__xludf.DUMMYFUNCTION("GOOGLETRANSLATE(B142,""de"",""en"")"),"Celebration prices")</f>
        <v>Celebration prices</v>
      </c>
      <c r="B142" s="1" t="s">
        <v>1177</v>
      </c>
      <c r="D142" s="5" t="str">
        <f>IFERROR(__xludf.DUMMYFUNCTION("GOOGLETRANSLATE(#REF!,""en"",""de"")"),"#REF!")</f>
        <v>#REF!</v>
      </c>
      <c r="E142" s="2"/>
      <c r="F142" s="2"/>
      <c r="G142" s="5" t="str">
        <f>IFERROR(__xludf.DUMMYFUNCTION("GOOGLETRANSLATE(F142,""en"",""de"")"),"#VALUE!")</f>
        <v>#VALUE!</v>
      </c>
    </row>
    <row r="143">
      <c r="A143" s="3" t="str">
        <f>IFERROR(__xludf.DUMMYFUNCTION("GOOGLETRANSLATE(B143,""de"",""en"")"),"Celebration")</f>
        <v>Celebration</v>
      </c>
      <c r="B143" s="1" t="s">
        <v>1178</v>
      </c>
      <c r="D143" s="5" t="str">
        <f>IFERROR(__xludf.DUMMYFUNCTION("GOOGLETRANSLATE(E143,""en"",""de"")"),"#REF!")</f>
        <v>#REF!</v>
      </c>
      <c r="E143" s="3" t="str">
        <f>IFERROR(__xludf.DUMMYFUNCTION("GOOGLETRANSLATE(D143,""de"",""en"")"),"#REF!")</f>
        <v>#REF!</v>
      </c>
      <c r="F143" s="2"/>
      <c r="G143" s="5" t="str">
        <f>IFERROR(__xludf.DUMMYFUNCTION("GOOGLETRANSLATE(F143,""en"",""de"")"),"#VALUE!")</f>
        <v>#VALUE!</v>
      </c>
    </row>
    <row r="144">
      <c r="A144" s="3" t="str">
        <f>IFERROR(__xludf.DUMMYFUNCTION("GOOGLETRANSLATE(B144,""de"",""en"")"),"the experiences")</f>
        <v>the experiences</v>
      </c>
      <c r="B144" s="1" t="s">
        <v>1179</v>
      </c>
      <c r="C144" s="1">
        <v>1.0</v>
      </c>
      <c r="D144" s="1" t="s">
        <v>1180</v>
      </c>
      <c r="E144" s="3" t="str">
        <f>IFERROR(__xludf.DUMMYFUNCTION("GOOGLETRANSLATE(D144,""de"",""en"")"),"My experience traveling by bus in France was terrible.")</f>
        <v>My experience traveling by bus in France was terrible.</v>
      </c>
      <c r="F144" s="2"/>
      <c r="G144" s="5" t="str">
        <f>IFERROR(__xludf.DUMMYFUNCTION("GOOGLETRANSLATE(F144,""en"",""de"")"),"#VALUE!")</f>
        <v>#VALUE!</v>
      </c>
    </row>
    <row r="145">
      <c r="A145" s="3" t="str">
        <f>IFERROR(__xludf.DUMMYFUNCTION("GOOGLETRANSLATE(B145,""de"",""en"")"),"the floor")</f>
        <v>the floor</v>
      </c>
      <c r="B145" s="1" t="s">
        <v>1181</v>
      </c>
      <c r="D145" s="5" t="str">
        <f>IFERROR(__xludf.DUMMYFUNCTION("GOOGLETRANSLATE(E145,""en"",""de"")"),"Wir wohnen im ersten Stock")</f>
        <v>Wir wohnen im ersten Stock</v>
      </c>
      <c r="E145" s="3" t="s">
        <v>1182</v>
      </c>
      <c r="F145" s="2"/>
      <c r="G145" s="5" t="str">
        <f>IFERROR(__xludf.DUMMYFUNCTION("GOOGLETRANSLATE(F145,""en"",""de"")"),"#VALUE!")</f>
        <v>#VALUE!</v>
      </c>
    </row>
    <row r="146">
      <c r="A146" s="3" t="str">
        <f>IFERROR(__xludf.DUMMYFUNCTION("GOOGLETRANSLATE(B146,""de"",""en"")"),"floor")</f>
        <v>floor</v>
      </c>
      <c r="B146" s="1" t="s">
        <v>1183</v>
      </c>
      <c r="D146" s="5" t="str">
        <f>IFERROR(__xludf.DUMMYFUNCTION("GOOGLETRANSLATE(E146,""en"",""de"")"),"#REF!")</f>
        <v>#REF!</v>
      </c>
      <c r="E146" s="3" t="str">
        <f>IFERROR(__xludf.DUMMYFUNCTION("GOOGLETRANSLATE(D146,""de"",""en"")"),"#REF!")</f>
        <v>#REF!</v>
      </c>
      <c r="F146" s="2"/>
      <c r="G146" s="5" t="str">
        <f>IFERROR(__xludf.DUMMYFUNCTION("GOOGLETRANSLATE(F146,""en"",""de"")"),"#VALUE!")</f>
        <v>#VALUE!</v>
      </c>
    </row>
    <row r="147">
      <c r="A147" s="3" t="str">
        <f>IFERROR(__xludf.DUMMYFUNCTION("GOOGLETRANSLATE(B147,""de"",""en"")"),"the clam")</f>
        <v>the clam</v>
      </c>
      <c r="B147" s="1" t="s">
        <v>1184</v>
      </c>
      <c r="D147" s="5" t="str">
        <f>IFERROR(__xludf.DUMMYFUNCTION("GOOGLETRANSLATE(E147,""en"",""de"")"),"#REF!")</f>
        <v>#REF!</v>
      </c>
      <c r="E147" s="3" t="str">
        <f>IFERROR(__xludf.DUMMYFUNCTION("GOOGLETRANSLATE(D147,""de"",""en"")"),"#REF!")</f>
        <v>#REF!</v>
      </c>
      <c r="F147" s="2"/>
      <c r="G147" s="5" t="str">
        <f>IFERROR(__xludf.DUMMYFUNCTION("GOOGLETRANSLATE(F147,""en"",""de"")"),"#VALUE!")</f>
        <v>#VALUE!</v>
      </c>
    </row>
    <row r="148">
      <c r="A148" s="3" t="str">
        <f>IFERROR(__xludf.DUMMYFUNCTION("GOOGLETRANSLATE(B148,""de"",""en"")"),"the tongue")</f>
        <v>the tongue</v>
      </c>
      <c r="B148" s="1" t="s">
        <v>1185</v>
      </c>
      <c r="D148" s="5" t="str">
        <f>IFERROR(__xludf.DUMMYFUNCTION("GOOGLETRANSLATE(E148,""en"",""de"")"),"#REF!")</f>
        <v>#REF!</v>
      </c>
      <c r="E148" s="3" t="str">
        <f>IFERROR(__xludf.DUMMYFUNCTION("GOOGLETRANSLATE(D148,""de"",""en"")"),"#REF!")</f>
        <v>#REF!</v>
      </c>
      <c r="F148" s="2"/>
      <c r="G148" s="5" t="str">
        <f>IFERROR(__xludf.DUMMYFUNCTION("GOOGLETRANSLATE(F148,""en"",""de"")"),"#VALUE!")</f>
        <v>#VALUE!</v>
      </c>
    </row>
    <row r="149">
      <c r="A149" s="3" t="str">
        <f>IFERROR(__xludf.DUMMYFUNCTION("GOOGLETRANSLATE(B149,""de"",""en"")"),"Sole fish")</f>
        <v>Sole fish</v>
      </c>
      <c r="B149" s="1" t="s">
        <v>1186</v>
      </c>
      <c r="D149" s="5" t="str">
        <f>IFERROR(__xludf.DUMMYFUNCTION("GOOGLETRANSLATE(E149,""en"",""de"")"),"#REF!")</f>
        <v>#REF!</v>
      </c>
      <c r="E149" s="3" t="str">
        <f>IFERROR(__xludf.DUMMYFUNCTION("GOOGLETRANSLATE(D149,""de"",""en"")"),"#REF!")</f>
        <v>#REF!</v>
      </c>
      <c r="F149" s="2"/>
      <c r="G149" s="5" t="str">
        <f>IFERROR(__xludf.DUMMYFUNCTION("GOOGLETRANSLATE(F149,""en"",""de"")"),"#VALUE!")</f>
        <v>#VALUE!</v>
      </c>
    </row>
    <row r="150">
      <c r="A150" s="3" t="s">
        <v>1187</v>
      </c>
      <c r="B150" s="1" t="s">
        <v>1188</v>
      </c>
      <c r="C150" s="1" t="s">
        <v>1128</v>
      </c>
      <c r="D150" s="1" t="s">
        <v>1189</v>
      </c>
      <c r="E150" s="3" t="str">
        <f>IFERROR(__xludf.DUMMYFUNCTION("GOOGLETRANSLATE(D150,""de"",""en"")"),"at the end as dessert.")</f>
        <v>at the end as dessert.</v>
      </c>
      <c r="F150" s="2"/>
      <c r="G150" s="5" t="str">
        <f>IFERROR(__xludf.DUMMYFUNCTION("GOOGLETRANSLATE(F150,""en"",""de"")"),"#VALUE!")</f>
        <v>#VALUE!</v>
      </c>
    </row>
    <row r="151">
      <c r="A151" s="3" t="str">
        <f>IFERROR(__xludf.DUMMYFUNCTION("GOOGLETRANSLATE(B151,""de"",""en"")"),"the pie")</f>
        <v>the pie</v>
      </c>
      <c r="B151" s="1" t="s">
        <v>1190</v>
      </c>
      <c r="D151" s="5" t="str">
        <f>IFERROR(__xludf.DUMMYFUNCTION("GOOGLETRANSLATE(E151,""en"",""de"")"),"#REF!")</f>
        <v>#REF!</v>
      </c>
      <c r="E151" s="3" t="str">
        <f>IFERROR(__xludf.DUMMYFUNCTION("GOOGLETRANSLATE(D151,""de"",""en"")"),"#REF!")</f>
        <v>#REF!</v>
      </c>
      <c r="F151" s="2"/>
      <c r="G151" s="5" t="str">
        <f>IFERROR(__xludf.DUMMYFUNCTION("GOOGLETRANSLATE(F151,""en"",""de"")"),"#VALUE!")</f>
        <v>#VALUE!</v>
      </c>
    </row>
    <row r="152">
      <c r="A152" s="3" t="s">
        <v>1191</v>
      </c>
      <c r="B152" s="1" t="s">
        <v>1192</v>
      </c>
      <c r="D152" s="5" t="str">
        <f>IFERROR(__xludf.DUMMYFUNCTION("GOOGLETRANSLATE(E152,""en"",""de"")"),"#REF!")</f>
        <v>#REF!</v>
      </c>
      <c r="E152" s="3" t="str">
        <f>IFERROR(__xludf.DUMMYFUNCTION("GOOGLETRANSLATE(D152,""de"",""en"")"),"#REF!")</f>
        <v>#REF!</v>
      </c>
      <c r="F152" s="2"/>
      <c r="G152" s="5" t="str">
        <f>IFERROR(__xludf.DUMMYFUNCTION("GOOGLETRANSLATE(F152,""en"",""de"")"),"#VALUE!")</f>
        <v>#VALUE!</v>
      </c>
    </row>
    <row r="153">
      <c r="A153" s="3" t="str">
        <f>IFERROR(__xludf.DUMMYFUNCTION("GOOGLETRANSLATE(B153,""de"",""en"")"),"Dear passengers.")</f>
        <v>Dear passengers.</v>
      </c>
      <c r="B153" s="1" t="s">
        <v>1193</v>
      </c>
      <c r="D153" s="5" t="str">
        <f>IFERROR(__xludf.DUMMYFUNCTION("GOOGLETRANSLATE(E153,""en"",""de"")"),"#REF!")</f>
        <v>#REF!</v>
      </c>
      <c r="E153" s="3" t="str">
        <f>IFERROR(__xludf.DUMMYFUNCTION("GOOGLETRANSLATE(D153,""de"",""en"")"),"#REF!")</f>
        <v>#REF!</v>
      </c>
      <c r="F153" s="2"/>
      <c r="G153" s="5" t="str">
        <f>IFERROR(__xludf.DUMMYFUNCTION("GOOGLETRANSLATE(F153,""en"",""de"")"),"#VALUE!")</f>
        <v>#VALUE!</v>
      </c>
    </row>
    <row r="154">
      <c r="A154" s="3" t="str">
        <f>IFERROR(__xludf.DUMMYFUNCTION("GOOGLETRANSLATE(B154,""de"",""en"")"),"honor")</f>
        <v>honor</v>
      </c>
      <c r="B154" s="1" t="s">
        <v>1194</v>
      </c>
      <c r="C154" s="1"/>
      <c r="D154" s="1" t="s">
        <v>1195</v>
      </c>
      <c r="E154" s="3" t="s">
        <v>1196</v>
      </c>
      <c r="F154" s="2"/>
      <c r="G154" s="5" t="str">
        <f>IFERROR(__xludf.DUMMYFUNCTION("GOOGLETRANSLATE(F154,""en"",""de"")"),"#VALUE!")</f>
        <v>#VALUE!</v>
      </c>
    </row>
    <row r="155">
      <c r="A155" s="3" t="str">
        <f>IFERROR(__xludf.DUMMYFUNCTION("GOOGLETRANSLATE(B155,""de"",""en"")"),"honestly")</f>
        <v>honestly</v>
      </c>
      <c r="B155" s="1" t="s">
        <v>1197</v>
      </c>
      <c r="C155" s="1"/>
      <c r="D155" s="1" t="s">
        <v>1198</v>
      </c>
      <c r="E155" s="3" t="str">
        <f>IFERROR(__xludf.DUMMYFUNCTION("GOOGLETRANSLATE(D155,""de"",""en"")"),"Honestly, I think you're good")</f>
        <v>Honestly, I think you're good</v>
      </c>
      <c r="F155" s="2"/>
      <c r="G155" s="5" t="str">
        <f>IFERROR(__xludf.DUMMYFUNCTION("GOOGLETRANSLATE(F155,""en"",""de"")"),"#VALUE!")</f>
        <v>#VALUE!</v>
      </c>
    </row>
    <row r="156">
      <c r="A156" s="3" t="str">
        <f>IFERROR(__xludf.DUMMYFUNCTION("GOOGLETRANSLATE(B156,""de"",""en"")"),"tie")</f>
        <v>tie</v>
      </c>
      <c r="B156" s="1" t="s">
        <v>1199</v>
      </c>
      <c r="D156" s="1" t="s">
        <v>1200</v>
      </c>
      <c r="E156" s="3" t="str">
        <f>IFERROR(__xludf.DUMMYFUNCTION("GOOGLETRANSLATE(D156,""de"",""en"")"),"He will tie the package with a ribbon")</f>
        <v>He will tie the package with a ribbon</v>
      </c>
      <c r="F156" s="2"/>
      <c r="G156" s="5" t="str">
        <f>IFERROR(__xludf.DUMMYFUNCTION("GOOGLETRANSLATE(F156,""en"",""de"")"),"#VALUE!")</f>
        <v>#VALUE!</v>
      </c>
    </row>
    <row r="157">
      <c r="A157" s="3" t="str">
        <f>IFERROR(__xludf.DUMMYFUNCTION("GOOGLETRANSLATE(B157,""de"",""en"")"),"connect")</f>
        <v>connect</v>
      </c>
      <c r="B157" s="1" t="s">
        <v>1201</v>
      </c>
      <c r="C157" s="1"/>
      <c r="D157" s="1" t="s">
        <v>1202</v>
      </c>
      <c r="E157" s="3" t="str">
        <f>IFERROR(__xludf.DUMMYFUNCTION("GOOGLETRANSLATE(D157,""de"",""en"")"),"my internet connection is not strong")</f>
        <v>my internet connection is not strong</v>
      </c>
      <c r="F157" s="2"/>
      <c r="G157" s="5" t="str">
        <f>IFERROR(__xludf.DUMMYFUNCTION("GOOGLETRANSLATE(F157,""en"",""de"")"),"#VALUE!")</f>
        <v>#VALUE!</v>
      </c>
    </row>
    <row r="158">
      <c r="A158" s="3" t="s">
        <v>1203</v>
      </c>
      <c r="B158" s="1" t="s">
        <v>1204</v>
      </c>
      <c r="D158" s="5" t="str">
        <f>IFERROR(__xludf.DUMMYFUNCTION("GOOGLETRANSLATE(E158,""en"",""de"")"),"#REF!")</f>
        <v>#REF!</v>
      </c>
      <c r="E158" s="3" t="str">
        <f>IFERROR(__xludf.DUMMYFUNCTION("GOOGLETRANSLATE(D158,""de"",""en"")"),"#REF!")</f>
        <v>#REF!</v>
      </c>
      <c r="F158" s="2"/>
      <c r="G158" s="5" t="str">
        <f>IFERROR(__xludf.DUMMYFUNCTION("GOOGLETRANSLATE(F158,""en"",""de"")"),"#VALUE!")</f>
        <v>#VALUE!</v>
      </c>
    </row>
    <row r="159">
      <c r="A159" s="3" t="str">
        <f>IFERROR(__xludf.DUMMYFUNCTION("GOOGLETRANSLATE(B159,""de"",""en"")"),"the connection")</f>
        <v>the connection</v>
      </c>
      <c r="B159" s="1" t="s">
        <v>1205</v>
      </c>
      <c r="C159" s="1"/>
      <c r="D159" s="1" t="s">
        <v>1202</v>
      </c>
      <c r="E159" s="3" t="str">
        <f>IFERROR(__xludf.DUMMYFUNCTION("GOOGLETRANSLATE(D159,""de"",""en"")"),"my internet connection is not strong")</f>
        <v>my internet connection is not strong</v>
      </c>
      <c r="F159" s="2"/>
      <c r="G159" s="5" t="str">
        <f>IFERROR(__xludf.DUMMYFUNCTION("GOOGLETRANSLATE(F159,""en"",""de"")"),"#VALUE!")</f>
        <v>#VALUE!</v>
      </c>
    </row>
    <row r="160">
      <c r="A160" s="3" t="str">
        <f>IFERROR(__xludf.DUMMYFUNCTION("GOOGLETRANSLATE(B160,""de"",""en"")"),"expected")</f>
        <v>expected</v>
      </c>
      <c r="B160" s="1" t="s">
        <v>1206</v>
      </c>
      <c r="C160" s="1" t="s">
        <v>1128</v>
      </c>
      <c r="D160" s="1" t="s">
        <v>1207</v>
      </c>
      <c r="E160" s="3" t="str">
        <f>IFERROR(__xludf.DUMMYFUNCTION("GOOGLETRANSLATE(D160,""de"",""en"")"),"The train is expected to arrive five minutes later")</f>
        <v>The train is expected to arrive five minutes later</v>
      </c>
      <c r="F160" s="2"/>
      <c r="G160" s="5" t="str">
        <f>IFERROR(__xludf.DUMMYFUNCTION("GOOGLETRANSLATE(F160,""en"",""de"")"),"#VALUE!")</f>
        <v>#VALUE!</v>
      </c>
    </row>
    <row r="161">
      <c r="A161" s="3"/>
      <c r="C161" s="1"/>
      <c r="D161" s="20" t="s">
        <v>1208</v>
      </c>
      <c r="E161" s="3" t="str">
        <f>IFERROR(__xludf.DUMMYFUNCTION("GOOGLETRANSLATE(D161,""de"",""en"")"),"I'll probably arrive at 2 p.m")</f>
        <v>I'll probably arrive at 2 p.m</v>
      </c>
      <c r="F161" s="2"/>
      <c r="G161" s="5" t="str">
        <f>IFERROR(__xludf.DUMMYFUNCTION("GOOGLETRANSLATE(F161,""en"",""de"")"),"#VALUE!")</f>
        <v>#VALUE!</v>
      </c>
    </row>
    <row r="162">
      <c r="A162" s="3" t="str">
        <f>IFERROR(__xludf.DUMMYFUNCTION("GOOGLETRANSLATE(B162,""de"",""en"")"),"requested")</f>
        <v>requested</v>
      </c>
      <c r="B162" s="1" t="s">
        <v>1209</v>
      </c>
      <c r="D162" s="5" t="str">
        <f>IFERROR(__xludf.DUMMYFUNCTION("GOOGLETRANSLATE(E162,""en"",""de"")"),"Ich habe heute zu Gott gebetet. Ich habe meinen Manager gebeten, mein Gehalt zu erhöhen.")</f>
        <v>Ich habe heute zu Gott gebetet. Ich habe meinen Manager gebeten, mein Gehalt zu erhöhen.</v>
      </c>
      <c r="E162" s="3" t="s">
        <v>1210</v>
      </c>
      <c r="F162" s="2"/>
      <c r="G162" s="5" t="str">
        <f>IFERROR(__xludf.DUMMYFUNCTION("GOOGLETRANSLATE(F162,""en"",""de"")"),"#VALUE!")</f>
        <v>#VALUE!</v>
      </c>
    </row>
    <row r="163">
      <c r="A163" s="3" t="str">
        <f>IFERROR(__xludf.DUMMYFUNCTION("GOOGLETRANSLATE(B163,""de"",""en"")"),"pray")</f>
        <v>pray</v>
      </c>
      <c r="B163" s="1" t="s">
        <v>1211</v>
      </c>
      <c r="D163" s="5" t="str">
        <f>IFERROR(__xludf.DUMMYFUNCTION("GOOGLETRANSLATE(E163,""en"",""de"")"),"#REF!")</f>
        <v>#REF!</v>
      </c>
      <c r="E163" s="3" t="str">
        <f>IFERROR(__xludf.DUMMYFUNCTION("GOOGLETRANSLATE(D163,""de"",""en"")"),"#REF!")</f>
        <v>#REF!</v>
      </c>
      <c r="F163" s="2"/>
      <c r="G163" s="5" t="str">
        <f>IFERROR(__xludf.DUMMYFUNCTION("GOOGLETRANSLATE(F163,""en"",""de"")"),"#VALUE!")</f>
        <v>#VALUE!</v>
      </c>
    </row>
    <row r="164">
      <c r="A164" s="3" t="str">
        <f>IFERROR(__xludf.DUMMYFUNCTION("GOOGLETRANSLATE(B164,""de"",""en"")"),"immediately")</f>
        <v>immediately</v>
      </c>
      <c r="B164" s="1" t="s">
        <v>1212</v>
      </c>
      <c r="C164" s="1" t="s">
        <v>1128</v>
      </c>
      <c r="D164" s="1" t="s">
        <v>1213</v>
      </c>
      <c r="E164" s="3" t="str">
        <f>IFERROR(__xludf.DUMMYFUNCTION("GOOGLETRANSLATE(D164,""de"",""en"")"),"All passengers are requested to come to gate H8 immediately")</f>
        <v>All passengers are requested to come to gate H8 immediately</v>
      </c>
      <c r="F164" s="2"/>
      <c r="G164" s="5" t="str">
        <f>IFERROR(__xludf.DUMMYFUNCTION("GOOGLETRANSLATE(F164,""en"",""de"")"),"#VALUE!")</f>
        <v>#VALUE!</v>
      </c>
    </row>
    <row r="165">
      <c r="A165" s="3"/>
      <c r="B165" s="1"/>
      <c r="C165" s="1"/>
      <c r="D165" s="1" t="s">
        <v>1214</v>
      </c>
      <c r="E165" s="3"/>
      <c r="F165" s="2"/>
    </row>
    <row r="166">
      <c r="A166" s="3" t="str">
        <f>IFERROR(__xludf.DUMMYFUNCTION("GOOGLETRANSLATE(B166,""de"",""en"")"),"Rescue vehicles")</f>
        <v>Rescue vehicles</v>
      </c>
      <c r="B166" s="1" t="s">
        <v>1215</v>
      </c>
      <c r="D166" s="5" t="str">
        <f>IFERROR(__xludf.DUMMYFUNCTION("GOOGLETRANSLATE(E166,""en"",""de"")"),"#REF!")</f>
        <v>#REF!</v>
      </c>
      <c r="E166" s="3" t="str">
        <f>IFERROR(__xludf.DUMMYFUNCTION("GOOGLETRANSLATE(D166,""de"",""en"")"),"#REF!")</f>
        <v>#REF!</v>
      </c>
      <c r="F166" s="2"/>
      <c r="G166" s="5" t="str">
        <f>IFERROR(__xludf.DUMMYFUNCTION("GOOGLETRANSLATE(F166,""en"",""de"")"),"#VALUE!")</f>
        <v>#VALUE!</v>
      </c>
    </row>
    <row r="167">
      <c r="A167" s="3" t="str">
        <f>IFERROR(__xludf.DUMMYFUNCTION("GOOGLETRANSLATE(B167,""de"",""en"")"),"rescue")</f>
        <v>rescue</v>
      </c>
      <c r="B167" s="1" t="s">
        <v>1216</v>
      </c>
      <c r="D167" s="5" t="str">
        <f>IFERROR(__xludf.DUMMYFUNCTION("GOOGLETRANSLATE(E167,""en"",""de"")"),"#REF!")</f>
        <v>#REF!</v>
      </c>
      <c r="E167" s="3" t="str">
        <f>IFERROR(__xludf.DUMMYFUNCTION("GOOGLETRANSLATE(D167,""de"",""en"")"),"#REF!")</f>
        <v>#REF!</v>
      </c>
      <c r="F167" s="2"/>
      <c r="G167" s="5" t="str">
        <f>IFERROR(__xludf.DUMMYFUNCTION("GOOGLETRANSLATE(F167,""en"",""de"")"),"#VALUE!")</f>
        <v>#VALUE!</v>
      </c>
    </row>
    <row r="168">
      <c r="A168" s="3" t="str">
        <f>IFERROR(__xludf.DUMMYFUNCTION("GOOGLETRANSLATE(B168,""de"",""en"")"),"rescue")</f>
        <v>rescue</v>
      </c>
      <c r="B168" s="1" t="s">
        <v>1217</v>
      </c>
      <c r="C168" s="1">
        <v>1.0</v>
      </c>
      <c r="D168" s="1" t="s">
        <v>1218</v>
      </c>
      <c r="E168" s="3" t="str">
        <f>IFERROR(__xludf.DUMMYFUNCTION("GOOGLETRANSLATE(D168,""de"",""en"")"),"Firefighters save people from the fire.")</f>
        <v>Firefighters save people from the fire.</v>
      </c>
      <c r="F168" s="2"/>
      <c r="G168" s="5" t="str">
        <f>IFERROR(__xludf.DUMMYFUNCTION("GOOGLETRANSLATE(F168,""en"",""de"")"),"#VALUE!")</f>
        <v>#VALUE!</v>
      </c>
    </row>
    <row r="169">
      <c r="A169" s="3" t="str">
        <f>IFERROR(__xludf.DUMMYFUNCTION("GOOGLETRANSLATE(B169,""de"",""en"")"),"the service")</f>
        <v>the service</v>
      </c>
      <c r="B169" s="1" t="s">
        <v>1219</v>
      </c>
      <c r="C169" s="1"/>
      <c r="D169" s="1" t="s">
        <v>1220</v>
      </c>
      <c r="E169" s="3" t="str">
        <f>IFERROR(__xludf.DUMMYFUNCTION("GOOGLETRANSLATE(D169,""de"",""en"")"),"Ambulance service")</f>
        <v>Ambulance service</v>
      </c>
      <c r="F169" s="2"/>
      <c r="G169" s="5" t="str">
        <f>IFERROR(__xludf.DUMMYFUNCTION("GOOGLETRANSLATE(F169,""en"",""de"")"),"#VALUE!")</f>
        <v>#VALUE!</v>
      </c>
    </row>
    <row r="170">
      <c r="A170" s="3" t="str">
        <f>IFERROR(__xludf.DUMMYFUNCTION("GOOGLETRANSLATE(B170,""de"",""en"")"),"serve")</f>
        <v>serve</v>
      </c>
      <c r="B170" s="1" t="s">
        <v>1221</v>
      </c>
      <c r="C170" s="1"/>
      <c r="D170" s="1" t="s">
        <v>1222</v>
      </c>
      <c r="E170" s="3" t="str">
        <f>IFERROR(__xludf.DUMMYFUNCTION("GOOGLETRANSLATE(D170,""de"",""en"")"),"I want to serve my country")</f>
        <v>I want to serve my country</v>
      </c>
      <c r="F170" s="2"/>
      <c r="G170" s="5" t="str">
        <f>IFERROR(__xludf.DUMMYFUNCTION("GOOGLETRANSLATE(F170,""en"",""de"")"),"#VALUE!")</f>
        <v>#VALUE!</v>
      </c>
    </row>
    <row r="171">
      <c r="D171" s="1" t="s">
        <v>1223</v>
      </c>
    </row>
    <row r="172">
      <c r="A172" s="3" t="s">
        <v>1224</v>
      </c>
      <c r="B172" s="1" t="s">
        <v>1225</v>
      </c>
      <c r="C172" s="1" t="s">
        <v>986</v>
      </c>
      <c r="D172" s="1" t="s">
        <v>1226</v>
      </c>
      <c r="E172" s="3" t="str">
        <f>IFERROR(__xludf.DUMMYFUNCTION("GOOGLETRANSLATE(D172,""de"",""en"")"),"The password should have 8 characters. $ is a special character.")</f>
        <v>The password should have 8 characters. $ is a special character.</v>
      </c>
      <c r="F172" s="2"/>
      <c r="G172" s="5" t="str">
        <f>IFERROR(__xludf.DUMMYFUNCTION("GOOGLETRANSLATE(F172,""en"",""de"")"),"#VALUE!")</f>
        <v>#VALUE!</v>
      </c>
    </row>
    <row r="173">
      <c r="A173" s="3" t="str">
        <f>IFERROR(__xludf.DUMMYFUNCTION("GOOGLETRANSLATE(B173,""de"",""en"")"),"special character")</f>
        <v>special character</v>
      </c>
      <c r="B173" s="1" t="s">
        <v>1227</v>
      </c>
      <c r="D173" s="5" t="str">
        <f>IFERROR(__xludf.DUMMYFUNCTION("GOOGLETRANSLATE(E173,""en"",""de"")"),"#REF!")</f>
        <v>#REF!</v>
      </c>
      <c r="E173" s="3" t="str">
        <f>IFERROR(__xludf.DUMMYFUNCTION("GOOGLETRANSLATE(D173,""de"",""en"")"),"#REF!")</f>
        <v>#REF!</v>
      </c>
      <c r="F173" s="2"/>
      <c r="G173" s="5" t="str">
        <f>IFERROR(__xludf.DUMMYFUNCTION("GOOGLETRANSLATE(F173,""en"",""de"")"),"#VALUE!")</f>
        <v>#VALUE!</v>
      </c>
    </row>
    <row r="174">
      <c r="A174" s="3" t="str">
        <f>IFERROR(__xludf.DUMMYFUNCTION("GOOGLETRANSLATE(B174,""de"",""en"")"),"Mark")</f>
        <v>Mark</v>
      </c>
      <c r="B174" s="1" t="s">
        <v>1228</v>
      </c>
      <c r="C174" s="1"/>
      <c r="D174" s="1" t="s">
        <v>1229</v>
      </c>
      <c r="E174" s="3" t="str">
        <f>IFERROR(__xludf.DUMMYFUNCTION("GOOGLETRANSLATE(D174,""de"",""en"")"),"The driver of the blue Audi A8 with the license plate fxxc22034 is asked to report immediately at the exit")</f>
        <v>The driver of the blue Audi A8 with the license plate fxxc22034 is asked to report immediately at the exit</v>
      </c>
      <c r="F174" s="2"/>
      <c r="G174" s="5" t="str">
        <f>IFERROR(__xludf.DUMMYFUNCTION("GOOGLETRANSLATE(F174,""en"",""de"")"),"#VALUE!")</f>
        <v>#VALUE!</v>
      </c>
    </row>
    <row r="175">
      <c r="A175" s="3" t="str">
        <f>IFERROR(__xludf.DUMMYFUNCTION("GOOGLETRANSLATE(B175,""de"",""en"")"),"lecture")</f>
        <v>lecture</v>
      </c>
      <c r="B175" s="1" t="s">
        <v>1230</v>
      </c>
      <c r="D175" s="5" t="str">
        <f>IFERROR(__xludf.DUMMYFUNCTION("GOOGLETRANSLATE(E175,""en"",""de"")"),"#REF!")</f>
        <v>#REF!</v>
      </c>
      <c r="E175" s="3" t="str">
        <f>IFERROR(__xludf.DUMMYFUNCTION("GOOGLETRANSLATE(D175,""de"",""en"")"),"#REF!")</f>
        <v>#REF!</v>
      </c>
      <c r="F175" s="2"/>
      <c r="G175" s="5" t="str">
        <f>IFERROR(__xludf.DUMMYFUNCTION("GOOGLETRANSLATE(F175,""en"",""de"")"),"#VALUE!")</f>
        <v>#VALUE!</v>
      </c>
    </row>
    <row r="176">
      <c r="A176" s="3" t="str">
        <f>IFERROR(__xludf.DUMMYFUNCTION("GOOGLETRANSLATE(B176,""de"",""en"")"),"Cancel")</f>
        <v>Cancel</v>
      </c>
      <c r="B176" s="1" t="s">
        <v>1231</v>
      </c>
      <c r="C176" s="1"/>
      <c r="D176" s="1" t="s">
        <v>1232</v>
      </c>
      <c r="E176" s="3" t="str">
        <f>IFERROR(__xludf.DUMMYFUNCTION("GOOGLETRANSLATE(D176,""de"",""en"")"),"I will cancel the B1 exam.")</f>
        <v>I will cancel the B1 exam.</v>
      </c>
      <c r="F176" s="2"/>
      <c r="G176" s="5" t="str">
        <f>IFERROR(__xludf.DUMMYFUNCTION("GOOGLETRANSLATE(F176,""en"",""de"")"),"#VALUE!")</f>
        <v>#VALUE!</v>
      </c>
    </row>
    <row r="177">
      <c r="A177" s="3" t="str">
        <f>IFERROR(__xludf.DUMMYFUNCTION("GOOGLETRANSLATE(B177,""de"",""en"")"),"registry office")</f>
        <v>registry office</v>
      </c>
      <c r="B177" s="1" t="s">
        <v>1233</v>
      </c>
      <c r="C177" s="1"/>
      <c r="D177" s="1" t="s">
        <v>1234</v>
      </c>
      <c r="E177" s="3" t="str">
        <f>IFERROR(__xludf.DUMMYFUNCTION("GOOGLETRANSLATE(D177,""de"",""en"")"),"There were already a lot of young people at the registry office.")</f>
        <v>There were already a lot of young people at the registry office.</v>
      </c>
      <c r="F177" s="2"/>
      <c r="G177" s="5" t="str">
        <f>IFERROR(__xludf.DUMMYFUNCTION("GOOGLETRANSLATE(F177,""en"",""de"")"),"#VALUE!")</f>
        <v>#VALUE!</v>
      </c>
    </row>
    <row r="178">
      <c r="A178" s="3" t="str">
        <f>IFERROR(__xludf.DUMMYFUNCTION("GOOGLETRANSLATE(B178,""de"",""en"")"),"wedding dress")</f>
        <v>wedding dress</v>
      </c>
      <c r="B178" s="1" t="s">
        <v>1235</v>
      </c>
      <c r="D178" s="5" t="str">
        <f>IFERROR(__xludf.DUMMYFUNCTION("GOOGLETRANSLATE(E178,""en"",""de"")"),"#REF!")</f>
        <v>#REF!</v>
      </c>
      <c r="E178" s="3" t="str">
        <f>IFERROR(__xludf.DUMMYFUNCTION("GOOGLETRANSLATE(D178,""de"",""en"")"),"#REF!")</f>
        <v>#REF!</v>
      </c>
      <c r="F178" s="2"/>
      <c r="G178" s="5" t="str">
        <f>IFERROR(__xludf.DUMMYFUNCTION("GOOGLETRANSLATE(F178,""en"",""de"")"),"#VALUE!")</f>
        <v>#VALUE!</v>
      </c>
    </row>
    <row r="179">
      <c r="A179" s="3" t="s">
        <v>1236</v>
      </c>
      <c r="B179" s="5" t="str">
        <f>IFERROR(__xludf.DUMMYFUNCTION("GOOGLETRANSLATE(A179,""en"",""de"")"),"Die Linie")</f>
        <v>Die Linie</v>
      </c>
      <c r="D179" s="5" t="str">
        <f>IFERROR(__xludf.DUMMYFUNCTION("GOOGLETRANSLATE(E179,""en"",""de"")"),"#VALUE!")</f>
        <v>#VALUE!</v>
      </c>
      <c r="E179" s="3"/>
      <c r="F179" s="2"/>
    </row>
    <row r="180">
      <c r="A180" s="3" t="s">
        <v>1236</v>
      </c>
      <c r="B180" s="1" t="s">
        <v>1237</v>
      </c>
      <c r="D180" s="5" t="str">
        <f>IFERROR(__xludf.DUMMYFUNCTION("GOOGLETRANSLATE(E180,""en"",""de"")"),"31. Zeile auf der Seite.")</f>
        <v>31. Zeile auf der Seite.</v>
      </c>
      <c r="E180" s="3" t="s">
        <v>1238</v>
      </c>
      <c r="F180" s="2"/>
    </row>
    <row r="181">
      <c r="A181" s="3" t="str">
        <f>IFERROR(__xludf.DUMMYFUNCTION("GOOGLETRANSLATE(B181,""de"",""en"")"),"the bride")</f>
        <v>the bride</v>
      </c>
      <c r="B181" s="1" t="s">
        <v>1239</v>
      </c>
      <c r="D181" s="5" t="str">
        <f>IFERROR(__xludf.DUMMYFUNCTION("GOOGLETRANSLATE(E181,""en"",""de"")"),"#REF!")</f>
        <v>#REF!</v>
      </c>
      <c r="E181" s="3" t="str">
        <f>IFERROR(__xludf.DUMMYFUNCTION("GOOGLETRANSLATE(D181,""de"",""en"")"),"#REF!")</f>
        <v>#REF!</v>
      </c>
      <c r="F181" s="2"/>
      <c r="G181" s="5" t="str">
        <f>IFERROR(__xludf.DUMMYFUNCTION("GOOGLETRANSLATE(F181,""en"",""de"")"),"#VALUE!")</f>
        <v>#VALUE!</v>
      </c>
    </row>
    <row r="182">
      <c r="A182" s="3" t="str">
        <f>IFERROR(__xludf.DUMMYFUNCTION("GOOGLETRANSLATE(B182,""de"",""en"")"),"moved away")</f>
        <v>moved away</v>
      </c>
      <c r="B182" s="1" t="s">
        <v>1240</v>
      </c>
      <c r="D182" s="5" t="str">
        <f>IFERROR(__xludf.DUMMYFUNCTION("GOOGLETRANSLATE(E182,""en"",""de"")"),"#REF!")</f>
        <v>#REF!</v>
      </c>
      <c r="E182" s="3" t="str">
        <f>IFERROR(__xludf.DUMMYFUNCTION("GOOGLETRANSLATE(D182,""de"",""en"")"),"#REF!")</f>
        <v>#REF!</v>
      </c>
      <c r="F182" s="2"/>
      <c r="G182" s="5" t="str">
        <f>IFERROR(__xludf.DUMMYFUNCTION("GOOGLETRANSLATE(F182,""en"",""de"")"),"#VALUE!")</f>
        <v>#VALUE!</v>
      </c>
    </row>
    <row r="183">
      <c r="A183" s="3"/>
      <c r="B183" s="1"/>
      <c r="E183" s="3"/>
      <c r="F183" s="2"/>
    </row>
    <row r="184">
      <c r="A184" s="3" t="s">
        <v>1241</v>
      </c>
      <c r="B184" s="1" t="s">
        <v>1242</v>
      </c>
      <c r="C184" s="1"/>
      <c r="D184" s="1" t="s">
        <v>1243</v>
      </c>
      <c r="E184" s="3" t="str">
        <f>IFERROR(__xludf.DUMMYFUNCTION("GOOGLETRANSLATE(D184,""de"",""en"")"),"The children each received five apples. ")</f>
        <v>The children each received five apples. </v>
      </c>
      <c r="F184" s="2"/>
      <c r="G184" s="5" t="str">
        <f>IFERROR(__xludf.DUMMYFUNCTION("GOOGLETRANSLATE(F184,""en"",""de"")"),"#VALUE!")</f>
        <v>#VALUE!</v>
      </c>
    </row>
    <row r="185">
      <c r="A185" s="3" t="str">
        <f>IFERROR(__xludf.DUMMYFUNCTION("GOOGLETRANSLATE(B185,""de"",""en"")"),"Holiday island")</f>
        <v>Holiday island</v>
      </c>
      <c r="B185" s="1" t="s">
        <v>1244</v>
      </c>
      <c r="C185" s="1">
        <v>1.0</v>
      </c>
      <c r="D185" s="1" t="s">
        <v>1245</v>
      </c>
      <c r="E185" s="3" t="str">
        <f>IFERROR(__xludf.DUMMYFUNCTION("GOOGLETRANSLATE(D185,""de"",""en"")"),"A holiday island is surrounded by the sea on all four sides.")</f>
        <v>A holiday island is surrounded by the sea on all four sides.</v>
      </c>
      <c r="F185" s="2"/>
      <c r="G185" s="5" t="str">
        <f>IFERROR(__xludf.DUMMYFUNCTION("GOOGLETRANSLATE(F185,""en"",""de"")"),"#VALUE!")</f>
        <v>#VALUE!</v>
      </c>
    </row>
    <row r="186">
      <c r="A186" s="3" t="str">
        <f>IFERROR(__xludf.DUMMYFUNCTION("GOOGLETRANSLATE(B186,""de"",""en"")"),"Relocation")</f>
        <v>Relocation</v>
      </c>
      <c r="B186" s="1" t="s">
        <v>1246</v>
      </c>
      <c r="D186" s="5" t="str">
        <f>IFERROR(__xludf.DUMMYFUNCTION("GOOGLETRANSLATE(E186,""en"",""de"")"),"#REF!")</f>
        <v>#REF!</v>
      </c>
      <c r="E186" s="3" t="str">
        <f>IFERROR(__xludf.DUMMYFUNCTION("GOOGLETRANSLATE(D186,""de"",""en"")"),"#REF!")</f>
        <v>#REF!</v>
      </c>
      <c r="F186" s="2"/>
      <c r="G186" s="5" t="str">
        <f>IFERROR(__xludf.DUMMYFUNCTION("GOOGLETRANSLATE(F186,""en"",""de"")"),"#VALUE!")</f>
        <v>#VALUE!</v>
      </c>
    </row>
    <row r="187">
      <c r="A187" s="3" t="str">
        <f>IFERROR(__xludf.DUMMYFUNCTION("GOOGLETRANSLATE(B187,""de"",""en"")"),"Testify")</f>
        <v>Testify</v>
      </c>
      <c r="B187" s="1" t="s">
        <v>1247</v>
      </c>
      <c r="C187" s="1" t="s">
        <v>986</v>
      </c>
      <c r="D187" s="1" t="s">
        <v>1248</v>
      </c>
      <c r="E187" s="3" t="str">
        <f>IFERROR(__xludf.DUMMYFUNCTION("GOOGLETRANSLATE(D187,""de"",""en"")"),"Are the statements right or wrong?")</f>
        <v>Are the statements right or wrong?</v>
      </c>
      <c r="F187" s="2"/>
      <c r="G187" s="5" t="str">
        <f>IFERROR(__xludf.DUMMYFUNCTION("GOOGLETRANSLATE(F187,""en"",""de"")"),"#VALUE!")</f>
        <v>#VALUE!</v>
      </c>
    </row>
    <row r="188">
      <c r="A188" s="3" t="str">
        <f>IFERROR(__xludf.DUMMYFUNCTION("GOOGLETRANSLATE(B188,""de"",""en"")"),"Current")</f>
        <v>Current</v>
      </c>
      <c r="B188" s="1" t="s">
        <v>1249</v>
      </c>
      <c r="D188" s="5" t="str">
        <f>IFERROR(__xludf.DUMMYFUNCTION("GOOGLETRANSLATE(E188,""en"",""de"")"),"#REF!")</f>
        <v>#REF!</v>
      </c>
      <c r="E188" s="3" t="str">
        <f>IFERROR(__xludf.DUMMYFUNCTION("GOOGLETRANSLATE(D188,""de"",""en"")"),"#REF!")</f>
        <v>#REF!</v>
      </c>
      <c r="F188" s="2"/>
      <c r="G188" s="5" t="str">
        <f>IFERROR(__xludf.DUMMYFUNCTION("GOOGLETRANSLATE(F188,""en"",""de"")"),"#VALUE!")</f>
        <v>#VALUE!</v>
      </c>
    </row>
    <row r="189">
      <c r="A189" s="3" t="str">
        <f>IFERROR(__xludf.DUMMYFUNCTION("GOOGLETRANSLATE(B189,""de"",""en"")"),"Occasion")</f>
        <v>Occasion</v>
      </c>
      <c r="B189" s="1" t="s">
        <v>1250</v>
      </c>
      <c r="C189" s="1" t="s">
        <v>1128</v>
      </c>
      <c r="D189" s="1" t="s">
        <v>1251</v>
      </c>
      <c r="E189" s="3" t="str">
        <f>IFERROR(__xludf.DUMMYFUNCTION("GOOGLETRANSLATE(D189,""de"",""en"")"),"Due to current circumstances, we cannot show the music show at 5:00 p.m.")</f>
        <v>Due to current circumstances, we cannot show the music show at 5:00 p.m.</v>
      </c>
      <c r="F189" s="2"/>
      <c r="G189" s="5" t="str">
        <f>IFERROR(__xludf.DUMMYFUNCTION("GOOGLETRANSLATE(F189,""en"",""de"")"),"#VALUE!")</f>
        <v>#VALUE!</v>
      </c>
    </row>
    <row r="190">
      <c r="A190" s="3" t="str">
        <f>IFERROR(__xludf.DUMMYFUNCTION("GOOGLETRANSLATE(B190,""de"",""en"")"),"usual")</f>
        <v>usual</v>
      </c>
      <c r="B190" s="1" t="s">
        <v>1252</v>
      </c>
      <c r="C190" s="1" t="s">
        <v>986</v>
      </c>
      <c r="D190" s="1" t="s">
        <v>1253</v>
      </c>
      <c r="E190" s="3" t="str">
        <f>IFERROR(__xludf.DUMMYFUNCTION("GOOGLETRANSLATE(D190,""de"",""en"")"),"It is customary to wear a white wedding dress at the wedding")</f>
        <v>It is customary to wear a white wedding dress at the wedding</v>
      </c>
      <c r="F190" s="2"/>
      <c r="G190" s="5" t="str">
        <f>IFERROR(__xludf.DUMMYFUNCTION("GOOGLETRANSLATE(F190,""en"",""de"")"),"#VALUE!")</f>
        <v>#VALUE!</v>
      </c>
    </row>
    <row r="191">
      <c r="A191" s="3" t="str">
        <f>IFERROR(__xludf.DUMMYFUNCTION("GOOGLETRANSLATE(B191,""de"",""en"")"),"Direct transmission")</f>
        <v>Direct transmission</v>
      </c>
      <c r="B191" s="1" t="s">
        <v>1254</v>
      </c>
      <c r="D191" s="5" t="str">
        <f>IFERROR(__xludf.DUMMYFUNCTION("GOOGLETRANSLATE(E191,""en"",""de"")"),"#REF!")</f>
        <v>#REF!</v>
      </c>
      <c r="E191" s="3" t="str">
        <f>IFERROR(__xludf.DUMMYFUNCTION("GOOGLETRANSLATE(D191,""de"",""en"")"),"#REF!")</f>
        <v>#REF!</v>
      </c>
      <c r="F191" s="2"/>
      <c r="G191" s="5" t="str">
        <f>IFERROR(__xludf.DUMMYFUNCTION("GOOGLETRANSLATE(F191,""en"",""de"")"),"#VALUE!")</f>
        <v>#VALUE!</v>
      </c>
    </row>
    <row r="192">
      <c r="A192" s="3" t="str">
        <f>IFERROR(__xludf.DUMMYFUNCTION("GOOGLETRANSLATE(B192,""de"",""en"")"),"transmission")</f>
        <v>transmission</v>
      </c>
      <c r="B192" s="1" t="s">
        <v>1255</v>
      </c>
      <c r="C192" s="1" t="s">
        <v>1128</v>
      </c>
      <c r="D192" s="5" t="str">
        <f>IFERROR(__xludf.DUMMYFUNCTION("GOOGLETRANSLATE(E192,""en"",""de"")"),"#REF!")</f>
        <v>#REF!</v>
      </c>
      <c r="E192" s="3" t="str">
        <f>IFERROR(__xludf.DUMMYFUNCTION("GOOGLETRANSLATE(D192,""de"",""en"")"),"#REF!")</f>
        <v>#REF!</v>
      </c>
      <c r="F192" s="2"/>
      <c r="G192" s="5" t="str">
        <f>IFERROR(__xludf.DUMMYFUNCTION("GOOGLETRANSLATE(F192,""en"",""de"")"),"#VALUE!")</f>
        <v>#VALUE!</v>
      </c>
    </row>
    <row r="193">
      <c r="A193" s="3" t="s">
        <v>1256</v>
      </c>
      <c r="B193" s="1" t="s">
        <v>1257</v>
      </c>
      <c r="C193" s="1"/>
      <c r="D193" s="1" t="s">
        <v>1258</v>
      </c>
      <c r="E193" s="3" t="s">
        <v>1259</v>
      </c>
      <c r="F193" s="2"/>
      <c r="G193" s="5" t="str">
        <f>IFERROR(__xludf.DUMMYFUNCTION("GOOGLETRANSLATE(F193,""en"",""de"")"),"#VALUE!")</f>
        <v>#VALUE!</v>
      </c>
    </row>
    <row r="194">
      <c r="A194" s="3" t="s">
        <v>1260</v>
      </c>
      <c r="B194" s="1" t="s">
        <v>1261</v>
      </c>
      <c r="C194" s="1"/>
      <c r="D194" s="1" t="s">
        <v>1262</v>
      </c>
      <c r="E194" s="3" t="s">
        <v>1263</v>
      </c>
      <c r="F194" s="2"/>
      <c r="G194" s="5" t="str">
        <f>IFERROR(__xludf.DUMMYFUNCTION("GOOGLETRANSLATE(F194,""en"",""de"")"),"#VALUE!")</f>
        <v>#VALUE!</v>
      </c>
    </row>
    <row r="195">
      <c r="A195" s="3" t="str">
        <f>IFERROR(__xludf.DUMMYFUNCTION("GOOGLETRANSLATE(B195,""de"",""en"")"),"are located")</f>
        <v>are located</v>
      </c>
      <c r="B195" s="1" t="s">
        <v>1264</v>
      </c>
      <c r="C195" s="1" t="s">
        <v>1128</v>
      </c>
      <c r="D195" s="5" t="str">
        <f>IFERROR(__xludf.DUMMYFUNCTION("GOOGLETRANSLATE(E195,""en"",""de"")"),"#REF!")</f>
        <v>#REF!</v>
      </c>
      <c r="E195" s="3" t="str">
        <f>IFERROR(__xludf.DUMMYFUNCTION("GOOGLETRANSLATE(D195,""de"",""en"")"),"#REF!")</f>
        <v>#REF!</v>
      </c>
      <c r="F195" s="2"/>
      <c r="G195" s="5" t="str">
        <f>IFERROR(__xludf.DUMMYFUNCTION("GOOGLETRANSLATE(F195,""en"",""de"")"),"#VALUE!")</f>
        <v>#VALUE!</v>
      </c>
    </row>
    <row r="196">
      <c r="A196" s="3" t="str">
        <f>IFERROR(__xludf.DUMMYFUNCTION("GOOGLETRANSLATE(B196,""de"",""en"")"),"extremely")</f>
        <v>extremely</v>
      </c>
      <c r="B196" s="1" t="s">
        <v>1265</v>
      </c>
      <c r="C196" s="1" t="s">
        <v>986</v>
      </c>
      <c r="D196" s="1" t="s">
        <v>1266</v>
      </c>
      <c r="E196" s="3" t="str">
        <f>IFERROR(__xludf.DUMMYFUNCTION("GOOGLETRANSLATE(D196,""de"",""en"")"),"Please drive extremely carefully.")</f>
        <v>Please drive extremely carefully.</v>
      </c>
      <c r="F196" s="2"/>
      <c r="G196" s="5" t="str">
        <f>IFERROR(__xludf.DUMMYFUNCTION("GOOGLETRANSLATE(F196,""en"",""de"")"),"#VALUE!")</f>
        <v>#VALUE!</v>
      </c>
    </row>
    <row r="197">
      <c r="A197" s="3" t="str">
        <f>IFERROR(__xludf.DUMMYFUNCTION("GOOGLETRANSLATE(B197,""de"",""en"")"),"overtake")</f>
        <v>overtake</v>
      </c>
      <c r="B197" s="1" t="s">
        <v>1267</v>
      </c>
      <c r="C197" s="1"/>
      <c r="D197" s="1" t="s">
        <v>1268</v>
      </c>
      <c r="E197" s="3" t="str">
        <f>IFERROR(__xludf.DUMMYFUNCTION("GOOGLETRANSLATE(D197,""de"",""en"")"),"don't overtake.")</f>
        <v>don't overtake.</v>
      </c>
      <c r="F197" s="2"/>
      <c r="G197" s="5" t="str">
        <f>IFERROR(__xludf.DUMMYFUNCTION("GOOGLETRANSLATE(F197,""en"",""de"")"),"#VALUE!")</f>
        <v>#VALUE!</v>
      </c>
    </row>
    <row r="198">
      <c r="A198" s="3" t="str">
        <f>IFERROR(__xludf.DUMMYFUNCTION("GOOGLETRANSLATE(B198,""de"",""en"")"),"Construction site")</f>
        <v>Construction site</v>
      </c>
      <c r="B198" s="1" t="s">
        <v>1269</v>
      </c>
      <c r="D198" s="5" t="str">
        <f>IFERROR(__xludf.DUMMYFUNCTION("GOOGLETRANSLATE(E198,""en"",""de"")"),"#REF!")</f>
        <v>#REF!</v>
      </c>
      <c r="E198" s="3" t="str">
        <f>IFERROR(__xludf.DUMMYFUNCTION("GOOGLETRANSLATE(D198,""de"",""en"")"),"#REF!")</f>
        <v>#REF!</v>
      </c>
      <c r="F198" s="2"/>
      <c r="G198" s="5" t="str">
        <f>IFERROR(__xludf.DUMMYFUNCTION("GOOGLETRANSLATE(F198,""en"",""de"")"),"#VALUE!")</f>
        <v>#VALUE!</v>
      </c>
    </row>
    <row r="199">
      <c r="A199" s="3" t="str">
        <f>IFERROR(__xludf.DUMMYFUNCTION("GOOGLETRANSLATE(B199,""de"",""en"")"),"such")</f>
        <v>such</v>
      </c>
      <c r="B199" s="1" t="s">
        <v>1270</v>
      </c>
      <c r="D199" s="5" t="str">
        <f>IFERROR(__xludf.DUMMYFUNCTION("GOOGLETRANSLATE(E199,""en"",""de"")"),"Warum kommen solche Leute nach Deutschland?")</f>
        <v>Warum kommen solche Leute nach Deutschland?</v>
      </c>
      <c r="E199" s="3" t="s">
        <v>1271</v>
      </c>
      <c r="F199" s="2"/>
      <c r="G199" s="5" t="str">
        <f>IFERROR(__xludf.DUMMYFUNCTION("GOOGLETRANSLATE(F199,""en"",""de"")"),"#VALUE!")</f>
        <v>#VALUE!</v>
      </c>
    </row>
    <row r="200">
      <c r="A200" s="3" t="str">
        <f>IFERROR(__xludf.DUMMYFUNCTION("GOOGLETRANSLATE(B200,""de"",""en"")"),"#REF!")</f>
        <v>#REF!</v>
      </c>
      <c r="B200" s="5" t="str">
        <f>IFERROR(__xludf.DUMMYFUNCTION("GOOGLETRANSLATE(A200,""en"",""de"")"),"#REF!")</f>
        <v>#REF!</v>
      </c>
      <c r="C200" s="1"/>
      <c r="D200" s="1" t="s">
        <v>1272</v>
      </c>
      <c r="E200" s="3" t="s">
        <v>1273</v>
      </c>
      <c r="F200" s="2"/>
      <c r="G200" s="5" t="str">
        <f>IFERROR(__xludf.DUMMYFUNCTION("GOOGLETRANSLATE(F200,""en"",""de"")"),"#VALUE!")</f>
        <v>#VALUE!</v>
      </c>
    </row>
    <row r="201">
      <c r="A201" s="3" t="str">
        <f>IFERROR(__xludf.DUMMYFUNCTION("GOOGLETRANSLATE(B201,""de"",""en"")"),"#REF!")</f>
        <v>#REF!</v>
      </c>
      <c r="B201" s="5" t="str">
        <f>IFERROR(__xludf.DUMMYFUNCTION("GOOGLETRANSLATE(A201,""en"",""de"")"),"#REF!")</f>
        <v>#REF!</v>
      </c>
      <c r="D201" s="5" t="str">
        <f>IFERROR(__xludf.DUMMYFUNCTION("GOOGLETRANSLATE(E201,""en"",""de"")"),"Ich habe die Buchstaben nicht angekreuzt.")</f>
        <v>Ich habe die Buchstaben nicht angekreuzt.</v>
      </c>
      <c r="E201" s="3" t="s">
        <v>1274</v>
      </c>
      <c r="F201" s="2"/>
      <c r="G201" s="5" t="str">
        <f>IFERROR(__xludf.DUMMYFUNCTION("GOOGLETRANSLATE(F201,""en"",""de"")"),"#VALUE!")</f>
        <v>#VALUE!</v>
      </c>
    </row>
    <row r="202">
      <c r="A202" s="3" t="str">
        <f>IFERROR(__xludf.DUMMYFUNCTION("GOOGLETRANSLATE(B202,""de"",""en"")"),"#REF!")</f>
        <v>#REF!</v>
      </c>
      <c r="B202" s="5" t="str">
        <f>IFERROR(__xludf.DUMMYFUNCTION("GOOGLETRANSLATE(A202,""en"",""de"")"),"#REF!")</f>
        <v>#REF!</v>
      </c>
      <c r="D202" s="5" t="str">
        <f>IFERROR(__xludf.DUMMYFUNCTION("GOOGLETRANSLATE(E202,""en"",""de"")"),"Ich bin immer verwirrt.")</f>
        <v>Ich bin immer verwirrt.</v>
      </c>
      <c r="E202" s="3" t="s">
        <v>1275</v>
      </c>
      <c r="F202" s="2"/>
      <c r="G202" s="5" t="str">
        <f>IFERROR(__xludf.DUMMYFUNCTION("GOOGLETRANSLATE(F202,""en"",""de"")"),"#VALUE!")</f>
        <v>#VALUE!</v>
      </c>
    </row>
    <row r="203">
      <c r="A203" s="3" t="str">
        <f>IFERROR(__xludf.DUMMYFUNCTION("GOOGLETRANSLATE(B203,""de"",""en"")"),"#REF!")</f>
        <v>#REF!</v>
      </c>
      <c r="B203" s="5" t="str">
        <f>IFERROR(__xludf.DUMMYFUNCTION("GOOGLETRANSLATE(A203,""en"",""de"")"),"#REF!")</f>
        <v>#REF!</v>
      </c>
      <c r="D203" s="5" t="str">
        <f>IFERROR(__xludf.DUMMYFUNCTION("GOOGLETRANSLATE(E203,""en"",""de"")"),"Ich habe immer Zweifel.")</f>
        <v>Ich habe immer Zweifel.</v>
      </c>
      <c r="E203" s="3" t="s">
        <v>1276</v>
      </c>
      <c r="F203" s="2"/>
      <c r="G203" s="5" t="str">
        <f>IFERROR(__xludf.DUMMYFUNCTION("GOOGLETRANSLATE(F203,""en"",""de"")"),"#VALUE!")</f>
        <v>#VALUE!</v>
      </c>
    </row>
    <row r="204">
      <c r="A204" s="3" t="str">
        <f>IFERROR(__xludf.DUMMYFUNCTION("GOOGLETRANSLATE(B204,""de"",""en"")"),"#REF!")</f>
        <v>#REF!</v>
      </c>
      <c r="B204" s="5" t="str">
        <f>IFERROR(__xludf.DUMMYFUNCTION("GOOGLETRANSLATE(A204,""en"",""de"")"),"#REF!")</f>
        <v>#REF!</v>
      </c>
      <c r="C204" s="1"/>
      <c r="D204" s="1" t="s">
        <v>1277</v>
      </c>
      <c r="E204" s="3" t="str">
        <f>IFERROR(__xludf.DUMMYFUNCTION("GOOGLETRANSLATE(D204,""de"",""en"")"),"I am doubtful.")</f>
        <v>I am doubtful.</v>
      </c>
      <c r="F204" s="2"/>
      <c r="G204" s="5" t="str">
        <f>IFERROR(__xludf.DUMMYFUNCTION("GOOGLETRANSLATE(F204,""en"",""de"")"),"#VALUE!")</f>
        <v>#VALUE!</v>
      </c>
    </row>
    <row r="205">
      <c r="A205" s="3" t="str">
        <f>IFERROR(__xludf.DUMMYFUNCTION("GOOGLETRANSLATE(B205,""de"",""en"")"),"#REF!")</f>
        <v>#REF!</v>
      </c>
      <c r="B205" s="5" t="str">
        <f>IFERROR(__xludf.DUMMYFUNCTION("GOOGLETRANSLATE(A205,""en"",""de"")"),"#REF!")</f>
        <v>#REF!</v>
      </c>
      <c r="C205" s="1"/>
      <c r="D205" s="1" t="s">
        <v>1278</v>
      </c>
      <c r="E205" s="3" t="str">
        <f>IFERROR(__xludf.DUMMYFUNCTION("GOOGLETRANSLATE(D205,""de"",""en"")"),"Attentive the dog comes.")</f>
        <v>Attentive the dog comes.</v>
      </c>
      <c r="F205" s="2"/>
      <c r="G205" s="5" t="str">
        <f>IFERROR(__xludf.DUMMYFUNCTION("GOOGLETRANSLATE(F205,""en"",""de"")"),"#VALUE!")</f>
        <v>#VALUE!</v>
      </c>
    </row>
    <row r="206">
      <c r="A206" s="3" t="str">
        <f>IFERROR(__xludf.DUMMYFUNCTION("GOOGLETRANSLATE(B206,""de"",""en"")"),"#REF!")</f>
        <v>#REF!</v>
      </c>
      <c r="B206" s="5" t="str">
        <f>IFERROR(__xludf.DUMMYFUNCTION("GOOGLETRANSLATE(A206,""en"",""de"")"),"#REF!")</f>
        <v>#REF!</v>
      </c>
      <c r="C206" s="1"/>
      <c r="D206" s="1" t="s">
        <v>1279</v>
      </c>
      <c r="E206" s="3" t="str">
        <f>IFERROR(__xludf.DUMMYFUNCTION("GOOGLETRANSLATE(D206,""de"",""en"")"),"attention")</f>
        <v>attention</v>
      </c>
      <c r="F206" s="2"/>
      <c r="G206" s="5" t="str">
        <f>IFERROR(__xludf.DUMMYFUNCTION("GOOGLETRANSLATE(F206,""en"",""de"")"),"#VALUE!")</f>
        <v>#VALUE!</v>
      </c>
    </row>
    <row r="207">
      <c r="A207" s="3" t="str">
        <f>IFERROR(__xludf.DUMMYFUNCTION("GOOGLETRANSLATE(B207,""de"",""en"")"),"#REF!")</f>
        <v>#REF!</v>
      </c>
      <c r="B207" s="5" t="str">
        <f>IFERROR(__xludf.DUMMYFUNCTION("GOOGLETRANSLATE(A207,""en"",""de"")"),"#REF!")</f>
        <v>#REF!</v>
      </c>
      <c r="C207" s="1"/>
      <c r="D207" s="1" t="s">
        <v>1280</v>
      </c>
      <c r="E207" s="3" t="str">
        <f>IFERROR(__xludf.DUMMYFUNCTION("GOOGLETRANSLATE(D207,""de"",""en"")"),"I don't like attention")</f>
        <v>I don't like attention</v>
      </c>
      <c r="F207" s="2"/>
      <c r="G207" s="5" t="str">
        <f>IFERROR(__xludf.DUMMYFUNCTION("GOOGLETRANSLATE(F207,""en"",""de"")"),"#VALUE!")</f>
        <v>#VALUE!</v>
      </c>
    </row>
    <row r="208">
      <c r="A208" s="3" t="str">
        <f>IFERROR(__xludf.DUMMYFUNCTION("GOOGLETRANSLATE(B208,""de"",""en"")"),"#REF!")</f>
        <v>#REF!</v>
      </c>
      <c r="B208" s="5" t="str">
        <f>IFERROR(__xludf.DUMMYFUNCTION("GOOGLETRANSLATE(A208,""en"",""de"")"),"#REF!")</f>
        <v>#REF!</v>
      </c>
      <c r="D208" s="5" t="str">
        <f>IFERROR(__xludf.DUMMYFUNCTION("GOOGLETRANSLATE(E208,""en"",""de"")"),"Ich bekomme keine Aufmerksamkeit.")</f>
        <v>Ich bekomme keine Aufmerksamkeit.</v>
      </c>
      <c r="E208" s="3" t="s">
        <v>1281</v>
      </c>
      <c r="F208" s="2"/>
      <c r="G208" s="5" t="str">
        <f>IFERROR(__xludf.DUMMYFUNCTION("GOOGLETRANSLATE(F208,""en"",""de"")"),"#VALUE!")</f>
        <v>#VALUE!</v>
      </c>
    </row>
    <row r="209">
      <c r="A209" s="3" t="str">
        <f>IFERROR(__xludf.DUMMYFUNCTION("GOOGLETRANSLATE(B209,""de"",""en"")"),"#REF!")</f>
        <v>#REF!</v>
      </c>
      <c r="B209" s="5" t="str">
        <f>IFERROR(__xludf.DUMMYFUNCTION("GOOGLETRANSLATE(A209,""en"",""de"")"),"#REF!")</f>
        <v>#REF!</v>
      </c>
      <c r="C209" s="1"/>
      <c r="D209" s="1" t="s">
        <v>1282</v>
      </c>
      <c r="E209" s="3" t="str">
        <f>IFERROR(__xludf.DUMMYFUNCTION("GOOGLETRANSLATE(D209,""de"",""en"")"),"so I don't get any attention.")</f>
        <v>so I don't get any attention.</v>
      </c>
      <c r="F209" s="2"/>
      <c r="G209" s="5" t="str">
        <f>IFERROR(__xludf.DUMMYFUNCTION("GOOGLETRANSLATE(F209,""en"",""de"")"),"#VALUE!")</f>
        <v>#VALUE!</v>
      </c>
    </row>
    <row r="210">
      <c r="A210" s="3" t="s">
        <v>1283</v>
      </c>
      <c r="B210" s="1" t="s">
        <v>1284</v>
      </c>
      <c r="C210" s="1"/>
      <c r="D210" s="1" t="s">
        <v>1285</v>
      </c>
      <c r="E210" s="3" t="s">
        <v>1286</v>
      </c>
      <c r="F210" s="2"/>
      <c r="G210" s="5" t="str">
        <f>IFERROR(__xludf.DUMMYFUNCTION("GOOGLETRANSLATE(F210,""en"",""de"")"),"#VALUE!")</f>
        <v>#VALUE!</v>
      </c>
    </row>
    <row r="211">
      <c r="A211" s="3" t="s">
        <v>1287</v>
      </c>
      <c r="B211" s="1" t="s">
        <v>1288</v>
      </c>
      <c r="C211" s="1" t="s">
        <v>986</v>
      </c>
      <c r="D211" s="1" t="s">
        <v>1289</v>
      </c>
      <c r="E211" s="3" t="str">
        <f>IFERROR(__xludf.DUMMYFUNCTION("GOOGLETRANSLATE(D211,""de"",""en"")"),"we have come forward, we must turn back.")</f>
        <v>we have come forward, we must turn back.</v>
      </c>
      <c r="F211" s="2"/>
      <c r="G211" s="5" t="str">
        <f>IFERROR(__xludf.DUMMYFUNCTION("GOOGLETRANSLATE(F211,""en"",""de"")"),"#VALUE!")</f>
        <v>#VALUE!</v>
      </c>
    </row>
    <row r="212">
      <c r="A212" s="3" t="s">
        <v>1290</v>
      </c>
      <c r="B212" s="1" t="s">
        <v>1291</v>
      </c>
      <c r="D212" s="5" t="str">
        <f>IFERROR(__xludf.DUMMYFUNCTION("GOOGLETRANSLATE(E212,""en"",""de"")"),"wir sind nach vorn gekommen, wir müssen umkehren")</f>
        <v>wir sind nach vorn gekommen, wir müssen umkehren</v>
      </c>
      <c r="E212" s="3" t="s">
        <v>1292</v>
      </c>
      <c r="F212" s="2"/>
      <c r="G212" s="5" t="str">
        <f>IFERROR(__xludf.DUMMYFUNCTION("GOOGLETRANSLATE(F212,""en"",""de"")"),"#VALUE!")</f>
        <v>#VALUE!</v>
      </c>
    </row>
    <row r="213">
      <c r="A213" s="3" t="s">
        <v>1293</v>
      </c>
      <c r="B213" s="1" t="s">
        <v>1294</v>
      </c>
      <c r="C213" s="1">
        <v>1.0</v>
      </c>
      <c r="D213" s="5" t="str">
        <f>IFERROR(__xludf.DUMMYFUNCTION("GOOGLETRANSLATE(E213,""en"",""de"")"),"Die Reihenfolge der Waggons ist umgekehrt.")</f>
        <v>Die Reihenfolge der Waggons ist umgekehrt.</v>
      </c>
      <c r="E213" s="3" t="s">
        <v>1295</v>
      </c>
      <c r="F213" s="2"/>
      <c r="G213" s="5" t="str">
        <f>IFERROR(__xludf.DUMMYFUNCTION("GOOGLETRANSLATE(F213,""en"",""de"")"),"#VALUE!")</f>
        <v>#VALUE!</v>
      </c>
    </row>
    <row r="214">
      <c r="A214" s="3" t="str">
        <f>IFERROR(__xludf.DUMMYFUNCTION("GOOGLETRANSLATE(B214,""de"",""en"")"),"sections")</f>
        <v>sections</v>
      </c>
      <c r="B214" s="1" t="s">
        <v>1296</v>
      </c>
      <c r="D214" s="5" t="str">
        <f>IFERROR(__xludf.DUMMYFUNCTION("GOOGLETRANSLATE(E214,""en"",""de"")"),"Die Wagen der ersten Klasse befinden sich in den Abschnitten a bis c")</f>
        <v>Die Wagen der ersten Klasse befinden sich in den Abschnitten a bis c</v>
      </c>
      <c r="E214" s="3" t="s">
        <v>1297</v>
      </c>
      <c r="F214" s="2"/>
      <c r="G214" s="5" t="str">
        <f>IFERROR(__xludf.DUMMYFUNCTION("GOOGLETRANSLATE(F214,""en"",""de"")"),"#VALUE!")</f>
        <v>#VALUE!</v>
      </c>
    </row>
    <row r="215">
      <c r="A215" s="3" t="s">
        <v>1298</v>
      </c>
      <c r="B215" s="5" t="str">
        <f>IFERROR(__xludf.DUMMYFUNCTION("GOOGLETRANSLATE(A215,""en"",""de"")"),"Abschnitt 1")</f>
        <v>Abschnitt 1</v>
      </c>
      <c r="D215" s="5" t="str">
        <f>IFERROR(__xludf.DUMMYFUNCTION("GOOGLETRANSLATE(E215,""en"",""de"")"),"#REF!")</f>
        <v>#REF!</v>
      </c>
      <c r="E215" s="3" t="str">
        <f>IFERROR(__xludf.DUMMYFUNCTION("GOOGLETRANSLATE(D215,""de"",""en"")"),"#REF!")</f>
        <v>#REF!</v>
      </c>
      <c r="F215" s="2"/>
      <c r="G215" s="5" t="str">
        <f>IFERROR(__xludf.DUMMYFUNCTION("GOOGLETRANSLATE(F215,""en"",""de"")"),"#VALUE!")</f>
        <v>#VALUE!</v>
      </c>
    </row>
    <row r="216">
      <c r="A216" s="3" t="s">
        <v>1299</v>
      </c>
      <c r="B216" s="5" t="str">
        <f>IFERROR(__xludf.DUMMYFUNCTION("GOOGLETRANSLATE(A216,""en"",""de"")"),"Sektion 2")</f>
        <v>Sektion 2</v>
      </c>
      <c r="D216" s="5" t="str">
        <f>IFERROR(__xludf.DUMMYFUNCTION("GOOGLETRANSLATE(E216,""en"",""de"")"),"#REF!")</f>
        <v>#REF!</v>
      </c>
      <c r="E216" s="3" t="str">
        <f>IFERROR(__xludf.DUMMYFUNCTION("GOOGLETRANSLATE(D216,""de"",""en"")"),"#REF!")</f>
        <v>#REF!</v>
      </c>
      <c r="F216" s="2"/>
      <c r="G216" s="5" t="str">
        <f>IFERROR(__xludf.DUMMYFUNCTION("GOOGLETRANSLATE(F216,""en"",""de"")"),"#VALUE!")</f>
        <v>#VALUE!</v>
      </c>
    </row>
    <row r="217">
      <c r="A217" s="3" t="s">
        <v>1300</v>
      </c>
      <c r="B217" s="5" t="str">
        <f>IFERROR(__xludf.DUMMYFUNCTION("GOOGLETRANSLATE(A217,""en"",""de"")"),"zwei Abschnitte")</f>
        <v>zwei Abschnitte</v>
      </c>
      <c r="D217" s="5" t="str">
        <f>IFERROR(__xludf.DUMMYFUNCTION("GOOGLETRANSLATE(E217,""en"",""de"")"),"#REF!")</f>
        <v>#REF!</v>
      </c>
      <c r="E217" s="3" t="str">
        <f>IFERROR(__xludf.DUMMYFUNCTION("GOOGLETRANSLATE(D217,""de"",""en"")"),"#REF!")</f>
        <v>#REF!</v>
      </c>
      <c r="F217" s="2"/>
      <c r="G217" s="5" t="str">
        <f>IFERROR(__xludf.DUMMYFUNCTION("GOOGLETRANSLATE(F217,""en"",""de"")"),"#VALUE!")</f>
        <v>#VALUE!</v>
      </c>
    </row>
    <row r="218">
      <c r="A218" s="3" t="s">
        <v>1301</v>
      </c>
      <c r="B218" s="1" t="s">
        <v>1302</v>
      </c>
      <c r="E218" s="3"/>
      <c r="F218" s="2"/>
    </row>
    <row r="219">
      <c r="A219" s="3" t="s">
        <v>1303</v>
      </c>
      <c r="B219" s="1" t="s">
        <v>1304</v>
      </c>
      <c r="E219" s="3"/>
      <c r="F219" s="2"/>
    </row>
    <row r="220">
      <c r="A220" s="3" t="str">
        <f>IFERROR(__xludf.DUMMYFUNCTION("GOOGLETRANSLATE(B220,""de"",""en"")"),"together")</f>
        <v>together</v>
      </c>
      <c r="B220" s="1" t="s">
        <v>1305</v>
      </c>
      <c r="D220" s="5" t="str">
        <f>IFERROR(__xludf.DUMMYFUNCTION("GOOGLETRANSLATE(E220,""en"",""de"")"),"#REF!")</f>
        <v>#REF!</v>
      </c>
      <c r="E220" s="3" t="str">
        <f>IFERROR(__xludf.DUMMYFUNCTION("GOOGLETRANSLATE(D220,""de"",""en"")"),"#REF!")</f>
        <v>#REF!</v>
      </c>
      <c r="F220" s="2"/>
      <c r="G220" s="5" t="str">
        <f>IFERROR(__xludf.DUMMYFUNCTION("GOOGLETRANSLATE(F220,""en"",""de"")"),"#VALUE!")</f>
        <v>#VALUE!</v>
      </c>
    </row>
    <row r="221">
      <c r="A221" s="3" t="str">
        <f>IFERROR(__xludf.DUMMYFUNCTION("GOOGLETRANSLATE(B221,""de"",""en"")"),"together")</f>
        <v>together</v>
      </c>
      <c r="B221" s="1" t="s">
        <v>1306</v>
      </c>
      <c r="D221" s="5" t="str">
        <f>IFERROR(__xludf.DUMMYFUNCTION("GOOGLETRANSLATE(E221,""en"",""de"")"),"#REF!")</f>
        <v>#REF!</v>
      </c>
      <c r="E221" s="3" t="str">
        <f>IFERROR(__xludf.DUMMYFUNCTION("GOOGLETRANSLATE(D221,""de"",""en"")"),"#REF!")</f>
        <v>#REF!</v>
      </c>
      <c r="F221" s="2"/>
      <c r="G221" s="5" t="str">
        <f>IFERROR(__xludf.DUMMYFUNCTION("GOOGLETRANSLATE(F221,""en"",""de"")"),"#VALUE!")</f>
        <v>#VALUE!</v>
      </c>
    </row>
    <row r="222">
      <c r="A222" s="3" t="s">
        <v>1307</v>
      </c>
      <c r="B222" s="1" t="s">
        <v>1308</v>
      </c>
      <c r="D222" s="5" t="str">
        <f>IFERROR(__xludf.DUMMYFUNCTION("GOOGLETRANSLATE(E222,""en"",""de"")"),"Amsterdam ist der zweitgrößte Hafen Europas.")</f>
        <v>Amsterdam ist der zweitgrößte Hafen Europas.</v>
      </c>
      <c r="E222" s="3" t="s">
        <v>1309</v>
      </c>
      <c r="F222" s="2"/>
      <c r="G222" s="5" t="str">
        <f>IFERROR(__xludf.DUMMYFUNCTION("GOOGLETRANSLATE(F222,""en"",""de"")"),"#VALUE!")</f>
        <v>#VALUE!</v>
      </c>
    </row>
    <row r="223">
      <c r="A223" s="3" t="str">
        <f>IFERROR(__xludf.DUMMYFUNCTION("GOOGLETRANSLATE(B223,""de"",""en"")"),"airport")</f>
        <v>airport</v>
      </c>
      <c r="B223" s="1" t="s">
        <v>1310</v>
      </c>
      <c r="D223" s="5" t="str">
        <f>IFERROR(__xludf.DUMMYFUNCTION("GOOGLETRANSLATE(E223,""en"",""de"")"),"#REF!")</f>
        <v>#REF!</v>
      </c>
      <c r="E223" s="3" t="str">
        <f>IFERROR(__xludf.DUMMYFUNCTION("GOOGLETRANSLATE(D223,""de"",""en"")"),"#REF!")</f>
        <v>#REF!</v>
      </c>
      <c r="F223" s="2"/>
      <c r="G223" s="5" t="str">
        <f>IFERROR(__xludf.DUMMYFUNCTION("GOOGLETRANSLATE(F223,""en"",""de"")"),"#VALUE!")</f>
        <v>#VALUE!</v>
      </c>
    </row>
    <row r="224">
      <c r="A224" s="3" t="str">
        <f>IFERROR(__xludf.DUMMYFUNCTION("GOOGLETRANSLATE(B224,""de"",""en"")"),"ship port")</f>
        <v>ship port</v>
      </c>
      <c r="B224" s="1" t="s">
        <v>1311</v>
      </c>
      <c r="D224" s="5" t="str">
        <f>IFERROR(__xludf.DUMMYFUNCTION("GOOGLETRANSLATE(E224,""en"",""de"")"),"#REF!")</f>
        <v>#REF!</v>
      </c>
      <c r="E224" s="3" t="str">
        <f>IFERROR(__xludf.DUMMYFUNCTION("GOOGLETRANSLATE(D224,""de"",""en"")"),"#REF!")</f>
        <v>#REF!</v>
      </c>
      <c r="F224" s="2"/>
      <c r="G224" s="5" t="str">
        <f>IFERROR(__xludf.DUMMYFUNCTION("GOOGLETRANSLATE(F224,""en"",""de"")"),"#VALUE!")</f>
        <v>#VALUE!</v>
      </c>
    </row>
    <row r="225">
      <c r="A225" s="3" t="s">
        <v>1312</v>
      </c>
      <c r="B225" s="1" t="s">
        <v>1313</v>
      </c>
      <c r="C225" s="1"/>
      <c r="D225" s="1" t="s">
        <v>1314</v>
      </c>
      <c r="E225" s="3" t="s">
        <v>1315</v>
      </c>
      <c r="F225" s="2"/>
      <c r="G225" s="5" t="str">
        <f>IFERROR(__xludf.DUMMYFUNCTION("GOOGLETRANSLATE(F225,""en"",""de"")"),"#VALUE!")</f>
        <v>#VALUE!</v>
      </c>
    </row>
    <row r="226">
      <c r="A226" s="3" t="str">
        <f>IFERROR(__xludf.DUMMYFUNCTION("GOOGLETRANSLATE(B226,""de"",""en"")"),"Pretzels")</f>
        <v>Pretzels</v>
      </c>
      <c r="B226" s="1" t="s">
        <v>1316</v>
      </c>
      <c r="C226" s="1"/>
      <c r="D226" s="1" t="s">
        <v>1317</v>
      </c>
      <c r="E226" s="3" t="str">
        <f>IFERROR(__xludf.DUMMYFUNCTION("GOOGLETRANSLATE(D226,""de"",""en"")"),"I want to eat pretzels.")</f>
        <v>I want to eat pretzels.</v>
      </c>
      <c r="F226" s="2"/>
      <c r="G226" s="5" t="str">
        <f>IFERROR(__xludf.DUMMYFUNCTION("GOOGLETRANSLATE(F226,""en"",""de"")"),"#VALUE!")</f>
        <v>#VALUE!</v>
      </c>
    </row>
    <row r="227">
      <c r="A227" s="3" t="str">
        <f>IFERROR(__xludf.DUMMYFUNCTION("GOOGLETRANSLATE(B227,""de"",""en"")"),"however")</f>
        <v>however</v>
      </c>
      <c r="B227" s="1" t="s">
        <v>1318</v>
      </c>
      <c r="C227" s="1"/>
      <c r="D227" s="1" t="s">
        <v>1319</v>
      </c>
      <c r="E227" s="3" t="str">
        <f>IFERROR(__xludf.DUMMYFUNCTION("GOOGLETRANSLATE(D227,""de"",""en"")"),"However, you need good hiking boots and a bit of fitness to overcome the almost 100 meters in altitude.")</f>
        <v>However, you need good hiking boots and a bit of fitness to overcome the almost 100 meters in altitude.</v>
      </c>
      <c r="F227" s="2"/>
      <c r="G227" s="5" t="str">
        <f>IFERROR(__xludf.DUMMYFUNCTION("GOOGLETRANSLATE(F227,""en"",""de"")"),"#VALUE!")</f>
        <v>#VALUE!</v>
      </c>
    </row>
    <row r="228">
      <c r="A228" s="3"/>
      <c r="B228" s="1"/>
      <c r="C228" s="1"/>
      <c r="D228" s="1" t="s">
        <v>1320</v>
      </c>
      <c r="E228" s="3" t="s">
        <v>1321</v>
      </c>
      <c r="F228" s="2"/>
    </row>
    <row r="229">
      <c r="A229" s="3" t="s">
        <v>1322</v>
      </c>
      <c r="B229" s="1" t="s">
        <v>1323</v>
      </c>
      <c r="C229" s="1"/>
      <c r="D229" s="1" t="s">
        <v>1324</v>
      </c>
      <c r="E229" s="3" t="str">
        <f>IFERROR(__xludf.DUMMYFUNCTION("GOOGLETRANSLATE(D229,""de"",""en"")"),"We only have just under 100 euros. We don't have much money.")</f>
        <v>We only have just under 100 euros. We don't have much money.</v>
      </c>
      <c r="F229" s="2"/>
      <c r="G229" s="5" t="str">
        <f>IFERROR(__xludf.DUMMYFUNCTION("GOOGLETRANSLATE(F229,""en"",""de"")"),"#VALUE!")</f>
        <v>#VALUE!</v>
      </c>
    </row>
    <row r="230">
      <c r="A230" s="3" t="str">
        <f>IFERROR(__xludf.DUMMYFUNCTION("GOOGLETRANSLATE(B230,""de"",""en"")"),"overcome")</f>
        <v>overcome</v>
      </c>
      <c r="B230" s="1" t="s">
        <v>1325</v>
      </c>
      <c r="C230" s="1" t="s">
        <v>986</v>
      </c>
      <c r="D230" s="1" t="s">
        <v>1326</v>
      </c>
      <c r="E230" s="3" t="str">
        <f>IFERROR(__xludf.DUMMYFUNCTION("GOOGLETRANSLATE(D230,""de"",""en"")"),"If you're afraid of cats but pet one anyway, you'll overcome your fear of cats.")</f>
        <v>If you're afraid of cats but pet one anyway, you'll overcome your fear of cats.</v>
      </c>
      <c r="F230" s="2"/>
      <c r="G230" s="5" t="str">
        <f>IFERROR(__xludf.DUMMYFUNCTION("GOOGLETRANSLATE(F230,""en"",""de"")"),"#VALUE!")</f>
        <v>#VALUE!</v>
      </c>
    </row>
    <row r="231">
      <c r="A231" s="3" t="str">
        <f>IFERROR(__xludf.DUMMYFUNCTION("GOOGLETRANSLATE(B231,""de"",""en"")"),"riverbank")</f>
        <v>riverbank</v>
      </c>
      <c r="B231" s="1" t="s">
        <v>1327</v>
      </c>
      <c r="C231" s="1"/>
      <c r="D231" s="1" t="s">
        <v>1328</v>
      </c>
      <c r="E231" s="3" t="str">
        <f>IFERROR(__xludf.DUMMYFUNCTION("GOOGLETRANSLATE(D231,""de"",""en"")"),"The children built sandcastles on the shore of the beach.")</f>
        <v>The children built sandcastles on the shore of the beach.</v>
      </c>
      <c r="F231" s="2"/>
      <c r="G231" s="5" t="str">
        <f>IFERROR(__xludf.DUMMYFUNCTION("GOOGLETRANSLATE(F231,""en"",""de"")"),"#VALUE!")</f>
        <v>#VALUE!</v>
      </c>
    </row>
    <row r="232">
      <c r="A232" s="3" t="str">
        <f>IFERROR(__xludf.DUMMYFUNCTION("GOOGLETRANSLATE(B232,""de"",""en"")"),"lakeside")</f>
        <v>lakeside</v>
      </c>
      <c r="B232" s="1" t="s">
        <v>1329</v>
      </c>
      <c r="D232" s="5" t="str">
        <f>IFERROR(__xludf.DUMMYFUNCTION("GOOGLETRANSLATE(E232,""en"",""de"")"),"#REF!")</f>
        <v>#REF!</v>
      </c>
      <c r="E232" s="3" t="str">
        <f>IFERROR(__xludf.DUMMYFUNCTION("GOOGLETRANSLATE(D232,""de"",""en"")"),"#REF!")</f>
        <v>#REF!</v>
      </c>
      <c r="F232" s="2"/>
      <c r="G232" s="5" t="str">
        <f>IFERROR(__xludf.DUMMYFUNCTION("GOOGLETRANSLATE(F232,""en"",""de"")"),"#VALUE!")</f>
        <v>#VALUE!</v>
      </c>
    </row>
    <row r="233">
      <c r="A233" s="3" t="s">
        <v>1330</v>
      </c>
      <c r="B233" s="1" t="s">
        <v>1331</v>
      </c>
      <c r="C233" s="1"/>
      <c r="D233" s="1" t="s">
        <v>1332</v>
      </c>
      <c r="E233" s="3" t="str">
        <f>IFERROR(__xludf.DUMMYFUNCTION("GOOGLETRANSLATE(D233,""de"",""en"")"),"you are my lord.")</f>
        <v>you are my lord.</v>
      </c>
      <c r="F233" s="2"/>
      <c r="G233" s="5" t="str">
        <f>IFERROR(__xludf.DUMMYFUNCTION("GOOGLETRANSLATE(F233,""en"",""de"")"),"#VALUE!")</f>
        <v>#VALUE!</v>
      </c>
    </row>
    <row r="234">
      <c r="A234" s="3" t="str">
        <f>IFERROR(__xludf.DUMMYFUNCTION("GOOGLETRANSLATE(B234,""de"",""en"")"),"promise")</f>
        <v>promise</v>
      </c>
      <c r="B234" s="1" t="s">
        <v>1333</v>
      </c>
      <c r="D234" s="5" t="str">
        <f>IFERROR(__xludf.DUMMYFUNCTION("GOOGLETRANSLATE(E234,""en"",""de"")"),"Ich verspreche")</f>
        <v>Ich verspreche</v>
      </c>
      <c r="E234" s="3" t="s">
        <v>1334</v>
      </c>
      <c r="F234" s="2"/>
      <c r="G234" s="5" t="str">
        <f>IFERROR(__xludf.DUMMYFUNCTION("GOOGLETRANSLATE(F234,""en"",""de"")"),"#VALUE!")</f>
        <v>#VALUE!</v>
      </c>
    </row>
    <row r="235">
      <c r="A235" s="3" t="str">
        <f>IFERROR(__xludf.DUMMYFUNCTION("GOOGLETRANSLATE(B235,""de"",""en"")"),"Arrival")</f>
        <v>Arrival</v>
      </c>
      <c r="B235" s="1" t="s">
        <v>1335</v>
      </c>
      <c r="C235" s="1">
        <v>1.0</v>
      </c>
      <c r="D235" s="1" t="s">
        <v>1336</v>
      </c>
      <c r="E235" s="3" t="s">
        <v>1337</v>
      </c>
      <c r="F235" s="2"/>
      <c r="G235" s="5" t="str">
        <f>IFERROR(__xludf.DUMMYFUNCTION("GOOGLETRANSLATE(F235,""en"",""de"")"),"#VALUE!")</f>
        <v>#VALUE!</v>
      </c>
    </row>
    <row r="236">
      <c r="A236" s="3" t="s">
        <v>1338</v>
      </c>
      <c r="B236" s="5" t="str">
        <f>IFERROR(__xludf.DUMMYFUNCTION("GOOGLETRANSLATE(A236,""en"",""de"")"),"Abfahrt")</f>
        <v>Abfahrt</v>
      </c>
      <c r="D236" s="5" t="str">
        <f>IFERROR(__xludf.DUMMYFUNCTION("GOOGLETRANSLATE(E236,""en"",""de"")"),"Ich verspreche, dass ich hart arbeiten werde.")</f>
        <v>Ich verspreche, dass ich hart arbeiten werde.</v>
      </c>
      <c r="E236" s="3" t="s">
        <v>1339</v>
      </c>
      <c r="F236" s="2"/>
      <c r="G236" s="5" t="str">
        <f>IFERROR(__xludf.DUMMYFUNCTION("GOOGLETRANSLATE(F236,""en"",""de"")"),"#VALUE!")</f>
        <v>#VALUE!</v>
      </c>
    </row>
    <row r="237">
      <c r="A237" s="3" t="str">
        <f>IFERROR(__xludf.DUMMYFUNCTION("GOOGLETRANSLATE(B237,""de"",""en"")"),"#REF!")</f>
        <v>#REF!</v>
      </c>
      <c r="B237" s="5" t="str">
        <f>IFERROR(__xludf.DUMMYFUNCTION("GOOGLETRANSLATE(A237,""en"",""de"")"),"#REF!")</f>
        <v>#REF!</v>
      </c>
      <c r="C237" s="24"/>
      <c r="D237" s="24" t="s">
        <v>1340</v>
      </c>
      <c r="E237" s="3" t="str">
        <f>IFERROR(__xludf.DUMMYFUNCTION("GOOGLETRANSLATE(D237,""de"",""en"")"),"There was a cafeteria in our school.")</f>
        <v>There was a cafeteria in our school.</v>
      </c>
      <c r="F237" s="2"/>
      <c r="G237" s="5" t="str">
        <f>IFERROR(__xludf.DUMMYFUNCTION("GOOGLETRANSLATE(F237,""en"",""de"")"),"#VALUE!")</f>
        <v>#VALUE!</v>
      </c>
    </row>
    <row r="238">
      <c r="A238" s="3" t="str">
        <f>IFERROR(__xludf.DUMMYFUNCTION("GOOGLETRANSLATE(B238,""de"",""en"")"),"notice")</f>
        <v>notice</v>
      </c>
      <c r="B238" s="1" t="s">
        <v>1341</v>
      </c>
      <c r="C238" s="1"/>
      <c r="D238" s="1" t="s">
        <v>1342</v>
      </c>
      <c r="E238" s="3" t="str">
        <f>IFERROR(__xludf.DUMMYFUNCTION("GOOGLETRANSLATE(D238,""de"",""en"")"),"There was a hole in her pants. Did you notice that?")</f>
        <v>There was a hole in her pants. Did you notice that?</v>
      </c>
      <c r="F238" s="2"/>
      <c r="G238" s="5" t="str">
        <f>IFERROR(__xludf.DUMMYFUNCTION("GOOGLETRANSLATE(F238,""en"",""de"")"),"#VALUE!")</f>
        <v>#VALUE!</v>
      </c>
    </row>
    <row r="239">
      <c r="A239" s="3" t="str">
        <f>IFERROR(__xludf.DUMMYFUNCTION("GOOGLETRANSLATE(B239,""de"",""en"")"),"noticed.")</f>
        <v>noticed.</v>
      </c>
      <c r="B239" s="1" t="s">
        <v>1343</v>
      </c>
      <c r="C239" s="1"/>
      <c r="D239" s="1" t="s">
        <v>1344</v>
      </c>
      <c r="E239" s="3" t="str">
        <f>IFERROR(__xludf.DUMMYFUNCTION("GOOGLETRANSLATE(D239,""de"",""en"")"),"There was a hole in her pants. Did you notice that?")</f>
        <v>There was a hole in her pants. Did you notice that?</v>
      </c>
      <c r="F239" s="2"/>
      <c r="G239" s="5" t="str">
        <f>IFERROR(__xludf.DUMMYFUNCTION("GOOGLETRANSLATE(F239,""en"",""de"")"),"#VALUE!")</f>
        <v>#VALUE!</v>
      </c>
    </row>
    <row r="240">
      <c r="A240" s="3" t="str">
        <f>IFERROR(__xludf.DUMMYFUNCTION("GOOGLETRANSLATE(B240,""de"",""en"")"),"understand")</f>
        <v>understand</v>
      </c>
      <c r="B240" s="1" t="s">
        <v>1345</v>
      </c>
      <c r="D240" s="5" t="str">
        <f>IFERROR(__xludf.DUMMYFUNCTION("GOOGLETRANSLATE(E240,""en"",""de"")"),"#REF!")</f>
        <v>#REF!</v>
      </c>
      <c r="E240" s="3" t="str">
        <f>IFERROR(__xludf.DUMMYFUNCTION("GOOGLETRANSLATE(D240,""de"",""en"")"),"#REF!")</f>
        <v>#REF!</v>
      </c>
      <c r="F240" s="2"/>
      <c r="G240" s="5" t="str">
        <f>IFERROR(__xludf.DUMMYFUNCTION("GOOGLETRANSLATE(F240,""en"",""de"")"),"#VALUE!")</f>
        <v>#VALUE!</v>
      </c>
    </row>
    <row r="241">
      <c r="A241" s="3" t="str">
        <f>IFERROR(__xludf.DUMMYFUNCTION("GOOGLETRANSLATE(B241,""de"",""en"")"),"understood")</f>
        <v>understood</v>
      </c>
      <c r="B241" s="1" t="s">
        <v>1346</v>
      </c>
      <c r="D241" s="5" t="str">
        <f>IFERROR(__xludf.DUMMYFUNCTION("GOOGLETRANSLATE(E241,""en"",""de"")"),"#REF!")</f>
        <v>#REF!</v>
      </c>
      <c r="E241" s="3" t="str">
        <f>IFERROR(__xludf.DUMMYFUNCTION("GOOGLETRANSLATE(D241,""de"",""en"")"),"#REF!")</f>
        <v>#REF!</v>
      </c>
      <c r="F241" s="2"/>
      <c r="G241" s="5" t="str">
        <f>IFERROR(__xludf.DUMMYFUNCTION("GOOGLETRANSLATE(F241,""en"",""de"")"),"#VALUE!")</f>
        <v>#VALUE!</v>
      </c>
    </row>
    <row r="242">
      <c r="A242" s="3" t="str">
        <f>IFERROR(__xludf.DUMMYFUNCTION("GOOGLETRANSLATE(B242,""de"",""en"")"),"understandable")</f>
        <v>understandable</v>
      </c>
      <c r="B242" s="1" t="s">
        <v>1347</v>
      </c>
      <c r="D242" s="5" t="str">
        <f>IFERROR(__xludf.DUMMYFUNCTION("GOOGLETRANSLATE(E242,""en"",""de"")"),"Ihre Handschrift ist nicht verständlich.")</f>
        <v>Ihre Handschrift ist nicht verständlich.</v>
      </c>
      <c r="E242" s="3" t="s">
        <v>1348</v>
      </c>
      <c r="F242" s="2"/>
      <c r="G242" s="5" t="str">
        <f>IFERROR(__xludf.DUMMYFUNCTION("GOOGLETRANSLATE(F242,""en"",""de"")"),"#VALUE!")</f>
        <v>#VALUE!</v>
      </c>
    </row>
    <row r="243" ht="15.0" customHeight="1">
      <c r="A243" s="3" t="s">
        <v>1349</v>
      </c>
      <c r="B243" s="1" t="s">
        <v>1350</v>
      </c>
      <c r="C243" s="1"/>
      <c r="D243" s="1" t="s">
        <v>1351</v>
      </c>
      <c r="E243" s="3" t="s">
        <v>1352</v>
      </c>
      <c r="F243" s="2"/>
      <c r="G243" s="5" t="str">
        <f>IFERROR(__xludf.DUMMYFUNCTION("GOOGLETRANSLATE(F243,""en"",""de"")"),"#VALUE!")</f>
        <v>#VALUE!</v>
      </c>
    </row>
    <row r="244">
      <c r="A244" s="3" t="str">
        <f>IFERROR(__xludf.DUMMYFUNCTION("GOOGLETRANSLATE(B244,""de"",""en"")"),"himself")</f>
        <v>himself</v>
      </c>
      <c r="B244" s="1" t="s">
        <v>1353</v>
      </c>
      <c r="C244" s="1"/>
      <c r="D244" s="1" t="s">
        <v>1354</v>
      </c>
      <c r="E244" s="3" t="str">
        <f>IFERROR(__xludf.DUMMYFUNCTION("GOOGLETRANSLATE(D244,""de"",""en"")"),"I learned this myself.")</f>
        <v>I learned this myself.</v>
      </c>
      <c r="F244" s="2"/>
      <c r="G244" s="5" t="str">
        <f>IFERROR(__xludf.DUMMYFUNCTION("GOOGLETRANSLATE(F244,""en"",""de"")"),"#VALUE!")</f>
        <v>#VALUE!</v>
      </c>
    </row>
    <row r="245">
      <c r="A245" s="3" t="str">
        <f>IFERROR(__xludf.DUMMYFUNCTION("GOOGLETRANSLATE(B245,""de"",""en"")"),"relatives")</f>
        <v>relatives</v>
      </c>
      <c r="B245" s="1" t="s">
        <v>1355</v>
      </c>
      <c r="C245" s="1"/>
      <c r="D245" s="1" t="s">
        <v>1356</v>
      </c>
      <c r="E245" s="3" t="str">
        <f>IFERROR(__xludf.DUMMYFUNCTION("GOOGLETRANSLATE(D245,""de"",""en"")"),"My relatives live in India.")</f>
        <v>My relatives live in India.</v>
      </c>
      <c r="F245" s="2"/>
      <c r="G245" s="5" t="str">
        <f>IFERROR(__xludf.DUMMYFUNCTION("GOOGLETRANSLATE(F245,""en"",""de"")"),"#VALUE!")</f>
        <v>#VALUE!</v>
      </c>
    </row>
    <row r="246">
      <c r="A246" s="3" t="str">
        <f>IFERROR(__xludf.DUMMYFUNCTION("GOOGLETRANSLATE(B246,""de"",""en"")"),"Related")</f>
        <v>Related</v>
      </c>
      <c r="B246" s="1" t="s">
        <v>1357</v>
      </c>
      <c r="D246" s="5" t="str">
        <f>IFERROR(__xludf.DUMMYFUNCTION("GOOGLETRANSLATE(E246,""en"",""de"")"),"Er ist mein Verwandter.")</f>
        <v>Er ist mein Verwandter.</v>
      </c>
      <c r="E246" s="3" t="s">
        <v>1358</v>
      </c>
      <c r="F246" s="2"/>
      <c r="G246" s="5" t="str">
        <f>IFERROR(__xludf.DUMMYFUNCTION("GOOGLETRANSLATE(F246,""en"",""de"")"),"#VALUE!")</f>
        <v>#VALUE!</v>
      </c>
    </row>
    <row r="247">
      <c r="A247" s="3" t="str">
        <f>IFERROR(__xludf.DUMMYFUNCTION("GOOGLETRANSLATE(B247,""de"",""en"")"),"#REF!")</f>
        <v>#REF!</v>
      </c>
      <c r="B247" s="5" t="str">
        <f>IFERROR(__xludf.DUMMYFUNCTION("GOOGLETRANSLATE(A247,""en"",""de"")"),"#REF!")</f>
        <v>#REF!</v>
      </c>
      <c r="D247" s="5" t="str">
        <f>IFERROR(__xludf.DUMMYFUNCTION("GOOGLETRANSLATE(E247,""en"",""de"")"),"Sie ist meine Verwandte.")</f>
        <v>Sie ist meine Verwandte.</v>
      </c>
      <c r="E247" s="3" t="s">
        <v>1359</v>
      </c>
      <c r="F247" s="2"/>
      <c r="G247" s="5" t="str">
        <f>IFERROR(__xludf.DUMMYFUNCTION("GOOGLETRANSLATE(F247,""en"",""de"")"),"#VALUE!")</f>
        <v>#VALUE!</v>
      </c>
    </row>
    <row r="248">
      <c r="A248" s="3" t="str">
        <f>IFERROR(__xludf.DUMMYFUNCTION("GOOGLETRANSLATE(B248,""de"",""en"")"),"#REF!")</f>
        <v>#REF!</v>
      </c>
      <c r="B248" s="5" t="str">
        <f>IFERROR(__xludf.DUMMYFUNCTION("GOOGLETRANSLATE(A248,""en"",""de"")"),"#REF!")</f>
        <v>#REF!</v>
      </c>
      <c r="D248" s="5" t="str">
        <f>IFERROR(__xludf.DUMMYFUNCTION("GOOGLETRANSLATE(E248,""en"",""de"")"),"Sie sind meine Verwandten.")</f>
        <v>Sie sind meine Verwandten.</v>
      </c>
      <c r="E248" s="3" t="s">
        <v>1360</v>
      </c>
      <c r="F248" s="2"/>
      <c r="G248" s="5" t="str">
        <f>IFERROR(__xludf.DUMMYFUNCTION("GOOGLETRANSLATE(F248,""en"",""de"")"),"#VALUE!")</f>
        <v>#VALUE!</v>
      </c>
    </row>
    <row r="249">
      <c r="A249" s="3" t="str">
        <f>IFERROR(__xludf.DUMMYFUNCTION("GOOGLETRANSLATE(B249,""de"",""en"")"),"impressed")</f>
        <v>impressed</v>
      </c>
      <c r="B249" s="1" t="s">
        <v>1361</v>
      </c>
      <c r="D249" s="5" t="str">
        <f>IFERROR(__xludf.DUMMYFUNCTION("GOOGLETRANSLATE(E249,""en"",""de"")"),"Er hat sehr gut gesungen. ich war beeindruckt")</f>
        <v>Er hat sehr gut gesungen. ich war beeindruckt</v>
      </c>
      <c r="E249" s="3" t="s">
        <v>1362</v>
      </c>
      <c r="F249" s="2"/>
      <c r="G249" s="5" t="str">
        <f>IFERROR(__xludf.DUMMYFUNCTION("GOOGLETRANSLATE(F249,""en"",""de"")"),"#VALUE!")</f>
        <v>#VALUE!</v>
      </c>
    </row>
    <row r="250">
      <c r="A250" s="3" t="str">
        <f>IFERROR(__xludf.DUMMYFUNCTION("GOOGLETRANSLATE(B250,""de"",""en"")"),"press")</f>
        <v>press</v>
      </c>
      <c r="B250" s="1" t="s">
        <v>1363</v>
      </c>
      <c r="D250" s="5" t="str">
        <f>IFERROR(__xludf.DUMMYFUNCTION("GOOGLETRANSLATE(E250,""en"",""de"")"),"#REF!")</f>
        <v>#REF!</v>
      </c>
      <c r="E250" s="3" t="str">
        <f>IFERROR(__xludf.DUMMYFUNCTION("GOOGLETRANSLATE(D250,""de"",""en"")"),"#REF!")</f>
        <v>#REF!</v>
      </c>
      <c r="F250" s="2"/>
      <c r="G250" s="5" t="str">
        <f>IFERROR(__xludf.DUMMYFUNCTION("GOOGLETRANSLATE(F250,""en"",""de"")"),"#VALUE!")</f>
        <v>#VALUE!</v>
      </c>
    </row>
    <row r="251">
      <c r="A251" s="3" t="str">
        <f>IFERROR(__xludf.DUMMYFUNCTION("GOOGLETRANSLATE(B251,""de"",""en"")"),"printer")</f>
        <v>printer</v>
      </c>
      <c r="B251" s="1" t="s">
        <v>1364</v>
      </c>
      <c r="D251" s="1" t="s">
        <v>1365</v>
      </c>
      <c r="E251" s="3" t="str">
        <f>IFERROR(__xludf.DUMMYFUNCTION("GOOGLETRANSLATE(D251,""de"",""en"")"),"I have HP printers at home")</f>
        <v>I have HP printers at home</v>
      </c>
      <c r="F251" s="2"/>
      <c r="G251" s="5" t="str">
        <f>IFERROR(__xludf.DUMMYFUNCTION("GOOGLETRANSLATE(F251,""en"",""de"")"),"#VALUE!")</f>
        <v>#VALUE!</v>
      </c>
    </row>
    <row r="252">
      <c r="A252" s="3" t="str">
        <f>IFERROR(__xludf.DUMMYFUNCTION("GOOGLETRANSLATE(B252,""de"",""en"")"),"to express")</f>
        <v>to express</v>
      </c>
      <c r="B252" s="1" t="s">
        <v>1366</v>
      </c>
      <c r="C252" s="1"/>
      <c r="D252" s="1" t="s">
        <v>1367</v>
      </c>
      <c r="E252" s="3" t="str">
        <f>IFERROR(__xludf.DUMMYFUNCTION("GOOGLETRANSLATE(D252,""de"",""en"")"),"I would like to express myself in German.")</f>
        <v>I would like to express myself in German.</v>
      </c>
      <c r="F252" s="2"/>
    </row>
    <row r="253">
      <c r="A253" s="3" t="str">
        <f>IFERROR(__xludf.DUMMYFUNCTION("GOOGLETRANSLATE(B253,""de"",""en"")"),"Expressions")</f>
        <v>Expressions</v>
      </c>
      <c r="B253" s="1" t="s">
        <v>1368</v>
      </c>
      <c r="E253" s="3"/>
      <c r="F253" s="2"/>
    </row>
    <row r="254">
      <c r="A254" s="3" t="str">
        <f>IFERROR(__xludf.DUMMYFUNCTION("GOOGLETRANSLATE(B254,""de"",""en"")"),"conditional")</f>
        <v>conditional</v>
      </c>
      <c r="B254" s="1" t="s">
        <v>1369</v>
      </c>
      <c r="D254" s="5" t="str">
        <f>IFERROR(__xludf.DUMMYFUNCTION("GOOGLETRANSLATE(E254,""en"",""de"")"),"#REF!")</f>
        <v>#REF!</v>
      </c>
      <c r="E254" s="3" t="str">
        <f>IFERROR(__xludf.DUMMYFUNCTION("GOOGLETRANSLATE(D254,""de"",""en"")"),"#REF!")</f>
        <v>#REF!</v>
      </c>
      <c r="F254" s="2"/>
      <c r="G254" s="5" t="str">
        <f>IFERROR(__xludf.DUMMYFUNCTION("GOOGLETRANSLATE(F254,""en"",""de"")"),"#VALUE!")</f>
        <v>#VALUE!</v>
      </c>
    </row>
    <row r="255">
      <c r="A255" s="3" t="str">
        <f>IFERROR(__xludf.DUMMYFUNCTION("GOOGLETRANSLATE(B255,""de"",""en"")"),"the conditions")</f>
        <v>the conditions</v>
      </c>
      <c r="B255" s="1" t="s">
        <v>1370</v>
      </c>
      <c r="D255" s="5" t="str">
        <f>IFERROR(__xludf.DUMMYFUNCTION("GOOGLETRANSLATE(E255,""en"",""de"")"),"#REF!")</f>
        <v>#REF!</v>
      </c>
      <c r="E255" s="3" t="str">
        <f>IFERROR(__xludf.DUMMYFUNCTION("GOOGLETRANSLATE(D255,""de"",""en"")"),"#REF!")</f>
        <v>#REF!</v>
      </c>
      <c r="F255" s="2"/>
      <c r="G255" s="5" t="str">
        <f>IFERROR(__xludf.DUMMYFUNCTION("GOOGLETRANSLATE(F255,""en"",""de"")"),"#VALUE!")</f>
        <v>#VALUE!</v>
      </c>
    </row>
    <row r="256">
      <c r="A256" s="3" t="s">
        <v>1371</v>
      </c>
      <c r="B256" s="1" t="s">
        <v>1372</v>
      </c>
      <c r="C256" s="1"/>
      <c r="D256" s="1" t="s">
        <v>1373</v>
      </c>
      <c r="E256" s="3" t="str">
        <f>IFERROR(__xludf.DUMMYFUNCTION("GOOGLETRANSLATE(D256,""de"",""en"")"),"do I have to have c1?: not necessarily.")</f>
        <v>do I have to have c1?: not necessarily.</v>
      </c>
      <c r="F256" s="2"/>
      <c r="G256" s="5" t="str">
        <f>IFERROR(__xludf.DUMMYFUNCTION("GOOGLETRANSLATE(F256,""en"",""de"")"),"#VALUE!")</f>
        <v>#VALUE!</v>
      </c>
    </row>
    <row r="257">
      <c r="A257" s="3" t="s">
        <v>1374</v>
      </c>
      <c r="B257" s="1" t="s">
        <v>1375</v>
      </c>
      <c r="C257" s="1"/>
      <c r="D257" s="1" t="s">
        <v>1376</v>
      </c>
      <c r="E257" s="3" t="str">
        <f>IFERROR(__xludf.DUMMYFUNCTION("GOOGLETRANSLATE(D257,""de"",""en"")"),"I got 100 points. That was excellent.")</f>
        <v>I got 100 points. That was excellent.</v>
      </c>
      <c r="F257" s="2"/>
      <c r="G257" s="5" t="str">
        <f>IFERROR(__xludf.DUMMYFUNCTION("GOOGLETRANSLATE(F257,""en"",""de"")"),"#VALUE!")</f>
        <v>#VALUE!</v>
      </c>
    </row>
    <row r="258">
      <c r="A258" s="3" t="str">
        <f>IFERROR(__xludf.DUMMYFUNCTION("GOOGLETRANSLATE(B258,""de"",""en"")"),"Dough")</f>
        <v>Dough</v>
      </c>
      <c r="B258" s="1" t="s">
        <v>1377</v>
      </c>
      <c r="C258" s="1"/>
      <c r="D258" s="1" t="s">
        <v>1378</v>
      </c>
      <c r="E258" s="3" t="str">
        <f>IFERROR(__xludf.DUMMYFUNCTION("GOOGLETRANSLATE(D258,""de"",""en"")"),"I ate dumplings.")</f>
        <v>I ate dumplings.</v>
      </c>
      <c r="F258" s="2"/>
      <c r="G258" s="5" t="str">
        <f>IFERROR(__xludf.DUMMYFUNCTION("GOOGLETRANSLATE(F258,""en"",""de"")"),"#VALUE!")</f>
        <v>#VALUE!</v>
      </c>
    </row>
    <row r="259">
      <c r="A259" s="3" t="str">
        <f>IFERROR(__xludf.DUMMYFUNCTION("GOOGLETRANSLATE(B259,""de"",""en"")"),"Bags")</f>
        <v>Bags</v>
      </c>
      <c r="B259" s="1" t="s">
        <v>1379</v>
      </c>
      <c r="D259" s="5" t="str">
        <f>IFERROR(__xludf.DUMMYFUNCTION("GOOGLETRANSLATE(E259,""en"",""de"")"),"#REF!")</f>
        <v>#REF!</v>
      </c>
      <c r="E259" s="3" t="str">
        <f>IFERROR(__xludf.DUMMYFUNCTION("GOOGLETRANSLATE(D259,""de"",""en"")"),"#REF!")</f>
        <v>#REF!</v>
      </c>
      <c r="F259" s="2"/>
      <c r="G259" s="5" t="str">
        <f>IFERROR(__xludf.DUMMYFUNCTION("GOOGLETRANSLATE(F259,""en"",""de"")"),"#VALUE!")</f>
        <v>#VALUE!</v>
      </c>
    </row>
    <row r="260">
      <c r="A260" s="3" t="str">
        <f>IFERROR(__xludf.DUMMYFUNCTION("GOOGLETRANSLATE(B260,""de"",""en"")"),"dumplings")</f>
        <v>dumplings</v>
      </c>
      <c r="B260" s="1" t="s">
        <v>1380</v>
      </c>
      <c r="C260" s="1"/>
      <c r="D260" s="1" t="s">
        <v>1378</v>
      </c>
      <c r="E260" s="3" t="s">
        <v>1381</v>
      </c>
      <c r="F260" s="2"/>
      <c r="G260" s="5" t="str">
        <f>IFERROR(__xludf.DUMMYFUNCTION("GOOGLETRANSLATE(F260,""en"",""de"")"),"#VALUE!")</f>
        <v>#VALUE!</v>
      </c>
    </row>
    <row r="261">
      <c r="A261" s="3" t="s">
        <v>1382</v>
      </c>
      <c r="B261" s="5" t="str">
        <f>IFERROR(__xludf.DUMMYFUNCTION("GOOGLETRANSLATE(A261,""en"",""de"")"),"Welche Art von")</f>
        <v>Welche Art von</v>
      </c>
      <c r="D261" s="5" t="str">
        <f>IFERROR(__xludf.DUMMYFUNCTION("GOOGLETRANSLATE(E261,""en"",""de"")"),"#REF!")</f>
        <v>#REF!</v>
      </c>
      <c r="E261" s="3" t="str">
        <f>IFERROR(__xludf.DUMMYFUNCTION("GOOGLETRANSLATE(D261,""de"",""en"")"),"#REF!")</f>
        <v>#REF!</v>
      </c>
      <c r="F261" s="2"/>
      <c r="G261" s="5" t="str">
        <f>IFERROR(__xludf.DUMMYFUNCTION("GOOGLETRANSLATE(F261,""en"",""de"")"),"#VALUE!")</f>
        <v>#VALUE!</v>
      </c>
    </row>
    <row r="262">
      <c r="A262" s="3" t="s">
        <v>1383</v>
      </c>
      <c r="B262" s="5" t="str">
        <f>IFERROR(__xludf.DUMMYFUNCTION("GOOGLETRANSLATE(A262,""en"",""de"")"),"welche Art")</f>
        <v>welche Art</v>
      </c>
      <c r="D262" s="5" t="str">
        <f>IFERROR(__xludf.DUMMYFUNCTION("GOOGLETRANSLATE(E262,""en"",""de"")"),"Welche Art von Gemälden magst du?")</f>
        <v>Welche Art von Gemälden magst du?</v>
      </c>
      <c r="E262" s="3" t="s">
        <v>1384</v>
      </c>
      <c r="F262" s="2"/>
      <c r="G262" s="5" t="str">
        <f>IFERROR(__xludf.DUMMYFUNCTION("GOOGLETRANSLATE(F262,""en"",""de"")"),"#VALUE!")</f>
        <v>#VALUE!</v>
      </c>
    </row>
    <row r="263">
      <c r="A263" s="3" t="str">
        <f>IFERROR(__xludf.DUMMYFUNCTION("GOOGLETRANSLATE(B263,""de"",""en"")"),"#REF!")</f>
        <v>#REF!</v>
      </c>
      <c r="B263" s="5" t="str">
        <f>IFERROR(__xludf.DUMMYFUNCTION("GOOGLETRANSLATE(A263,""en"",""de"")"),"#REF!")</f>
        <v>#REF!</v>
      </c>
      <c r="C263" s="1"/>
      <c r="D263" s="1" t="s">
        <v>1385</v>
      </c>
      <c r="E263" s="3" t="str">
        <f>IFERROR(__xludf.DUMMYFUNCTION("GOOGLETRANSLATE(D263,""de"",""en"")"),"What kind of apple do you like?: Pink lady")</f>
        <v>What kind of apple do you like?: Pink lady</v>
      </c>
      <c r="F263" s="2"/>
      <c r="G263" s="5" t="str">
        <f>IFERROR(__xludf.DUMMYFUNCTION("GOOGLETRANSLATE(F263,""en"",""de"")"),"#VALUE!")</f>
        <v>#VALUE!</v>
      </c>
    </row>
    <row r="264" ht="15.0" customHeight="1">
      <c r="A264" s="3" t="str">
        <f>IFERROR(__xludf.DUMMYFUNCTION("GOOGLETRANSLATE(B264,""de"",""en"")"),"get")</f>
        <v>get</v>
      </c>
      <c r="B264" s="1" t="s">
        <v>1386</v>
      </c>
      <c r="C264" s="1"/>
      <c r="D264" s="1" t="s">
        <v>1387</v>
      </c>
      <c r="E264" s="3" t="s">
        <v>1388</v>
      </c>
      <c r="F264" s="2"/>
      <c r="G264" s="5" t="str">
        <f>IFERROR(__xludf.DUMMYFUNCTION("GOOGLETRANSLATE(F264,""en"",""de"")"),"#VALUE!")</f>
        <v>#VALUE!</v>
      </c>
    </row>
    <row r="265">
      <c r="A265" s="3" t="str">
        <f>IFERROR(__xludf.DUMMYFUNCTION("GOOGLETRANSLATE(B265,""de"",""en"")"),"#REF!")</f>
        <v>#REF!</v>
      </c>
      <c r="B265" s="5" t="str">
        <f>IFERROR(__xludf.DUMMYFUNCTION("GOOGLETRANSLATE(A265,""en"",""de"")"),"#REF!")</f>
        <v>#REF!</v>
      </c>
      <c r="C265" s="1"/>
      <c r="D265" s="1" t="s">
        <v>1389</v>
      </c>
      <c r="E265" s="3" t="str">
        <f>IFERROR(__xludf.DUMMYFUNCTION("GOOGLETRANSLATE(D265,""de"",""en"")"),"I want to get a lot of money.")</f>
        <v>I want to get a lot of money.</v>
      </c>
      <c r="F265" s="2"/>
      <c r="G265" s="5" t="str">
        <f>IFERROR(__xludf.DUMMYFUNCTION("GOOGLETRANSLATE(F265,""en"",""de"")"),"#VALUE!")</f>
        <v>#VALUE!</v>
      </c>
    </row>
    <row r="266">
      <c r="A266" s="3" t="s">
        <v>1390</v>
      </c>
      <c r="B266" s="1" t="s">
        <v>1391</v>
      </c>
      <c r="D266" s="5" t="str">
        <f>IFERROR(__xludf.DUMMYFUNCTION("GOOGLETRANSLATE(E266,""en"",""de"")"),"es war ziemlich kalt")</f>
        <v>es war ziemlich kalt</v>
      </c>
      <c r="E266" s="3" t="s">
        <v>1392</v>
      </c>
      <c r="F266" s="2"/>
      <c r="G266" s="5" t="str">
        <f>IFERROR(__xludf.DUMMYFUNCTION("GOOGLETRANSLATE(F266,""en"",""de"")"),"#VALUE!")</f>
        <v>#VALUE!</v>
      </c>
    </row>
    <row r="267">
      <c r="A267" s="3" t="s">
        <v>1393</v>
      </c>
      <c r="B267" s="1" t="s">
        <v>1394</v>
      </c>
      <c r="C267" s="1"/>
      <c r="D267" s="1" t="s">
        <v>1395</v>
      </c>
      <c r="E267" s="3" t="str">
        <f>IFERROR(__xludf.DUMMYFUNCTION("GOOGLETRANSLATE(D267,""de"",""en"")"),"I really need to sleep in.")</f>
        <v>I really need to sleep in.</v>
      </c>
      <c r="F267" s="2"/>
      <c r="G267" s="5" t="str">
        <f>IFERROR(__xludf.DUMMYFUNCTION("GOOGLETRANSLATE(F267,""en"",""de"")"),"#VALUE!")</f>
        <v>#VALUE!</v>
      </c>
    </row>
    <row r="268">
      <c r="A268" s="3" t="s">
        <v>1396</v>
      </c>
      <c r="B268" s="1" t="s">
        <v>1397</v>
      </c>
      <c r="D268" s="5" t="str">
        <f>IFERROR(__xludf.DUMMYFUNCTION("GOOGLETRANSLATE(E268,""en"",""de"")"),"#REF!")</f>
        <v>#REF!</v>
      </c>
      <c r="E268" s="3" t="str">
        <f>IFERROR(__xludf.DUMMYFUNCTION("GOOGLETRANSLATE(D268,""de"",""en"")"),"#REF!")</f>
        <v>#REF!</v>
      </c>
      <c r="F268" s="2"/>
      <c r="G268" s="5" t="str">
        <f>IFERROR(__xludf.DUMMYFUNCTION("GOOGLETRANSLATE(F268,""en"",""de"")"),"#VALUE!")</f>
        <v>#VALUE!</v>
      </c>
    </row>
    <row r="269">
      <c r="A269" s="3" t="str">
        <f>IFERROR(__xludf.DUMMYFUNCTION("GOOGLETRANSLATE(B269,""de"",""en"")"),"damage")</f>
        <v>damage</v>
      </c>
      <c r="B269" s="1" t="s">
        <v>1398</v>
      </c>
      <c r="C269" s="1"/>
      <c r="D269" s="1" t="s">
        <v>1399</v>
      </c>
      <c r="E269" s="3" t="str">
        <f>IFERROR(__xludf.DUMMYFUNCTION("GOOGLETRANSLATE(D269,""de"",""en"")"),"Too much sun can damage your skin.")</f>
        <v>Too much sun can damage your skin.</v>
      </c>
      <c r="F269" s="2"/>
      <c r="G269" s="5" t="str">
        <f>IFERROR(__xludf.DUMMYFUNCTION("GOOGLETRANSLATE(F269,""en"",""de"")"),"#VALUE!")</f>
        <v>#VALUE!</v>
      </c>
    </row>
    <row r="270">
      <c r="A270" s="3" t="str">
        <f>IFERROR(__xludf.DUMMYFUNCTION("GOOGLETRANSLATE(B270,""de"",""en"")"),"country")</f>
        <v>country</v>
      </c>
      <c r="B270" s="1" t="s">
        <v>1400</v>
      </c>
      <c r="C270" s="25"/>
      <c r="D270" s="25"/>
      <c r="E270" s="3" t="s">
        <v>1401</v>
      </c>
      <c r="F270" s="2"/>
      <c r="G270" s="5" t="str">
        <f>IFERROR(__xludf.DUMMYFUNCTION("GOOGLETRANSLATE(F270,""en"",""de"")"),"#VALUE!")</f>
        <v>#VALUE!</v>
      </c>
    </row>
    <row r="271">
      <c r="A271" s="3" t="str">
        <f>IFERROR(__xludf.DUMMYFUNCTION("GOOGLETRANSLATE(B271,""de"",""en"")"),"agreed")</f>
        <v>agreed</v>
      </c>
      <c r="B271" s="1" t="s">
        <v>1402</v>
      </c>
      <c r="C271" s="1"/>
      <c r="D271" s="19" t="s">
        <v>1403</v>
      </c>
      <c r="E271" s="3"/>
      <c r="F271" s="2"/>
    </row>
    <row r="272">
      <c r="C272" s="1"/>
      <c r="D272" s="1" t="s">
        <v>1404</v>
      </c>
      <c r="E272" s="3" t="str">
        <f>IFERROR(__xludf.DUMMYFUNCTION("GOOGLETRANSLATE(D272,""de"",""en"")"),"Amit: I want to buy a white car. Nimmy: Agreed")</f>
        <v>Amit: I want to buy a white car. Nimmy: Agreed</v>
      </c>
      <c r="F272" s="2"/>
    </row>
    <row r="273">
      <c r="A273" s="3" t="str">
        <f>IFERROR(__xludf.DUMMYFUNCTION("GOOGLETRANSLATE(B273,""de"",""en"")"),"contradict")</f>
        <v>contradict</v>
      </c>
      <c r="B273" s="1" t="s">
        <v>1405</v>
      </c>
      <c r="D273" s="5" t="str">
        <f>IFERROR(__xludf.DUMMYFUNCTION("GOOGLETRANSLATE(E273,""en"",""de"")"),"Ich möchte ein weißes Auto kaufen. Ich möchte Ihnen widersprechen. Ich möchte ein schwarzes Auto kaufen.")</f>
        <v>Ich möchte ein weißes Auto kaufen. Ich möchte Ihnen widersprechen. Ich möchte ein schwarzes Auto kaufen.</v>
      </c>
      <c r="E273" s="3" t="s">
        <v>1406</v>
      </c>
      <c r="F273" s="2"/>
      <c r="G273" s="5" t="str">
        <f>IFERROR(__xludf.DUMMYFUNCTION("GOOGLETRANSLATE(F273,""en"",""de"")"),"#VALUE!")</f>
        <v>#VALUE!</v>
      </c>
    </row>
    <row r="274">
      <c r="A274" s="3" t="str">
        <f>IFERROR(__xludf.DUMMYFUNCTION("GOOGLETRANSLATE(B274,""de"",""en"")"),"to reach")</f>
        <v>to reach</v>
      </c>
      <c r="B274" s="1" t="s">
        <v>1407</v>
      </c>
      <c r="C274" s="1"/>
      <c r="D274" s="1" t="s">
        <v>1408</v>
      </c>
      <c r="E274" s="3" t="s">
        <v>1409</v>
      </c>
      <c r="F274" s="2"/>
      <c r="G274" s="5" t="str">
        <f>IFERROR(__xludf.DUMMYFUNCTION("GOOGLETRANSLATE(F274,""en"",""de"")"),"#VALUE!")</f>
        <v>#VALUE!</v>
      </c>
    </row>
    <row r="275">
      <c r="A275" s="3" t="str">
        <f>IFERROR(__xludf.DUMMYFUNCTION("GOOGLETRANSLATE(B275,""de"",""en"")"),"Basically")</f>
        <v>Basically</v>
      </c>
      <c r="B275" s="1" t="s">
        <v>1410</v>
      </c>
      <c r="C275" s="1"/>
      <c r="D275" s="1" t="s">
        <v>1411</v>
      </c>
      <c r="E275" s="3" t="str">
        <f>IFERROR(__xludf.DUMMYFUNCTION("GOOGLETRANSLATE(D275,""de"",""en"")"),"Basically, I agree with you.")</f>
        <v>Basically, I agree with you.</v>
      </c>
      <c r="F275" s="2"/>
      <c r="G275" s="5" t="str">
        <f>IFERROR(__xludf.DUMMYFUNCTION("GOOGLETRANSLATE(F275,""en"",""de"")"),"#VALUE!")</f>
        <v>#VALUE!</v>
      </c>
    </row>
    <row r="276">
      <c r="C276" s="19"/>
      <c r="D276" s="19" t="s">
        <v>1412</v>
      </c>
      <c r="E276" s="3" t="str">
        <f>IFERROR(__xludf.DUMMYFUNCTION("GOOGLETRANSLATE(D276,""de"",""en"")"),"""Basically, it's important to drink enough water.""")</f>
        <v>"Basically, it's important to drink enough water."</v>
      </c>
    </row>
    <row r="277">
      <c r="A277" s="3" t="str">
        <f>IFERROR(__xludf.DUMMYFUNCTION("GOOGLETRANSLATE(B277,""de"",""en"")"),"fully")</f>
        <v>fully</v>
      </c>
      <c r="B277" s="1" t="s">
        <v>1413</v>
      </c>
      <c r="D277" s="5" t="str">
        <f>IFERROR(__xludf.DUMMYFUNCTION("GOOGLETRANSLATE(E277,""en"",""de"")"),"#REF!")</f>
        <v>#REF!</v>
      </c>
      <c r="E277" s="3" t="str">
        <f>IFERROR(__xludf.DUMMYFUNCTION("GOOGLETRANSLATE(D277,""de"",""en"")"),"#REF!")</f>
        <v>#REF!</v>
      </c>
      <c r="F277" s="2"/>
      <c r="G277" s="5" t="str">
        <f>IFERROR(__xludf.DUMMYFUNCTION("GOOGLETRANSLATE(F277,""en"",""de"")"),"#VALUE!")</f>
        <v>#VALUE!</v>
      </c>
    </row>
    <row r="278">
      <c r="A278" s="3" t="str">
        <f>IFERROR(__xludf.DUMMYFUNCTION("GOOGLETRANSLATE(B278,""de"",""en"")"),"leave")</f>
        <v>leave</v>
      </c>
      <c r="B278" s="1" t="s">
        <v>1414</v>
      </c>
      <c r="C278" s="1"/>
      <c r="D278" s="1" t="s">
        <v>1415</v>
      </c>
      <c r="E278" s="3" t="str">
        <f>IFERROR(__xludf.DUMMYFUNCTION("GOOGLETRANSLATE(D278,""de"",""en"")"),"I can't leave it like this.")</f>
        <v>I can't leave it like this.</v>
      </c>
      <c r="F278" s="2"/>
      <c r="G278" s="5" t="str">
        <f>IFERROR(__xludf.DUMMYFUNCTION("GOOGLETRANSLATE(F278,""en"",""de"")"),"#VALUE!")</f>
        <v>#VALUE!</v>
      </c>
    </row>
    <row r="279">
      <c r="A279" s="3"/>
      <c r="B279" s="1"/>
      <c r="D279" s="5" t="str">
        <f>IFERROR(__xludf.DUMMYFUNCTION("GOOGLETRANSLATE(E279,""en"",""de"")"),"lass es so.")</f>
        <v>lass es so.</v>
      </c>
      <c r="E279" s="3" t="s">
        <v>1416</v>
      </c>
      <c r="F279" s="2"/>
    </row>
    <row r="280">
      <c r="A280" s="3" t="str">
        <f>IFERROR(__xludf.DUMMYFUNCTION("GOOGLETRANSLATE(B280,""de"",""en"")"),"overlook")</f>
        <v>overlook</v>
      </c>
      <c r="B280" s="1" t="s">
        <v>1417</v>
      </c>
      <c r="C280" s="1"/>
      <c r="D280" s="1" t="s">
        <v>1418</v>
      </c>
      <c r="E280" s="3" t="str">
        <f>IFERROR(__xludf.DUMMYFUNCTION("GOOGLETRANSLATE(D280,""de"",""en"")"),"But you overlook the fact that...")</f>
        <v>But you overlook the fact that...</v>
      </c>
      <c r="F280" s="2"/>
      <c r="G280" s="5" t="str">
        <f>IFERROR(__xludf.DUMMYFUNCTION("GOOGLETRANSLATE(F280,""en"",""de"")"),"#VALUE!")</f>
        <v>#VALUE!</v>
      </c>
    </row>
    <row r="281">
      <c r="A281" s="3" t="str">
        <f>IFERROR(__xludf.DUMMYFUNCTION("GOOGLETRANSLATE(B281,""de"",""en"")"),"fact")</f>
        <v>fact</v>
      </c>
      <c r="B281" s="1" t="s">
        <v>1419</v>
      </c>
      <c r="D281" s="5" t="str">
        <f>IFERROR(__xludf.DUMMYFUNCTION("GOOGLETRANSLATE(E281,""en"",""de"")"),"Du übersiehst die Tatsache, dass du dumm bist")</f>
        <v>Du übersiehst die Tatsache, dass du dumm bist</v>
      </c>
      <c r="E281" s="3" t="s">
        <v>1420</v>
      </c>
      <c r="F281" s="2"/>
    </row>
    <row r="282">
      <c r="A282" s="3" t="str">
        <f>IFERROR(__xludf.DUMMYFUNCTION("GOOGLETRANSLATE(B282,""de"",""en"")"),"listeners")</f>
        <v>listeners</v>
      </c>
      <c r="B282" s="1" t="s">
        <v>1421</v>
      </c>
      <c r="D282" s="5" t="str">
        <f>IFERROR(__xludf.DUMMYFUNCTION("GOOGLETRANSLATE(E282,""en"",""de"")"),"Den Fehler habe ich übersehen.")</f>
        <v>Den Fehler habe ich übersehen.</v>
      </c>
      <c r="E282" s="3" t="s">
        <v>1422</v>
      </c>
      <c r="F282" s="2"/>
      <c r="G282" s="5" t="str">
        <f>IFERROR(__xludf.DUMMYFUNCTION("GOOGLETRANSLATE(F282,""en"",""de"")"),"#VALUE!")</f>
        <v>#VALUE!</v>
      </c>
    </row>
    <row r="283">
      <c r="A283" s="3" t="str">
        <f>IFERROR(__xludf.DUMMYFUNCTION("GOOGLETRANSLATE(B283,""de"",""en"")"),"agree")</f>
        <v>agree</v>
      </c>
      <c r="B283" s="1" t="s">
        <v>1423</v>
      </c>
      <c r="C283" s="1">
        <v>1.0</v>
      </c>
      <c r="D283" s="1" t="s">
        <v>1424</v>
      </c>
      <c r="E283" s="3" t="str">
        <f>IFERROR(__xludf.DUMMYFUNCTION("GOOGLETRANSLATE(D283,""de"",""en"")"),"Our listeners will also agree with you.")</f>
        <v>Our listeners will also agree with you.</v>
      </c>
      <c r="F283" s="2"/>
      <c r="G283" s="5" t="str">
        <f>IFERROR(__xludf.DUMMYFUNCTION("GOOGLETRANSLATE(F283,""en"",""de"")"),"#VALUE!")</f>
        <v>#VALUE!</v>
      </c>
    </row>
    <row r="284">
      <c r="A284" s="3" t="str">
        <f>IFERROR(__xludf.DUMMYFUNCTION("GOOGLETRANSLATE(B284,""de"",""en"")"),"agree")</f>
        <v>agree</v>
      </c>
      <c r="B284" s="1" t="s">
        <v>1425</v>
      </c>
      <c r="D284" s="5" t="str">
        <f>IFERROR(__xludf.DUMMYFUNCTION("GOOGLETRANSLATE(E284,""en"",""de"")"),"dumm, unsere Zuhörer werden dir auch zustimmen.")</f>
        <v>dumm, unsere Zuhörer werden dir auch zustimmen.</v>
      </c>
      <c r="E284" s="3" t="s">
        <v>1426</v>
      </c>
      <c r="F284" s="2"/>
      <c r="G284" s="5" t="str">
        <f>IFERROR(__xludf.DUMMYFUNCTION("GOOGLETRANSLATE(F284,""en"",""de"")"),"#VALUE!")</f>
        <v>#VALUE!</v>
      </c>
    </row>
    <row r="285">
      <c r="A285" s="3" t="str">
        <f>IFERROR(__xludf.DUMMYFUNCTION("GOOGLETRANSLATE(B285,""de"",""en"")"),"prove")</f>
        <v>prove</v>
      </c>
      <c r="B285" s="1" t="s">
        <v>1427</v>
      </c>
      <c r="C285" s="1"/>
      <c r="D285" s="1" t="s">
        <v>1428</v>
      </c>
      <c r="E285" s="3" t="str">
        <f>IFERROR(__xludf.DUMMYFUNCTION("GOOGLETRANSLATE(D285,""de"",""en"")"),"But you can't prove that.")</f>
        <v>But you can't prove that.</v>
      </c>
      <c r="F285" s="2"/>
      <c r="G285" s="5" t="str">
        <f>IFERROR(__xludf.DUMMYFUNCTION("GOOGLETRANSLATE(F285,""en"",""de"")"),"#VALUE!")</f>
        <v>#VALUE!</v>
      </c>
    </row>
    <row r="286">
      <c r="A286" s="3" t="str">
        <f>IFERROR(__xludf.DUMMYFUNCTION("GOOGLETRANSLATE(B286,""de"",""en"")"),"convinced")</f>
        <v>convinced</v>
      </c>
      <c r="B286" s="1" t="s">
        <v>1429</v>
      </c>
      <c r="D286" s="5" t="str">
        <f>IFERROR(__xludf.DUMMYFUNCTION("GOOGLETRANSLATE(E286,""en"",""de"")"),"das überzeugt mich nicht.")</f>
        <v>das überzeugt mich nicht.</v>
      </c>
      <c r="E286" s="3" t="s">
        <v>1430</v>
      </c>
      <c r="F286" s="2"/>
      <c r="G286" s="5" t="str">
        <f>IFERROR(__xludf.DUMMYFUNCTION("GOOGLETRANSLATE(F286,""en"",""de"")"),"#VALUE!")</f>
        <v>#VALUE!</v>
      </c>
    </row>
    <row r="287">
      <c r="A287" s="3" t="str">
        <f>IFERROR(__xludf.DUMMYFUNCTION("GOOGLETRANSLATE(B287,""de"",""en"")"),"totally agree")</f>
        <v>totally agree</v>
      </c>
      <c r="B287" s="1" t="s">
        <v>1431</v>
      </c>
      <c r="C287" s="1"/>
      <c r="D287" s="1" t="s">
        <v>1432</v>
      </c>
      <c r="E287" s="3" t="str">
        <f>IFERROR(__xludf.DUMMYFUNCTION("GOOGLETRANSLATE(D287,""de"",""en"")"),"I completely agree with you.")</f>
        <v>I completely agree with you.</v>
      </c>
      <c r="F287" s="2"/>
      <c r="G287" s="5" t="str">
        <f>IFERROR(__xludf.DUMMYFUNCTION("GOOGLETRANSLATE(F287,""en"",""de"")"),"#VALUE!")</f>
        <v>#VALUE!</v>
      </c>
    </row>
    <row r="288">
      <c r="A288" s="3" t="str">
        <f>IFERROR(__xludf.DUMMYFUNCTION("GOOGLETRANSLATE(B288,""de"",""en"")"),"completely closed")</f>
        <v>completely closed</v>
      </c>
      <c r="B288" s="1" t="s">
        <v>1433</v>
      </c>
      <c r="C288" s="1">
        <v>1.0</v>
      </c>
      <c r="D288" s="1" t="s">
        <v>1434</v>
      </c>
      <c r="E288" s="3" t="str">
        <f>IFERROR(__xludf.DUMMYFUNCTION("GOOGLETRANSLATE(D288,""de"",""en"")"),"I have completely finished my homework")</f>
        <v>I have completely finished my homework</v>
      </c>
      <c r="F288" s="2"/>
      <c r="G288" s="5" t="str">
        <f>IFERROR(__xludf.DUMMYFUNCTION("GOOGLETRANSLATE(F288,""en"",""de"")"),"#VALUE!")</f>
        <v>#VALUE!</v>
      </c>
    </row>
    <row r="289">
      <c r="A289" s="3" t="str">
        <f>IFERROR(__xludf.DUMMYFUNCTION("GOOGLETRANSLATE(B289,""de"",""en"")"),"forbid")</f>
        <v>forbid</v>
      </c>
      <c r="B289" s="1" t="s">
        <v>1435</v>
      </c>
      <c r="C289" s="1">
        <v>1.0</v>
      </c>
      <c r="D289" s="1" t="s">
        <v>1436</v>
      </c>
      <c r="E289" s="3" t="str">
        <f>IFERROR(__xludf.DUMMYFUNCTION("GOOGLETRANSLATE(D289,""de"",""en"")"),"We prohibit alcohol in our house.")</f>
        <v>We prohibit alcohol in our house.</v>
      </c>
      <c r="F289" s="2"/>
      <c r="G289" s="5" t="str">
        <f>IFERROR(__xludf.DUMMYFUNCTION("GOOGLETRANSLATE(F289,""en"",""de"")"),"#VALUE!")</f>
        <v>#VALUE!</v>
      </c>
    </row>
    <row r="290">
      <c r="A290" s="3" t="str">
        <f>IFERROR(__xludf.DUMMYFUNCTION("GOOGLETRANSLATE(B290,""de"",""en"")"),"for that ")</f>
        <v>for that </v>
      </c>
      <c r="B290" s="1" t="s">
        <v>1437</v>
      </c>
      <c r="C290" s="1"/>
      <c r="D290" s="1" t="s">
        <v>1438</v>
      </c>
      <c r="E290" s="3" t="str">
        <f>IFERROR(__xludf.DUMMYFUNCTION("GOOGLETRANSLATE(D290,""de"",""en"")"),"Think about what arguments there are for or against.")</f>
        <v>Think about what arguments there are for or against.</v>
      </c>
      <c r="F290" s="2"/>
      <c r="G290" s="5" t="str">
        <f>IFERROR(__xludf.DUMMYFUNCTION("GOOGLETRANSLATE(F290,""en"",""de"")"),"#VALUE!")</f>
        <v>#VALUE!</v>
      </c>
    </row>
    <row r="291">
      <c r="A291" s="3" t="str">
        <f>IFERROR(__xludf.DUMMYFUNCTION("GOOGLETRANSLATE(B291,""de"",""en"")"),"against it")</f>
        <v>against it</v>
      </c>
      <c r="B291" s="1" t="s">
        <v>1439</v>
      </c>
      <c r="D291" s="5" t="str">
        <f>IFERROR(__xludf.DUMMYFUNCTION("GOOGLETRANSLATE(E291,""en"",""de"")"),"#REF!")</f>
        <v>#REF!</v>
      </c>
      <c r="E291" s="3" t="str">
        <f>IFERROR(__xludf.DUMMYFUNCTION("GOOGLETRANSLATE(D291,""de"",""en"")"),"#REF!")</f>
        <v>#REF!</v>
      </c>
      <c r="F291" s="2"/>
      <c r="G291" s="5" t="str">
        <f>IFERROR(__xludf.DUMMYFUNCTION("GOOGLETRANSLATE(F291,""en"",""de"")"),"#VALUE!")</f>
        <v>#VALUE!</v>
      </c>
    </row>
    <row r="292">
      <c r="A292" s="3" t="str">
        <f>IFERROR(__xludf.DUMMYFUNCTION("GOOGLETRANSLATE(B292,""de"",""en"")"),"claims")</f>
        <v>claims</v>
      </c>
      <c r="B292" s="1" t="s">
        <v>1440</v>
      </c>
      <c r="C292" s="1"/>
      <c r="D292" s="1" t="s">
        <v>1441</v>
      </c>
      <c r="E292" s="3" t="str">
        <f>IFERROR(__xludf.DUMMYFUNCTION("GOOGLETRANSLATE(D292,""de"",""en"")"),"""I found a key and he claims it's his key.""")</f>
        <v>"I found a key and he claims it's his key."</v>
      </c>
      <c r="F292" s="2"/>
      <c r="G292" s="5" t="str">
        <f>IFERROR(__xludf.DUMMYFUNCTION("GOOGLETRANSLATE(F292,""en"",""de"")"),"#VALUE!")</f>
        <v>#VALUE!</v>
      </c>
    </row>
    <row r="293">
      <c r="A293" s="3" t="str">
        <f>IFERROR(__xludf.DUMMYFUNCTION("GOOGLETRANSLATE(B293,""de"",""en"")"),"frequently")</f>
        <v>frequently</v>
      </c>
      <c r="B293" s="1" t="s">
        <v>1442</v>
      </c>
      <c r="C293" s="1"/>
      <c r="D293" s="1" t="s">
        <v>1443</v>
      </c>
      <c r="E293" s="3" t="str">
        <f>IFERROR(__xludf.DUMMYFUNCTION("GOOGLETRANSLATE(D293,""de"",""en"")"),"My cat often brings mice home.")</f>
        <v>My cat often brings mice home.</v>
      </c>
      <c r="F293" s="2"/>
      <c r="G293" s="5" t="str">
        <f>IFERROR(__xludf.DUMMYFUNCTION("GOOGLETRANSLATE(F293,""en"",""de"")"),"#VALUE!")</f>
        <v>#VALUE!</v>
      </c>
    </row>
    <row r="294">
      <c r="A294" s="3" t="str">
        <f>IFERROR(__xludf.DUMMYFUNCTION("GOOGLETRANSLATE(B294,""de"",""en"")"),"cause")</f>
        <v>cause</v>
      </c>
      <c r="B294" s="1" t="s">
        <v>1444</v>
      </c>
      <c r="C294" s="19" t="s">
        <v>1128</v>
      </c>
      <c r="D294" s="19" t="s">
        <v>1445</v>
      </c>
      <c r="E294" s="3" t="str">
        <f>IFERROR(__xludf.DUMMYFUNCTION("GOOGLETRANSLATE(D294,""de"",""en"")"),"""Smoking can cause health problems.""")</f>
        <v>"Smoking can cause health problems."</v>
      </c>
      <c r="F294" s="2"/>
      <c r="G294" s="5" t="str">
        <f>IFERROR(__xludf.DUMMYFUNCTION("GOOGLETRANSLATE(F294,""en"",""de"")"),"#VALUE!")</f>
        <v>#VALUE!</v>
      </c>
    </row>
    <row r="295">
      <c r="A295" s="3" t="str">
        <f>IFERROR(__xludf.DUMMYFUNCTION("GOOGLETRANSLATE(B295,""de"",""en"")"),"more independent")</f>
        <v>more independent</v>
      </c>
      <c r="B295" s="1" t="s">
        <v>1446</v>
      </c>
      <c r="C295" s="1"/>
      <c r="D295" s="1" t="s">
        <v>1447</v>
      </c>
      <c r="E295" s="3" t="s">
        <v>1448</v>
      </c>
      <c r="F295" s="2"/>
      <c r="G295" s="5" t="str">
        <f>IFERROR(__xludf.DUMMYFUNCTION("GOOGLETRANSLATE(F295,""en"",""de"")"),"#VALUE!")</f>
        <v>#VALUE!</v>
      </c>
    </row>
    <row r="296">
      <c r="A296" s="3" t="str">
        <f>IFERROR(__xludf.DUMMYFUNCTION("GOOGLETRANSLATE(B296,""de"",""en"")"),"self-employed")</f>
        <v>self-employed</v>
      </c>
      <c r="B296" s="1" t="s">
        <v>1449</v>
      </c>
      <c r="C296" s="1">
        <v>1.0</v>
      </c>
      <c r="D296" s="1" t="s">
        <v>1450</v>
      </c>
      <c r="E296" s="3"/>
      <c r="F296" s="2"/>
    </row>
    <row r="297">
      <c r="A297" s="3" t="str">
        <f>IFERROR(__xludf.DUMMYFUNCTION("GOOGLETRANSLATE(B297,""de"",""en"")"),"dependent")</f>
        <v>dependent</v>
      </c>
      <c r="B297" s="1" t="s">
        <v>1451</v>
      </c>
      <c r="D297" s="5" t="str">
        <f>IFERROR(__xludf.DUMMYFUNCTION("GOOGLETRANSLATE(E297,""en"",""de"")"),"Ich bin abhängig.")</f>
        <v>Ich bin abhängig.</v>
      </c>
      <c r="E297" s="3" t="s">
        <v>1452</v>
      </c>
      <c r="F297" s="2"/>
      <c r="G297" s="5" t="str">
        <f>IFERROR(__xludf.DUMMYFUNCTION("GOOGLETRANSLATE(F297,""en"",""de"")"),"#VALUE!")</f>
        <v>#VALUE!</v>
      </c>
    </row>
    <row r="298">
      <c r="A298" s="3" t="str">
        <f>IFERROR(__xludf.DUMMYFUNCTION("GOOGLETRANSLATE(B298,""de"",""en"")"),"assign")</f>
        <v>assign</v>
      </c>
      <c r="B298" s="1" t="s">
        <v>1453</v>
      </c>
      <c r="C298" s="26"/>
      <c r="D298" s="26" t="s">
        <v>1454</v>
      </c>
      <c r="E298" s="3" t="str">
        <f>IFERROR(__xludf.DUMMYFUNCTION("GOOGLETRANSLATE(D298,""de"",""en"")"),"I want to assign the letters to the right people.")</f>
        <v>I want to assign the letters to the right people.</v>
      </c>
      <c r="F298" s="2"/>
      <c r="G298" s="5" t="str">
        <f>IFERROR(__xludf.DUMMYFUNCTION("GOOGLETRANSLATE(F298,""en"",""de"")"),"#VALUE!")</f>
        <v>#VALUE!</v>
      </c>
    </row>
    <row r="299">
      <c r="A299" s="3" t="str">
        <f>IFERROR(__xludf.DUMMYFUNCTION("GOOGLETRANSLATE(B299,""de"",""en"")"),"Mark with a cross")</f>
        <v>Mark with a cross</v>
      </c>
      <c r="B299" s="1" t="s">
        <v>1455</v>
      </c>
      <c r="C299" s="26">
        <v>1.0</v>
      </c>
      <c r="D299" s="27"/>
      <c r="E299" s="3" t="str">
        <f>IFERROR(__xludf.DUMMYFUNCTION("GOOGLETRANSLATE(D299,""de"",""en"")"),"#VALUE!")</f>
        <v>#VALUE!</v>
      </c>
      <c r="F299" s="2"/>
      <c r="G299" s="5" t="str">
        <f>IFERROR(__xludf.DUMMYFUNCTION("GOOGLETRANSLATE(F299,""en"",""de"")"),"#VALUE!")</f>
        <v>#VALUE!</v>
      </c>
    </row>
    <row r="300">
      <c r="A300" s="3" t="str">
        <f>IFERROR(__xludf.DUMMYFUNCTION("GOOGLETRANSLATE(B300,""de"",""en"")"),"those")</f>
        <v>those</v>
      </c>
      <c r="B300" s="1" t="s">
        <v>1456</v>
      </c>
      <c r="C300" s="1"/>
      <c r="D300" s="1" t="s">
        <v>1457</v>
      </c>
      <c r="E300" s="3" t="str">
        <f>IFERROR(__xludf.DUMMYFUNCTION("GOOGLETRANSLATE(D300,""de"",""en"")"),"When listening for the first time, only tick the solutions that you are sure about")</f>
        <v>When listening for the first time, only tick the solutions that you are sure about</v>
      </c>
      <c r="F300" s="2"/>
      <c r="G300" s="5" t="str">
        <f>IFERROR(__xludf.DUMMYFUNCTION("GOOGLETRANSLATE(F300,""en"",""de"")"),"#VALUE!")</f>
        <v>#VALUE!</v>
      </c>
    </row>
    <row r="301">
      <c r="A301" s="3" t="str">
        <f>IFERROR(__xludf.DUMMYFUNCTION("GOOGLETRANSLATE(B301,""de"",""en"")"),"involved")</f>
        <v>involved</v>
      </c>
      <c r="B301" s="1" t="s">
        <v>1458</v>
      </c>
      <c r="C301" s="1"/>
      <c r="D301" s="1" t="s">
        <v>1459</v>
      </c>
      <c r="E301" s="3" t="str">
        <f>IFERROR(__xludf.DUMMYFUNCTION("GOOGLETRANSLATE(D301,""de"",""en"")"),"Accident statistics show that young drivers are particularly often involved in accidents")</f>
        <v>Accident statistics show that young drivers are particularly often involved in accidents</v>
      </c>
      <c r="F301" s="2"/>
      <c r="G301" s="5" t="str">
        <f>IFERROR(__xludf.DUMMYFUNCTION("GOOGLETRANSLATE(F301,""en"",""de"")"),"#VALUE!")</f>
        <v>#VALUE!</v>
      </c>
    </row>
    <row r="302">
      <c r="A302" s="3" t="str">
        <f>IFERROR(__xludf.DUMMYFUNCTION("GOOGLETRANSLATE(B302,""de"",""en"")"),"barely")</f>
        <v>barely</v>
      </c>
      <c r="B302" s="1" t="s">
        <v>1460</v>
      </c>
      <c r="C302" s="1"/>
      <c r="D302" s="1" t="s">
        <v>1461</v>
      </c>
      <c r="E302" s="3" t="str">
        <f>IFERROR(__xludf.DUMMYFUNCTION("GOOGLETRANSLATE(D302,""de"",""en"")"),"Anyone who lives in the village can hardly get away in the evening without their own car.")</f>
        <v>Anyone who lives in the village can hardly get away in the evening without their own car.</v>
      </c>
      <c r="F302" s="2"/>
      <c r="G302" s="5" t="str">
        <f>IFERROR(__xludf.DUMMYFUNCTION("GOOGLETRANSLATE(F302,""en"",""de"")"),"#VALUE!")</f>
        <v>#VALUE!</v>
      </c>
    </row>
    <row r="303">
      <c r="A303" s="3"/>
      <c r="B303" s="1"/>
      <c r="C303" s="1"/>
      <c r="D303" s="1" t="s">
        <v>1462</v>
      </c>
      <c r="E303" s="3" t="str">
        <f>IFERROR(__xludf.DUMMYFUNCTION("GOOGLETRANSLATE(D303,""de"",""en"")"),"I can barely speak Japanese.")</f>
        <v>I can barely speak Japanese.</v>
      </c>
      <c r="F303" s="2"/>
    </row>
    <row r="304">
      <c r="A304" s="3" t="str">
        <f>IFERROR(__xludf.DUMMYFUNCTION("GOOGLETRANSLATE(B304,""de"",""en"")"),"more mature")</f>
        <v>more mature</v>
      </c>
      <c r="B304" s="1" t="s">
        <v>1463</v>
      </c>
      <c r="C304" s="1"/>
      <c r="D304" s="1" t="s">
        <v>1464</v>
      </c>
      <c r="E304" s="3" t="str">
        <f>IFERROR(__xludf.DUMMYFUNCTION("GOOGLETRANSLATE(D304,""de"",""en"")"),"Today, 16-year-olds are more mature than they were 20 years ago.")</f>
        <v>Today, 16-year-olds are more mature than they were 20 years ago.</v>
      </c>
      <c r="F304" s="2"/>
      <c r="G304" s="5" t="str">
        <f>IFERROR(__xludf.DUMMYFUNCTION("GOOGLETRANSLATE(F304,""en"",""de"")"),"#VALUE!")</f>
        <v>#VALUE!</v>
      </c>
    </row>
    <row r="305">
      <c r="A305" s="3" t="str">
        <f>IFERROR(__xludf.DUMMYFUNCTION("GOOGLETRANSLATE(B305,""de"",""en"")"),"#REF!")</f>
        <v>#REF!</v>
      </c>
      <c r="B305" s="5" t="str">
        <f>IFERROR(__xludf.DUMMYFUNCTION("GOOGLETRANSLATE(A305,""en"",""de"")"),"#REF!")</f>
        <v>#REF!</v>
      </c>
      <c r="D305" s="5" t="str">
        <f>IFERROR(__xludf.DUMMYFUNCTION("GOOGLETRANSLATE(E305,""en"",""de"")"),"Ich bin weniger reif als Hetal.")</f>
        <v>Ich bin weniger reif als Hetal.</v>
      </c>
      <c r="E305" s="3" t="s">
        <v>1465</v>
      </c>
      <c r="F305" s="2"/>
      <c r="G305" s="5" t="str">
        <f>IFERROR(__xludf.DUMMYFUNCTION("GOOGLETRANSLATE(F305,""en"",""de"")"),"#VALUE!")</f>
        <v>#VALUE!</v>
      </c>
    </row>
    <row r="306">
      <c r="A306" s="3" t="str">
        <f>IFERROR(__xludf.DUMMYFUNCTION("GOOGLETRANSLATE(B306,""de"",""en"")"),"afford")</f>
        <v>afford</v>
      </c>
      <c r="B306" s="1" t="s">
        <v>1466</v>
      </c>
      <c r="C306" s="1"/>
      <c r="D306" s="1" t="s">
        <v>1467</v>
      </c>
      <c r="E306" s="3" t="str">
        <f>IFERROR(__xludf.DUMMYFUNCTION("GOOGLETRANSLATE(D306,""de"",""en"")"),"Ms. Ana thinks that young people over the age of 16 in particular cannot afford to own a car.")</f>
        <v>Ms. Ana thinks that young people over the age of 16 in particular cannot afford to own a car.</v>
      </c>
      <c r="F306" s="2"/>
      <c r="G306" s="5" t="str">
        <f>IFERROR(__xludf.DUMMYFUNCTION("GOOGLETRANSLATE(F306,""en"",""de"")"),"#VALUE!")</f>
        <v>#VALUE!</v>
      </c>
    </row>
    <row r="307">
      <c r="A307" s="3" t="str">
        <f>IFERROR(__xludf.DUMMYFUNCTION("GOOGLETRANSLATE(B307,""de"",""en"")"),"in addition")</f>
        <v>in addition</v>
      </c>
      <c r="B307" s="1" t="s">
        <v>1468</v>
      </c>
      <c r="C307" s="1"/>
      <c r="D307" s="1" t="s">
        <v>1469</v>
      </c>
      <c r="E307" s="3" t="str">
        <f>IFERROR(__xludf.DUMMYFUNCTION("GOOGLETRANSLATE(D307,""de"",""en"")"),"They bought waffle. Would you like something about it?")</f>
        <v>They bought waffle. Would you like something about it?</v>
      </c>
      <c r="F307" s="2"/>
      <c r="G307" s="5" t="str">
        <f>IFERROR(__xludf.DUMMYFUNCTION("GOOGLETRANSLATE(F307,""en"",""de"")"),"#VALUE!")</f>
        <v>#VALUE!</v>
      </c>
    </row>
    <row r="308">
      <c r="A308" s="3" t="str">
        <f>IFERROR(__xludf.DUMMYFUNCTION("GOOGLETRANSLATE(B308,""de"",""en"")"),"are sufficient")</f>
        <v>are sufficient</v>
      </c>
      <c r="B308" s="1" t="s">
        <v>1470</v>
      </c>
      <c r="C308" s="1">
        <v>1.0</v>
      </c>
      <c r="D308" s="1" t="s">
        <v>1471</v>
      </c>
      <c r="E308" s="3" t="str">
        <f>IFERROR(__xludf.DUMMYFUNCTION("GOOGLETRANSLATE(D308,""de"",""en"")"),"The right keywords are often enough.")</f>
        <v>The right keywords are often enough.</v>
      </c>
      <c r="F308" s="2"/>
      <c r="G308" s="5" t="str">
        <f>IFERROR(__xludf.DUMMYFUNCTION("GOOGLETRANSLATE(F308,""en"",""de"")"),"#VALUE!")</f>
        <v>#VALUE!</v>
      </c>
    </row>
    <row r="309">
      <c r="A309" s="3" t="str">
        <f>IFERROR(__xludf.DUMMYFUNCTION("GOOGLETRANSLATE(B309,""de"",""en"")"),"#REF!")</f>
        <v>#REF!</v>
      </c>
      <c r="B309" s="5" t="str">
        <f>IFERROR(__xludf.DUMMYFUNCTION("GOOGLETRANSLATE(A309,""en"",""de"")"),"#REF!")</f>
        <v>#REF!</v>
      </c>
      <c r="C309" s="1"/>
      <c r="D309" s="1" t="s">
        <v>1472</v>
      </c>
      <c r="E309" s="3" t="str">
        <f>IFERROR(__xludf.DUMMYFUNCTION("GOOGLETRANSLATE(D309,""de"",""en"")"),"That's not true")</f>
        <v>That's not true</v>
      </c>
      <c r="F309" s="2"/>
      <c r="G309" s="5" t="str">
        <f>IFERROR(__xludf.DUMMYFUNCTION("GOOGLETRANSLATE(F309,""en"",""de"")"),"#VALUE!")</f>
        <v>#VALUE!</v>
      </c>
    </row>
    <row r="310">
      <c r="A310" s="3" t="str">
        <f>IFERROR(__xludf.DUMMYFUNCTION("GOOGLETRANSLATE(B310,""de"",""en"")"),"#REF!")</f>
        <v>#REF!</v>
      </c>
      <c r="B310" s="5" t="str">
        <f>IFERROR(__xludf.DUMMYFUNCTION("GOOGLETRANSLATE(A310,""en"",""de"")"),"#REF!")</f>
        <v>#REF!</v>
      </c>
      <c r="C310" s="1"/>
      <c r="D310" s="1" t="s">
        <v>1473</v>
      </c>
      <c r="E310" s="3" t="str">
        <f>IFERROR(__xludf.DUMMYFUNCTION("GOOGLETRANSLATE(D310,""de"",""en"")"),"That's not true at all")</f>
        <v>That's not true at all</v>
      </c>
      <c r="F310" s="2"/>
      <c r="G310" s="5" t="str">
        <f>IFERROR(__xludf.DUMMYFUNCTION("GOOGLETRANSLATE(F310,""en"",""de"")"),"#VALUE!")</f>
        <v>#VALUE!</v>
      </c>
    </row>
    <row r="311">
      <c r="A311" s="3" t="str">
        <f>IFERROR(__xludf.DUMMYFUNCTION("GOOGLETRANSLATE(B311,""de"",""en"")"),"anyway")</f>
        <v>anyway</v>
      </c>
      <c r="B311" s="1" t="s">
        <v>1474</v>
      </c>
      <c r="C311" s="1"/>
      <c r="D311" s="1" t="s">
        <v>1475</v>
      </c>
      <c r="E311" s="3" t="str">
        <f>IFERROR(__xludf.DUMMYFUNCTION("GOOGLETRANSLATE(D311,""de"",""en"")"),"I have nothing and am sitting at the computer anyway ")</f>
        <v>I have nothing and am sitting at the computer anyway </v>
      </c>
      <c r="F311" s="2"/>
      <c r="G311" s="5" t="str">
        <f>IFERROR(__xludf.DUMMYFUNCTION("GOOGLETRANSLATE(F311,""en"",""de"")"),"#VALUE!")</f>
        <v>#VALUE!</v>
      </c>
    </row>
    <row r="312">
      <c r="A312" s="3" t="s">
        <v>1476</v>
      </c>
      <c r="B312" s="1" t="s">
        <v>1477</v>
      </c>
      <c r="D312" s="5" t="str">
        <f>IFERROR(__xludf.DUMMYFUNCTION("GOOGLETRANSLATE(E312,""en"",""de"")"),"#REF!")</f>
        <v>#REF!</v>
      </c>
      <c r="E312" s="3" t="str">
        <f>IFERROR(__xludf.DUMMYFUNCTION("GOOGLETRANSLATE(D312,""de"",""en"")"),"#REF!")</f>
        <v>#REF!</v>
      </c>
      <c r="F312" s="2"/>
      <c r="G312" s="5" t="str">
        <f>IFERROR(__xludf.DUMMYFUNCTION("GOOGLETRANSLATE(F312,""en"",""de"")"),"#VALUE!")</f>
        <v>#VALUE!</v>
      </c>
    </row>
    <row r="313">
      <c r="A313" s="3" t="str">
        <f>IFERROR(__xludf.DUMMYFUNCTION("GOOGLETRANSLATE(B313,""de"",""en"")"),"arrive")</f>
        <v>arrive</v>
      </c>
      <c r="B313" s="1" t="s">
        <v>1478</v>
      </c>
      <c r="C313" s="1" t="s">
        <v>986</v>
      </c>
      <c r="D313" s="1" t="s">
        <v>1479</v>
      </c>
      <c r="E313" s="3" t="str">
        <f>IFERROR(__xludf.DUMMYFUNCTION("GOOGLETRANSLATE(D313,""de"",""en"")"),"The train will arrive at the station promptly at 8 a.m")</f>
        <v>The train will arrive at the station promptly at 8 a.m</v>
      </c>
      <c r="F313" s="2"/>
      <c r="G313" s="5" t="str">
        <f>IFERROR(__xludf.DUMMYFUNCTION("GOOGLETRANSLATE(F313,""en"",""de"")"),"#VALUE!")</f>
        <v>#VALUE!</v>
      </c>
    </row>
    <row r="314">
      <c r="A314" s="3" t="str">
        <f>IFERROR(__xludf.DUMMYFUNCTION("GOOGLETRANSLATE(B314,""de"",""en"")"),"model")</f>
        <v>model</v>
      </c>
      <c r="B314" s="1" t="s">
        <v>1480</v>
      </c>
      <c r="D314" s="5" t="str">
        <f>IFERROR(__xludf.DUMMYFUNCTION("GOOGLETRANSLATE(E314,""en"",""de"")"),"#REF!")</f>
        <v>#REF!</v>
      </c>
      <c r="E314" s="3" t="str">
        <f>IFERROR(__xludf.DUMMYFUNCTION("GOOGLETRANSLATE(D314,""de"",""en"")"),"#REF!")</f>
        <v>#REF!</v>
      </c>
      <c r="F314" s="2"/>
      <c r="G314" s="5" t="str">
        <f>IFERROR(__xludf.DUMMYFUNCTION("GOOGLETRANSLATE(F314,""en"",""de"")"),"#VALUE!")</f>
        <v>#VALUE!</v>
      </c>
    </row>
    <row r="315">
      <c r="A315" s="3" t="str">
        <f>IFERROR(__xludf.DUMMYFUNCTION("GOOGLETRANSLATE(B315,""de"",""en"")"),"editor")</f>
        <v>editor</v>
      </c>
      <c r="B315" s="1" t="s">
        <v>1481</v>
      </c>
      <c r="C315" s="1"/>
      <c r="D315" s="1" t="s">
        <v>1482</v>
      </c>
      <c r="E315" s="3" t="str">
        <f>IFERROR(__xludf.DUMMYFUNCTION("GOOGLETRANSLATE(D315,""de"",""en"")"),"The editor of this newspaper is very well known")</f>
        <v>The editor of this newspaper is very well known</v>
      </c>
      <c r="F315" s="2"/>
      <c r="G315" s="5" t="str">
        <f>IFERROR(__xludf.DUMMYFUNCTION("GOOGLETRANSLATE(F315,""en"",""de"")"),"#VALUE!")</f>
        <v>#VALUE!</v>
      </c>
    </row>
    <row r="316">
      <c r="A316" s="3"/>
      <c r="B316" s="1"/>
      <c r="C316" s="1"/>
      <c r="D316" s="1" t="s">
        <v>1483</v>
      </c>
      <c r="E316" s="3"/>
      <c r="F316" s="2"/>
    </row>
    <row r="317">
      <c r="A317" s="3" t="str">
        <f>IFERROR(__xludf.DUMMYFUNCTION("GOOGLETRANSLATE(B317,""de"",""en"")"),"spend")</f>
        <v>spend</v>
      </c>
      <c r="B317" s="1" t="s">
        <v>1484</v>
      </c>
      <c r="C317" s="1"/>
      <c r="D317" s="1" t="s">
        <v>1485</v>
      </c>
      <c r="E317" s="3" t="str">
        <f>IFERROR(__xludf.DUMMYFUNCTION("GOOGLETRANSLATE(D317,""de"",""en"")"),"I spent 100 euros today.")</f>
        <v>I spent 100 euros today.</v>
      </c>
      <c r="F317" s="2"/>
      <c r="G317" s="5" t="str">
        <f>IFERROR(__xludf.DUMMYFUNCTION("GOOGLETRANSLATE(F317,""en"",""de"")"),"#VALUE!")</f>
        <v>#VALUE!</v>
      </c>
    </row>
    <row r="318">
      <c r="A318" s="3" t="str">
        <f>IFERROR(__xludf.DUMMYFUNCTION("GOOGLETRANSLATE(B318,""de"",""en"")"),"give up")</f>
        <v>give up</v>
      </c>
      <c r="B318" s="1" t="s">
        <v>1486</v>
      </c>
      <c r="C318" s="1"/>
      <c r="D318" s="1" t="s">
        <v>1487</v>
      </c>
      <c r="E318" s="3" t="str">
        <f>IFERROR(__xludf.DUMMYFUNCTION("GOOGLETRANSLATE(D318,""de"",""en"")"),"I haven't given up yet.")</f>
        <v>I haven't given up yet.</v>
      </c>
    </row>
    <row r="319">
      <c r="A319" s="3" t="str">
        <f>IFERROR(__xludf.DUMMYFUNCTION("GOOGLETRANSLATE(B319,""de"",""en"")"),"critical")</f>
        <v>critical</v>
      </c>
      <c r="B319" s="1" t="s">
        <v>1488</v>
      </c>
      <c r="D319" s="5" t="str">
        <f>IFERROR(__xludf.DUMMYFUNCTION("GOOGLETRANSLATE(E319,""en"",""de"")"),"#REF!")</f>
        <v>#REF!</v>
      </c>
      <c r="E319" s="3" t="str">
        <f>IFERROR(__xludf.DUMMYFUNCTION("GOOGLETRANSLATE(D319,""de"",""en"")"),"#REF!")</f>
        <v>#REF!</v>
      </c>
      <c r="F319" s="2"/>
      <c r="G319" s="5" t="str">
        <f>IFERROR(__xludf.DUMMYFUNCTION("GOOGLETRANSLATE(F319,""en"",""de"")"),"#VALUE!")</f>
        <v>#VALUE!</v>
      </c>
    </row>
    <row r="320">
      <c r="A320" s="3" t="str">
        <f>IFERROR(__xludf.DUMMYFUNCTION("GOOGLETRANSLATE(B320,""de"",""en"")"),"astonished")</f>
        <v>astonished</v>
      </c>
      <c r="B320" s="1" t="s">
        <v>1489</v>
      </c>
      <c r="C320" s="1"/>
      <c r="D320" s="1" t="s">
        <v>1490</v>
      </c>
      <c r="E320" s="3" t="str">
        <f>IFERROR(__xludf.DUMMYFUNCTION("GOOGLETRANSLATE(D320,""de"",""en"")"),"""Nimmy spoke German fluently after just two months. I was amazed.""")</f>
        <v>"Nimmy spoke German fluently after just two months. I was amazed."</v>
      </c>
      <c r="F320" s="2"/>
      <c r="G320" s="5" t="str">
        <f>IFERROR(__xludf.DUMMYFUNCTION("GOOGLETRANSLATE(F320,""en"",""de"")"),"#VALUE!")</f>
        <v>#VALUE!</v>
      </c>
    </row>
    <row r="321">
      <c r="A321" s="3" t="s">
        <v>1491</v>
      </c>
      <c r="B321" s="1" t="s">
        <v>1492</v>
      </c>
      <c r="E321" s="3" t="str">
        <f>IFERROR(__xludf.DUMMYFUNCTION("GOOGLETRANSLATE(D321,""de"",""en"")"),"#VALUE!")</f>
        <v>#VALUE!</v>
      </c>
      <c r="F321" s="2"/>
      <c r="G321" s="5" t="str">
        <f>IFERROR(__xludf.DUMMYFUNCTION("GOOGLETRANSLATE(F321,""en"",""de"")"),"#VALUE!")</f>
        <v>#VALUE!</v>
      </c>
    </row>
    <row r="322">
      <c r="A322" s="3" t="s">
        <v>1493</v>
      </c>
      <c r="B322" s="1" t="s">
        <v>1494</v>
      </c>
      <c r="C322" s="1" t="s">
        <v>1128</v>
      </c>
      <c r="D322" s="1" t="s">
        <v>1495</v>
      </c>
      <c r="E322" s="3" t="str">
        <f>IFERROR(__xludf.DUMMYFUNCTION("GOOGLETRANSLATE(D322,""de"",""en"")"),"There should be facilities at Munich airport.")</f>
        <v>There should be facilities at Munich airport.</v>
      </c>
      <c r="F322" s="2"/>
      <c r="G322" s="5" t="str">
        <f>IFERROR(__xludf.DUMMYFUNCTION("GOOGLETRANSLATE(F322,""en"",""de"")"),"#VALUE!")</f>
        <v>#VALUE!</v>
      </c>
    </row>
    <row r="323">
      <c r="C323" s="1"/>
      <c r="D323" s="1" t="s">
        <v>1496</v>
      </c>
      <c r="E323" s="3" t="str">
        <f>IFERROR(__xludf.DUMMYFUNCTION("GOOGLETRANSLATE(D323,""de"",""en"")"),"""I want to set up my laptop.""")</f>
        <v>"I want to set up my laptop."</v>
      </c>
    </row>
    <row r="324">
      <c r="C324" s="1"/>
      <c r="D324" s="1" t="s">
        <v>1497</v>
      </c>
      <c r="E324" s="3" t="str">
        <f>IFERROR(__xludf.DUMMYFUNCTION("GOOGLETRANSLATE(D324,""de"",""en"")"),"I want to furnish my living room.")</f>
        <v>I want to furnish my living room.</v>
      </c>
    </row>
    <row r="325">
      <c r="A325" s="3" t="s">
        <v>1498</v>
      </c>
      <c r="B325" s="1" t="s">
        <v>1499</v>
      </c>
      <c r="C325" s="1"/>
      <c r="D325" s="1" t="s">
        <v>1500</v>
      </c>
      <c r="E325" s="3" t="str">
        <f>IFERROR(__xludf.DUMMYFUNCTION("GOOGLETRANSLATE(D325,""de"",""en"")"),"Taigor was a poet.")</f>
        <v>Taigor was a poet.</v>
      </c>
      <c r="F325" s="2"/>
      <c r="G325" s="5" t="str">
        <f>IFERROR(__xludf.DUMMYFUNCTION("GOOGLETRANSLATE(F325,""en"",""de"")"),"#VALUE!")</f>
        <v>#VALUE!</v>
      </c>
    </row>
    <row r="326">
      <c r="D326" s="5" t="str">
        <f>IFERROR(__xludf.DUMMYFUNCTION("GOOGLETRANSLATE(E326,""en"",""de"")"),"Der Verkehr war dicht.")</f>
        <v>Der Verkehr war dicht.</v>
      </c>
      <c r="E326" s="1" t="s">
        <v>1501</v>
      </c>
    </row>
    <row r="327">
      <c r="A327" s="3" t="s">
        <v>1502</v>
      </c>
      <c r="B327" s="1" t="s">
        <v>1503</v>
      </c>
      <c r="C327" s="1"/>
      <c r="D327" s="1" t="s">
        <v>1504</v>
      </c>
      <c r="E327" s="3" t="s">
        <v>1505</v>
      </c>
      <c r="F327" s="2"/>
      <c r="G327" s="5" t="str">
        <f>IFERROR(__xludf.DUMMYFUNCTION("GOOGLETRANSLATE(F327,""en"",""de"")"),"#VALUE!")</f>
        <v>#VALUE!</v>
      </c>
    </row>
    <row r="328">
      <c r="A328" s="3" t="s">
        <v>1506</v>
      </c>
      <c r="B328" s="1" t="s">
        <v>1507</v>
      </c>
      <c r="C328" s="1"/>
      <c r="D328" s="1" t="s">
        <v>1508</v>
      </c>
      <c r="E328" s="3" t="str">
        <f>IFERROR(__xludf.DUMMYFUNCTION("GOOGLETRANSLATE(D328,""de"",""en"")"),"They certainly lack experience")</f>
        <v>They certainly lack experience</v>
      </c>
      <c r="F328" s="2"/>
      <c r="G328" s="5" t="str">
        <f>IFERROR(__xludf.DUMMYFUNCTION("GOOGLETRANSLATE(F328,""en"",""de"")"),"#VALUE!")</f>
        <v>#VALUE!</v>
      </c>
    </row>
    <row r="329">
      <c r="D329" s="5" t="str">
        <f>IFERROR(__xludf.DUMMYFUNCTION("GOOGLETRANSLATE(E329,""en"",""de"")"),"Mir fehlt das Selbstvertrauen.")</f>
        <v>Mir fehlt das Selbstvertrauen.</v>
      </c>
      <c r="E329" s="3" t="s">
        <v>1509</v>
      </c>
      <c r="F329" s="2"/>
      <c r="G329" s="5" t="str">
        <f>IFERROR(__xludf.DUMMYFUNCTION("GOOGLETRANSLATE(F329,""en"",""de"")"),"#VALUE!")</f>
        <v>#VALUE!</v>
      </c>
    </row>
    <row r="330">
      <c r="A330" s="3" t="str">
        <f>IFERROR(__xludf.DUMMYFUNCTION("GOOGLETRANSLATE(B330,""de"",""en"")"),"#REF!")</f>
        <v>#REF!</v>
      </c>
      <c r="B330" s="5" t="str">
        <f>IFERROR(__xludf.DUMMYFUNCTION("GOOGLETRANSLATE(A330,""en"",""de"")"),"#REF!")</f>
        <v>#REF!</v>
      </c>
      <c r="C330" s="1"/>
      <c r="D330" s="1" t="s">
        <v>1510</v>
      </c>
      <c r="E330" s="3" t="str">
        <f>IFERROR(__xludf.DUMMYFUNCTION("GOOGLETRANSLATE(D330,""de"",""en"")"),"She lacks self-confidence")</f>
        <v>She lacks self-confidence</v>
      </c>
      <c r="F330" s="2"/>
      <c r="G330" s="5" t="str">
        <f>IFERROR(__xludf.DUMMYFUNCTION("GOOGLETRANSLATE(F330,""en"",""de"")"),"#VALUE!")</f>
        <v>#VALUE!</v>
      </c>
    </row>
    <row r="331">
      <c r="A331" s="3" t="str">
        <f>IFERROR(__xludf.DUMMYFUNCTION("GOOGLETRANSLATE(B331,""de"",""en"")"),"#REF!")</f>
        <v>#REF!</v>
      </c>
      <c r="B331" s="5" t="str">
        <f>IFERROR(__xludf.DUMMYFUNCTION("GOOGLETRANSLATE(A331,""en"",""de"")"),"#REF!")</f>
        <v>#REF!</v>
      </c>
      <c r="C331" s="1"/>
      <c r="D331" s="1" t="s">
        <v>1511</v>
      </c>
      <c r="E331" s="3" t="str">
        <f>IFERROR(__xludf.DUMMYFUNCTION("GOOGLETRANSLATE(D331,""de"",""en"")"),"She lacks trust.")</f>
        <v>She lacks trust.</v>
      </c>
      <c r="F331" s="2"/>
      <c r="G331" s="5" t="str">
        <f>IFERROR(__xludf.DUMMYFUNCTION("GOOGLETRANSLATE(F331,""en"",""de"")"),"#VALUE!")</f>
        <v>#VALUE!</v>
      </c>
    </row>
    <row r="332">
      <c r="A332" s="3" t="str">
        <f>IFERROR(__xludf.DUMMYFUNCTION("GOOGLETRANSLATE(B332,""de"",""en"")"),"#REF!")</f>
        <v>#REF!</v>
      </c>
      <c r="B332" s="5" t="str">
        <f>IFERROR(__xludf.DUMMYFUNCTION("GOOGLETRANSLATE(A332,""en"",""de"")"),"#REF!")</f>
        <v>#REF!</v>
      </c>
      <c r="C332" s="1"/>
      <c r="D332" s="1" t="s">
        <v>1512</v>
      </c>
      <c r="E332" s="3" t="str">
        <f>IFERROR(__xludf.DUMMYFUNCTION("GOOGLETRANSLATE(D332,""de"",""en"")"),"he lacks trust.")</f>
        <v>he lacks trust.</v>
      </c>
      <c r="F332" s="2"/>
      <c r="G332" s="5" t="str">
        <f>IFERROR(__xludf.DUMMYFUNCTION("GOOGLETRANSLATE(F332,""en"",""de"")"),"#VALUE!")</f>
        <v>#VALUE!</v>
      </c>
    </row>
    <row r="333">
      <c r="A333" s="3" t="str">
        <f>IFERROR(__xludf.DUMMYFUNCTION("GOOGLETRANSLATE(B333,""de"",""en"")"),"#REF!")</f>
        <v>#REF!</v>
      </c>
      <c r="B333" s="5" t="str">
        <f>IFERROR(__xludf.DUMMYFUNCTION("GOOGLETRANSLATE(A333,""en"",""de"")"),"#REF!")</f>
        <v>#REF!</v>
      </c>
      <c r="C333" s="1"/>
      <c r="D333" s="1" t="s">
        <v>1513</v>
      </c>
      <c r="E333" s="3" t="str">
        <f>IFERROR(__xludf.DUMMYFUNCTION("GOOGLETRANSLATE(D333,""de"",""en"")"),"Are you lacking self-confidence?")</f>
        <v>Are you lacking self-confidence?</v>
      </c>
      <c r="F333" s="2"/>
      <c r="G333" s="5" t="str">
        <f>IFERROR(__xludf.DUMMYFUNCTION("GOOGLETRANSLATE(F333,""en"",""de"")"),"#VALUE!")</f>
        <v>#VALUE!</v>
      </c>
    </row>
    <row r="334">
      <c r="A334" s="3" t="str">
        <f>IFERROR(__xludf.DUMMYFUNCTION("GOOGLETRANSLATE(B334,""de"",""en"")"),"significant")</f>
        <v>significant</v>
      </c>
      <c r="B334" s="1" t="s">
        <v>1514</v>
      </c>
      <c r="C334" s="1">
        <v>1.0</v>
      </c>
      <c r="D334" s="1" t="s">
        <v>1515</v>
      </c>
      <c r="E334" s="3" t="str">
        <f>IFERROR(__xludf.DUMMYFUNCTION("GOOGLETRANSLATE(D334,""de"",""en"")"),"Technology plays an essential role in modern life.")</f>
        <v>Technology plays an essential role in modern life.</v>
      </c>
      <c r="F334" s="2"/>
      <c r="G334" s="5" t="str">
        <f>IFERROR(__xludf.DUMMYFUNCTION("GOOGLETRANSLATE(F334,""en"",""de"")"),"#VALUE!")</f>
        <v>#VALUE!</v>
      </c>
    </row>
    <row r="335">
      <c r="A335" s="3" t="s">
        <v>1516</v>
      </c>
      <c r="B335" s="1" t="s">
        <v>1517</v>
      </c>
      <c r="C335" s="28"/>
      <c r="D335" s="28" t="s">
        <v>1518</v>
      </c>
      <c r="E335" s="29" t="str">
        <f>IFERROR(__xludf.DUMMYFUNCTION("GOOGLETRANSLATE(D335,""de"",""en"")"),"The new rules will be determined by teachers.")</f>
        <v>The new rules will be determined by teachers.</v>
      </c>
      <c r="F335" s="30"/>
      <c r="G335" s="30" t="str">
        <f>IFERROR(__xludf.DUMMYFUNCTION("GOOGLETRANSLATE(F335,""en"",""de"")"),"#VALUE!")</f>
        <v>#VALUE!</v>
      </c>
      <c r="H335" s="31"/>
      <c r="I335" s="30"/>
      <c r="J335" s="32"/>
      <c r="K335" s="30"/>
      <c r="L335" s="30"/>
      <c r="M335" s="30"/>
      <c r="N335" s="30"/>
      <c r="O335" s="30"/>
      <c r="P335" s="30"/>
      <c r="Q335" s="30"/>
      <c r="R335" s="30"/>
      <c r="S335" s="30"/>
      <c r="T335" s="30"/>
      <c r="U335" s="30"/>
      <c r="V335" s="30"/>
      <c r="W335" s="30"/>
      <c r="X335" s="30"/>
      <c r="Y335" s="30"/>
      <c r="Z335" s="30"/>
      <c r="AA335" s="30"/>
      <c r="AB335" s="30"/>
      <c r="AC335" s="30"/>
      <c r="AD335" s="30"/>
      <c r="AE335" s="30"/>
      <c r="AF335" s="30"/>
    </row>
    <row r="336">
      <c r="A336" s="3" t="str">
        <f>IFERROR(__xludf.DUMMYFUNCTION("GOOGLETRANSLATE(B336,""de"",""en"")"),"tight")</f>
        <v>tight</v>
      </c>
      <c r="B336" s="1" t="s">
        <v>1519</v>
      </c>
      <c r="D336" s="5" t="str">
        <f>IFERROR(__xludf.DUMMYFUNCTION("GOOGLETRANSLATE(E336,""en"",""de"")"),"#REF!")</f>
        <v>#REF!</v>
      </c>
      <c r="E336" s="3" t="str">
        <f>IFERROR(__xludf.DUMMYFUNCTION("GOOGLETRANSLATE(D336,""de"",""en"")"),"#REF!")</f>
        <v>#REF!</v>
      </c>
      <c r="F336" s="2"/>
      <c r="G336" s="5" t="str">
        <f>IFERROR(__xludf.DUMMYFUNCTION("GOOGLETRANSLATE(F336,""en"",""de"")"),"#VALUE!")</f>
        <v>#VALUE!</v>
      </c>
    </row>
    <row r="337">
      <c r="A337" s="3" t="str">
        <f>IFERROR(__xludf.DUMMYFUNCTION("GOOGLETRANSLATE(B337,""de"",""en"")"),"everywhere ")</f>
        <v>everywhere </v>
      </c>
      <c r="B337" s="1" t="s">
        <v>1520</v>
      </c>
      <c r="C337" s="1">
        <v>3.0</v>
      </c>
      <c r="D337" s="19" t="s">
        <v>1521</v>
      </c>
      <c r="E337" s="3" t="str">
        <f>IFERROR(__xludf.DUMMYFUNCTION("GOOGLETRANSLATE(D337,""de"",""en"")"),"The flowers bloom everywhere in the garden.")</f>
        <v>The flowers bloom everywhere in the garden.</v>
      </c>
      <c r="F337" s="2"/>
      <c r="G337" s="5" t="str">
        <f>IFERROR(__xludf.DUMMYFUNCTION("GOOGLETRANSLATE(F337,""en"",""de"")"),"#VALUE!")</f>
        <v>#VALUE!</v>
      </c>
    </row>
    <row r="338">
      <c r="A338" s="3" t="str">
        <f>IFERROR(__xludf.DUMMYFUNCTION("GOOGLETRANSLATE(B338,""de"",""en"")"),"regulate")</f>
        <v>regulate</v>
      </c>
      <c r="B338" s="1" t="s">
        <v>1522</v>
      </c>
      <c r="C338" s="1"/>
      <c r="D338" s="1" t="s">
        <v>1523</v>
      </c>
      <c r="E338" s="3" t="str">
        <f>IFERROR(__xludf.DUMMYFUNCTION("GOOGLETRANSLATE(D338,""de"",""en"")"),"You have to manage your life alone.")</f>
        <v>You have to manage your life alone.</v>
      </c>
      <c r="F338" s="2"/>
      <c r="G338" s="5" t="str">
        <f>IFERROR(__xludf.DUMMYFUNCTION("GOOGLETRANSLATE(F338,""en"",""de"")"),"#VALUE!")</f>
        <v>#VALUE!</v>
      </c>
    </row>
    <row r="339">
      <c r="A339" s="3" t="str">
        <f>IFERROR(__xludf.DUMMYFUNCTION("GOOGLETRANSLATE(B339,""de"",""en"")"),"namely")</f>
        <v>namely</v>
      </c>
      <c r="B339" s="1" t="s">
        <v>1524</v>
      </c>
      <c r="C339" s="1" t="s">
        <v>1128</v>
      </c>
      <c r="D339" s="1" t="s">
        <v>1525</v>
      </c>
      <c r="E339" s="3" t="str">
        <f>IFERROR(__xludf.DUMMYFUNCTION("GOOGLETRANSLATE(D339,""de"",""en"")"),"I don't think so. ")</f>
        <v>I don't think so. </v>
      </c>
      <c r="F339" s="2"/>
      <c r="G339" s="5" t="str">
        <f>IFERROR(__xludf.DUMMYFUNCTION("GOOGLETRANSLATE(F339,""en"",""de"")"),"#VALUE!")</f>
        <v>#VALUE!</v>
      </c>
    </row>
    <row r="340">
      <c r="A340" s="3" t="str">
        <f>IFERROR(__xludf.DUMMYFUNCTION("GOOGLETRANSLATE(B340,""de"",""en"")"),"Driving lessons")</f>
        <v>Driving lessons</v>
      </c>
      <c r="B340" s="1" t="s">
        <v>1526</v>
      </c>
      <c r="D340" s="5" t="str">
        <f>IFERROR(__xludf.DUMMYFUNCTION("GOOGLETRANSLATE(E340,""en"",""de"")"),"#REF!")</f>
        <v>#REF!</v>
      </c>
      <c r="E340" s="3" t="str">
        <f>IFERROR(__xludf.DUMMYFUNCTION("GOOGLETRANSLATE(D340,""de"",""en"")"),"#REF!")</f>
        <v>#REF!</v>
      </c>
      <c r="F340" s="2"/>
      <c r="G340" s="5" t="str">
        <f>IFERROR(__xludf.DUMMYFUNCTION("GOOGLETRANSLATE(F340,""en"",""de"")"),"#VALUE!")</f>
        <v>#VALUE!</v>
      </c>
    </row>
    <row r="341">
      <c r="A341" s="3" t="str">
        <f>IFERROR(__xludf.DUMMYFUNCTION("GOOGLETRANSLATE(B341,""de"",""en"")"),"in a way")</f>
        <v>in a way</v>
      </c>
      <c r="B341" s="1" t="s">
        <v>1527</v>
      </c>
      <c r="C341" s="1">
        <v>1.0</v>
      </c>
      <c r="D341" s="1" t="s">
        <v>1528</v>
      </c>
      <c r="E341" s="3" t="str">
        <f>IFERROR(__xludf.DUMMYFUNCTION("GOOGLETRANSLATE(D341,""de"",""en"")"),"In a sense, he is the cause of the problem.")</f>
        <v>In a sense, he is the cause of the problem.</v>
      </c>
      <c r="F341" s="2"/>
      <c r="G341" s="5" t="str">
        <f>IFERROR(__xludf.DUMMYFUNCTION("GOOGLETRANSLATE(F341,""en"",""de"")"),"#VALUE!")</f>
        <v>#VALUE!</v>
      </c>
    </row>
    <row r="342">
      <c r="A342" s="3" t="str">
        <f>IFERROR(__xludf.DUMMYFUNCTION("GOOGLETRANSLATE(B342,""de"",""en"")"),"measured")</f>
        <v>measured</v>
      </c>
      <c r="B342" s="1" t="s">
        <v>1529</v>
      </c>
      <c r="D342" s="19" t="s">
        <v>1530</v>
      </c>
      <c r="E342" s="3" t="str">
        <f>IFERROR(__xludf.DUMMYFUNCTION("GOOGLETRANSLATE(D342,""de"",""en"")"),"In a sense, his argument is valid.")</f>
        <v>In a sense, his argument is valid.</v>
      </c>
      <c r="F342" s="2"/>
      <c r="G342" s="5" t="str">
        <f>IFERROR(__xludf.DUMMYFUNCTION("GOOGLETRANSLATE(F342,""en"",""de"")"),"#VALUE!")</f>
        <v>#VALUE!</v>
      </c>
    </row>
    <row r="343">
      <c r="A343" s="3" t="str">
        <f>IFERROR(__xludf.DUMMYFUNCTION("GOOGLETRANSLATE(B343,""de"",""en"")"),"certainly")</f>
        <v>certainly</v>
      </c>
      <c r="B343" s="1" t="s">
        <v>1531</v>
      </c>
      <c r="D343" s="5" t="str">
        <f>IFERROR(__xludf.DUMMYFUNCTION("GOOGLETRANSLATE(E343,""en"",""de"")"),"#REF!")</f>
        <v>#REF!</v>
      </c>
      <c r="E343" s="3" t="str">
        <f>IFERROR(__xludf.DUMMYFUNCTION("GOOGLETRANSLATE(D343,""de"",""en"")"),"#REF!")</f>
        <v>#REF!</v>
      </c>
      <c r="F343" s="2"/>
      <c r="G343" s="5" t="str">
        <f>IFERROR(__xludf.DUMMYFUNCTION("GOOGLETRANSLATE(F343,""en"",""de"")"),"#VALUE!")</f>
        <v>#VALUE!</v>
      </c>
    </row>
    <row r="344">
      <c r="A344" s="3" t="str">
        <f>IFERROR(__xludf.DUMMYFUNCTION("GOOGLETRANSLATE(B344,""de"",""en"")"),"cut off")</f>
        <v>cut off</v>
      </c>
      <c r="B344" s="1" t="s">
        <v>1532</v>
      </c>
      <c r="C344" s="1"/>
      <c r="D344" s="1" t="s">
        <v>1533</v>
      </c>
      <c r="E344" s="3" t="s">
        <v>1534</v>
      </c>
      <c r="F344" s="2"/>
      <c r="G344" s="5" t="str">
        <f>IFERROR(__xludf.DUMMYFUNCTION("GOOGLETRANSLATE(F344,""en"",""de"")"),"#VALUE!")</f>
        <v>#VALUE!</v>
      </c>
    </row>
    <row r="345">
      <c r="A345" s="3" t="s">
        <v>1535</v>
      </c>
      <c r="B345" s="1" t="s">
        <v>1254</v>
      </c>
      <c r="C345" s="1"/>
      <c r="D345" s="1" t="s">
        <v>1536</v>
      </c>
      <c r="E345" s="3" t="str">
        <f>IFERROR(__xludf.DUMMYFUNCTION("GOOGLETRANSLATE(D345,""de"",""en"")"),"""The live broadcast of the cricket match has begun.""")</f>
        <v>"The live broadcast of the cricket match has begun."</v>
      </c>
      <c r="F345" s="2"/>
    </row>
    <row r="346">
      <c r="A346" s="3" t="s">
        <v>1537</v>
      </c>
      <c r="B346" s="1" t="s">
        <v>1538</v>
      </c>
      <c r="C346" s="1"/>
      <c r="D346" s="1" t="s">
        <v>1539</v>
      </c>
      <c r="E346" s="3" t="s">
        <v>1540</v>
      </c>
      <c r="F346" s="2"/>
    </row>
    <row r="347">
      <c r="A347" s="11" t="str">
        <f>IFERROR(__xludf.DUMMYFUNCTION("GOOGLETRANSLATE(B347,""de"",""en"")"),"Otherwise")</f>
        <v>Otherwise</v>
      </c>
      <c r="B347" s="1" t="s">
        <v>1541</v>
      </c>
      <c r="C347" s="1">
        <v>1.0</v>
      </c>
      <c r="E347" s="3"/>
      <c r="F347" s="2"/>
    </row>
    <row r="348">
      <c r="A348" s="11" t="str">
        <f>IFERROR(__xludf.DUMMYFUNCTION("GOOGLETRANSLATE(B348,""de"",""en"")"),"otherwise")</f>
        <v>otherwise</v>
      </c>
      <c r="B348" s="1" t="s">
        <v>1542</v>
      </c>
      <c r="C348" s="1">
        <v>1.0</v>
      </c>
      <c r="E348" s="3"/>
      <c r="F348" s="2"/>
    </row>
    <row r="349" ht="16.5" customHeight="1">
      <c r="A349" s="3" t="s">
        <v>1543</v>
      </c>
      <c r="B349" s="1" t="s">
        <v>1544</v>
      </c>
      <c r="C349" s="1"/>
      <c r="D349" s="1" t="s">
        <v>1545</v>
      </c>
      <c r="E349" s="3" t="s">
        <v>1546</v>
      </c>
      <c r="F349" s="2"/>
    </row>
    <row r="350">
      <c r="A350" s="3" t="s">
        <v>1547</v>
      </c>
      <c r="B350" s="1" t="s">
        <v>1548</v>
      </c>
      <c r="C350" s="1"/>
      <c r="D350" s="1" t="s">
        <v>1549</v>
      </c>
      <c r="E350" s="3" t="s">
        <v>1550</v>
      </c>
      <c r="F350" s="2"/>
    </row>
    <row r="351">
      <c r="A351" s="11" t="str">
        <f>IFERROR(__xludf.DUMMYFUNCTION("GOOGLETRANSLATE(B351,""de"",""en"")"),"tow away")</f>
        <v>tow away</v>
      </c>
      <c r="B351" s="1" t="s">
        <v>1551</v>
      </c>
      <c r="C351" s="1"/>
      <c r="D351" s="1" t="s">
        <v>1552</v>
      </c>
      <c r="E351" s="3" t="str">
        <f>IFERROR(__xludf.DUMMYFUNCTION("GOOGLETRANSLATE(D351,""de"",""en"")"),"The car was towed because it was parked incorrectly.")</f>
        <v>The car was towed because it was parked incorrectly.</v>
      </c>
      <c r="F351" s="2"/>
    </row>
    <row r="352">
      <c r="A352" s="11" t="str">
        <f>IFERROR(__xludf.DUMMYFUNCTION("GOOGLETRANSLATE(B352,""de"",""en"")"),"to file charges")</f>
        <v>to file charges</v>
      </c>
      <c r="B352" s="1" t="s">
        <v>1553</v>
      </c>
      <c r="C352" s="1"/>
      <c r="D352" s="1" t="s">
        <v>1554</v>
      </c>
      <c r="E352" s="3" t="str">
        <f>IFERROR(__xludf.DUMMYFUNCTION("GOOGLETRANSLATE(D352,""de"",""en"")"),"After the accident, she had to file a police report.")</f>
        <v>After the accident, she had to file a police report.</v>
      </c>
      <c r="F352" s="2"/>
    </row>
    <row r="353">
      <c r="A353" s="3" t="s">
        <v>1555</v>
      </c>
      <c r="B353" s="1" t="s">
        <v>1556</v>
      </c>
      <c r="E353" s="3" t="str">
        <f>IFERROR(__xludf.DUMMYFUNCTION("GOOGLETRANSLATE(D353,""de"",""en"")"),"#VALUE!")</f>
        <v>#VALUE!</v>
      </c>
      <c r="F353" s="2"/>
    </row>
    <row r="354">
      <c r="A354" s="3" t="s">
        <v>1557</v>
      </c>
      <c r="B354" s="1" t="s">
        <v>1558</v>
      </c>
      <c r="E354" s="3" t="str">
        <f>IFERROR(__xludf.DUMMYFUNCTION("GOOGLETRANSLATE(D354,""de"",""en"")"),"#VALUE!")</f>
        <v>#VALUE!</v>
      </c>
      <c r="F354" s="2"/>
    </row>
    <row r="355">
      <c r="A355" s="11" t="str">
        <f>IFERROR(__xludf.DUMMYFUNCTION("GOOGLETRANSLATE(B355,""de"",""en"")"),"urgent")</f>
        <v>urgent</v>
      </c>
      <c r="B355" s="1" t="s">
        <v>1559</v>
      </c>
      <c r="C355" s="1" t="s">
        <v>1128</v>
      </c>
      <c r="D355" s="1" t="s">
        <v>1560</v>
      </c>
      <c r="E355" s="3" t="str">
        <f>IFERROR(__xludf.DUMMYFUNCTION("GOOGLETRANSLATE(D355,""de"",""en"")"),"The nurse says, ""Doctor! The situation is urgent and requires immediate attention.""")</f>
        <v>The nurse says, "Doctor! The situation is urgent and requires immediate attention."</v>
      </c>
      <c r="F355" s="2"/>
    </row>
    <row r="356">
      <c r="A356" s="11" t="str">
        <f>IFERROR(__xludf.DUMMYFUNCTION("GOOGLETRANSLATE(B356,""de"",""en"")"),"Slow-moving traffic")</f>
        <v>Slow-moving traffic</v>
      </c>
      <c r="B356" s="1" t="s">
        <v>1561</v>
      </c>
      <c r="E356" s="3" t="str">
        <f>IFERROR(__xludf.DUMMYFUNCTION("GOOGLETRANSLATE(D356,""de"",""en"")"),"#VALUE!")</f>
        <v>#VALUE!</v>
      </c>
      <c r="F356" s="2"/>
    </row>
    <row r="357">
      <c r="A357" s="11" t="str">
        <f>IFERROR(__xludf.DUMMYFUNCTION("GOOGLETRANSLATE(B357,""de"",""en"")"),"Continue")</f>
        <v>Continue</v>
      </c>
      <c r="B357" s="1" t="s">
        <v>1562</v>
      </c>
      <c r="C357" s="1"/>
      <c r="D357" s="1" t="s">
        <v>1563</v>
      </c>
      <c r="E357" s="3" t="str">
        <f>IFERROR(__xludf.DUMMYFUNCTION("GOOGLETRANSLATE(D357,""de"",""en"")"),"Do you all understand German? Good, then I can continue in German.")</f>
        <v>Do you all understand German? Good, then I can continue in German.</v>
      </c>
      <c r="F357" s="2"/>
    </row>
    <row r="358">
      <c r="A358" s="10" t="s">
        <v>1564</v>
      </c>
      <c r="B358" s="1" t="s">
        <v>1565</v>
      </c>
      <c r="C358" s="1"/>
      <c r="D358" s="1" t="s">
        <v>1566</v>
      </c>
      <c r="E358" s="3" t="str">
        <f>IFERROR(__xludf.DUMMYFUNCTION("GOOGLETRANSLATE(D358,""de"",""en"")"),"I chopped cilantro and tomatoes in blender. ")</f>
        <v>I chopped cilantro and tomatoes in blender. </v>
      </c>
      <c r="F358" s="2"/>
    </row>
    <row r="359">
      <c r="A359" s="11" t="str">
        <f>IFERROR(__xludf.DUMMYFUNCTION("GOOGLETRANSLATE(B359,""de"",""en"")"),"The truth")</f>
        <v>The truth</v>
      </c>
      <c r="B359" s="1" t="s">
        <v>1567</v>
      </c>
      <c r="C359" s="1"/>
      <c r="D359" s="1" t="s">
        <v>1568</v>
      </c>
      <c r="E359" s="3" t="str">
        <f>IFERROR(__xludf.DUMMYFUNCTION("GOOGLETRANSLATE(D359,""de"",""en"")"),"We should never lie. We should always tell the truth.")</f>
        <v>We should never lie. We should always tell the truth.</v>
      </c>
      <c r="F359" s="2"/>
    </row>
    <row r="360">
      <c r="A360" s="11" t="str">
        <f>IFERROR(__xludf.DUMMYFUNCTION("GOOGLETRANSLATE(B360,""de"",""en"")"),"encounter")</f>
        <v>encounter</v>
      </c>
      <c r="B360" s="1" t="s">
        <v>1569</v>
      </c>
      <c r="E360" s="3" t="str">
        <f>IFERROR(__xludf.DUMMYFUNCTION("GOOGLETRANSLATE(D360,""de"",""en"")"),"#VALUE!")</f>
        <v>#VALUE!</v>
      </c>
      <c r="F360" s="2"/>
    </row>
    <row r="361">
      <c r="A361" s="11" t="str">
        <f>IFERROR(__xludf.DUMMYFUNCTION("GOOGLETRANSLATE(B361,""de"",""en"")"),"developed")</f>
        <v>developed</v>
      </c>
      <c r="B361" s="1" t="s">
        <v>1570</v>
      </c>
      <c r="D361" s="19" t="s">
        <v>1571</v>
      </c>
      <c r="E361" s="3" t="str">
        <f>IFERROR(__xludf.DUMMYFUNCTION("GOOGLETRANSLATE(D361,""de"",""en"")"),"A new problem has arisen.")</f>
        <v>A new problem has arisen.</v>
      </c>
      <c r="F361" s="2"/>
    </row>
    <row r="362">
      <c r="A362" s="11" t="str">
        <f>IFERROR(__xludf.DUMMYFUNCTION("GOOGLETRANSLATE(B362,""de"",""en"")"),"some")</f>
        <v>some</v>
      </c>
      <c r="B362" s="1" t="s">
        <v>1572</v>
      </c>
      <c r="E362" s="3" t="str">
        <f>IFERROR(__xludf.DUMMYFUNCTION("GOOGLETRANSLATE(D362,""de"",""en"")"),"#VALUE!")</f>
        <v>#VALUE!</v>
      </c>
      <c r="F362" s="2"/>
    </row>
    <row r="363">
      <c r="A363" s="11" t="str">
        <f>IFERROR(__xludf.DUMMYFUNCTION("GOOGLETRANSLATE(B363,""de"",""en"")"),"landscapes")</f>
        <v>landscapes</v>
      </c>
      <c r="B363" s="1" t="s">
        <v>1573</v>
      </c>
      <c r="D363" s="1" t="s">
        <v>1571</v>
      </c>
      <c r="E363" s="3" t="str">
        <f>IFERROR(__xludf.DUMMYFUNCTION("GOOGLETRANSLATE(D363,""de"",""en"")"),"A new problem has arisen.")</f>
        <v>A new problem has arisen.</v>
      </c>
      <c r="F363" s="2"/>
    </row>
    <row r="364">
      <c r="A364" s="11" t="str">
        <f>IFERROR(__xludf.DUMMYFUNCTION("GOOGLETRANSLATE(B364,""de"",""en"")"),"Influence")</f>
        <v>Influence</v>
      </c>
      <c r="B364" s="1" t="s">
        <v>1574</v>
      </c>
      <c r="C364" s="1"/>
      <c r="D364" s="1" t="s">
        <v>1575</v>
      </c>
      <c r="E364" s="3" t="str">
        <f>IFERROR(__xludf.DUMMYFUNCTION("GOOGLETRANSLATE(D364,""de"",""en"")"),"ActionKamen has a huge influence on Japanese children.")</f>
        <v>ActionKamen has a huge influence on Japanese children.</v>
      </c>
      <c r="F364" s="2"/>
    </row>
    <row r="365">
      <c r="A365" s="11" t="str">
        <f>IFERROR(__xludf.DUMMYFUNCTION("GOOGLETRANSLATE(B365,""de"",""en"")"),"cubist")</f>
        <v>cubist</v>
      </c>
      <c r="B365" s="1" t="s">
        <v>1576</v>
      </c>
      <c r="E365" s="3" t="str">
        <f>IFERROR(__xludf.DUMMYFUNCTION("GOOGLETRANSLATE(D365,""de"",""en"")"),"#VALUE!")</f>
        <v>#VALUE!</v>
      </c>
      <c r="F365" s="2"/>
    </row>
    <row r="366">
      <c r="A366" s="11" t="str">
        <f>IFERROR(__xludf.DUMMYFUNCTION("GOOGLETRANSLATE(B366,""de"",""en"")"),"restrict")</f>
        <v>restrict</v>
      </c>
      <c r="B366" s="1" t="s">
        <v>1577</v>
      </c>
      <c r="C366" s="1"/>
      <c r="D366" s="1" t="s">
        <v>1578</v>
      </c>
      <c r="E366" s="3" t="str">
        <f>IFERROR(__xludf.DUMMYFUNCTION("GOOGLETRANSLATE(D366,""de"",""en"")"),"The teacher limited the number of participants")</f>
        <v>The teacher limited the number of participants</v>
      </c>
      <c r="F366" s="2"/>
    </row>
    <row r="367">
      <c r="A367" s="11" t="str">
        <f>IFERROR(__xludf.DUMMYFUNCTION("GOOGLETRANSLATE(B367,""de"",""en"")"),"based")</f>
        <v>based</v>
      </c>
      <c r="B367" s="1" t="s">
        <v>1579</v>
      </c>
      <c r="C367" s="1"/>
      <c r="D367" s="1" t="s">
        <v>1580</v>
      </c>
      <c r="E367" s="3" t="str">
        <f>IFERROR(__xludf.DUMMYFUNCTION("GOOGLETRANSLATE(D367,""de"",""en"")"),"Based on a true vision / 
You can recognize the author by the writing style /
Using Einstein's theory of relativity.")</f>
        <v>Based on a true vision / 
You can recognize the author by the writing style /
Using Einstein's theory of relativity.</v>
      </c>
      <c r="F367" s="2"/>
    </row>
    <row r="368">
      <c r="A368" s="3" t="s">
        <v>1581</v>
      </c>
      <c r="B368" s="1" t="s">
        <v>1582</v>
      </c>
      <c r="D368" s="5" t="str">
        <f>IFERROR(__xludf.DUMMYFUNCTION("GOOGLETRANSLATE(E368,""en"",""de"")"),"Die Katze hat viele interessante Eigenschaften, wie zum Beispiel ihre Unabhängigkeit und Neugier.")</f>
        <v>Die Katze hat viele interessante Eigenschaften, wie zum Beispiel ihre Unabhängigkeit und Neugier.</v>
      </c>
      <c r="E368" s="3" t="s">
        <v>1583</v>
      </c>
      <c r="F368" s="2"/>
    </row>
    <row r="369">
      <c r="A369" s="11" t="str">
        <f>IFERROR(__xludf.DUMMYFUNCTION("GOOGLETRANSLATE(B369,""de"",""en"")"),"art movements")</f>
        <v>art movements</v>
      </c>
      <c r="B369" s="1" t="s">
        <v>1584</v>
      </c>
      <c r="E369" s="3" t="str">
        <f>IFERROR(__xludf.DUMMYFUNCTION("GOOGLETRANSLATE(D369,""de"",""en"")"),"#VALUE!")</f>
        <v>#VALUE!</v>
      </c>
      <c r="F369" s="2"/>
    </row>
    <row r="370">
      <c r="A370" s="11" t="str">
        <f>IFERROR(__xludf.DUMMYFUNCTION("GOOGLETRANSLATE(B370,""de"",""en"")"),"Present")</f>
        <v>Present</v>
      </c>
      <c r="B370" s="1" t="s">
        <v>1585</v>
      </c>
      <c r="C370" s="1"/>
      <c r="D370" s="1" t="s">
        <v>1586</v>
      </c>
      <c r="E370" s="3" t="str">
        <f>IFERROR(__xludf.DUMMYFUNCTION("GOOGLETRANSLATE(D370,""de"",""en"")"),"In the presence of the teacher, all the students were silent.")</f>
        <v>In the presence of the teacher, all the students were silent.</v>
      </c>
      <c r="F370" s="2"/>
    </row>
    <row r="371">
      <c r="A371" s="11"/>
      <c r="B371" s="1"/>
      <c r="C371" s="1"/>
      <c r="D371" s="1" t="s">
        <v>1587</v>
      </c>
      <c r="E371" s="3"/>
      <c r="F371" s="2"/>
    </row>
    <row r="372">
      <c r="A372" s="11" t="str">
        <f>IFERROR(__xludf.DUMMYFUNCTION("GOOGLETRANSLATE(B372,""de"",""en"")"),"waive")</f>
        <v>waive</v>
      </c>
      <c r="B372" s="1" t="s">
        <v>1588</v>
      </c>
      <c r="C372" s="1"/>
      <c r="D372" s="1" t="s">
        <v>1589</v>
      </c>
      <c r="E372" s="3" t="str">
        <f>IFERROR(__xludf.DUMMYFUNCTION("GOOGLETRANSLATE(D372,""de"",""en"")"),"I will give up sweets to live healthier.")</f>
        <v>I will give up sweets to live healthier.</v>
      </c>
      <c r="F372" s="2"/>
    </row>
    <row r="373">
      <c r="A373" s="11" t="str">
        <f>IFERROR(__xludf.DUMMYFUNCTION("GOOGLETRANSLATE(B373,""de"",""en"")"),"that is")</f>
        <v>that is</v>
      </c>
      <c r="B373" s="1" t="s">
        <v>1590</v>
      </c>
      <c r="E373" s="3" t="str">
        <f>IFERROR(__xludf.DUMMYFUNCTION("GOOGLETRANSLATE(D373,""de"",""en"")"),"#VALUE!")</f>
        <v>#VALUE!</v>
      </c>
      <c r="F373" s="2"/>
    </row>
    <row r="374">
      <c r="A374" s="11" t="str">
        <f>IFERROR(__xludf.DUMMYFUNCTION("GOOGLETRANSLATE(B374,""de"",""en"")"),"contemporary")</f>
        <v>contemporary</v>
      </c>
      <c r="B374" s="1" t="s">
        <v>1591</v>
      </c>
      <c r="E374" s="3" t="str">
        <f>IFERROR(__xludf.DUMMYFUNCTION("GOOGLETRANSLATE(D374,""de"",""en"")"),"#VALUE!")</f>
        <v>#VALUE!</v>
      </c>
      <c r="F374" s="2"/>
    </row>
    <row r="375">
      <c r="A375" s="11" t="str">
        <f>IFERROR(__xludf.DUMMYFUNCTION("GOOGLETRANSLATE(B375,""de"",""en"")"),"more accurate")</f>
        <v>more accurate</v>
      </c>
      <c r="B375" s="1" t="s">
        <v>1592</v>
      </c>
      <c r="E375" s="3" t="str">
        <f>IFERROR(__xludf.DUMMYFUNCTION("GOOGLETRANSLATE(D375,""de"",""en"")"),"#VALUE!")</f>
        <v>#VALUE!</v>
      </c>
      <c r="F375" s="2"/>
    </row>
    <row r="376">
      <c r="A376" s="11" t="str">
        <f>IFERROR(__xludf.DUMMYFUNCTION("GOOGLETRANSLATE(B376,""de"",""en"")"),"discuss")</f>
        <v>discuss</v>
      </c>
      <c r="B376" s="1" t="s">
        <v>1593</v>
      </c>
      <c r="E376" s="3" t="str">
        <f>IFERROR(__xludf.DUMMYFUNCTION("GOOGLETRANSLATE(D376,""de"",""en"")"),"#VALUE!")</f>
        <v>#VALUE!</v>
      </c>
      <c r="F376" s="2"/>
    </row>
    <row r="377">
      <c r="A377" s="11" t="str">
        <f>IFERROR(__xludf.DUMMYFUNCTION("GOOGLETRANSLATE(B377,""de"",""en"")"),"guide")</f>
        <v>guide</v>
      </c>
      <c r="B377" s="1" t="s">
        <v>1594</v>
      </c>
      <c r="E377" s="3" t="str">
        <f>IFERROR(__xludf.DUMMYFUNCTION("GOOGLETRANSLATE(D377,""de"",""en"")"),"#VALUE!")</f>
        <v>#VALUE!</v>
      </c>
      <c r="F377" s="2"/>
    </row>
    <row r="378">
      <c r="A378" s="11" t="str">
        <f>IFERROR(__xludf.DUMMYFUNCTION("GOOGLETRANSLATE(B378,""de"",""en"")"),"additional")</f>
        <v>additional</v>
      </c>
      <c r="B378" s="1" t="s">
        <v>1595</v>
      </c>
      <c r="C378" s="1"/>
      <c r="D378" s="1" t="s">
        <v>1596</v>
      </c>
      <c r="E378" s="3" t="str">
        <f>IFERROR(__xludf.DUMMYFUNCTION("GOOGLETRANSLATE(D378,""de"",""en"")"),"Additional information can be found on our website")</f>
        <v>Additional information can be found on our website</v>
      </c>
      <c r="F378" s="2"/>
    </row>
    <row r="379">
      <c r="A379" s="11"/>
      <c r="B379" s="1"/>
      <c r="C379" s="1"/>
      <c r="D379" s="1" t="s">
        <v>1597</v>
      </c>
      <c r="E379" s="3" t="str">
        <f>IFERROR(__xludf.DUMMYFUNCTION("GOOGLETRANSLATE(D379,""de"",""en"")"),"I have some additional information for you.")</f>
        <v>I have some additional information for you.</v>
      </c>
      <c r="F379" s="2"/>
    </row>
    <row r="380">
      <c r="A380" s="11" t="str">
        <f>IFERROR(__xludf.DUMMYFUNCTION("GOOGLETRANSLATE(B380,""de"",""en"")"),"interrupt")</f>
        <v>interrupt</v>
      </c>
      <c r="B380" s="1" t="s">
        <v>1598</v>
      </c>
      <c r="C380" s="1"/>
      <c r="D380" s="1" t="s">
        <v>1599</v>
      </c>
      <c r="E380" s="3" t="str">
        <f>IFERROR(__xludf.DUMMYFUNCTION("GOOGLETRANSLATE(D380,""de"",""en"")"),"Sorry, I don't want to interrupt you, but I have a question.")</f>
        <v>Sorry, I don't want to interrupt you, but I have a question.</v>
      </c>
      <c r="F380" s="2"/>
    </row>
    <row r="381">
      <c r="A381" s="11" t="str">
        <f>IFERROR(__xludf.DUMMYFUNCTION("GOOGLETRANSLATE(B381,""de"",""en"")"),"significant")</f>
        <v>significant</v>
      </c>
      <c r="B381" s="1" t="s">
        <v>1600</v>
      </c>
      <c r="C381" s="19">
        <v>1.0</v>
      </c>
      <c r="D381" s="19" t="s">
        <v>1601</v>
      </c>
      <c r="E381" s="3" t="str">
        <f>IFERROR(__xludf.DUMMYFUNCTION("GOOGLETRANSLATE(D381,""de"",""en"")"),"Gandhi played a significant role in India's independence.")</f>
        <v>Gandhi played a significant role in India's independence.</v>
      </c>
      <c r="F381" s="2"/>
    </row>
    <row r="382">
      <c r="A382" s="3" t="s">
        <v>1602</v>
      </c>
      <c r="B382" s="1" t="s">
        <v>1603</v>
      </c>
      <c r="C382" s="1"/>
      <c r="D382" s="1" t="s">
        <v>1604</v>
      </c>
      <c r="E382" s="3" t="str">
        <f>IFERROR(__xludf.DUMMYFUNCTION("GOOGLETRANSLATE(D382,""de"",""en"")"),"Of course, I can only offer a small thematic selection from the wealth of objects.")</f>
        <v>Of course, I can only offer a small thematic selection from the wealth of objects.</v>
      </c>
      <c r="F382" s="2"/>
    </row>
    <row r="383">
      <c r="A383" s="3" t="s">
        <v>1605</v>
      </c>
      <c r="B383" s="1" t="s">
        <v>1606</v>
      </c>
      <c r="C383" s="1"/>
      <c r="D383" s="1" t="s">
        <v>1607</v>
      </c>
      <c r="E383" s="3" t="str">
        <f>IFERROR(__xludf.DUMMYFUNCTION("GOOGLETRANSLATE(D383,""de"",""en"")"),"And the term for this is ""best before date""")</f>
        <v>And the term for this is "best before date"</v>
      </c>
      <c r="F383" s="2"/>
    </row>
    <row r="384">
      <c r="A384" s="3" t="s">
        <v>1608</v>
      </c>
      <c r="B384" s="1" t="s">
        <v>1609</v>
      </c>
      <c r="C384" s="1"/>
      <c r="D384" s="1" t="s">
        <v>1610</v>
      </c>
      <c r="E384" s="3" t="str">
        <f>IFERROR(__xludf.DUMMYFUNCTION("GOOGLETRANSLATE(D384,""de"",""en"")"),"How did the idea of ​​National Socialism come about?")</f>
        <v>How did the idea of ​​National Socialism come about?</v>
      </c>
      <c r="F384" s="2"/>
    </row>
    <row r="385">
      <c r="A385" s="11" t="str">
        <f>IFERROR(__xludf.DUMMYFUNCTION("GOOGLETRANSLATE(B385,""de"",""en"")"),"#REF!")</f>
        <v>#REF!</v>
      </c>
      <c r="B385" s="5" t="str">
        <f>IFERROR(__xludf.DUMMYFUNCTION("GOOGLETRANSLATE(A385,""en"",""de"")"),"#REF!")</f>
        <v>#REF!</v>
      </c>
      <c r="C385" s="1"/>
      <c r="D385" s="1" t="s">
        <v>1611</v>
      </c>
      <c r="E385" s="3" t="str">
        <f>IFERROR(__xludf.DUMMYFUNCTION("GOOGLETRANSLATE(D385,""de"",""en"")"),"The idea for the book came about during her stay in Paris")</f>
        <v>The idea for the book came about during her stay in Paris</v>
      </c>
      <c r="F385" s="2"/>
    </row>
    <row r="386">
      <c r="A386" s="11" t="str">
        <f>IFERROR(__xludf.DUMMYFUNCTION("GOOGLETRANSLATE(B386,""de"",""en"")"),"#REF!")</f>
        <v>#REF!</v>
      </c>
      <c r="B386" s="5" t="str">
        <f>IFERROR(__xludf.DUMMYFUNCTION("GOOGLETRANSLATE(A386,""en"",""de"")"),"#REF!")</f>
        <v>#REF!</v>
      </c>
      <c r="C386" s="1"/>
      <c r="D386" s="1" t="s">
        <v>1612</v>
      </c>
      <c r="E386" s="3" t="str">
        <f>IFERROR(__xludf.DUMMYFUNCTION("GOOGLETRANSLATE(D386,""de"",""en"")"),"In the main part of the exhibition I would like to limit myself to a few selected examples and use these images to show you the characteristic features of some art movements.")</f>
        <v>In the main part of the exhibition I would like to limit myself to a few selected examples and use these images to show you the characteristic features of some art movements.</v>
      </c>
      <c r="F386" s="2"/>
    </row>
    <row r="387">
      <c r="A387" s="11" t="str">
        <f>IFERROR(__xludf.DUMMYFUNCTION("GOOGLETRANSLATE(B387,""de"",""en"")"),"regret")</f>
        <v>regret</v>
      </c>
      <c r="B387" s="1" t="s">
        <v>1613</v>
      </c>
      <c r="C387" s="1"/>
      <c r="D387" s="1" t="s">
        <v>1614</v>
      </c>
      <c r="E387" s="3" t="str">
        <f>IFERROR(__xludf.DUMMYFUNCTION("GOOGLETRANSLATE(D387,""de"",""en"")"),"You married me. You won't regret your decision.")</f>
        <v>You married me. You won't regret your decision.</v>
      </c>
      <c r="F387" s="2"/>
    </row>
    <row r="388">
      <c r="A388" s="11" t="str">
        <f>IFERROR(__xludf.DUMMYFUNCTION("GOOGLETRANSLATE(B388,""de"",""en"")"),"#REF!")</f>
        <v>#REF!</v>
      </c>
      <c r="B388" s="5" t="str">
        <f>IFERROR(__xludf.DUMMYFUNCTION("GOOGLETRANSLATE(A388,""en"",""de"")"),"#REF!")</f>
        <v>#REF!</v>
      </c>
      <c r="C388" s="1"/>
      <c r="D388" s="1" t="s">
        <v>1615</v>
      </c>
      <c r="E388" s="3" t="str">
        <f>IFERROR(__xludf.DUMMYFUNCTION("GOOGLETRANSLATE(D388,""de"",""en"")"),"He regretted missing the opportunity")</f>
        <v>He regretted missing the opportunity</v>
      </c>
      <c r="F388" s="2"/>
    </row>
    <row r="389">
      <c r="A389" s="11" t="str">
        <f>IFERROR(__xludf.DUMMYFUNCTION("GOOGLETRANSLATE(B389,""de"",""en"")"),"the summit")</f>
        <v>the summit</v>
      </c>
      <c r="B389" s="33" t="s">
        <v>1616</v>
      </c>
      <c r="C389" s="1"/>
      <c r="D389" s="1" t="s">
        <v>1617</v>
      </c>
      <c r="E389" s="3" t="str">
        <f>IFERROR(__xludf.DUMMYFUNCTION("GOOGLETRANSLATE(D389,""de"",""en"")"),"You must be an elite athlete.")</f>
        <v>You must be an elite athlete.</v>
      </c>
      <c r="F389" s="2"/>
    </row>
    <row r="390">
      <c r="A390" s="11" t="str">
        <f>IFERROR(__xludf.DUMMYFUNCTION("GOOGLETRANSLATE(B390,""de"",""en"")"),"The Guide")</f>
        <v>The Guide</v>
      </c>
      <c r="B390" s="24" t="s">
        <v>1618</v>
      </c>
      <c r="C390" s="1"/>
      <c r="D390" s="1" t="s">
        <v>1619</v>
      </c>
      <c r="E390" s="3" t="str">
        <f>IFERROR(__xludf.DUMMYFUNCTION("GOOGLETRANSLATE(D390,""de"",""en"")"),"I bought a travel guide for my trip to Italy. I'll read that.")</f>
        <v>I bought a travel guide for my trip to Italy. I'll read that.</v>
      </c>
      <c r="F390" s="2"/>
    </row>
    <row r="391">
      <c r="A391" s="11" t="str">
        <f>IFERROR(__xludf.DUMMYFUNCTION("GOOGLETRANSLATE(B391,""de"",""en"")"),"the Berlin Wall")</f>
        <v>the Berlin Wall</v>
      </c>
      <c r="B391" s="1" t="s">
        <v>1620</v>
      </c>
      <c r="E391" s="3" t="str">
        <f>IFERROR(__xludf.DUMMYFUNCTION("GOOGLETRANSLATE(D391,""de"",""en"")"),"#VALUE!")</f>
        <v>#VALUE!</v>
      </c>
      <c r="F391" s="2"/>
    </row>
    <row r="392">
      <c r="A392" s="11" t="str">
        <f>IFERROR(__xludf.DUMMYFUNCTION("GOOGLETRANSLATE(B392,""de"",""en"")"),"the Reichstag")</f>
        <v>the Reichstag</v>
      </c>
      <c r="B392" s="1" t="s">
        <v>1621</v>
      </c>
      <c r="C392" s="1"/>
      <c r="D392" s="1" t="s">
        <v>1622</v>
      </c>
      <c r="E392" s="3" t="str">
        <f>IFERROR(__xludf.DUMMYFUNCTION("GOOGLETRANSLATE(D392,""de"",""en"")"),"The Reichstag is a large building in Berlin.")</f>
        <v>The Reichstag is a large building in Berlin.</v>
      </c>
      <c r="F392" s="2"/>
    </row>
    <row r="393">
      <c r="A393" s="11" t="str">
        <f>IFERROR(__xludf.DUMMYFUNCTION("GOOGLETRANSLATE(B393,""de"",""en"")"),"destruction")</f>
        <v>destruction</v>
      </c>
      <c r="B393" s="1" t="s">
        <v>1623</v>
      </c>
      <c r="C393" s="1"/>
      <c r="D393" s="1" t="s">
        <v>1624</v>
      </c>
      <c r="E393" s="3" t="str">
        <f>IFERROR(__xludf.DUMMYFUNCTION("GOOGLETRANSLATE(D393,""de"",""en"")"),"The destruction of the old buildings began yesterday.")</f>
        <v>The destruction of the old buildings began yesterday.</v>
      </c>
      <c r="F393" s="2"/>
    </row>
    <row r="394">
      <c r="C394" s="1"/>
      <c r="D394" s="1" t="s">
        <v>1625</v>
      </c>
      <c r="E394" s="3" t="str">
        <f>IFERROR(__xludf.DUMMYFUNCTION("GOOGLETRANSLATE(D394,""de"",""en"")"),"The destruction of Atlantis was tragic")</f>
        <v>The destruction of Atlantis was tragic</v>
      </c>
    </row>
    <row r="395">
      <c r="A395" s="11" t="str">
        <f>IFERROR(__xludf.DUMMYFUNCTION("GOOGLETRANSLATE(B395,""de"",""en"")"),"diverse")</f>
        <v>diverse</v>
      </c>
      <c r="B395" s="1" t="s">
        <v>1626</v>
      </c>
      <c r="C395" s="1"/>
      <c r="D395" s="1" t="s">
        <v>1627</v>
      </c>
      <c r="E395" s="3"/>
      <c r="F395" s="2"/>
    </row>
    <row r="396">
      <c r="C396" s="1"/>
      <c r="D396" s="1" t="s">
        <v>1628</v>
      </c>
      <c r="E396" s="3" t="str">
        <f>IFERROR(__xludf.DUMMYFUNCTION("GOOGLETRANSLATE(D396,""de"",""en"")"),"Germany is so diverse!")</f>
        <v>Germany is so diverse!</v>
      </c>
      <c r="F396" s="2"/>
    </row>
    <row r="397">
      <c r="A397" s="34" t="s">
        <v>1629</v>
      </c>
      <c r="B397" s="1" t="s">
        <v>1630</v>
      </c>
      <c r="C397" s="1"/>
      <c r="D397" s="1" t="s">
        <v>1631</v>
      </c>
      <c r="E397" s="3"/>
      <c r="F397" s="2"/>
    </row>
    <row r="398">
      <c r="C398" s="1"/>
      <c r="D398" s="1" t="s">
        <v>1632</v>
      </c>
      <c r="E398" s="3" t="str">
        <f>IFERROR(__xludf.DUMMYFUNCTION("GOOGLETRANSLATE(D398,""de"",""en"")"),"The woman left her mark.")</f>
        <v>The woman left her mark.</v>
      </c>
      <c r="F398" s="2"/>
    </row>
    <row r="399">
      <c r="A399" s="35" t="s">
        <v>1633</v>
      </c>
      <c r="B399" s="1" t="s">
        <v>1634</v>
      </c>
      <c r="C399" s="34"/>
      <c r="D399" s="34" t="s">
        <v>1635</v>
      </c>
      <c r="E399" s="36" t="s">
        <v>1636</v>
      </c>
      <c r="F399" s="2"/>
    </row>
    <row r="400">
      <c r="C400" s="1"/>
      <c r="D400" s="1" t="s">
        <v>1637</v>
      </c>
      <c r="E400" s="1" t="str">
        <f>IFERROR(__xludf.DUMMYFUNCTION("GOOGLETRANSLATE(D400,""de"",""en"")"),"Why is it important to notice other people's feelings?")</f>
        <v>Why is it important to notice other people's feelings?</v>
      </c>
      <c r="F400" s="1"/>
    </row>
    <row r="401">
      <c r="B401" s="1"/>
      <c r="C401" s="1"/>
      <c r="D401" s="1"/>
      <c r="E401" s="1" t="str">
        <f>IFERROR(__xludf.DUMMYFUNCTION("GOOGLETRANSLATE(D401,""de"",""en"")"),"#VALUE!")</f>
        <v>#VALUE!</v>
      </c>
      <c r="F401" s="1"/>
    </row>
    <row r="402">
      <c r="A402" s="11" t="str">
        <f>IFERROR(__xludf.DUMMYFUNCTION("GOOGLETRANSLATE(B402,""de"",""en"")"),"Prussia")</f>
        <v>Prussia</v>
      </c>
      <c r="B402" s="1" t="s">
        <v>1638</v>
      </c>
      <c r="C402" s="1"/>
      <c r="D402" s="1" t="s">
        <v>1639</v>
      </c>
      <c r="E402" s="1" t="str">
        <f>IFERROR(__xludf.DUMMYFUNCTION("GOOGLETRANSLATE(D402,""de"",""en"")"),"Prussia's socialist past and magnificent architecture hold some surprises for you.")</f>
        <v>Prussia's socialist past and magnificent architecture hold some surprises for you.</v>
      </c>
      <c r="F402" s="1"/>
    </row>
    <row r="403">
      <c r="A403" s="11" t="str">
        <f>IFERROR(__xludf.DUMMYFUNCTION("GOOGLETRANSLATE(B403,""de"",""en"")"),"magnificent")</f>
        <v>magnificent</v>
      </c>
      <c r="B403" s="1" t="s">
        <v>1640</v>
      </c>
      <c r="C403" s="1"/>
      <c r="D403" s="1" t="s">
        <v>1641</v>
      </c>
      <c r="E403" s="1" t="str">
        <f>IFERROR(__xludf.DUMMYFUNCTION("GOOGLETRANSLATE(D403,""de"",""en"")"),"Life can be so wonderful.")</f>
        <v>Life can be so wonderful.</v>
      </c>
      <c r="F403" s="1"/>
    </row>
    <row r="404">
      <c r="A404" s="11"/>
      <c r="B404" s="1"/>
      <c r="C404" s="1"/>
      <c r="D404" s="1" t="s">
        <v>1642</v>
      </c>
      <c r="E404" s="1" t="str">
        <f>IFERROR(__xludf.DUMMYFUNCTION("GOOGLETRANSLATE(D404,""de"",""en"")"),"The king's magnificent clothing impressed everyone.")</f>
        <v>The king's magnificent clothing impressed everyone.</v>
      </c>
      <c r="F404" s="1"/>
    </row>
    <row r="405">
      <c r="A405" s="11" t="str">
        <f>IFERROR(__xludf.DUMMYFUNCTION("GOOGLETRANSLATE(B405,""de"",""en"")"),"Primarily")</f>
        <v>Primarily</v>
      </c>
      <c r="B405" s="1" t="s">
        <v>1643</v>
      </c>
      <c r="C405" s="1"/>
      <c r="D405" s="1" t="s">
        <v>1644</v>
      </c>
      <c r="E405" s="1" t="str">
        <f>IFERROR(__xludf.DUMMYFUNCTION("GOOGLETRANSLATE(D405,""de"",""en"")"),"We mainly stay off the beaten tourist path.")</f>
        <v>We mainly stay off the beaten tourist path.</v>
      </c>
      <c r="F405" s="1"/>
    </row>
    <row r="406">
      <c r="A406" s="11" t="str">
        <f>IFERROR(__xludf.DUMMYFUNCTION("GOOGLETRANSLATE(B406,""de"",""en"")"),"outside")</f>
        <v>outside</v>
      </c>
      <c r="B406" s="1" t="s">
        <v>1645</v>
      </c>
      <c r="C406" s="1"/>
      <c r="D406" s="1" t="s">
        <v>1644</v>
      </c>
      <c r="E406" s="3" t="str">
        <f>IFERROR(__xludf.DUMMYFUNCTION("GOOGLETRANSLATE(D406,""de"",""en"")"),"We mainly stay off the beaten tourist path.")</f>
        <v>We mainly stay off the beaten tourist path.</v>
      </c>
      <c r="F406" s="2"/>
    </row>
    <row r="407">
      <c r="A407" s="11" t="str">
        <f>IFERROR(__xludf.DUMMYFUNCTION("GOOGLETRANSLATE(B407,""de"",""en"")"),"#REF!")</f>
        <v>#REF!</v>
      </c>
      <c r="B407" s="5" t="str">
        <f>IFERROR(__xludf.DUMMYFUNCTION("GOOGLETRANSLATE(A407,""en"",""de"")"),"#REF!")</f>
        <v>#REF!</v>
      </c>
      <c r="C407" s="1"/>
      <c r="D407" s="1" t="s">
        <v>1646</v>
      </c>
      <c r="E407" s="3" t="str">
        <f>IFERROR(__xludf.DUMMYFUNCTION("GOOGLETRANSLATE(D407,""de"",""en"")"),"The children enjoy playing in the garden outside the house.")</f>
        <v>The children enjoy playing in the garden outside the house.</v>
      </c>
      <c r="F407" s="2"/>
    </row>
    <row r="408">
      <c r="A408" s="11" t="str">
        <f>IFERROR(__xludf.DUMMYFUNCTION("GOOGLETRANSLATE(B408,""de"",""en"")"),"exited")</f>
        <v>exited</v>
      </c>
      <c r="B408" s="1" t="s">
        <v>1647</v>
      </c>
      <c r="C408" s="1"/>
      <c r="D408" s="1" t="s">
        <v>1648</v>
      </c>
      <c r="E408" s="3" t="str">
        <f>IFERROR(__xludf.DUMMYFUNCTION("GOOGLETRANSLATE(D408,""de"",""en"")"),"The beaten path leads to Angkor Wat.")</f>
        <v>The beaten path leads to Angkor Wat.</v>
      </c>
      <c r="F408" s="2"/>
    </row>
    <row r="409">
      <c r="A409" s="11" t="str">
        <f>IFERROR(__xludf.DUMMYFUNCTION("GOOGLETRANSLATE(B409,""de"",""en"")"),"#REF!")</f>
        <v>#REF!</v>
      </c>
      <c r="B409" s="5" t="str">
        <f>IFERROR(__xludf.DUMMYFUNCTION("GOOGLETRANSLATE(A409,""en"",""de"")"),"#REF!")</f>
        <v>#REF!</v>
      </c>
      <c r="C409" s="1"/>
      <c r="D409" s="1" t="s">
        <v>1649</v>
      </c>
      <c r="E409" s="3" t="str">
        <f>IFERROR(__xludf.DUMMYFUNCTION("GOOGLETRANSLATE(D409,""de"",""en"")"),"Back then the well-trodden path led to Angkor Wat")</f>
        <v>Back then the well-trodden path led to Angkor Wat</v>
      </c>
      <c r="F409" s="2"/>
    </row>
    <row r="410">
      <c r="A410" s="11" t="str">
        <f>IFERROR(__xludf.DUMMYFUNCTION("GOOGLETRANSLATE(B410,""de"",""en"")"),"path")</f>
        <v>path</v>
      </c>
      <c r="B410" s="1" t="s">
        <v>1650</v>
      </c>
      <c r="C410" s="1"/>
      <c r="D410" s="1" t="s">
        <v>1651</v>
      </c>
      <c r="E410" s="3" t="str">
        <f>IFERROR(__xludf.DUMMYFUNCTION("GOOGLETRANSLATE(D410,""de"",""en"")"),"This path leads to the Buddhist temple.")</f>
        <v>This path leads to the Buddhist temple.</v>
      </c>
      <c r="F410" s="2"/>
    </row>
    <row r="411">
      <c r="A411" s="11" t="str">
        <f>IFERROR(__xludf.DUMMYFUNCTION("GOOGLETRANSLATE(B411,""de"",""en"")"),"former")</f>
        <v>former</v>
      </c>
      <c r="B411" s="1" t="s">
        <v>1652</v>
      </c>
      <c r="C411" s="1"/>
      <c r="D411" s="1" t="s">
        <v>1653</v>
      </c>
      <c r="E411" s="3" t="str">
        <f>IFERROR(__xludf.DUMMYFUNCTION("GOOGLETRANSLATE(D411,""de"",""en"")"),"The former actor now works as a teacher.")</f>
        <v>The former actor now works as a teacher.</v>
      </c>
      <c r="F411" s="2"/>
    </row>
    <row r="412">
      <c r="A412" s="3" t="s">
        <v>1654</v>
      </c>
      <c r="B412" s="1" t="s">
        <v>1655</v>
      </c>
      <c r="C412" s="1"/>
      <c r="D412" s="1" t="s">
        <v>1656</v>
      </c>
      <c r="E412" s="3" t="str">
        <f>IFERROR(__xludf.DUMMYFUNCTION("GOOGLETRANSLATE(D412,""de"",""en"")"),"I restarted my phone.")</f>
        <v>I restarted my phone.</v>
      </c>
      <c r="F412" s="2"/>
    </row>
    <row r="413">
      <c r="A413" s="11" t="str">
        <f>IFERROR(__xludf.DUMMYFUNCTION("GOOGLETRANSLATE(B413,""de"",""en"")"),"unique")</f>
        <v>unique</v>
      </c>
      <c r="B413" s="1" t="s">
        <v>1657</v>
      </c>
      <c r="C413" s="1"/>
      <c r="D413" s="1" t="s">
        <v>1658</v>
      </c>
      <c r="E413" s="3" t="str">
        <f>IFERROR(__xludf.DUMMYFUNCTION("GOOGLETRANSLATE(D413,""de"",""en"")"),"Is there a unique building in Frankfurt? Yes! The trade fair tower.")</f>
        <v>Is there a unique building in Frankfurt? Yes! The trade fair tower.</v>
      </c>
      <c r="F413" s="2"/>
    </row>
    <row r="414">
      <c r="A414" s="11" t="str">
        <f>IFERROR(__xludf.DUMMYFUNCTION("GOOGLETRANSLATE(B414,""de"",""en"")"),"Condition")</f>
        <v>Condition</v>
      </c>
      <c r="B414" s="1" t="s">
        <v>1659</v>
      </c>
      <c r="C414" s="1"/>
      <c r="D414" s="1" t="s">
        <v>1660</v>
      </c>
      <c r="E414" s="3" t="str">
        <f>IFERROR(__xludf.DUMMYFUNCTION("GOOGLETRANSLATE(D414,""de"",""en"")"),"The doctor checked the patient's condition.")</f>
        <v>The doctor checked the patient's condition.</v>
      </c>
      <c r="F414" s="2"/>
    </row>
    <row r="415">
      <c r="A415" s="11" t="str">
        <f>IFERROR(__xludf.DUMMYFUNCTION("GOOGLETRANSLATE(B415,""de"",""en"")"),"backyard")</f>
        <v>backyard</v>
      </c>
      <c r="B415" s="1" t="s">
        <v>1661</v>
      </c>
      <c r="C415" s="1"/>
      <c r="D415" s="1" t="s">
        <v>1662</v>
      </c>
      <c r="E415" s="3" t="str">
        <f>IFERROR(__xludf.DUMMYFUNCTION("GOOGLETRANSLATE(D415,""de"",""en"")"),"After the storm, the condition of the house was poor.")</f>
        <v>After the storm, the condition of the house was poor.</v>
      </c>
      <c r="F415" s="2"/>
    </row>
    <row r="416">
      <c r="A416" s="11" t="str">
        <f>IFERROR(__xludf.DUMMYFUNCTION("GOOGLETRANSLATE(B416,""de"",""en"")"),"#REF!")</f>
        <v>#REF!</v>
      </c>
      <c r="B416" s="5" t="str">
        <f>IFERROR(__xludf.DUMMYFUNCTION("GOOGLETRANSLATE(A416,""en"",""de"")"),"#REF!")</f>
        <v>#REF!</v>
      </c>
      <c r="C416" s="1"/>
      <c r="D416" s="1" t="s">
        <v>1663</v>
      </c>
      <c r="E416" s="3" t="str">
        <f>IFERROR(__xludf.DUMMYFUNCTION("GOOGLETRANSLATE(D416,""de"",""en"")"),"You must put on the mask before entering the room.")</f>
        <v>You must put on the mask before entering the room.</v>
      </c>
      <c r="F416" s="2"/>
    </row>
    <row r="417">
      <c r="A417" s="11" t="str">
        <f>IFERROR(__xludf.DUMMYFUNCTION("GOOGLETRANSLATE(B417,""de"",""en"")"),"to put on.")</f>
        <v>to put on.</v>
      </c>
      <c r="B417" s="1" t="s">
        <v>1664</v>
      </c>
      <c r="C417" s="1"/>
      <c r="D417" s="1" t="s">
        <v>1665</v>
      </c>
      <c r="E417" s="3" t="str">
        <f>IFERROR(__xludf.DUMMYFUNCTION("GOOGLETRANSLATE(D417,""de"",""en"")"),"We recommend that you put on a bicycle helmet.")</f>
        <v>We recommend that you put on a bicycle helmet.</v>
      </c>
      <c r="F417" s="2"/>
    </row>
    <row r="418">
      <c r="A418" s="11" t="str">
        <f>IFERROR(__xludf.DUMMYFUNCTION("GOOGLETRANSLATE(B418,""de"",""en"")"),"obligated.")</f>
        <v>obligated.</v>
      </c>
      <c r="B418" s="1" t="s">
        <v>1666</v>
      </c>
      <c r="C418" s="1"/>
      <c r="D418" s="1" t="s">
        <v>1667</v>
      </c>
      <c r="E418" s="3" t="str">
        <f>IFERROR(__xludf.DUMMYFUNCTION("GOOGLETRANSLATE(D418,""de"",""en"")"),"You are not required to wear a helmet while cycling.")</f>
        <v>You are not required to wear a helmet while cycling.</v>
      </c>
      <c r="F418" s="2"/>
    </row>
    <row r="419">
      <c r="A419" s="11" t="str">
        <f>IFERROR(__xludf.DUMMYFUNCTION("GOOGLETRANSLATE(B419,""de"",""en"")"),"#REF!")</f>
        <v>#REF!</v>
      </c>
      <c r="B419" s="5" t="str">
        <f>IFERROR(__xludf.DUMMYFUNCTION("GOOGLETRANSLATE(A419,""en"",""de"")"),"#REF!")</f>
        <v>#REF!</v>
      </c>
      <c r="C419" s="1"/>
      <c r="D419" s="1" t="s">
        <v>1668</v>
      </c>
      <c r="E419" s="3" t="str">
        <f>IFERROR(__xludf.DUMMYFUNCTION("GOOGLETRANSLATE(D419,""de"",""en"")"),"You're not obligated to kiss on your first date.")</f>
        <v>You're not obligated to kiss on your first date.</v>
      </c>
      <c r="F419" s="2"/>
    </row>
    <row r="420">
      <c r="A420" s="11" t="str">
        <f>IFERROR(__xludf.DUMMYFUNCTION("GOOGLETRANSLATE(B420,""de"",""en"")"),"The cafeteria")</f>
        <v>The cafeteria</v>
      </c>
      <c r="B420" s="1" t="s">
        <v>1669</v>
      </c>
      <c r="C420" s="1"/>
      <c r="D420" s="1" t="s">
        <v>1670</v>
      </c>
      <c r="E420" s="3" t="str">
        <f>IFERROR(__xludf.DUMMYFUNCTION("GOOGLETRANSLATE(D420,""de"",""en"")"),"The cafeteria is the place where students can eat at the university.")</f>
        <v>The cafeteria is the place where students can eat at the university.</v>
      </c>
      <c r="F420" s="2"/>
    </row>
    <row r="421">
      <c r="A421" s="11" t="str">
        <f>IFERROR(__xludf.DUMMYFUNCTION("GOOGLETRANSLATE(B421,""de"",""en"")"),"relaxing")</f>
        <v>relaxing</v>
      </c>
      <c r="B421" s="1" t="s">
        <v>1671</v>
      </c>
      <c r="C421" s="1"/>
      <c r="D421" s="1" t="s">
        <v>1672</v>
      </c>
      <c r="E421" s="3" t="str">
        <f>IFERROR(__xludf.DUMMYFUNCTION("GOOGLETRANSLATE(D421,""de"",""en"")"),"The cafeteria food is often inexpensive and practical for students.")</f>
        <v>The cafeteria food is often inexpensive and practical for students.</v>
      </c>
      <c r="F421" s="2"/>
    </row>
    <row r="422">
      <c r="A422" s="11" t="str">
        <f>IFERROR(__xludf.DUMMYFUNCTION("GOOGLETRANSLATE(B422,""de"",""en"")"),"breaking out")</f>
        <v>breaking out</v>
      </c>
      <c r="B422" s="1" t="s">
        <v>1673</v>
      </c>
      <c r="C422" s="1"/>
      <c r="D422" s="1" t="s">
        <v>1674</v>
      </c>
      <c r="E422" s="3" t="str">
        <f>IFERROR(__xludf.DUMMYFUNCTION("GOOGLETRANSLATE(D422,""de"",""en"")"),"When I'm nervous, I immediately break out in a sweat")</f>
        <v>When I'm nervous, I immediately break out in a sweat</v>
      </c>
      <c r="F422" s="2"/>
    </row>
    <row r="423">
      <c r="A423" s="11" t="str">
        <f>IFERROR(__xludf.DUMMYFUNCTION("GOOGLETRANSLATE(B423,""de"",""en"")"),"so far")</f>
        <v>so far</v>
      </c>
      <c r="B423" s="1" t="s">
        <v>1675</v>
      </c>
      <c r="C423" s="1"/>
      <c r="D423" s="1" t="s">
        <v>1676</v>
      </c>
      <c r="E423" s="3" t="str">
        <f>IFERROR(__xludf.DUMMYFUNCTION("GOOGLETRANSLATE(D423,""de"",""en"")"),"So far so good: 911 call girl.")</f>
        <v>So far so good: 911 call girl.</v>
      </c>
      <c r="F423" s="2"/>
    </row>
    <row r="424">
      <c r="A424" s="11" t="str">
        <f>IFERROR(__xludf.DUMMYFUNCTION("GOOGLETRANSLATE(B424,""de"",""en"")"),"find")</f>
        <v>find</v>
      </c>
      <c r="B424" s="1" t="s">
        <v>391</v>
      </c>
      <c r="C424" s="1"/>
      <c r="D424" s="1" t="s">
        <v>392</v>
      </c>
      <c r="E424" s="3" t="str">
        <f>IFERROR(__xludf.DUMMYFUNCTION("GOOGLETRANSLATE(D424,""de"",""en"")"),"I can't find my phone.")</f>
        <v>I can't find my phone.</v>
      </c>
      <c r="F424" s="2"/>
    </row>
    <row r="425">
      <c r="A425" s="11" t="str">
        <f>IFERROR(__xludf.DUMMYFUNCTION("GOOGLETRANSLATE(B425,""de"",""en"")"),"found")</f>
        <v>found</v>
      </c>
      <c r="B425" s="1" t="s">
        <v>1677</v>
      </c>
      <c r="C425" s="1"/>
      <c r="D425" s="1" t="s">
        <v>1678</v>
      </c>
      <c r="E425" s="3" t="str">
        <f>IFERROR(__xludf.DUMMYFUNCTION("GOOGLETRANSLATE(D425,""de"",""en"")"),"I found my cell phone.")</f>
        <v>I found my cell phone.</v>
      </c>
      <c r="F425" s="2"/>
    </row>
    <row r="426">
      <c r="A426" s="11" t="str">
        <f>IFERROR(__xludf.DUMMYFUNCTION("GOOGLETRANSLATE(B426,""de"",""en"")"),"recommend")</f>
        <v>recommend</v>
      </c>
      <c r="B426" s="1" t="s">
        <v>1679</v>
      </c>
      <c r="C426" s="1"/>
      <c r="D426" s="1" t="s">
        <v>1680</v>
      </c>
      <c r="E426" s="3" t="str">
        <f>IFERROR(__xludf.DUMMYFUNCTION("GOOGLETRANSLATE(D426,""de"",""en"")"),"Can you recommend me for this job.")</f>
        <v>Can you recommend me for this job.</v>
      </c>
      <c r="F426" s="2"/>
    </row>
    <row r="427">
      <c r="A427" s="11" t="str">
        <f>IFERROR(__xludf.DUMMYFUNCTION("GOOGLETRANSLATE(B427,""de"",""en"")"),"#REF!")</f>
        <v>#REF!</v>
      </c>
      <c r="B427" s="5" t="str">
        <f>IFERROR(__xludf.DUMMYFUNCTION("GOOGLETRANSLATE(A427,""en"",""de"")"),"#REF!")</f>
        <v>#REF!</v>
      </c>
      <c r="C427" s="1"/>
      <c r="D427" s="1" t="s">
        <v>1681</v>
      </c>
      <c r="E427" s="3" t="str">
        <f>IFERROR(__xludf.DUMMYFUNCTION("GOOGLETRANSLATE(D427,""de"",""en"")"),"Did you recommend me?")</f>
        <v>Did you recommend me?</v>
      </c>
      <c r="F427" s="2"/>
    </row>
    <row r="428">
      <c r="A428" s="11" t="str">
        <f>IFERROR(__xludf.DUMMYFUNCTION("GOOGLETRANSLATE(B428,""de"",""en"")"),"appeared")</f>
        <v>appeared</v>
      </c>
      <c r="B428" s="1" t="s">
        <v>1682</v>
      </c>
      <c r="C428" s="1"/>
      <c r="D428" s="1" t="s">
        <v>1683</v>
      </c>
      <c r="E428" s="3" t="str">
        <f>IFERROR(__xludf.DUMMYFUNCTION("GOOGLETRANSLATE(D428,""de"",""en"")"),"The cat waited for the mouse to appear.")</f>
        <v>The cat waited for the mouse to appear.</v>
      </c>
      <c r="F428" s="2"/>
    </row>
    <row r="429">
      <c r="A429" s="11" t="str">
        <f>IFERROR(__xludf.DUMMYFUNCTION("GOOGLETRANSLATE(B429,""de"",""en"")"),"constantly")</f>
        <v>constantly</v>
      </c>
      <c r="B429" s="1" t="s">
        <v>1684</v>
      </c>
      <c r="C429" s="1"/>
      <c r="D429" s="1" t="s">
        <v>1685</v>
      </c>
      <c r="E429" s="3" t="str">
        <f>IFERROR(__xludf.DUMMYFUNCTION("GOOGLETRANSLATE(D429,""de"",""en"")"),"He's constantly on the phone.")</f>
        <v>He's constantly on the phone.</v>
      </c>
      <c r="F429" s="2"/>
    </row>
    <row r="430">
      <c r="A430" s="11" t="str">
        <f>IFERROR(__xludf.DUMMYFUNCTION("GOOGLETRANSLATE(B430,""de"",""en"")"),"#REF!")</f>
        <v>#REF!</v>
      </c>
      <c r="B430" s="5" t="str">
        <f>IFERROR(__xludf.DUMMYFUNCTION("GOOGLETRANSLATE(A430,""en"",""de"")"),"#REF!")</f>
        <v>#REF!</v>
      </c>
      <c r="C430" s="1"/>
      <c r="D430" s="1" t="s">
        <v>1686</v>
      </c>
      <c r="E430" s="3" t="str">
        <f>IFERROR(__xludf.DUMMYFUNCTION("GOOGLETRANSLATE(D430,""de"",""en"")"),"I feel tired all the time, maybe because I don't eat enough.")</f>
        <v>I feel tired all the time, maybe because I don't eat enough.</v>
      </c>
      <c r="F430" s="2"/>
    </row>
    <row r="431">
      <c r="A431" s="11" t="str">
        <f>IFERROR(__xludf.DUMMYFUNCTION("GOOGLETRANSLATE(B431,""de"",""en"")"),"have believed")</f>
        <v>have believed</v>
      </c>
      <c r="B431" s="1" t="s">
        <v>1687</v>
      </c>
      <c r="E431" s="3" t="str">
        <f>IFERROR(__xludf.DUMMYFUNCTION("GOOGLETRANSLATE(D431,""de"",""en"")"),"#VALUE!")</f>
        <v>#VALUE!</v>
      </c>
      <c r="F431" s="2"/>
    </row>
    <row r="432">
      <c r="A432" s="37">
        <v>30.0</v>
      </c>
      <c r="B432" s="5" t="str">
        <f>IFERROR(__xludf.DUMMYFUNCTION("GOOGLETRANSLATE(A432,""en"",""de"")"),"30")</f>
        <v>30</v>
      </c>
      <c r="C432" s="1"/>
      <c r="D432" s="1" t="s">
        <v>1688</v>
      </c>
      <c r="E432" s="3" t="str">
        <f>IFERROR(__xludf.DUMMYFUNCTION("GOOGLETRANSLATE(D432,""de"",""en"")"),"""Maharaja Jam Sahib of Nawanagar cared for Polish war orphans.""")</f>
        <v>"Maharaja Jam Sahib of Nawanagar cared for Polish war orphans."</v>
      </c>
      <c r="F432" s="2"/>
    </row>
    <row r="433">
      <c r="A433" s="11" t="str">
        <f>IFERROR(__xludf.DUMMYFUNCTION("GOOGLETRANSLATE(B433,""de"",""en"")"),"addicted to consumption")</f>
        <v>addicted to consumption</v>
      </c>
      <c r="B433" s="1" t="s">
        <v>1689</v>
      </c>
      <c r="E433" s="3" t="str">
        <f>IFERROR(__xludf.DUMMYFUNCTION("GOOGLETRANSLATE(D433,""de"",""en"")"),"#VALUE!")</f>
        <v>#VALUE!</v>
      </c>
      <c r="F433" s="2"/>
    </row>
    <row r="434">
      <c r="A434" s="11" t="str">
        <f>IFERROR(__xludf.DUMMYFUNCTION("GOOGLETRANSLATE(B434,""de"",""en"")"),"adolescent")</f>
        <v>adolescent</v>
      </c>
      <c r="B434" s="1" t="s">
        <v>1690</v>
      </c>
      <c r="E434" s="3" t="str">
        <f>IFERROR(__xludf.DUMMYFUNCTION("GOOGLETRANSLATE(D434,""de"",""en"")"),"#VALUE!")</f>
        <v>#VALUE!</v>
      </c>
      <c r="F434" s="2"/>
    </row>
    <row r="435">
      <c r="A435" s="11" t="str">
        <f>IFERROR(__xludf.DUMMYFUNCTION("GOOGLETRANSLATE(B435,""de"",""en"")"),"targeted")</f>
        <v>targeted</v>
      </c>
      <c r="B435" s="1" t="s">
        <v>1691</v>
      </c>
      <c r="C435" s="19"/>
      <c r="D435" s="19" t="s">
        <v>1692</v>
      </c>
      <c r="E435" s="3" t="str">
        <f>IFERROR(__xludf.DUMMYFUNCTION("GOOGLETRANSLATE(D435,""de"",""en"")"),"If you want to work in the frontend, you have to search specifically for frontend jobs.")</f>
        <v>If you want to work in the frontend, you have to search specifically for frontend jobs.</v>
      </c>
      <c r="F435" s="2"/>
    </row>
    <row r="436">
      <c r="A436" s="11" t="str">
        <f>IFERROR(__xludf.DUMMYFUNCTION("GOOGLETRANSLATE(B436,""de"",""en"")"),"casual")</f>
        <v>casual</v>
      </c>
      <c r="B436" s="1" t="s">
        <v>1693</v>
      </c>
      <c r="C436" s="1"/>
      <c r="D436" s="1" t="s">
        <v>1694</v>
      </c>
      <c r="E436" s="3" t="s">
        <v>1695</v>
      </c>
      <c r="F436" s="2"/>
    </row>
    <row r="437">
      <c r="A437" s="11" t="str">
        <f>IFERROR(__xludf.DUMMYFUNCTION("GOOGLETRANSLATE(B437,""de"",""en"")"),"Investigations")</f>
        <v>Investigations</v>
      </c>
      <c r="B437" s="1" t="s">
        <v>1696</v>
      </c>
      <c r="E437" s="3" t="str">
        <f>IFERROR(__xludf.DUMMYFUNCTION("GOOGLETRANSLATE(D437,""de"",""en"")"),"#VALUE!")</f>
        <v>#VALUE!</v>
      </c>
      <c r="F437" s="2"/>
    </row>
    <row r="438">
      <c r="A438" s="11" t="str">
        <f>IFERROR(__xludf.DUMMYFUNCTION("GOOGLETRANSLATE(B438,""de"",""en"")"),"average")</f>
        <v>average</v>
      </c>
      <c r="B438" s="1" t="s">
        <v>1697</v>
      </c>
      <c r="E438" s="3" t="str">
        <f>IFERROR(__xludf.DUMMYFUNCTION("GOOGLETRANSLATE(D438,""de"",""en"")"),"#VALUE!")</f>
        <v>#VALUE!</v>
      </c>
      <c r="F438" s="2"/>
    </row>
    <row r="439">
      <c r="A439" s="11" t="str">
        <f>IFERROR(__xludf.DUMMYFUNCTION("GOOGLETRANSLATE(B439,""de"",""en"")"),"notebooks")</f>
        <v>notebooks</v>
      </c>
      <c r="B439" s="1" t="s">
        <v>1698</v>
      </c>
      <c r="E439" s="3" t="str">
        <f>IFERROR(__xludf.DUMMYFUNCTION("GOOGLETRANSLATE(D439,""de"",""en"")"),"#VALUE!")</f>
        <v>#VALUE!</v>
      </c>
      <c r="F439" s="2"/>
    </row>
    <row r="440">
      <c r="A440" s="11" t="str">
        <f>IFERROR(__xludf.DUMMYFUNCTION("GOOGLETRANSLATE(B440,""de"",""en"")"),"keyword")</f>
        <v>keyword</v>
      </c>
      <c r="B440" s="1" t="s">
        <v>1699</v>
      </c>
      <c r="C440" s="1"/>
      <c r="D440" s="1" t="s">
        <v>1700</v>
      </c>
      <c r="E440" s="3" t="str">
        <f>IFERROR(__xludf.DUMMYFUNCTION("GOOGLETRANSLATE(D440,""de"",""en"")"),"Use keywords to present your ideas clearly")</f>
        <v>Use keywords to present your ideas clearly</v>
      </c>
      <c r="F440" s="2"/>
    </row>
    <row r="441">
      <c r="A441" s="11" t="str">
        <f>IFERROR(__xludf.DUMMYFUNCTION("GOOGLETRANSLATE(B441,""de"",""en"")"),"purest")</f>
        <v>purest</v>
      </c>
      <c r="B441" s="1" t="s">
        <v>1701</v>
      </c>
      <c r="C441" s="1"/>
      <c r="D441" s="1" t="s">
        <v>1702</v>
      </c>
      <c r="E441" s="3" t="str">
        <f>IFERROR(__xludf.DUMMYFUNCTION("GOOGLETRANSLATE(D441,""de"",""en"")"),"Last week I got my cell phone bill and was totally shocked. Cell phone charges were a nightmare! I didn't know international calls were so expensive. It was really annoying when I saw the bill.""")</f>
        <v>Last week I got my cell phone bill and was totally shocked. Cell phone charges were a nightmare! I didn't know international calls were so expensive. It was really annoying when I saw the bill."</v>
      </c>
      <c r="F441" s="2"/>
    </row>
    <row r="442">
      <c r="A442" s="11" t="str">
        <f>IFERROR(__xludf.DUMMYFUNCTION("GOOGLETRANSLATE(B442,""de"",""en"")"),"Cell phone charges")</f>
        <v>Cell phone charges</v>
      </c>
      <c r="B442" s="1" t="s">
        <v>1703</v>
      </c>
      <c r="E442" s="3" t="str">
        <f>IFERROR(__xludf.DUMMYFUNCTION("GOOGLETRANSLATE(D446,""de"",""en"")"),"When a cat meows, it is considered a sign that it is hungry.""")</f>
        <v>When a cat meows, it is considered a sign that it is hungry."</v>
      </c>
      <c r="F442" s="2"/>
    </row>
    <row r="443">
      <c r="A443" s="11" t="str">
        <f>IFERROR(__xludf.DUMMYFUNCTION("GOOGLETRANSLATE(B443,""de"",""en"")"),"actually")</f>
        <v>actually</v>
      </c>
      <c r="B443" s="1" t="s">
        <v>1704</v>
      </c>
      <c r="C443" s="1"/>
      <c r="D443" s="1" t="s">
        <v>1705</v>
      </c>
      <c r="E443" s="3" t="str">
        <f>IFERROR(__xludf.DUMMYFUNCTION("GOOGLETRANSLATE(D443,""de"",""en"")"),"She thinks she's really pretty, but actually she's not.")</f>
        <v>She thinks she's really pretty, but actually she's not.</v>
      </c>
      <c r="F443" s="2"/>
    </row>
    <row r="444">
      <c r="A444" s="11" t="str">
        <f>IFERROR(__xludf.DUMMYFUNCTION("GOOGLETRANSLATE(B444,""de"",""en"")"),"fact")</f>
        <v>fact</v>
      </c>
      <c r="B444" s="1" t="s">
        <v>1419</v>
      </c>
      <c r="C444" s="1"/>
      <c r="D444" s="1" t="s">
        <v>1706</v>
      </c>
      <c r="E444" s="3" t="str">
        <f>IFERROR(__xludf.DUMMYFUNCTION("GOOGLETRANSLATE(D444,""de"",""en"")"),"It is a fact that the earth is round.")</f>
        <v>It is a fact that the earth is round.</v>
      </c>
      <c r="F444" s="2"/>
    </row>
    <row r="445">
      <c r="A445" s="11" t="str">
        <f>IFERROR(__xludf.DUMMYFUNCTION("GOOGLETRANSLATE(B445,""de"",""en"")"),"#REF!")</f>
        <v>#REF!</v>
      </c>
      <c r="B445" s="5" t="str">
        <f>IFERROR(__xludf.DUMMYFUNCTION("GOOGLETRANSLATE(A445,""en"",""de"")"),"#REF!")</f>
        <v>#REF!</v>
      </c>
      <c r="C445" s="1"/>
      <c r="D445" s="1" t="s">
        <v>1707</v>
      </c>
      <c r="E445" s="3" t="str">
        <f>IFERROR(__xludf.DUMMYFUNCTION("GOOGLETRANSLATE(D445,""de"",""en"")"),"It's a fact that Nimmy is pretty")</f>
        <v>It's a fact that Nimmy is pretty</v>
      </c>
      <c r="F445" s="2"/>
    </row>
    <row r="446">
      <c r="A446" s="11" t="str">
        <f>IFERROR(__xludf.DUMMYFUNCTION("GOOGLETRANSLATE(B446,""de"",""en"")"),"applies")</f>
        <v>applies</v>
      </c>
      <c r="B446" s="1" t="s">
        <v>1708</v>
      </c>
      <c r="C446" s="1"/>
      <c r="D446" s="1" t="s">
        <v>1709</v>
      </c>
      <c r="E446" s="3" t="str">
        <f>IFERROR(__xludf.DUMMYFUNCTION("GOOGLETRANSLATE(#REF!,""de"",""en"")"),"#REF!")</f>
        <v>#REF!</v>
      </c>
      <c r="F446" s="2"/>
    </row>
    <row r="447">
      <c r="A447" s="11" t="str">
        <f>IFERROR(__xludf.DUMMYFUNCTION("GOOGLETRANSLATE(B447,""de"",""en"")"),"Draws")</f>
        <v>Draws</v>
      </c>
      <c r="B447" s="1" t="s">
        <v>1710</v>
      </c>
      <c r="C447" s="1"/>
      <c r="D447" s="1" t="s">
        <v>1709</v>
      </c>
      <c r="E447" s="3" t="str">
        <f>IFERROR(__xludf.DUMMYFUNCTION("GOOGLETRANSLATE(D447,""de"",""en"")"),"When a cat meows, it is considered a sign that it is hungry.""")</f>
        <v>When a cat meows, it is considered a sign that it is hungry."</v>
      </c>
      <c r="F447" s="2"/>
    </row>
    <row r="448">
      <c r="A448" s="11" t="str">
        <f>IFERROR(__xludf.DUMMYFUNCTION("GOOGLETRANSLATE(B448,""de"",""en"")"),"recognition")</f>
        <v>recognition</v>
      </c>
      <c r="B448" s="1" t="s">
        <v>1711</v>
      </c>
      <c r="E448" s="3" t="str">
        <f>IFERROR(__xludf.DUMMYFUNCTION("GOOGLETRANSLATE(D448,""de"",""en"")"),"#VALUE!")</f>
        <v>#VALUE!</v>
      </c>
      <c r="F448" s="2"/>
    </row>
    <row r="449">
      <c r="E449" s="3" t="str">
        <f>IFERROR(__xludf.DUMMYFUNCTION("GOOGLETRANSLATE(D449,""de"",""en"")"),"#VALUE!")</f>
        <v>#VALUE!</v>
      </c>
      <c r="F449" s="2"/>
    </row>
    <row r="450">
      <c r="A450" s="11" t="str">
        <f>IFERROR(__xludf.DUMMYFUNCTION("GOOGLETRANSLATE(B450,""de"",""en"")"),"accepted")</f>
        <v>accepted</v>
      </c>
      <c r="B450" s="1" t="s">
        <v>1712</v>
      </c>
      <c r="E450" s="3"/>
      <c r="F450" s="2"/>
    </row>
    <row r="451">
      <c r="A451" s="11" t="str">
        <f>IFERROR(__xludf.DUMMYFUNCTION("GOOGLETRANSLATE(B451,""de"",""en"")"),"the same thing")</f>
        <v>the same thing</v>
      </c>
      <c r="B451" s="1" t="s">
        <v>1713</v>
      </c>
      <c r="E451" s="3"/>
      <c r="F451" s="2"/>
    </row>
    <row r="452">
      <c r="A452" s="38">
        <v>31.0</v>
      </c>
      <c r="C452" s="1"/>
      <c r="D452" s="1" t="s">
        <v>1714</v>
      </c>
      <c r="E452" s="3" t="str">
        <f>IFERROR(__xludf.DUMMYFUNCTION("GOOGLETRANSLATE(D452,""de"",""en"")"),"First I will get the B2 certificate and then I will find a job. ")</f>
        <v>First I will get the B2 certificate and then I will find a job. </v>
      </c>
      <c r="F452" s="2"/>
    </row>
    <row r="453">
      <c r="A453" s="11" t="str">
        <f>IFERROR(__xludf.DUMMYFUNCTION("GOOGLETRANSLATE(B453,""de"",""en"")"),"soon")</f>
        <v>soon</v>
      </c>
      <c r="B453" s="1" t="s">
        <v>1715</v>
      </c>
      <c r="C453" s="19"/>
      <c r="D453" s="19" t="s">
        <v>1716</v>
      </c>
      <c r="E453" s="3" t="str">
        <f>IFERROR(__xludf.DUMMYFUNCTION("GOOGLETRANSLATE(D453,""de"",""en"")"),"""I hope I can find a job soon.""")</f>
        <v>"I hope I can find a job soon."</v>
      </c>
      <c r="F453" s="2"/>
    </row>
    <row r="454">
      <c r="A454" s="3" t="s">
        <v>1717</v>
      </c>
      <c r="B454" s="1" t="s">
        <v>1718</v>
      </c>
      <c r="E454" s="3" t="str">
        <f>IFERROR(__xludf.DUMMYFUNCTION("GOOGLETRANSLATE(D454,""de"",""en"")"),"#VALUE!")</f>
        <v>#VALUE!</v>
      </c>
      <c r="F454" s="2"/>
    </row>
    <row r="455">
      <c r="A455" s="11" t="str">
        <f>IFERROR(__xludf.DUMMYFUNCTION("GOOGLETRANSLATE(B455,""de"",""en"")"),"first")</f>
        <v>first</v>
      </c>
      <c r="B455" s="1" t="s">
        <v>1719</v>
      </c>
      <c r="E455" s="3" t="str">
        <f>IFERROR(__xludf.DUMMYFUNCTION("GOOGLETRANSLATE(D455,""de"",""en"")"),"#VALUE!")</f>
        <v>#VALUE!</v>
      </c>
      <c r="F455" s="2"/>
    </row>
    <row r="456">
      <c r="A456" s="11" t="str">
        <f>IFERROR(__xludf.DUMMYFUNCTION("GOOGLETRANSLATE(B456,""de"",""en"")"),"actually happens.")</f>
        <v>actually happens.</v>
      </c>
      <c r="B456" s="1" t="s">
        <v>1720</v>
      </c>
      <c r="E456" s="3" t="str">
        <f>IFERROR(__xludf.DUMMYFUNCTION("GOOGLETRANSLATE(D456,""de"",""en"")"),"#VALUE!")</f>
        <v>#VALUE!</v>
      </c>
      <c r="F456" s="2"/>
    </row>
    <row r="457">
      <c r="A457" s="11" t="str">
        <f>IFERROR(__xludf.DUMMYFUNCTION("GOOGLETRANSLATE(B457,""de"",""en"")"),"known")</f>
        <v>known</v>
      </c>
      <c r="B457" s="1" t="s">
        <v>1721</v>
      </c>
      <c r="E457" s="3" t="str">
        <f>IFERROR(__xludf.DUMMYFUNCTION("GOOGLETRANSLATE(D457,""de"",""en"")"),"#VALUE!")</f>
        <v>#VALUE!</v>
      </c>
      <c r="F457" s="2"/>
    </row>
    <row r="458">
      <c r="A458" s="11" t="str">
        <f>IFERROR(__xludf.DUMMYFUNCTION("GOOGLETRANSLATE(B458,""de"",""en"")"),"opinion")</f>
        <v>opinion</v>
      </c>
      <c r="B458" s="1" t="s">
        <v>1722</v>
      </c>
      <c r="C458" s="1"/>
      <c r="D458" s="1" t="s">
        <v>1723</v>
      </c>
      <c r="E458" s="3" t="str">
        <f>IFERROR(__xludf.DUMMYFUNCTION("GOOGLETRANSLATE(D458,""de"",""en"")"),"Please provide a written statement on this issue")</f>
        <v>Please provide a written statement on this issue</v>
      </c>
      <c r="F458" s="2"/>
    </row>
    <row r="459">
      <c r="A459" s="11" t="str">
        <f>IFERROR(__xludf.DUMMYFUNCTION("GOOGLETRANSLATE(B459,""de"",""en"")"),"request")</f>
        <v>request</v>
      </c>
      <c r="B459" s="1" t="s">
        <v>1724</v>
      </c>
      <c r="C459" s="19"/>
      <c r="D459" s="19" t="s">
        <v>1725</v>
      </c>
      <c r="E459" s="3" t="str">
        <f>IFERROR(__xludf.DUMMYFUNCTION("GOOGLETRANSLATE(D459,""de"",""en"")"),"The landlord asked the tenant to pay the rent on time.")</f>
        <v>The landlord asked the tenant to pay the rent on time.</v>
      </c>
      <c r="F459" s="2"/>
    </row>
    <row r="460">
      <c r="A460" s="11" t="str">
        <f>IFERROR(__xludf.DUMMYFUNCTION("GOOGLETRANSLATE(B460,""de"",""en"")"),"Citizens")</f>
        <v>Citizens</v>
      </c>
      <c r="B460" s="1" t="s">
        <v>1726</v>
      </c>
      <c r="E460" s="3" t="str">
        <f>IFERROR(__xludf.DUMMYFUNCTION("GOOGLETRANSLATE(D460,""de"",""en"")"),"#VALUE!")</f>
        <v>#VALUE!</v>
      </c>
      <c r="F460" s="2"/>
    </row>
    <row r="461">
      <c r="A461" s="11" t="str">
        <f>IFERROR(__xludf.DUMMYFUNCTION("GOOGLETRANSLATE(B461,""de"",""en"")"),"intervened")</f>
        <v>intervened</v>
      </c>
      <c r="B461" s="1" t="s">
        <v>1727</v>
      </c>
      <c r="C461" s="1"/>
      <c r="D461" s="1" t="s">
        <v>1728</v>
      </c>
      <c r="E461" s="3" t="str">
        <f>IFERROR(__xludf.DUMMYFUNCTION("GOOGLETRANSLATE(D461,""de"",""en"")"),"My parents intervened when my sister and I were arguing.")</f>
        <v>My parents intervened when my sister and I were arguing.</v>
      </c>
      <c r="F461" s="2"/>
    </row>
    <row r="462">
      <c r="A462" s="11" t="str">
        <f>IFERROR(__xludf.DUMMYFUNCTION("GOOGLETRANSLATE(B462,""de"",""en"")"),"#REF!")</f>
        <v>#REF!</v>
      </c>
      <c r="B462" s="5" t="str">
        <f>IFERROR(__xludf.DUMMYFUNCTION("GOOGLETRANSLATE(A462,""en"",""de"")"),"#REF!")</f>
        <v>#REF!</v>
      </c>
      <c r="E462" s="3" t="str">
        <f>IFERROR(__xludf.DUMMYFUNCTION("GOOGLETRANSLATE(D462,""de"",""en"")"),"#VALUE!")</f>
        <v>#VALUE!</v>
      </c>
      <c r="F462" s="2"/>
    </row>
    <row r="463">
      <c r="A463" s="11" t="str">
        <f>IFERROR(__xludf.DUMMYFUNCTION("GOOGLETRANSLATE(B463,""de"",""en"")"),"#REF!")</f>
        <v>#REF!</v>
      </c>
      <c r="B463" s="5" t="str">
        <f>IFERROR(__xludf.DUMMYFUNCTION("GOOGLETRANSLATE(A463,""en"",""de"")"),"#REF!")</f>
        <v>#REF!</v>
      </c>
      <c r="E463" s="3" t="str">
        <f>IFERROR(__xludf.DUMMYFUNCTION("GOOGLETRANSLATE(D463,""de"",""en"")"),"#VALUE!")</f>
        <v>#VALUE!</v>
      </c>
      <c r="F463" s="2"/>
    </row>
    <row r="464">
      <c r="A464" s="11" t="str">
        <f>IFERROR(__xludf.DUMMYFUNCTION("GOOGLETRANSLATE(B464,""de"",""en"")"),"#REF!")</f>
        <v>#REF!</v>
      </c>
      <c r="B464" s="5" t="str">
        <f>IFERROR(__xludf.DUMMYFUNCTION("GOOGLETRANSLATE(A464,""en"",""de"")"),"#REF!")</f>
        <v>#REF!</v>
      </c>
      <c r="E464" s="3" t="str">
        <f>IFERROR(__xludf.DUMMYFUNCTION("GOOGLETRANSLATE(D464,""de"",""en"")"),"#VALUE!")</f>
        <v>#VALUE!</v>
      </c>
      <c r="F464" s="2"/>
    </row>
    <row r="465">
      <c r="A465" s="11" t="str">
        <f>IFERROR(__xludf.DUMMYFUNCTION("GOOGLETRANSLATE(B465,""de"",""en"")"),"#REF!")</f>
        <v>#REF!</v>
      </c>
      <c r="B465" s="5" t="str">
        <f>IFERROR(__xludf.DUMMYFUNCTION("GOOGLETRANSLATE(A465,""en"",""de"")"),"#REF!")</f>
        <v>#REF!</v>
      </c>
      <c r="E465" s="3" t="str">
        <f>IFERROR(__xludf.DUMMYFUNCTION("GOOGLETRANSLATE(D465,""de"",""en"")"),"#VALUE!")</f>
        <v>#VALUE!</v>
      </c>
      <c r="F465" s="2"/>
    </row>
    <row r="466">
      <c r="A466" s="11" t="str">
        <f>IFERROR(__xludf.DUMMYFUNCTION("GOOGLETRANSLATE(B466,""de"",""en"")"),"#REF!")</f>
        <v>#REF!</v>
      </c>
      <c r="B466" s="5" t="str">
        <f>IFERROR(__xludf.DUMMYFUNCTION("GOOGLETRANSLATE(A466,""en"",""de"")"),"#REF!")</f>
        <v>#REF!</v>
      </c>
      <c r="E466" s="3" t="str">
        <f>IFERROR(__xludf.DUMMYFUNCTION("GOOGLETRANSLATE(D466,""de"",""en"")"),"#VALUE!")</f>
        <v>#VALUE!</v>
      </c>
      <c r="F466" s="2"/>
    </row>
    <row r="467">
      <c r="A467" s="11" t="str">
        <f>IFERROR(__xludf.DUMMYFUNCTION("GOOGLETRANSLATE(B467,""de"",""en"")"),"#REF!")</f>
        <v>#REF!</v>
      </c>
      <c r="B467" s="5" t="str">
        <f>IFERROR(__xludf.DUMMYFUNCTION("GOOGLETRANSLATE(A467,""en"",""de"")"),"#REF!")</f>
        <v>#REF!</v>
      </c>
      <c r="E467" s="3" t="str">
        <f>IFERROR(__xludf.DUMMYFUNCTION("GOOGLETRANSLATE(D467,""de"",""en"")"),"#VALUE!")</f>
        <v>#VALUE!</v>
      </c>
      <c r="F467" s="2"/>
    </row>
    <row r="468">
      <c r="A468" s="11" t="str">
        <f>IFERROR(__xludf.DUMMYFUNCTION("GOOGLETRANSLATE(B468,""de"",""en"")"),"#REF!")</f>
        <v>#REF!</v>
      </c>
      <c r="B468" s="5" t="str">
        <f>IFERROR(__xludf.DUMMYFUNCTION("GOOGLETRANSLATE(A468,""en"",""de"")"),"#REF!")</f>
        <v>#REF!</v>
      </c>
      <c r="E468" s="3" t="str">
        <f>IFERROR(__xludf.DUMMYFUNCTION("GOOGLETRANSLATE(D468,""de"",""en"")"),"#VALUE!")</f>
        <v>#VALUE!</v>
      </c>
      <c r="F468" s="2"/>
    </row>
    <row r="469">
      <c r="A469" s="11" t="str">
        <f>IFERROR(__xludf.DUMMYFUNCTION("GOOGLETRANSLATE(B469,""de"",""en"")"),"Academic subject")</f>
        <v>Academic subject</v>
      </c>
      <c r="B469" s="1" t="s">
        <v>1729</v>
      </c>
      <c r="E469" s="3" t="str">
        <f>IFERROR(__xludf.DUMMYFUNCTION("GOOGLETRANSLATE(D469,""de"",""en"")"),"#VALUE!")</f>
        <v>#VALUE!</v>
      </c>
      <c r="F469" s="2"/>
    </row>
    <row r="470">
      <c r="A470" s="11" t="str">
        <f>IFERROR(__xludf.DUMMYFUNCTION("GOOGLETRANSLATE(B470,""de"",""en"")"),"University of Applied Sciences")</f>
        <v>University of Applied Sciences</v>
      </c>
      <c r="B470" s="1" t="s">
        <v>1730</v>
      </c>
      <c r="E470" s="3" t="str">
        <f>IFERROR(__xludf.DUMMYFUNCTION("GOOGLETRANSLATE(D470,""de"",""en"")"),"#VALUE!")</f>
        <v>#VALUE!</v>
      </c>
      <c r="F470" s="2"/>
    </row>
    <row r="471">
      <c r="A471" s="11" t="str">
        <f>IFERROR(__xludf.DUMMYFUNCTION("GOOGLETRANSLATE(B471,""de"",""en"")"),"plead")</f>
        <v>plead</v>
      </c>
      <c r="B471" s="1" t="s">
        <v>1731</v>
      </c>
      <c r="E471" s="3" t="str">
        <f>IFERROR(__xludf.DUMMYFUNCTION("GOOGLETRANSLATE(D471,""de"",""en"")"),"#VALUE!")</f>
        <v>#VALUE!</v>
      </c>
      <c r="F471" s="2"/>
    </row>
    <row r="472">
      <c r="A472" s="11" t="str">
        <f>IFERROR(__xludf.DUMMYFUNCTION("GOOGLETRANSLATE(B472,""de"",""en"")"),"notice")</f>
        <v>notice</v>
      </c>
      <c r="B472" s="1" t="s">
        <v>1732</v>
      </c>
      <c r="C472" s="1">
        <v>1.0</v>
      </c>
      <c r="E472" s="3" t="str">
        <f>IFERROR(__xludf.DUMMYFUNCTION("GOOGLETRANSLATE(D472,""de"",""en"")"),"#VALUE!")</f>
        <v>#VALUE!</v>
      </c>
      <c r="F472" s="2"/>
    </row>
    <row r="473">
      <c r="A473" s="11" t="str">
        <f>IFERROR(__xludf.DUMMYFUNCTION("GOOGLETRANSLATE(B473,""de"",""en"")"),"Academic subject")</f>
        <v>Academic subject</v>
      </c>
      <c r="B473" s="1" t="s">
        <v>1729</v>
      </c>
      <c r="E473" s="3" t="str">
        <f>IFERROR(__xludf.DUMMYFUNCTION("GOOGLETRANSLATE(D473,""de"",""en"")"),"#VALUE!")</f>
        <v>#VALUE!</v>
      </c>
      <c r="F473" s="2"/>
    </row>
    <row r="474">
      <c r="A474" s="11" t="str">
        <f>IFERROR(__xludf.DUMMYFUNCTION("GOOGLETRANSLATE(B474,""de"",""en"")"),"lower")</f>
        <v>lower</v>
      </c>
      <c r="B474" s="1" t="s">
        <v>1733</v>
      </c>
      <c r="E474" s="3" t="str">
        <f>IFERROR(__xludf.DUMMYFUNCTION("GOOGLETRANSLATE(D474,""de"",""en"")"),"#VALUE!")</f>
        <v>#VALUE!</v>
      </c>
      <c r="F474" s="2"/>
    </row>
    <row r="475">
      <c r="A475" s="11" t="str">
        <f>IFERROR(__xludf.DUMMYFUNCTION("GOOGLETRANSLATE(B475,""de"",""en"")"),"Crowd")</f>
        <v>Crowd</v>
      </c>
      <c r="B475" s="1" t="s">
        <v>1734</v>
      </c>
      <c r="E475" s="3" t="str">
        <f>IFERROR(__xludf.DUMMYFUNCTION("GOOGLETRANSLATE(D475,""de"",""en"")"),"#VALUE!")</f>
        <v>#VALUE!</v>
      </c>
      <c r="F475" s="2"/>
    </row>
    <row r="476">
      <c r="A476" s="3" t="s">
        <v>1735</v>
      </c>
      <c r="B476" s="1" t="s">
        <v>1736</v>
      </c>
      <c r="C476" s="1"/>
      <c r="D476" s="1" t="s">
        <v>1737</v>
      </c>
      <c r="E476" s="3" t="str">
        <f>IFERROR(__xludf.DUMMYFUNCTION("GOOGLETRANSLATE(D476,""de"",""en"")"),"Steve Jobs' idea to create the first iPhone sparked a revolution in the mobile phone industry.")</f>
        <v>Steve Jobs' idea to create the first iPhone sparked a revolution in the mobile phone industry.</v>
      </c>
      <c r="F476" s="2"/>
    </row>
    <row r="477">
      <c r="A477" s="11" t="str">
        <f>IFERROR(__xludf.DUMMYFUNCTION("GOOGLETRANSLATE(B477,""de"",""en"")"),"advices")</f>
        <v>advices</v>
      </c>
      <c r="B477" s="1" t="s">
        <v>1738</v>
      </c>
      <c r="C477" s="1"/>
      <c r="D477" s="1" t="s">
        <v>1739</v>
      </c>
      <c r="E477" s="3" t="str">
        <f>IFERROR(__xludf.DUMMYFUNCTION("GOOGLETRANSLATE(D477,""de"",""en"")"),"The parents gave their children advice to always be polite.")</f>
        <v>The parents gave their children advice to always be polite.</v>
      </c>
      <c r="F477" s="2"/>
    </row>
    <row r="478">
      <c r="A478" s="11"/>
      <c r="B478" s="1"/>
      <c r="C478" s="1"/>
      <c r="D478" s="1" t="s">
        <v>1740</v>
      </c>
      <c r="E478" s="3"/>
      <c r="F478" s="2"/>
    </row>
    <row r="479">
      <c r="A479" s="11" t="str">
        <f>IFERROR(__xludf.DUMMYFUNCTION("GOOGLETRANSLATE(B479,""de"",""en"")"),"zipper")</f>
        <v>zipper</v>
      </c>
      <c r="B479" s="1" t="s">
        <v>1741</v>
      </c>
      <c r="C479" s="19"/>
      <c r="D479" s="19" t="s">
        <v>1742</v>
      </c>
      <c r="E479" s="3" t="str">
        <f>IFERROR(__xludf.DUMMYFUNCTION("GOOGLETRANSLATE(D479,""de"",""en"")"),"Ooops.. The zipper on your pants is open.")</f>
        <v>Ooops.. The zipper on your pants is open.</v>
      </c>
      <c r="F479" s="2"/>
    </row>
    <row r="480">
      <c r="A480" s="11" t="str">
        <f>IFERROR(__xludf.DUMMYFUNCTION("GOOGLETRANSLATE(B480,""de"",""en"")"),"received")</f>
        <v>received</v>
      </c>
      <c r="B480" s="1" t="s">
        <v>1743</v>
      </c>
      <c r="C480" s="1"/>
      <c r="D480" s="1" t="s">
        <v>1744</v>
      </c>
      <c r="E480" s="3" t="str">
        <f>IFERROR(__xludf.DUMMYFUNCTION("GOOGLETRANSLATE(D480,""de"",""en"")"),"She conceived a baby")</f>
        <v>She conceived a baby</v>
      </c>
      <c r="F480" s="2"/>
    </row>
    <row r="481">
      <c r="A481" s="11" t="str">
        <f>IFERROR(__xludf.DUMMYFUNCTION("GOOGLETRANSLATE(B481,""de"",""en"")"),"#REF!")</f>
        <v>#REF!</v>
      </c>
      <c r="B481" s="5" t="str">
        <f>IFERROR(__xludf.DUMMYFUNCTION("GOOGLETRANSLATE(A481,""en"",""de"")"),"#REF!")</f>
        <v>#REF!</v>
      </c>
      <c r="C481" s="1"/>
      <c r="D481" s="1" t="s">
        <v>1745</v>
      </c>
      <c r="E481" s="3" t="str">
        <f>IFERROR(__xludf.DUMMYFUNCTION("GOOGLETRANSLATE(D481,""de"",""en"")"),"I have received a message")</f>
        <v>I have received a message</v>
      </c>
      <c r="F481" s="2"/>
    </row>
    <row r="482">
      <c r="A482" s="11" t="str">
        <f>IFERROR(__xludf.DUMMYFUNCTION("GOOGLETRANSLATE(B482,""de"",""en"")"),"resigned")</f>
        <v>resigned</v>
      </c>
      <c r="B482" s="1" t="s">
        <v>1746</v>
      </c>
      <c r="E482" s="3" t="str">
        <f>IFERROR(__xludf.DUMMYFUNCTION("GOOGLETRANSLATE(D482,""de"",""en"")"),"#VALUE!")</f>
        <v>#VALUE!</v>
      </c>
      <c r="F482" s="2"/>
    </row>
    <row r="483">
      <c r="A483" s="11" t="str">
        <f>IFERROR(__xludf.DUMMYFUNCTION("GOOGLETRANSLATE(B483,""de"",""en"")"),"expressed")</f>
        <v>expressed</v>
      </c>
      <c r="B483" s="1" t="s">
        <v>1747</v>
      </c>
      <c r="C483" s="19"/>
      <c r="D483" s="19" t="s">
        <v>1748</v>
      </c>
      <c r="E483" s="3" t="str">
        <f>IFERROR(__xludf.DUMMYFUNCTION("GOOGLETRANSLATE(D483,""de"",""en"")"),"Swati has clearly expressed her opinion about Fun City.")</f>
        <v>Swati has clearly expressed her opinion about Fun City.</v>
      </c>
      <c r="F483" s="2"/>
    </row>
    <row r="484">
      <c r="A484" s="11" t="str">
        <f>IFERROR(__xludf.DUMMYFUNCTION("GOOGLETRANSLATE(B484,""de"",""en"")"),"Travel report")</f>
        <v>Travel report</v>
      </c>
      <c r="B484" s="1" t="s">
        <v>1749</v>
      </c>
      <c r="E484" s="3" t="str">
        <f>IFERROR(__xludf.DUMMYFUNCTION("GOOGLETRANSLATE(D484,""de"",""en"")"),"#VALUE!")</f>
        <v>#VALUE!</v>
      </c>
      <c r="F484" s="2"/>
    </row>
    <row r="485">
      <c r="A485" s="11" t="str">
        <f>IFERROR(__xludf.DUMMYFUNCTION("GOOGLETRANSLATE(B485,""de"",""en"")"),"Thunderstorm")</f>
        <v>Thunderstorm</v>
      </c>
      <c r="B485" s="1" t="s">
        <v>1750</v>
      </c>
      <c r="C485" s="19"/>
      <c r="D485" s="19" t="s">
        <v>1751</v>
      </c>
      <c r="E485" s="3" t="str">
        <f>IFERROR(__xludf.DUMMYFUNCTION("GOOGLETRANSLATE(D485,""de"",""en"")"),"After the thunderstorm, Swati goes out to pick mangoes.")</f>
        <v>After the thunderstorm, Swati goes out to pick mangoes.</v>
      </c>
      <c r="F485" s="2"/>
    </row>
    <row r="486">
      <c r="A486" s="11" t="str">
        <f>IFERROR(__xludf.DUMMYFUNCTION("GOOGLETRANSLATE(B486,""de"",""en"")"),"boarding gate")</f>
        <v>boarding gate</v>
      </c>
      <c r="B486" s="1" t="s">
        <v>1752</v>
      </c>
      <c r="E486" s="3" t="str">
        <f>IFERROR(__xludf.DUMMYFUNCTION("GOOGLETRANSLATE(D486,""de"",""en"")"),"#VALUE!")</f>
        <v>#VALUE!</v>
      </c>
      <c r="F486" s="2"/>
    </row>
    <row r="487">
      <c r="A487" s="11" t="str">
        <f>IFERROR(__xludf.DUMMYFUNCTION("GOOGLETRANSLATE(B487,""de"",""en"")"),"covered")</f>
        <v>covered</v>
      </c>
      <c r="B487" s="1" t="s">
        <v>1753</v>
      </c>
      <c r="C487" s="1"/>
      <c r="D487" s="1" t="s">
        <v>1754</v>
      </c>
      <c r="E487" s="3" t="str">
        <f>IFERROR(__xludf.DUMMYFUNCTION("GOOGLETRANSLATE(D487,""de"",""en"")"),"How was the weather? overcast?rainrish? or sunny?")</f>
        <v>How was the weather? overcast?rainrish? or sunny?</v>
      </c>
      <c r="F487" s="2"/>
    </row>
    <row r="488">
      <c r="A488" s="11" t="str">
        <f>IFERROR(__xludf.DUMMYFUNCTION("GOOGLETRANSLATE(B488,""de"",""en"")"),"Speech")</f>
        <v>Speech</v>
      </c>
      <c r="B488" s="1" t="s">
        <v>1755</v>
      </c>
      <c r="E488" s="3" t="str">
        <f>IFERROR(__xludf.DUMMYFUNCTION("GOOGLETRANSLATE(D488,""de"",""en"")"),"#VALUE!")</f>
        <v>#VALUE!</v>
      </c>
      <c r="F488" s="2"/>
    </row>
    <row r="489">
      <c r="A489" s="11" t="str">
        <f>IFERROR(__xludf.DUMMYFUNCTION("GOOGLETRANSLATE(B489,""de"",""en"")"),"Pet food")</f>
        <v>Pet food</v>
      </c>
      <c r="B489" s="1" t="s">
        <v>1756</v>
      </c>
      <c r="E489" s="3" t="str">
        <f>IFERROR(__xludf.DUMMYFUNCTION("GOOGLETRANSLATE(D489,""de"",""en"")"),"#VALUE!")</f>
        <v>#VALUE!</v>
      </c>
      <c r="F489" s="2"/>
    </row>
    <row r="490">
      <c r="A490" s="11" t="str">
        <f>IFERROR(__xludf.DUMMYFUNCTION("GOOGLETRANSLATE(B490,""de"",""en"")"),"attitude")</f>
        <v>attitude</v>
      </c>
      <c r="B490" s="1" t="s">
        <v>1757</v>
      </c>
      <c r="E490" s="3" t="str">
        <f>IFERROR(__xludf.DUMMYFUNCTION("GOOGLETRANSLATE(D490,""de"",""en"")"),"#VALUE!")</f>
        <v>#VALUE!</v>
      </c>
      <c r="F490" s="2"/>
    </row>
    <row r="491">
      <c r="A491" s="11" t="str">
        <f>IFERROR(__xludf.DUMMYFUNCTION("GOOGLETRANSLATE(B491,""de"",""en"")"),"Number")</f>
        <v>Number</v>
      </c>
      <c r="B491" s="1" t="s">
        <v>1758</v>
      </c>
      <c r="E491" s="3" t="str">
        <f>IFERROR(__xludf.DUMMYFUNCTION("GOOGLETRANSLATE(D491,""de"",""en"")"),"#VALUE!")</f>
        <v>#VALUE!</v>
      </c>
      <c r="F491" s="2"/>
    </row>
    <row r="492">
      <c r="A492" s="11" t="str">
        <f>IFERROR(__xludf.DUMMYFUNCTION("GOOGLETRANSLATE(B492,""de"",""en"")"),"hourly")</f>
        <v>hourly</v>
      </c>
      <c r="B492" s="1" t="s">
        <v>1759</v>
      </c>
      <c r="E492" s="3" t="str">
        <f>IFERROR(__xludf.DUMMYFUNCTION("GOOGLETRANSLATE(D492,""de"",""en"")"),"#VALUE!")</f>
        <v>#VALUE!</v>
      </c>
      <c r="F492" s="2"/>
    </row>
    <row r="493">
      <c r="A493" s="11" t="str">
        <f>IFERROR(__xludf.DUMMYFUNCTION("GOOGLETRANSLATE(B493,""de"",""en"")"),"details")</f>
        <v>details</v>
      </c>
      <c r="B493" s="1" t="s">
        <v>1760</v>
      </c>
      <c r="E493" s="3" t="str">
        <f>IFERROR(__xludf.DUMMYFUNCTION("GOOGLETRANSLATE(D493,""de"",""en"")"),"#VALUE!")</f>
        <v>#VALUE!</v>
      </c>
      <c r="F493" s="2"/>
    </row>
    <row r="494">
      <c r="A494" s="11" t="str">
        <f>IFERROR(__xludf.DUMMYFUNCTION("GOOGLETRANSLATE(B494,""de"",""en"")"),"resignation")</f>
        <v>resignation</v>
      </c>
      <c r="B494" s="1" t="s">
        <v>1761</v>
      </c>
      <c r="E494" s="3" t="str">
        <f>IFERROR(__xludf.DUMMYFUNCTION("GOOGLETRANSLATE(D494,""de"",""en"")"),"#VALUE!")</f>
        <v>#VALUE!</v>
      </c>
      <c r="F494" s="2"/>
    </row>
    <row r="495">
      <c r="A495" s="11" t="str">
        <f>IFERROR(__xludf.DUMMYFUNCTION("GOOGLETRANSLATE(B495,""de"",""en"")"),"outrageous")</f>
        <v>outrageous</v>
      </c>
      <c r="B495" s="1" t="s">
        <v>1762</v>
      </c>
      <c r="E495" s="3" t="str">
        <f>IFERROR(__xludf.DUMMYFUNCTION("GOOGLETRANSLATE(D495,""de"",""en"")"),"#VALUE!")</f>
        <v>#VALUE!</v>
      </c>
      <c r="F495" s="2"/>
    </row>
    <row r="496">
      <c r="A496" s="11" t="str">
        <f>IFERROR(__xludf.DUMMYFUNCTION("GOOGLETRANSLATE(B496,""de"",""en"")"),"processes")</f>
        <v>processes</v>
      </c>
      <c r="B496" s="1" t="s">
        <v>1763</v>
      </c>
      <c r="E496" s="3" t="str">
        <f>IFERROR(__xludf.DUMMYFUNCTION("GOOGLETRANSLATE(D496,""de"",""en"")"),"#VALUE!")</f>
        <v>#VALUE!</v>
      </c>
      <c r="F496" s="2"/>
    </row>
    <row r="497">
      <c r="A497" s="11" t="str">
        <f>IFERROR(__xludf.DUMMYFUNCTION("GOOGLETRANSLATE(B497,""de"",""en"")"),"accusations")</f>
        <v>accusations</v>
      </c>
      <c r="B497" s="1" t="s">
        <v>1764</v>
      </c>
      <c r="E497" s="3" t="str">
        <f>IFERROR(__xludf.DUMMYFUNCTION("GOOGLETRANSLATE(D497,""de"",""en"")"),"#VALUE!")</f>
        <v>#VALUE!</v>
      </c>
      <c r="F497" s="2"/>
    </row>
    <row r="498">
      <c r="A498" s="11" t="str">
        <f>IFERROR(__xludf.DUMMYFUNCTION("GOOGLETRANSLATE(B498,""de"",""en"")"),"not reacted yet.")</f>
        <v>not reacted yet.</v>
      </c>
      <c r="B498" s="1" t="s">
        <v>1765</v>
      </c>
      <c r="E498" s="3" t="str">
        <f>IFERROR(__xludf.DUMMYFUNCTION("GOOGLETRANSLATE(D498,""de"",""en"")"),"#VALUE!")</f>
        <v>#VALUE!</v>
      </c>
      <c r="F498" s="2"/>
    </row>
    <row r="499">
      <c r="A499" s="11" t="str">
        <f>IFERROR(__xludf.DUMMYFUNCTION("GOOGLETRANSLATE(B499,""de"",""en"")"),"Victim")</f>
        <v>Victim</v>
      </c>
      <c r="B499" s="1" t="s">
        <v>1766</v>
      </c>
      <c r="E499" s="3" t="str">
        <f>IFERROR(__xludf.DUMMYFUNCTION("GOOGLETRANSLATE(D499,""de"",""en"")"),"#VALUE!")</f>
        <v>#VALUE!</v>
      </c>
      <c r="F499" s="2"/>
    </row>
    <row r="500">
      <c r="A500" s="11" t="str">
        <f>IFERROR(__xludf.DUMMYFUNCTION("GOOGLETRANSLATE(B500,""de"",""en"")"),"Contribution")</f>
        <v>Contribution</v>
      </c>
      <c r="B500" s="1" t="s">
        <v>1767</v>
      </c>
      <c r="E500" s="3" t="str">
        <f>IFERROR(__xludf.DUMMYFUNCTION("GOOGLETRANSLATE(D500,""de"",""en"")"),"#VALUE!")</f>
        <v>#VALUE!</v>
      </c>
      <c r="F500" s="2"/>
    </row>
    <row r="501">
      <c r="A501" s="11" t="str">
        <f>IFERROR(__xludf.DUMMYFUNCTION("GOOGLETRANSLATE(B501,""de"",""en"")"),"shudder")</f>
        <v>shudder</v>
      </c>
      <c r="B501" s="1" t="s">
        <v>1768</v>
      </c>
      <c r="E501" s="3" t="str">
        <f>IFERROR(__xludf.DUMMYFUNCTION("GOOGLETRANSLATE(D501,""de"",""en"")"),"#VALUE!")</f>
        <v>#VALUE!</v>
      </c>
      <c r="F501" s="2"/>
    </row>
    <row r="502">
      <c r="A502" s="11" t="str">
        <f>IFERROR(__xludf.DUMMYFUNCTION("GOOGLETRANSLATE(B502,""de"",""en"")"),"only ")</f>
        <v>only </v>
      </c>
      <c r="B502" s="1" t="s">
        <v>1769</v>
      </c>
      <c r="E502" s="3" t="str">
        <f>IFERROR(__xludf.DUMMYFUNCTION("GOOGLETRANSLATE(D502,""de"",""en"")"),"#VALUE!")</f>
        <v>#VALUE!</v>
      </c>
      <c r="F502" s="2"/>
    </row>
    <row r="503">
      <c r="A503" s="11" t="str">
        <f>IFERROR(__xludf.DUMMYFUNCTION("GOOGLETRANSLATE(B503,""de"",""en"")"),"more violent")</f>
        <v>more violent</v>
      </c>
      <c r="B503" s="1" t="s">
        <v>1770</v>
      </c>
      <c r="E503" s="3" t="str">
        <f>IFERROR(__xludf.DUMMYFUNCTION("GOOGLETRANSLATE(D503,""de"",""en"")"),"#VALUE!")</f>
        <v>#VALUE!</v>
      </c>
      <c r="F503" s="2"/>
    </row>
    <row r="504">
      <c r="A504" s="11" t="str">
        <f>IFERROR(__xludf.DUMMYFUNCTION("GOOGLETRANSLATE(B504,""de"",""en"")"),"cloudy")</f>
        <v>cloudy</v>
      </c>
      <c r="B504" s="1" t="s">
        <v>1771</v>
      </c>
      <c r="E504" s="3" t="str">
        <f>IFERROR(__xludf.DUMMYFUNCTION("GOOGLETRANSLATE(D504,""de"",""en"")"),"#VALUE!")</f>
        <v>#VALUE!</v>
      </c>
      <c r="F504" s="2"/>
    </row>
    <row r="505">
      <c r="A505" s="11" t="str">
        <f>IFERROR(__xludf.DUMMYFUNCTION("GOOGLETRANSLATE(B505,""de"",""en"")"),"blows")</f>
        <v>blows</v>
      </c>
      <c r="B505" s="1" t="s">
        <v>1772</v>
      </c>
      <c r="E505" s="3" t="str">
        <f>IFERROR(__xludf.DUMMYFUNCTION("GOOGLETRANSLATE(D505,""de"",""en"")"),"#VALUE!")</f>
        <v>#VALUE!</v>
      </c>
      <c r="F505" s="2"/>
    </row>
    <row r="506">
      <c r="A506" s="11" t="str">
        <f>IFERROR(__xludf.DUMMYFUNCTION("GOOGLETRANSLATE(B506,""de"",""en"")"),"Distant view")</f>
        <v>Distant view</v>
      </c>
      <c r="B506" s="1" t="s">
        <v>1773</v>
      </c>
      <c r="E506" s="3" t="str">
        <f>IFERROR(__xludf.DUMMYFUNCTION("GOOGLETRANSLATE(D506,""de"",""en"")"),"#VALUE!")</f>
        <v>#VALUE!</v>
      </c>
      <c r="F506" s="2"/>
    </row>
    <row r="507">
      <c r="A507" s="11" t="str">
        <f>IFERROR(__xludf.DUMMYFUNCTION("GOOGLETRANSLATE(B507,""de"",""en"")"),"Edge of the Alps")</f>
        <v>Edge of the Alps</v>
      </c>
      <c r="B507" s="1" t="s">
        <v>1774</v>
      </c>
      <c r="E507" s="3" t="str">
        <f>IFERROR(__xludf.DUMMYFUNCTION("GOOGLETRANSLATE(D507,""de"",""en"")"),"#VALUE!")</f>
        <v>#VALUE!</v>
      </c>
      <c r="F507" s="2"/>
    </row>
    <row r="508">
      <c r="A508" s="11" t="str">
        <f>IFERROR(__xludf.DUMMYFUNCTION("GOOGLETRANSLATE(B508,""de"",""en"")"),"Maximum values")</f>
        <v>Maximum values</v>
      </c>
      <c r="B508" s="1" t="s">
        <v>1775</v>
      </c>
      <c r="E508" s="3" t="str">
        <f>IFERROR(__xludf.DUMMYFUNCTION("GOOGLETRANSLATE(D508,""de"",""en"")"),"#VALUE!")</f>
        <v>#VALUE!</v>
      </c>
      <c r="F508" s="2"/>
    </row>
    <row r="509">
      <c r="A509" s="11" t="str">
        <f>IFERROR(__xludf.DUMMYFUNCTION("GOOGLETRANSLATE(B509,""de"",""en"")"),"regret")</f>
        <v>regret</v>
      </c>
      <c r="B509" s="1" t="s">
        <v>1776</v>
      </c>
      <c r="E509" s="3" t="str">
        <f>IFERROR(__xludf.DUMMYFUNCTION("GOOGLETRANSLATE(D509,""de"",""en"")"),"#VALUE!")</f>
        <v>#VALUE!</v>
      </c>
      <c r="F509" s="2"/>
    </row>
    <row r="510">
      <c r="A510" s="11" t="str">
        <f>IFERROR(__xludf.DUMMYFUNCTION("GOOGLETRANSLATE(B510,""de"",""en"")"),"estate")</f>
        <v>estate</v>
      </c>
      <c r="B510" s="1" t="s">
        <v>1777</v>
      </c>
      <c r="E510" s="3" t="str">
        <f>IFERROR(__xludf.DUMMYFUNCTION("GOOGLETRANSLATE(D510,""de"",""en"")"),"#VALUE!")</f>
        <v>#VALUE!</v>
      </c>
      <c r="F510" s="2"/>
    </row>
    <row r="511">
      <c r="A511" s="11" t="str">
        <f>IFERROR(__xludf.DUMMYFUNCTION("GOOGLETRANSLATE(B511,""de"",""en"")"),"Frame")</f>
        <v>Frame</v>
      </c>
      <c r="B511" s="1" t="s">
        <v>1778</v>
      </c>
      <c r="E511" s="3" t="str">
        <f>IFERROR(__xludf.DUMMYFUNCTION("GOOGLETRANSLATE(D511,""de"",""en"")"),"#VALUE!")</f>
        <v>#VALUE!</v>
      </c>
      <c r="F511" s="2"/>
    </row>
    <row r="512">
      <c r="A512" s="11" t="str">
        <f>IFERROR(__xludf.DUMMYFUNCTION("GOOGLETRANSLATE(B512,""de"",""en"")"),"Enjoyment")</f>
        <v>Enjoyment</v>
      </c>
      <c r="B512" s="1" t="s">
        <v>1779</v>
      </c>
      <c r="E512" s="3" t="str">
        <f>IFERROR(__xludf.DUMMYFUNCTION("GOOGLETRANSLATE(D512,""de"",""en"")"),"#VALUE!")</f>
        <v>#VALUE!</v>
      </c>
      <c r="F512" s="2"/>
    </row>
    <row r="513">
      <c r="A513" s="11" t="str">
        <f>IFERROR(__xludf.DUMMYFUNCTION("GOOGLETRANSLATE(B513,""de"",""en"")"),"Slick rain")</f>
        <v>Slick rain</v>
      </c>
      <c r="B513" s="1" t="s">
        <v>1780</v>
      </c>
      <c r="E513" s="3" t="str">
        <f>IFERROR(__xludf.DUMMYFUNCTION("GOOGLETRANSLATE(D513,""de"",""en"")"),"#VALUE!")</f>
        <v>#VALUE!</v>
      </c>
      <c r="F513" s="2"/>
    </row>
    <row r="514">
      <c r="A514" s="11" t="str">
        <f>IFERROR(__xludf.DUMMYFUNCTION("GOOGLETRANSLATE(B514,""de"",""en"")"),"strolled")</f>
        <v>strolled</v>
      </c>
      <c r="B514" s="1" t="s">
        <v>1781</v>
      </c>
      <c r="E514" s="3" t="str">
        <f>IFERROR(__xludf.DUMMYFUNCTION("GOOGLETRANSLATE(D514,""de"",""en"")"),"#VALUE!")</f>
        <v>#VALUE!</v>
      </c>
      <c r="F514" s="2"/>
    </row>
    <row r="515">
      <c r="A515" s="3" t="s">
        <v>1782</v>
      </c>
      <c r="B515" s="1" t="s">
        <v>1783</v>
      </c>
      <c r="C515" s="1">
        <v>2.0</v>
      </c>
      <c r="E515" s="3" t="str">
        <f>IFERROR(__xludf.DUMMYFUNCTION("GOOGLETRANSLATE(D515,""de"",""en"")"),"#VALUE!")</f>
        <v>#VALUE!</v>
      </c>
      <c r="F515" s="2"/>
    </row>
    <row r="516">
      <c r="A516" s="11" t="str">
        <f>IFERROR(__xludf.DUMMYFUNCTION("GOOGLETRANSLATE(B516,""de"",""en"")"),"designated")</f>
        <v>designated</v>
      </c>
      <c r="B516" s="1" t="s">
        <v>1784</v>
      </c>
      <c r="C516" s="1" t="s">
        <v>1128</v>
      </c>
      <c r="E516" s="3" t="str">
        <f>IFERROR(__xludf.DUMMYFUNCTION("GOOGLETRANSLATE(D516,""de"",""en"")"),"#VALUE!")</f>
        <v>#VALUE!</v>
      </c>
      <c r="F516" s="2"/>
    </row>
    <row r="517">
      <c r="A517" s="11" t="str">
        <f>IFERROR(__xludf.DUMMYFUNCTION("GOOGLETRANSLATE(B517,""de"",""en"")"),"hearty")</f>
        <v>hearty</v>
      </c>
      <c r="B517" s="1" t="s">
        <v>1785</v>
      </c>
      <c r="E517" s="3" t="str">
        <f>IFERROR(__xludf.DUMMYFUNCTION("GOOGLETRANSLATE(D517,""de"",""en"")"),"#VALUE!")</f>
        <v>#VALUE!</v>
      </c>
      <c r="F517" s="2"/>
    </row>
    <row r="518">
      <c r="A518" s="11" t="str">
        <f>IFERROR(__xludf.DUMMYFUNCTION("GOOGLETRANSLATE(B518,""de"",""en"")"),"linger")</f>
        <v>linger</v>
      </c>
      <c r="B518" s="1" t="s">
        <v>1786</v>
      </c>
      <c r="E518" s="3" t="str">
        <f>IFERROR(__xludf.DUMMYFUNCTION("GOOGLETRANSLATE(D518,""de"",""en"")"),"#VALUE!")</f>
        <v>#VALUE!</v>
      </c>
      <c r="F518" s="2"/>
    </row>
    <row r="519">
      <c r="A519" s="11" t="str">
        <f>IFERROR(__xludf.DUMMYFUNCTION("GOOGLETRANSLATE(B519,""de"",""en"")"),"fade out")</f>
        <v>fade out</v>
      </c>
      <c r="B519" s="1" t="s">
        <v>1787</v>
      </c>
      <c r="C519" s="1" t="s">
        <v>1128</v>
      </c>
      <c r="E519" s="3" t="str">
        <f>IFERROR(__xludf.DUMMYFUNCTION("GOOGLETRANSLATE(D519,""de"",""en"")"),"#VALUE!")</f>
        <v>#VALUE!</v>
      </c>
      <c r="F519" s="2"/>
    </row>
    <row r="520">
      <c r="A520" s="11" t="str">
        <f>IFERROR(__xludf.DUMMYFUNCTION("GOOGLETRANSLATE(B520,""de"",""en"")"),"pamper")</f>
        <v>pamper</v>
      </c>
      <c r="B520" s="1" t="s">
        <v>1788</v>
      </c>
      <c r="C520" s="1" t="s">
        <v>1128</v>
      </c>
      <c r="E520" s="3" t="str">
        <f>IFERROR(__xludf.DUMMYFUNCTION("GOOGLETRANSLATE(D520,""de"",""en"")"),"#VALUE!")</f>
        <v>#VALUE!</v>
      </c>
      <c r="F520" s="2"/>
    </row>
    <row r="521">
      <c r="A521" s="11" t="str">
        <f>IFERROR(__xludf.DUMMYFUNCTION("GOOGLETRANSLATE(B521,""de"",""en"")"),"excellent")</f>
        <v>excellent</v>
      </c>
      <c r="B521" s="1" t="s">
        <v>1789</v>
      </c>
      <c r="C521" s="1" t="s">
        <v>1128</v>
      </c>
      <c r="E521" s="3" t="str">
        <f>IFERROR(__xludf.DUMMYFUNCTION("GOOGLETRANSLATE(D521,""de"",""en"")"),"#VALUE!")</f>
        <v>#VALUE!</v>
      </c>
      <c r="F521" s="2"/>
    </row>
    <row r="522">
      <c r="A522" s="11" t="str">
        <f>IFERROR(__xludf.DUMMYFUNCTION("GOOGLETRANSLATE(B522,""de"",""en"")"),"trusted")</f>
        <v>trusted</v>
      </c>
      <c r="B522" s="1" t="s">
        <v>1790</v>
      </c>
      <c r="E522" s="3" t="str">
        <f>IFERROR(__xludf.DUMMYFUNCTION("GOOGLETRANSLATE(D522,""de"",""en"")"),"#VALUE!")</f>
        <v>#VALUE!</v>
      </c>
      <c r="F522" s="2"/>
    </row>
    <row r="523">
      <c r="A523" s="11" t="str">
        <f>IFERROR(__xludf.DUMMYFUNCTION("GOOGLETRANSLATE(B523,""de"",""en"")"),"held")</f>
        <v>held</v>
      </c>
      <c r="B523" s="1" t="s">
        <v>1791</v>
      </c>
      <c r="E523" s="3" t="str">
        <f>IFERROR(__xludf.DUMMYFUNCTION("GOOGLETRANSLATE(D523,""de"",""en"")"),"#VALUE!")</f>
        <v>#VALUE!</v>
      </c>
      <c r="F523" s="2"/>
    </row>
    <row r="524">
      <c r="A524" s="11" t="str">
        <f>IFERROR(__xludf.DUMMYFUNCTION("GOOGLETRANSLATE(B524,""de"",""en"")"),"Speech")</f>
        <v>Speech</v>
      </c>
      <c r="B524" s="1" t="s">
        <v>1755</v>
      </c>
      <c r="E524" s="3" t="str">
        <f>IFERROR(__xludf.DUMMYFUNCTION("GOOGLETRANSLATE(D524,""de"",""en"")"),"#VALUE!")</f>
        <v>#VALUE!</v>
      </c>
      <c r="F524" s="2"/>
    </row>
    <row r="525">
      <c r="A525" s="11" t="str">
        <f>IFERROR(__xludf.DUMMYFUNCTION("GOOGLETRANSLATE(B525,""de"",""en"")"),"Mood")</f>
        <v>Mood</v>
      </c>
      <c r="B525" s="1" t="s">
        <v>1792</v>
      </c>
      <c r="E525" s="3" t="str">
        <f>IFERROR(__xludf.DUMMYFUNCTION("GOOGLETRANSLATE(D525,""de"",""en"")"),"#VALUE!")</f>
        <v>#VALUE!</v>
      </c>
      <c r="F525" s="2"/>
    </row>
    <row r="526">
      <c r="A526" s="11" t="str">
        <f>IFERROR(__xludf.DUMMYFUNCTION("GOOGLETRANSLATE(B526,""de"",""en"")"),"Nutrition")</f>
        <v>Nutrition</v>
      </c>
      <c r="B526" s="1" t="s">
        <v>1793</v>
      </c>
      <c r="E526" s="3" t="str">
        <f>IFERROR(__xludf.DUMMYFUNCTION("GOOGLETRANSLATE(D526,""de"",""en"")"),"#VALUE!")</f>
        <v>#VALUE!</v>
      </c>
      <c r="F526" s="2"/>
    </row>
    <row r="527">
      <c r="A527" s="11" t="str">
        <f>IFERROR(__xludf.DUMMYFUNCTION("GOOGLETRANSLATE(B527,""de"",""en"")"),"national border")</f>
        <v>national border</v>
      </c>
      <c r="B527" s="1" t="s">
        <v>1794</v>
      </c>
      <c r="E527" s="3" t="str">
        <f>IFERROR(__xludf.DUMMYFUNCTION("GOOGLETRANSLATE(D527,""de"",""en"")"),"#VALUE!")</f>
        <v>#VALUE!</v>
      </c>
      <c r="F527" s="2"/>
    </row>
    <row r="528">
      <c r="A528" s="11" t="str">
        <f>IFERROR(__xludf.DUMMYFUNCTION("GOOGLETRANSLATE(B528,""de"",""en"")"),"goes out")</f>
        <v>goes out</v>
      </c>
      <c r="B528" s="1" t="s">
        <v>1795</v>
      </c>
      <c r="E528" s="3" t="str">
        <f>IFERROR(__xludf.DUMMYFUNCTION("GOOGLETRANSLATE(D528,""de"",""en"")"),"#VALUE!")</f>
        <v>#VALUE!</v>
      </c>
      <c r="F528" s="2"/>
    </row>
    <row r="529">
      <c r="A529" s="11" t="str">
        <f>IFERROR(__xludf.DUMMYFUNCTION("GOOGLETRANSLATE(B529,""de"",""en"")"),"anyone")</f>
        <v>anyone</v>
      </c>
      <c r="B529" s="1" t="s">
        <v>1796</v>
      </c>
      <c r="E529" s="3" t="str">
        <f>IFERROR(__xludf.DUMMYFUNCTION("GOOGLETRANSLATE(D529,""de"",""en"")"),"#VALUE!")</f>
        <v>#VALUE!</v>
      </c>
      <c r="F529" s="2"/>
    </row>
    <row r="530">
      <c r="A530" s="11" t="str">
        <f>IFERROR(__xludf.DUMMYFUNCTION("GOOGLETRANSLATE(B530,""de"",""en"")"),"Meat enjoyment")</f>
        <v>Meat enjoyment</v>
      </c>
      <c r="B530" s="1" t="s">
        <v>1797</v>
      </c>
      <c r="E530" s="3" t="str">
        <f>IFERROR(__xludf.DUMMYFUNCTION("GOOGLETRANSLATE(D530,""de"",""en"")"),"#VALUE!")</f>
        <v>#VALUE!</v>
      </c>
      <c r="F530" s="2"/>
    </row>
    <row r="531">
      <c r="A531" s="11" t="str">
        <f>IFERROR(__xludf.DUMMYFUNCTION("GOOGLETRANSLATE(B531,""de"",""en"")"),"in the meantime")</f>
        <v>in the meantime</v>
      </c>
      <c r="B531" s="1" t="s">
        <v>1798</v>
      </c>
      <c r="C531" s="1" t="s">
        <v>1128</v>
      </c>
      <c r="E531" s="3" t="str">
        <f>IFERROR(__xludf.DUMMYFUNCTION("GOOGLETRANSLATE(D531,""de"",""en"")"),"#VALUE!")</f>
        <v>#VALUE!</v>
      </c>
      <c r="F531" s="2"/>
    </row>
    <row r="532">
      <c r="A532" s="11" t="str">
        <f>IFERROR(__xludf.DUMMYFUNCTION("GOOGLETRANSLATE(B532,""de"",""en"")"),"Investigations")</f>
        <v>Investigations</v>
      </c>
      <c r="B532" s="1" t="s">
        <v>1696</v>
      </c>
      <c r="E532" s="3" t="str">
        <f>IFERROR(__xludf.DUMMYFUNCTION("GOOGLETRANSLATE(D532,""de"",""en"")"),"#VALUE!")</f>
        <v>#VALUE!</v>
      </c>
      <c r="F532" s="2"/>
    </row>
    <row r="533">
      <c r="A533" s="11" t="str">
        <f>IFERROR(__xludf.DUMMYFUNCTION("GOOGLETRANSLATE(B533,""de"",""en"")"),"Research")</f>
        <v>Research</v>
      </c>
      <c r="B533" s="1" t="s">
        <v>1799</v>
      </c>
      <c r="C533" s="1" t="s">
        <v>1128</v>
      </c>
      <c r="E533" s="3" t="str">
        <f>IFERROR(__xludf.DUMMYFUNCTION("GOOGLETRANSLATE(D533,""de"",""en"")"),"#VALUE!")</f>
        <v>#VALUE!</v>
      </c>
      <c r="F533" s="2"/>
    </row>
    <row r="534">
      <c r="A534" s="11" t="str">
        <f>IFERROR(__xludf.DUMMYFUNCTION("GOOGLETRANSLATE(B534,""de"",""en"")"),"enter")</f>
        <v>enter</v>
      </c>
      <c r="B534" s="1" t="s">
        <v>1800</v>
      </c>
      <c r="C534" s="1" t="s">
        <v>1128</v>
      </c>
      <c r="E534" s="3" t="str">
        <f>IFERROR(__xludf.DUMMYFUNCTION("GOOGLETRANSLATE(D534,""de"",""en"")"),"#VALUE!")</f>
        <v>#VALUE!</v>
      </c>
      <c r="F534" s="2"/>
    </row>
    <row r="535">
      <c r="A535" s="11" t="str">
        <f>IFERROR(__xludf.DUMMYFUNCTION("GOOGLETRANSLATE(B535,""de"",""en"")"),"Food calenders")</f>
        <v>Food calenders</v>
      </c>
      <c r="B535" s="1" t="s">
        <v>1801</v>
      </c>
      <c r="E535" s="3" t="str">
        <f>IFERROR(__xludf.DUMMYFUNCTION("GOOGLETRANSLATE(D535,""de"",""en"")"),"#VALUE!")</f>
        <v>#VALUE!</v>
      </c>
      <c r="F535" s="2"/>
    </row>
    <row r="536">
      <c r="A536" s="11" t="str">
        <f>IFERROR(__xludf.DUMMYFUNCTION("GOOGLETRANSLATE(B536,""de"",""en"")"),"Laws")</f>
        <v>Laws</v>
      </c>
      <c r="B536" s="1" t="s">
        <v>1802</v>
      </c>
      <c r="C536" s="1" t="s">
        <v>1128</v>
      </c>
      <c r="E536" s="3" t="str">
        <f>IFERROR(__xludf.DUMMYFUNCTION("GOOGLETRANSLATE(D536,""de"",""en"")"),"#VALUE!")</f>
        <v>#VALUE!</v>
      </c>
      <c r="F536" s="2"/>
    </row>
    <row r="537">
      <c r="A537" s="11" t="str">
        <f>IFERROR(__xludf.DUMMYFUNCTION("GOOGLETRANSLATE(B537,""de"",""en"")"),"constant")</f>
        <v>constant</v>
      </c>
      <c r="B537" s="1" t="s">
        <v>1803</v>
      </c>
      <c r="C537" s="1" t="s">
        <v>1128</v>
      </c>
      <c r="E537" s="3" t="str">
        <f>IFERROR(__xludf.DUMMYFUNCTION("GOOGLETRANSLATE(D537,""de"",""en"")"),"#VALUE!")</f>
        <v>#VALUE!</v>
      </c>
      <c r="F537" s="2"/>
    </row>
    <row r="538">
      <c r="A538" s="11" t="str">
        <f>IFERROR(__xludf.DUMMYFUNCTION("GOOGLETRANSLATE(B538,""de"",""en"")"),"required")</f>
        <v>required</v>
      </c>
      <c r="B538" s="1" t="s">
        <v>1804</v>
      </c>
      <c r="C538" s="1" t="s">
        <v>1128</v>
      </c>
      <c r="E538" s="3" t="str">
        <f>IFERROR(__xludf.DUMMYFUNCTION("GOOGLETRANSLATE(D538,""de"",""en"")"),"#VALUE!")</f>
        <v>#VALUE!</v>
      </c>
      <c r="F538" s="2"/>
    </row>
    <row r="539">
      <c r="A539" s="11" t="str">
        <f>IFERROR(__xludf.DUMMYFUNCTION("GOOGLETRANSLATE(B539,""de"",""en"")"),"to exclude")</f>
        <v>to exclude</v>
      </c>
      <c r="B539" s="1" t="s">
        <v>1805</v>
      </c>
      <c r="C539" s="1" t="s">
        <v>1128</v>
      </c>
      <c r="E539" s="3" t="str">
        <f>IFERROR(__xludf.DUMMYFUNCTION("GOOGLETRANSLATE(D539,""de"",""en"")"),"#VALUE!")</f>
        <v>#VALUE!</v>
      </c>
      <c r="F539" s="2"/>
    </row>
    <row r="540">
      <c r="A540" s="11" t="str">
        <f>IFERROR(__xludf.DUMMYFUNCTION("GOOGLETRANSLATE(B540,""de"",""en"")"),"Nourish")</f>
        <v>Nourish</v>
      </c>
      <c r="B540" s="1" t="s">
        <v>1806</v>
      </c>
      <c r="E540" s="3" t="str">
        <f>IFERROR(__xludf.DUMMYFUNCTION("GOOGLETRANSLATE(D540,""de"",""en"")"),"#VALUE!")</f>
        <v>#VALUE!</v>
      </c>
      <c r="F540" s="2"/>
    </row>
    <row r="541">
      <c r="A541" s="11" t="str">
        <f>IFERROR(__xludf.DUMMYFUNCTION("GOOGLETRANSLATE(B541,""de"",""en"")"),"leave")</f>
        <v>leave</v>
      </c>
      <c r="B541" s="1" t="s">
        <v>1414</v>
      </c>
      <c r="C541" s="1" t="s">
        <v>1128</v>
      </c>
      <c r="E541" s="3" t="str">
        <f>IFERROR(__xludf.DUMMYFUNCTION("GOOGLETRANSLATE(D541,""de"",""en"")"),"#VALUE!")</f>
        <v>#VALUE!</v>
      </c>
      <c r="F541" s="2"/>
    </row>
    <row r="542">
      <c r="A542" s="11" t="str">
        <f>IFERROR(__xludf.DUMMYFUNCTION("GOOGLETRANSLATE(B542,""de"",""en"")"),"Exception")</f>
        <v>Exception</v>
      </c>
      <c r="B542" s="1" t="s">
        <v>1807</v>
      </c>
      <c r="C542" s="1" t="s">
        <v>1128</v>
      </c>
      <c r="E542" s="3" t="str">
        <f>IFERROR(__xludf.DUMMYFUNCTION("GOOGLETRANSLATE(D542,""de"",""en"")"),"#VALUE!")</f>
        <v>#VALUE!</v>
      </c>
      <c r="F542" s="2"/>
    </row>
    <row r="543">
      <c r="A543" s="11" t="str">
        <f>IFERROR(__xludf.DUMMYFUNCTION("GOOGLETRANSLATE(B543,""de"",""en"")"),"Plagues")</f>
        <v>Plagues</v>
      </c>
      <c r="B543" s="1" t="s">
        <v>1808</v>
      </c>
      <c r="C543" s="1" t="s">
        <v>1128</v>
      </c>
      <c r="E543" s="3" t="str">
        <f>IFERROR(__xludf.DUMMYFUNCTION("GOOGLETRANSLATE(D543,""de"",""en"")"),"#VALUE!")</f>
        <v>#VALUE!</v>
      </c>
      <c r="F543" s="2"/>
    </row>
    <row r="544">
      <c r="A544" s="11" t="str">
        <f>IFERROR(__xludf.DUMMYFUNCTION("GOOGLETRANSLATE(B544,""de"",""en"")"),"care for")</f>
        <v>care for</v>
      </c>
      <c r="B544" s="1" t="s">
        <v>1809</v>
      </c>
      <c r="C544" s="1" t="s">
        <v>1128</v>
      </c>
      <c r="E544" s="3" t="str">
        <f>IFERROR(__xludf.DUMMYFUNCTION("GOOGLETRANSLATE(D544,""de"",""en"")"),"#VALUE!")</f>
        <v>#VALUE!</v>
      </c>
      <c r="F544" s="2"/>
    </row>
    <row r="545">
      <c r="A545" s="11" t="str">
        <f>IFERROR(__xludf.DUMMYFUNCTION("GOOGLETRANSLATE(B545,""de"",""en"")"),"Food chemist")</f>
        <v>Food chemist</v>
      </c>
      <c r="B545" s="1" t="s">
        <v>1810</v>
      </c>
      <c r="E545" s="3" t="str">
        <f>IFERROR(__xludf.DUMMYFUNCTION("GOOGLETRANSLATE(D545,""de"",""en"")"),"#VALUE!")</f>
        <v>#VALUE!</v>
      </c>
      <c r="F545" s="2"/>
    </row>
    <row r="546">
      <c r="A546" s="11" t="str">
        <f>IFERROR(__xludf.DUMMYFUNCTION("GOOGLETRANSLATE(B546,""de"",""en"")"),"forego")</f>
        <v>forego</v>
      </c>
      <c r="B546" s="1" t="s">
        <v>1811</v>
      </c>
      <c r="E546" s="3" t="str">
        <f>IFERROR(__xludf.DUMMYFUNCTION("GOOGLETRANSLATE(D546,""de"",""en"")"),"#VALUE!")</f>
        <v>#VALUE!</v>
      </c>
      <c r="F546" s="2"/>
    </row>
    <row r="547">
      <c r="A547" s="11" t="str">
        <f>IFERROR(__xludf.DUMMYFUNCTION("GOOGLETRANSLATE(B547,""de"",""en"")"),"Mass farming")</f>
        <v>Mass farming</v>
      </c>
      <c r="B547" s="1" t="s">
        <v>1812</v>
      </c>
      <c r="E547" s="3" t="str">
        <f>IFERROR(__xludf.DUMMYFUNCTION("GOOGLETRANSLATE(D547,""de"",""en"")"),"#VALUE!")</f>
        <v>#VALUE!</v>
      </c>
      <c r="F547" s="2"/>
    </row>
    <row r="548">
      <c r="A548" s="11" t="str">
        <f>IFERROR(__xludf.DUMMYFUNCTION("GOOGLETRANSLATE(B548,""de"",""en"")"),"occurring")</f>
        <v>occurring</v>
      </c>
      <c r="B548" s="1" t="s">
        <v>1813</v>
      </c>
      <c r="C548" s="1" t="s">
        <v>1128</v>
      </c>
      <c r="E548" s="3" t="str">
        <f>IFERROR(__xludf.DUMMYFUNCTION("GOOGLETRANSLATE(D548,""de"",""en"")"),"#VALUE!")</f>
        <v>#VALUE!</v>
      </c>
      <c r="F548" s="2"/>
    </row>
    <row r="549">
      <c r="A549" s="11" t="str">
        <f>IFERROR(__xludf.DUMMYFUNCTION("GOOGLETRANSLATE(B549,""de"",""en"")"),"avoid")</f>
        <v>avoid</v>
      </c>
      <c r="B549" s="1" t="s">
        <v>1814</v>
      </c>
      <c r="C549" s="1" t="s">
        <v>1128</v>
      </c>
      <c r="E549" s="3" t="str">
        <f>IFERROR(__xludf.DUMMYFUNCTION("GOOGLETRANSLATE(D549,""de"",""en"")"),"#VALUE!")</f>
        <v>#VALUE!</v>
      </c>
      <c r="F549" s="2"/>
    </row>
    <row r="550">
      <c r="A550" s="11" t="str">
        <f>IFERROR(__xludf.DUMMYFUNCTION("GOOGLETRANSLATE(B550,""de"",""en"")"),"Mission")</f>
        <v>Mission</v>
      </c>
      <c r="B550" s="1" t="s">
        <v>1815</v>
      </c>
      <c r="C550" s="1" t="s">
        <v>1128</v>
      </c>
      <c r="E550" s="3" t="str">
        <f>IFERROR(__xludf.DUMMYFUNCTION("GOOGLETRANSLATE(D550,""de"",""en"")"),"#VALUE!")</f>
        <v>#VALUE!</v>
      </c>
      <c r="F550" s="2"/>
    </row>
    <row r="551">
      <c r="A551" s="11" t="str">
        <f>IFERROR(__xludf.DUMMYFUNCTION("GOOGLETRANSLATE(B551,""de"",""en"")"),"Registered")</f>
        <v>Registered</v>
      </c>
      <c r="B551" s="1" t="s">
        <v>1816</v>
      </c>
      <c r="E551" s="3" t="str">
        <f>IFERROR(__xludf.DUMMYFUNCTION("GOOGLETRANSLATE(D551,""de"",""en"")"),"#VALUE!")</f>
        <v>#VALUE!</v>
      </c>
      <c r="F551" s="2"/>
    </row>
    <row r="552">
      <c r="A552" s="11" t="str">
        <f>IFERROR(__xludf.DUMMYFUNCTION("GOOGLETRANSLATE(B552,""de"",""en"")"),"Duty")</f>
        <v>Duty</v>
      </c>
      <c r="B552" s="1" t="s">
        <v>1817</v>
      </c>
      <c r="E552" s="3" t="str">
        <f>IFERROR(__xludf.DUMMYFUNCTION("GOOGLETRANSLATE(D552,""de"",""en"")"),"#VALUE!")</f>
        <v>#VALUE!</v>
      </c>
      <c r="F552" s="2"/>
    </row>
    <row r="553">
      <c r="A553" s="11" t="str">
        <f>IFERROR(__xludf.DUMMYFUNCTION("GOOGLETRANSLATE(B553,""de"",""en"")"),"enlightenment")</f>
        <v>enlightenment</v>
      </c>
      <c r="B553" s="1" t="s">
        <v>1818</v>
      </c>
      <c r="C553" s="1" t="s">
        <v>1128</v>
      </c>
      <c r="E553" s="3" t="str">
        <f>IFERROR(__xludf.DUMMYFUNCTION("GOOGLETRANSLATE(D553,""de"",""en"")"),"#VALUE!")</f>
        <v>#VALUE!</v>
      </c>
      <c r="F553" s="2"/>
    </row>
    <row r="554">
      <c r="A554" s="11" t="str">
        <f>IFERROR(__xludf.DUMMYFUNCTION("GOOGLETRANSLATE(B554,""de"",""en"")"),"Line")</f>
        <v>Line</v>
      </c>
      <c r="B554" s="1" t="s">
        <v>1819</v>
      </c>
      <c r="E554" s="3" t="str">
        <f>IFERROR(__xludf.DUMMYFUNCTION("GOOGLETRANSLATE(D554,""de"",""en"")"),"#VALUE!")</f>
        <v>#VALUE!</v>
      </c>
      <c r="F554" s="2"/>
    </row>
    <row r="555">
      <c r="A555" s="11" t="str">
        <f>IFERROR(__xludf.DUMMYFUNCTION("GOOGLETRANSLATE(B555,""de"",""en"")"),"unlocked")</f>
        <v>unlocked</v>
      </c>
      <c r="B555" s="1" t="s">
        <v>1820</v>
      </c>
      <c r="C555" s="1" t="s">
        <v>1128</v>
      </c>
      <c r="E555" s="3" t="str">
        <f>IFERROR(__xludf.DUMMYFUNCTION("GOOGLETRANSLATE(D555,""de"",""en"")"),"#VALUE!")</f>
        <v>#VALUE!</v>
      </c>
      <c r="F555" s="2"/>
    </row>
    <row r="556">
      <c r="A556" s="11" t="str">
        <f>IFERROR(__xludf.DUMMYFUNCTION("GOOGLETRANSLATE(B556,""de"",""en"")"),"Comparison")</f>
        <v>Comparison</v>
      </c>
      <c r="B556" s="1" t="s">
        <v>1821</v>
      </c>
      <c r="E556" s="3" t="str">
        <f>IFERROR(__xludf.DUMMYFUNCTION("GOOGLETRANSLATE(D556,""de"",""en"")"),"#VALUE!")</f>
        <v>#VALUE!</v>
      </c>
      <c r="F556" s="2"/>
    </row>
    <row r="557">
      <c r="A557" s="11" t="str">
        <f>IFERROR(__xludf.DUMMYFUNCTION("GOOGLETRANSLATE(B557,""de"",""en"")"),"own")</f>
        <v>own</v>
      </c>
      <c r="B557" s="1" t="s">
        <v>1822</v>
      </c>
      <c r="C557" s="1" t="s">
        <v>1128</v>
      </c>
      <c r="E557" s="3" t="str">
        <f>IFERROR(__xludf.DUMMYFUNCTION("GOOGLETRANSLATE(D557,""de"",""en"")"),"#VALUE!")</f>
        <v>#VALUE!</v>
      </c>
      <c r="F557" s="2"/>
    </row>
    <row r="558">
      <c r="A558" s="11" t="str">
        <f>IFERROR(__xludf.DUMMYFUNCTION("GOOGLETRANSLATE(B558,""de"",""en"")"),"Area")</f>
        <v>Area</v>
      </c>
      <c r="B558" s="1" t="s">
        <v>1823</v>
      </c>
      <c r="C558" s="1" t="s">
        <v>1128</v>
      </c>
      <c r="E558" s="3" t="str">
        <f>IFERROR(__xludf.DUMMYFUNCTION("GOOGLETRANSLATE(D558,""de"",""en"")"),"#VALUE!")</f>
        <v>#VALUE!</v>
      </c>
      <c r="F558" s="2"/>
    </row>
    <row r="559">
      <c r="A559" s="11" t="str">
        <f>IFERROR(__xludf.DUMMYFUNCTION("GOOGLETRANSLATE(B559,""de"",""en"")"),"refuse")</f>
        <v>refuse</v>
      </c>
      <c r="B559" s="1" t="s">
        <v>1824</v>
      </c>
      <c r="C559" s="1" t="s">
        <v>1128</v>
      </c>
      <c r="E559" s="3" t="str">
        <f>IFERROR(__xludf.DUMMYFUNCTION("GOOGLETRANSLATE(D559,""de"",""en"")"),"#VALUE!")</f>
        <v>#VALUE!</v>
      </c>
      <c r="F559" s="2"/>
    </row>
    <row r="560">
      <c r="A560" s="11" t="str">
        <f>IFERROR(__xludf.DUMMYFUNCTION("GOOGLETRANSLATE(B560,""de"",""en"")"),"Changes")</f>
        <v>Changes</v>
      </c>
      <c r="B560" s="1" t="s">
        <v>1825</v>
      </c>
      <c r="C560" s="1" t="s">
        <v>1128</v>
      </c>
      <c r="E560" s="3" t="str">
        <f>IFERROR(__xludf.DUMMYFUNCTION("GOOGLETRANSLATE(D560,""de"",""en"")"),"#VALUE!")</f>
        <v>#VALUE!</v>
      </c>
      <c r="F560" s="2"/>
    </row>
    <row r="561">
      <c r="A561" s="11" t="str">
        <f>IFERROR(__xludf.DUMMYFUNCTION("GOOGLETRANSLATE(B561,""de"",""en"")"),"assume")</f>
        <v>assume</v>
      </c>
      <c r="B561" s="1" t="s">
        <v>1826</v>
      </c>
      <c r="C561" s="1" t="s">
        <v>1128</v>
      </c>
      <c r="E561" s="3" t="str">
        <f>IFERROR(__xludf.DUMMYFUNCTION("GOOGLETRANSLATE(D561,""de"",""en"")"),"#VALUE!")</f>
        <v>#VALUE!</v>
      </c>
      <c r="F561" s="2"/>
    </row>
    <row r="562">
      <c r="A562" s="11" t="str">
        <f>IFERROR(__xludf.DUMMYFUNCTION("GOOGLETRANSLATE(B562,""de"",""en"")"),"impede")</f>
        <v>impede</v>
      </c>
      <c r="B562" s="1" t="s">
        <v>1827</v>
      </c>
      <c r="E562" s="3" t="str">
        <f>IFERROR(__xludf.DUMMYFUNCTION("GOOGLETRANSLATE(D562,""de"",""en"")"),"#VALUE!")</f>
        <v>#VALUE!</v>
      </c>
      <c r="F562" s="2"/>
    </row>
    <row r="563">
      <c r="A563" s="11" t="str">
        <f>IFERROR(__xludf.DUMMYFUNCTION("GOOGLETRANSLATE(B563,""de"",""en"")"),"reasonable")</f>
        <v>reasonable</v>
      </c>
      <c r="B563" s="1" t="s">
        <v>1828</v>
      </c>
      <c r="C563" s="1" t="s">
        <v>1128</v>
      </c>
      <c r="E563" s="3" t="str">
        <f>IFERROR(__xludf.DUMMYFUNCTION("GOOGLETRANSLATE(D563,""de"",""en"")"),"#VALUE!")</f>
        <v>#VALUE!</v>
      </c>
      <c r="F563" s="2"/>
    </row>
    <row r="564">
      <c r="A564" s="11" t="str">
        <f>IFERROR(__xludf.DUMMYFUNCTION("GOOGLETRANSLATE(B564,""de"",""en"")"),"absolutely")</f>
        <v>absolutely</v>
      </c>
      <c r="B564" s="1" t="s">
        <v>1829</v>
      </c>
      <c r="C564" s="1" t="s">
        <v>1128</v>
      </c>
      <c r="E564" s="3" t="str">
        <f>IFERROR(__xludf.DUMMYFUNCTION("GOOGLETRANSLATE(D564,""de"",""en"")"),"#VALUE!")</f>
        <v>#VALUE!</v>
      </c>
      <c r="F564" s="2"/>
    </row>
    <row r="565">
      <c r="A565" s="11" t="str">
        <f>IFERROR(__xludf.DUMMYFUNCTION("GOOGLETRANSLATE(B565,""de"",""en"")"),"to deal with")</f>
        <v>to deal with</v>
      </c>
      <c r="B565" s="1" t="s">
        <v>1830</v>
      </c>
      <c r="E565" s="3" t="str">
        <f>IFERROR(__xludf.DUMMYFUNCTION("GOOGLETRANSLATE(D565,""de"",""en"")"),"#VALUE!")</f>
        <v>#VALUE!</v>
      </c>
      <c r="F565" s="2"/>
    </row>
    <row r="566">
      <c r="A566" s="11" t="str">
        <f>IFERROR(__xludf.DUMMYFUNCTION("GOOGLETRANSLATE(B566,""de"",""en"")"),"Cutlery")</f>
        <v>Cutlery</v>
      </c>
      <c r="B566" s="1" t="s">
        <v>1831</v>
      </c>
      <c r="D566" s="1" t="s">
        <v>1832</v>
      </c>
      <c r="E566" s="3" t="str">
        <f>IFERROR(__xludf.DUMMYFUNCTION("GOOGLETRANSLATE(D566,""de"",""en"")"),"Did you also bring cutlery for dinner?")</f>
        <v>Did you also bring cutlery for dinner?</v>
      </c>
      <c r="F566" s="2"/>
    </row>
    <row r="567">
      <c r="A567" s="11" t="str">
        <f>IFERROR(__xludf.DUMMYFUNCTION("GOOGLETRANSLATE(B567,""de"",""en"")"),"the content")</f>
        <v>the content</v>
      </c>
      <c r="B567" s="1" t="s">
        <v>1833</v>
      </c>
      <c r="E567" s="3" t="str">
        <f>IFERROR(__xludf.DUMMYFUNCTION("GOOGLETRANSLATE(D567,""de"",""en"")"),"#VALUE!")</f>
        <v>#VALUE!</v>
      </c>
      <c r="F567" s="2"/>
    </row>
    <row r="568">
      <c r="A568" s="11" t="str">
        <f>IFERROR(__xludf.DUMMYFUNCTION("GOOGLETRANSLATE(B568,""de"",""en"")"),"#REF!")</f>
        <v>#REF!</v>
      </c>
      <c r="B568" s="5" t="str">
        <f>IFERROR(__xludf.DUMMYFUNCTION("GOOGLETRANSLATE(A568,""en"",""de"")"),"#REF!")</f>
        <v>#REF!</v>
      </c>
      <c r="E568" s="3" t="str">
        <f>IFERROR(__xludf.DUMMYFUNCTION("GOOGLETRANSLATE(D568,""de"",""en"")"),"#VALUE!")</f>
        <v>#VALUE!</v>
      </c>
      <c r="F568" s="2"/>
    </row>
    <row r="569">
      <c r="A569" s="11" t="str">
        <f>IFERROR(__xludf.DUMMYFUNCTION("GOOGLETRANSLATE(B569,""de"",""en"")"),"the everyday")</f>
        <v>the everyday</v>
      </c>
      <c r="B569" s="1" t="s">
        <v>1834</v>
      </c>
      <c r="E569" s="3" t="str">
        <f>IFERROR(__xludf.DUMMYFUNCTION("GOOGLETRANSLATE(D569,""de"",""en"")"),"#VALUE!")</f>
        <v>#VALUE!</v>
      </c>
      <c r="F569" s="2"/>
    </row>
    <row r="570">
      <c r="A570" s="11" t="str">
        <f>IFERROR(__xludf.DUMMYFUNCTION("GOOGLETRANSLATE(B570,""de"",""en"")"),"entry level")</f>
        <v>entry level</v>
      </c>
      <c r="B570" s="1" t="s">
        <v>1835</v>
      </c>
      <c r="E570" s="3" t="str">
        <f>IFERROR(__xludf.DUMMYFUNCTION("GOOGLETRANSLATE(D570,""de"",""en"")"),"#VALUE!")</f>
        <v>#VALUE!</v>
      </c>
      <c r="F570" s="2"/>
    </row>
    <row r="571">
      <c r="A571" s="11" t="str">
        <f>IFERROR(__xludf.DUMMYFUNCTION("GOOGLETRANSLATE(B571,""de"",""en"")"),"detour")</f>
        <v>detour</v>
      </c>
      <c r="B571" s="1" t="s">
        <v>1836</v>
      </c>
      <c r="E571" s="3" t="str">
        <f>IFERROR(__xludf.DUMMYFUNCTION("GOOGLETRANSLATE(D571,""de"",""en"")"),"#VALUE!")</f>
        <v>#VALUE!</v>
      </c>
      <c r="F571" s="2"/>
    </row>
    <row r="572">
      <c r="A572" s="11" t="str">
        <f>IFERROR(__xludf.DUMMYFUNCTION("GOOGLETRANSLATE(B572,""de"",""en"")"),"Eating habits")</f>
        <v>Eating habits</v>
      </c>
      <c r="B572" s="1" t="s">
        <v>1837</v>
      </c>
      <c r="E572" s="3" t="str">
        <f>IFERROR(__xludf.DUMMYFUNCTION("GOOGLETRANSLATE(D572,""de"",""en"")"),"#VALUE!")</f>
        <v>#VALUE!</v>
      </c>
      <c r="F572" s="2"/>
    </row>
    <row r="573">
      <c r="A573" s="11" t="str">
        <f>IFERROR(__xludf.DUMMYFUNCTION("GOOGLETRANSLATE(B573,""de"",""en"")"),"Read aloud")</f>
        <v>Read aloud</v>
      </c>
      <c r="B573" s="1" t="s">
        <v>1838</v>
      </c>
      <c r="C573" s="1" t="s">
        <v>1128</v>
      </c>
      <c r="E573" s="3" t="str">
        <f>IFERROR(__xludf.DUMMYFUNCTION("GOOGLETRANSLATE(D573,""de"",""en"")"),"#VALUE!")</f>
        <v>#VALUE!</v>
      </c>
      <c r="F573" s="2"/>
    </row>
    <row r="574">
      <c r="A574" s="11" t="str">
        <f>IFERROR(__xludf.DUMMYFUNCTION("GOOGLETRANSLATE(B574,""de"",""en"")"),"Regulations")</f>
        <v>Regulations</v>
      </c>
      <c r="B574" s="1" t="s">
        <v>1839</v>
      </c>
      <c r="C574" s="1" t="s">
        <v>1128</v>
      </c>
      <c r="E574" s="3" t="str">
        <f>IFERROR(__xludf.DUMMYFUNCTION("GOOGLETRANSLATE(D574,""de"",""en"")"),"#VALUE!")</f>
        <v>#VALUE!</v>
      </c>
      <c r="F574" s="2"/>
    </row>
    <row r="575">
      <c r="A575" s="10" t="s">
        <v>1840</v>
      </c>
      <c r="B575" s="1" t="s">
        <v>1230</v>
      </c>
      <c r="E575" s="3"/>
      <c r="F575" s="2"/>
    </row>
    <row r="576">
      <c r="A576" s="10" t="s">
        <v>1841</v>
      </c>
      <c r="B576" s="1" t="s">
        <v>1755</v>
      </c>
      <c r="C576" s="1" t="s">
        <v>1128</v>
      </c>
      <c r="E576" s="3" t="str">
        <f>IFERROR(__xludf.DUMMYFUNCTION("GOOGLETRANSLATE(D576,""de"",""en"")"),"#VALUE!")</f>
        <v>#VALUE!</v>
      </c>
      <c r="F576" s="2"/>
    </row>
    <row r="577">
      <c r="A577" s="11" t="str">
        <f>IFERROR(__xludf.DUMMYFUNCTION("GOOGLETRANSLATE(B577,""de"",""en"")"),"suggestion")</f>
        <v>suggestion</v>
      </c>
      <c r="B577" s="1" t="s">
        <v>1842</v>
      </c>
      <c r="C577" s="1" t="s">
        <v>1128</v>
      </c>
      <c r="E577" s="3" t="str">
        <f>IFERROR(__xludf.DUMMYFUNCTION("GOOGLETRANSLATE(D577,""de"",""en"")"),"#VALUE!")</f>
        <v>#VALUE!</v>
      </c>
      <c r="F577" s="2"/>
    </row>
    <row r="578">
      <c r="A578" s="3" t="s">
        <v>1843</v>
      </c>
      <c r="B578" s="1"/>
      <c r="E578" s="3"/>
      <c r="F578" s="2"/>
    </row>
    <row r="579">
      <c r="A579" s="11" t="str">
        <f>IFERROR(__xludf.DUMMYFUNCTION("GOOGLETRANSLATE(B579,""de"",""en"")"),"stimulating")</f>
        <v>stimulating</v>
      </c>
      <c r="B579" s="1" t="s">
        <v>1844</v>
      </c>
      <c r="E579" s="3" t="str">
        <f>IFERROR(__xludf.DUMMYFUNCTION("GOOGLETRANSLATE(D579,""de"",""en"")"),"#VALUE!")</f>
        <v>#VALUE!</v>
      </c>
      <c r="F579" s="2"/>
    </row>
    <row r="580">
      <c r="A580" s="11" t="str">
        <f>IFERROR(__xludf.DUMMYFUNCTION("GOOGLETRANSLATE(B580,""de"",""en"")"),"received")</f>
        <v>received</v>
      </c>
      <c r="B580" s="1" t="s">
        <v>1845</v>
      </c>
      <c r="C580" s="1" t="s">
        <v>1128</v>
      </c>
      <c r="E580" s="3" t="str">
        <f>IFERROR(__xludf.DUMMYFUNCTION("GOOGLETRANSLATE(D580,""de"",""en"")"),"#VALUE!")</f>
        <v>#VALUE!</v>
      </c>
      <c r="F580" s="2"/>
    </row>
    <row r="581">
      <c r="A581" s="11" t="str">
        <f>IFERROR(__xludf.DUMMYFUNCTION("GOOGLETRANSLATE(B581,""de"",""en"")"),"Non-cash prizes")</f>
        <v>Non-cash prizes</v>
      </c>
      <c r="B581" s="1" t="s">
        <v>1846</v>
      </c>
      <c r="E581" s="3" t="str">
        <f>IFERROR(__xludf.DUMMYFUNCTION("GOOGLETRANSLATE(D581,""de"",""en"")"),"#VALUE!")</f>
        <v>#VALUE!</v>
      </c>
      <c r="F581" s="2"/>
    </row>
    <row r="582">
      <c r="A582" s="11" t="str">
        <f>IFERROR(__xludf.DUMMYFUNCTION("GOOGLETRANSLATE(B582,""de"",""en"")"),"Non-cash prizes")</f>
        <v>Non-cash prizes</v>
      </c>
      <c r="B582" s="1" t="s">
        <v>1846</v>
      </c>
      <c r="E582" s="3" t="str">
        <f>IFERROR(__xludf.DUMMYFUNCTION("GOOGLETRANSLATE(D582,""de"",""en"")"),"#VALUE!")</f>
        <v>#VALUE!</v>
      </c>
      <c r="F582" s="2"/>
    </row>
    <row r="583">
      <c r="A583" s="11" t="str">
        <f>IFERROR(__xludf.DUMMYFUNCTION("GOOGLETRANSLATE(B583,""de"",""en"")"),"blocked")</f>
        <v>blocked</v>
      </c>
      <c r="B583" s="1" t="s">
        <v>1847</v>
      </c>
      <c r="C583" s="1" t="s">
        <v>1128</v>
      </c>
      <c r="E583" s="3" t="str">
        <f>IFERROR(__xludf.DUMMYFUNCTION("GOOGLETRANSLATE(D583,""de"",""en"")"),"#VALUE!")</f>
        <v>#VALUE!</v>
      </c>
      <c r="F583" s="2"/>
    </row>
    <row r="584">
      <c r="A584" s="11" t="str">
        <f>IFERROR(__xludf.DUMMYFUNCTION("GOOGLETRANSLATE(B584,""de"",""en"")"),"Across")</f>
        <v>Across</v>
      </c>
      <c r="B584" s="1" t="s">
        <v>1848</v>
      </c>
      <c r="E584" s="3"/>
      <c r="F584" s="2"/>
    </row>
    <row r="585">
      <c r="A585" s="11" t="str">
        <f>IFERROR(__xludf.DUMMYFUNCTION("GOOGLETRANSLATE(B585,""de"",""en"")"),"Transverse")</f>
        <v>Transverse</v>
      </c>
      <c r="B585" s="1" t="s">
        <v>1849</v>
      </c>
      <c r="E585" s="3" t="str">
        <f>IFERROR(__xludf.DUMMYFUNCTION("GOOGLETRANSLATE(D585,""de"",""en"")"),"#VALUE!")</f>
        <v>#VALUE!</v>
      </c>
      <c r="F585" s="2"/>
    </row>
    <row r="586">
      <c r="A586" s="11" t="str">
        <f>IFERROR(__xludf.DUMMYFUNCTION("GOOGLETRANSLATE(B586,""de"",""en"")"),"signposted")</f>
        <v>signposted</v>
      </c>
      <c r="B586" s="1" t="s">
        <v>1850</v>
      </c>
      <c r="E586" s="3" t="str">
        <f>IFERROR(__xludf.DUMMYFUNCTION("GOOGLETRANSLATE(D586,""de"",""en"")"),"#VALUE!")</f>
        <v>#VALUE!</v>
      </c>
      <c r="F586" s="2"/>
    </row>
    <row r="587">
      <c r="A587" s="3" t="s">
        <v>1851</v>
      </c>
      <c r="B587" s="1" t="s">
        <v>1852</v>
      </c>
      <c r="D587" s="3" t="s">
        <v>1853</v>
      </c>
      <c r="E587" s="3" t="str">
        <f>IFERROR(__xludf.DUMMYFUNCTION("GOOGLETRANSLATE(D587,""de"",""en"")"),"I want to stimulate my p****.  / The book inspired me to learn more about the topic.")</f>
        <v>I want to stimulate my p****.  / The book inspired me to learn more about the topic.</v>
      </c>
      <c r="F587" s="2"/>
    </row>
    <row r="588">
      <c r="A588" s="3" t="s">
        <v>1854</v>
      </c>
      <c r="B588" s="1" t="s">
        <v>1855</v>
      </c>
      <c r="C588" s="1" t="s">
        <v>1128</v>
      </c>
      <c r="D588" s="2"/>
      <c r="E588" s="3" t="str">
        <f>IFERROR(__xludf.DUMMYFUNCTION("GOOGLETRANSLATE(D588,""de"",""en"")"),"#VALUE!")</f>
        <v>#VALUE!</v>
      </c>
      <c r="F588" s="2"/>
    </row>
    <row r="589">
      <c r="A589" s="11" t="str">
        <f>IFERROR(__xludf.DUMMYFUNCTION("GOOGLETRANSLATE(B589,""de"",""en"")"),"The behavior")</f>
        <v>The behavior</v>
      </c>
      <c r="B589" s="1" t="s">
        <v>1856</v>
      </c>
      <c r="D589" s="3" t="s">
        <v>1857</v>
      </c>
      <c r="E589" s="3" t="str">
        <f>IFERROR(__xludf.DUMMYFUNCTION("GOOGLETRANSLATE(D589,""de"",""en"")"),"Your bad behavior upset me")</f>
        <v>Your bad behavior upset me</v>
      </c>
      <c r="F589" s="2"/>
    </row>
    <row r="590">
      <c r="A590" s="11" t="str">
        <f>IFERROR(__xludf.DUMMYFUNCTION("GOOGLETRANSLATE(B590,""de"",""en"")"),"substitute")</f>
        <v>substitute</v>
      </c>
      <c r="B590" s="1" t="s">
        <v>1858</v>
      </c>
      <c r="C590" s="1" t="s">
        <v>1128</v>
      </c>
      <c r="D590" s="3" t="s">
        <v>1859</v>
      </c>
      <c r="E590" s="3" t="str">
        <f>IFERROR(__xludf.DUMMYFUNCTION("GOOGLETRANSLATE(D590,""de"",""en"")"),"Library rules: Damaged or lost books must be replaced by the user.")</f>
        <v>Library rules: Damaged or lost books must be replaced by the user.</v>
      </c>
      <c r="F590" s="3" t="s">
        <v>1860</v>
      </c>
    </row>
    <row r="591">
      <c r="A591" s="11" t="str">
        <f>IFERROR(__xludf.DUMMYFUNCTION("GOOGLETRANSLATE(B591,""de"",""en"")"),"rising")</f>
        <v>rising</v>
      </c>
      <c r="B591" s="1" t="s">
        <v>1861</v>
      </c>
      <c r="C591" s="1" t="s">
        <v>1128</v>
      </c>
      <c r="D591" s="2"/>
      <c r="E591" s="3" t="str">
        <f>IFERROR(__xludf.DUMMYFUNCTION("GOOGLETRANSLATE(D591,""de"",""en"")"),"#VALUE!")</f>
        <v>#VALUE!</v>
      </c>
      <c r="F591" s="3" t="s">
        <v>1862</v>
      </c>
    </row>
    <row r="592">
      <c r="A592" s="11" t="str">
        <f>IFERROR(__xludf.DUMMYFUNCTION("GOOGLETRANSLATE(B592,""de"",""en"")"),"popularity")</f>
        <v>popularity</v>
      </c>
      <c r="B592" s="1" t="s">
        <v>1863</v>
      </c>
      <c r="D592" s="3" t="s">
        <v>1864</v>
      </c>
      <c r="E592" s="3" t="str">
        <f>IFERROR(__xludf.DUMMYFUNCTION("GOOGLETRANSLATE(D592,""de"",""en"")"),"The popularity of tofu has skyrocketed recently.")</f>
        <v>The popularity of tofu has skyrocketed recently.</v>
      </c>
      <c r="F592" s="3" t="s">
        <v>1865</v>
      </c>
    </row>
    <row r="593">
      <c r="A593" s="11" t="str">
        <f>IFERROR(__xludf.DUMMYFUNCTION("GOOGLETRANSLATE(B593,""de"",""en"")"),"pleased")</f>
        <v>pleased</v>
      </c>
      <c r="B593" s="1" t="s">
        <v>1866</v>
      </c>
      <c r="C593" s="1" t="s">
        <v>1128</v>
      </c>
      <c r="E593" s="3" t="str">
        <f>IFERROR(__xludf.DUMMYFUNCTION("GOOGLETRANSLATE(D594,""de"",""en"")"),"There are still places available.")</f>
        <v>There are still places available.</v>
      </c>
      <c r="F593" s="3" t="s">
        <v>1867</v>
      </c>
    </row>
    <row r="594">
      <c r="A594" s="11" t="str">
        <f>IFERROR(__xludf.DUMMYFUNCTION("GOOGLETRANSLATE(B594,""de"",""en"")"),"available")</f>
        <v>available</v>
      </c>
      <c r="B594" s="1" t="s">
        <v>1868</v>
      </c>
      <c r="C594" s="1">
        <v>1.0</v>
      </c>
      <c r="D594" s="3" t="s">
        <v>1869</v>
      </c>
      <c r="E594" s="3" t="str">
        <f>IFERROR(__xludf.DUMMYFUNCTION("GOOGLETRANSLATE(#REF!,""de"",""en"")"),"#REF!")</f>
        <v>#REF!</v>
      </c>
      <c r="F594" s="2"/>
    </row>
    <row r="595">
      <c r="A595" s="11" t="str">
        <f>IFERROR(__xludf.DUMMYFUNCTION("GOOGLETRANSLATE(B595,""de"",""en"")"),"stand out")</f>
        <v>stand out</v>
      </c>
      <c r="B595" s="1" t="s">
        <v>1870</v>
      </c>
      <c r="D595" s="3" t="s">
        <v>1871</v>
      </c>
      <c r="E595" s="3" t="str">
        <f>IFERROR(__xludf.DUMMYFUNCTION("GOOGLETRANSLATE(D595,""de"",""en"")"),"The train is canceled today.")</f>
        <v>The train is canceled today.</v>
      </c>
      <c r="F595" s="2"/>
    </row>
    <row r="596">
      <c r="A596" s="11" t="str">
        <f>IFERROR(__xludf.DUMMYFUNCTION("GOOGLETRANSLATE(B596,""de"",""en"")"),"employees")</f>
        <v>employees</v>
      </c>
      <c r="B596" s="1" t="s">
        <v>1872</v>
      </c>
      <c r="D596" s="3" t="s">
        <v>1873</v>
      </c>
      <c r="E596" s="3" t="str">
        <f>IFERROR(__xludf.DUMMYFUNCTION("GOOGLETRANSLATE(D596,""de"",""en"")"),"Hospital employees work day shifts and night shifts.")</f>
        <v>Hospital employees work day shifts and night shifts.</v>
      </c>
      <c r="F596" s="2"/>
    </row>
    <row r="597">
      <c r="A597" s="11" t="str">
        <f>IFERROR(__xludf.DUMMYFUNCTION("GOOGLETRANSLATE(B597,""de"",""en"")"),"information")</f>
        <v>information</v>
      </c>
      <c r="B597" s="1" t="s">
        <v>1874</v>
      </c>
      <c r="D597" s="3" t="s">
        <v>1875</v>
      </c>
      <c r="E597" s="3" t="str">
        <f>IFERROR(__xludf.DUMMYFUNCTION("GOOGLETRANSLATE(D597,""de"",""en"")"),"For further information please visit our website")</f>
        <v>For further information please visit our website</v>
      </c>
      <c r="F597" s="2"/>
    </row>
    <row r="598">
      <c r="A598" s="11" t="str">
        <f>IFERROR(__xludf.DUMMYFUNCTION("GOOGLETRANSLATE(B598,""de"",""en"")"),"Disposal")</f>
        <v>Disposal</v>
      </c>
      <c r="B598" s="1" t="s">
        <v>1876</v>
      </c>
      <c r="C598" s="1">
        <v>2.0</v>
      </c>
      <c r="D598" s="3" t="s">
        <v>1877</v>
      </c>
      <c r="E598" s="3" t="str">
        <f>IFERROR(__xludf.DUMMYFUNCTION("GOOGLETRANSLATE(D598,""de"",""en"")"),"The hotel has rooms available in various price categories.")</f>
        <v>The hotel has rooms available in various price categories.</v>
      </c>
      <c r="F598" s="2"/>
    </row>
    <row r="599">
      <c r="A599" s="11" t="str">
        <f>IFERROR(__xludf.DUMMYFUNCTION("GOOGLETRANSLATE(B599,""de"",""en"")"),"#REF!")</f>
        <v>#REF!</v>
      </c>
      <c r="B599" s="5" t="str">
        <f>IFERROR(__xludf.DUMMYFUNCTION("GOOGLETRANSLATE(A599,""en"",""de"")"),"#REF!")</f>
        <v>#REF!</v>
      </c>
      <c r="D599" s="3" t="s">
        <v>1878</v>
      </c>
      <c r="E599" s="3" t="str">
        <f>IFERROR(__xludf.DUMMYFUNCTION("GOOGLETRANSLATE(D599,""de"",""en"")"),"All necessary materials are available to participants.")</f>
        <v>All necessary materials are available to participants.</v>
      </c>
      <c r="F599" s="2"/>
    </row>
    <row r="600">
      <c r="A600" s="11" t="str">
        <f>IFERROR(__xludf.DUMMYFUNCTION("GOOGLETRANSLATE(B600,""de"",""en"")"),"granted")</f>
        <v>granted</v>
      </c>
      <c r="B600" s="1" t="s">
        <v>1879</v>
      </c>
      <c r="C600" s="1" t="s">
        <v>1128</v>
      </c>
      <c r="D600" s="3" t="s">
        <v>1880</v>
      </c>
      <c r="E600" s="3" t="str">
        <f>IFERROR(__xludf.DUMMYFUNCTION("GOOGLETRANSLATE(D600,""de"",""en"")"),"The authorities gave him a license / The school gave him a scholarship.")</f>
        <v>The authorities gave him a license / The school gave him a scholarship.</v>
      </c>
      <c r="F600" s="2"/>
    </row>
    <row r="601">
      <c r="A601" s="11" t="str">
        <f>IFERROR(__xludf.DUMMYFUNCTION("GOOGLETRANSLATE(B601,""de"",""en"")"),"probably")</f>
        <v>probably</v>
      </c>
      <c r="B601" s="1" t="s">
        <v>1881</v>
      </c>
      <c r="D601" s="2"/>
      <c r="E601" s="3" t="str">
        <f>IFERROR(__xludf.DUMMYFUNCTION("GOOGLETRANSLATE(D601,""de"",""en"")"),"#VALUE!")</f>
        <v>#VALUE!</v>
      </c>
      <c r="F601" s="2"/>
    </row>
    <row r="602">
      <c r="A602" s="11" t="str">
        <f>IFERROR(__xludf.DUMMYFUNCTION("GOOGLETRANSLATE(B602,""de"",""en"")"),"until now")</f>
        <v>until now</v>
      </c>
      <c r="B602" s="1" t="s">
        <v>1882</v>
      </c>
      <c r="D602" s="3" t="s">
        <v>1883</v>
      </c>
      <c r="E602" s="3" t="str">
        <f>IFERROR(__xludf.DUMMYFUNCTION("GOOGLETRANSLATE(D602,""de"",""en"")"),"My day has been good so far.")</f>
        <v>My day has been good so far.</v>
      </c>
      <c r="F602" s="2"/>
    </row>
    <row r="603">
      <c r="A603" s="11" t="str">
        <f>IFERROR(__xludf.DUMMYFUNCTION("GOOGLETRANSLATE(B603,""de"",""en"")"),"#REF!")</f>
        <v>#REF!</v>
      </c>
      <c r="B603" s="5" t="str">
        <f>IFERROR(__xludf.DUMMYFUNCTION("GOOGLETRANSLATE(A603,""en"",""de"")"),"#REF!")</f>
        <v>#REF!</v>
      </c>
      <c r="D603" s="3" t="s">
        <v>1884</v>
      </c>
      <c r="E603" s="3" t="str">
        <f>IFERROR(__xludf.DUMMYFUNCTION("GOOGLETRANSLATE(D603,""de"",""en"")"),"So far everything is going well. Don't worry, dad.")</f>
        <v>So far everything is going well. Don't worry, dad.</v>
      </c>
      <c r="F603" s="2"/>
    </row>
    <row r="604">
      <c r="A604" s="11" t="str">
        <f>IFERROR(__xludf.DUMMYFUNCTION("GOOGLETRANSLATE(B604,""de"",""en"")"),"Template")</f>
        <v>Template</v>
      </c>
      <c r="B604" s="1" t="s">
        <v>1885</v>
      </c>
      <c r="D604" s="3" t="s">
        <v>1886</v>
      </c>
      <c r="E604" s="3" t="str">
        <f>IFERROR(__xludf.DUMMYFUNCTION("GOOGLETRANSLATE(D604,""de"",""en"")"),"I created a template of my resume. I change them every time.")</f>
        <v>I created a template of my resume. I change them every time.</v>
      </c>
      <c r="F604" s="2"/>
    </row>
    <row r="605">
      <c r="A605" s="11" t="str">
        <f>IFERROR(__xludf.DUMMYFUNCTION("GOOGLETRANSLATE(B605,""de"",""en"")"),"suitable")</f>
        <v>suitable</v>
      </c>
      <c r="B605" s="1" t="s">
        <v>1887</v>
      </c>
      <c r="D605" s="3" t="s">
        <v>1888</v>
      </c>
      <c r="E605" s="3" t="str">
        <f>IFERROR(__xludf.DUMMYFUNCTION("GOOGLETRANSLATE(D605,""de"",""en"")"),"Indian Mother: We need to find a suitable bride for you.")</f>
        <v>Indian Mother: We need to find a suitable bride for you.</v>
      </c>
      <c r="F605" s="2"/>
    </row>
    <row r="606">
      <c r="A606" s="11" t="str">
        <f>IFERROR(__xludf.DUMMYFUNCTION("GOOGLETRANSLATE(B606,""de"",""en"")"),"acquire")</f>
        <v>acquire</v>
      </c>
      <c r="B606" s="1" t="s">
        <v>1889</v>
      </c>
      <c r="D606" s="3" t="s">
        <v>1890</v>
      </c>
      <c r="E606" s="3" t="str">
        <f>IFERROR(__xludf.DUMMYFUNCTION("GOOGLETRANSLATE(D606,""de"",""en"")"),"I need to get a job to live independently.")</f>
        <v>I need to get a job to live independently.</v>
      </c>
      <c r="F606" s="2"/>
    </row>
    <row r="607">
      <c r="A607" s="3" t="s">
        <v>1891</v>
      </c>
      <c r="B607" s="1" t="s">
        <v>1892</v>
      </c>
      <c r="D607" s="3" t="s">
        <v>1893</v>
      </c>
      <c r="E607" s="3" t="str">
        <f>IFERROR(__xludf.DUMMYFUNCTION("GOOGLETRANSLATE(D607,""de"",""en"")"),"Kara and Nate's credit card entitles them to use the premium lounge.")</f>
        <v>Kara and Nate's credit card entitles them to use the premium lounge.</v>
      </c>
      <c r="F607" s="2"/>
    </row>
    <row r="608">
      <c r="A608" s="11" t="str">
        <f>IFERROR(__xludf.DUMMYFUNCTION("GOOGLETRANSLATE(B608,""de"",""en"")"),"Sound recordings")</f>
        <v>Sound recordings</v>
      </c>
      <c r="B608" s="1" t="s">
        <v>1894</v>
      </c>
      <c r="D608" s="2"/>
      <c r="E608" s="3" t="str">
        <f>IFERROR(__xludf.DUMMYFUNCTION("GOOGLETRANSLATE(D608,""de"",""en"")"),"#VALUE!")</f>
        <v>#VALUE!</v>
      </c>
      <c r="F608" s="2"/>
    </row>
    <row r="609">
      <c r="A609" s="11" t="str">
        <f>IFERROR(__xludf.DUMMYFUNCTION("GOOGLETRANSLATE(B609,""de"",""en"")"),"Loan period")</f>
        <v>Loan period</v>
      </c>
      <c r="B609" s="1" t="s">
        <v>1895</v>
      </c>
      <c r="D609" s="3" t="s">
        <v>1896</v>
      </c>
      <c r="E609" s="3" t="str">
        <f>IFERROR(__xludf.DUMMYFUNCTION("GOOGLETRANSLATE(D609,""de"",""en"")"),"The loan period for books from the library is two weeks, print media is four weeks, and CDs and DVDs are two weeks.")</f>
        <v>The loan period for books from the library is two weeks, print media is four weeks, and CDs and DVDs are two weeks.</v>
      </c>
      <c r="F609" s="2"/>
    </row>
    <row r="610">
      <c r="A610" s="11" t="str">
        <f>IFERROR(__xludf.DUMMYFUNCTION("GOOGLETRANSLATE(B610,""de"",""en"")"),"amounts")</f>
        <v>amounts</v>
      </c>
      <c r="B610" s="1" t="s">
        <v>1897</v>
      </c>
      <c r="D610" s="3" t="s">
        <v>1898</v>
      </c>
      <c r="E610" s="3" t="str">
        <f>IFERROR(__xludf.DUMMYFUNCTION("GOOGLETRANSLATE(D610,""de"",""en"")"),"I have to return the book because the loan period is only 2 days")</f>
        <v>I have to return the book because the loan period is only 2 days</v>
      </c>
      <c r="F610" s="2"/>
    </row>
    <row r="611">
      <c r="A611" s="11" t="str">
        <f>IFERROR(__xludf.DUMMYFUNCTION("GOOGLETRANSLATE(B611,""de"",""en"")"),"limited")</f>
        <v>limited</v>
      </c>
      <c r="B611" s="1" t="s">
        <v>1899</v>
      </c>
      <c r="D611" s="3" t="s">
        <v>1900</v>
      </c>
      <c r="E611" s="3" t="str">
        <f>IFERROR(__xludf.DUMMYFUNCTION("GOOGLETRANSLATE(D611,""de"",""en"")"),"Mytsy: ""Sale! Limited time only!"" and went shopping.")</f>
        <v>Mytsy: "Sale! Limited time only!" and went shopping.</v>
      </c>
      <c r="F611" s="2"/>
    </row>
    <row r="612">
      <c r="A612" s="11" t="str">
        <f>IFERROR(__xludf.DUMMYFUNCTION("GOOGLETRANSLATE(B612,""de"",""en"")"),"Damaged")</f>
        <v>Damaged</v>
      </c>
      <c r="B612" s="1" t="s">
        <v>1901</v>
      </c>
      <c r="D612" s="3" t="s">
        <v>1902</v>
      </c>
      <c r="E612" s="3" t="str">
        <f>IFERROR(__xludf.DUMMYFUNCTION("GOOGLETRANSLATE(D612,""de"",""en"")"),"Nimmy damaged the library book. Now she has to pay an administrative fee.")</f>
        <v>Nimmy damaged the library book. Now she has to pay an administrative fee.</v>
      </c>
      <c r="F612" s="2"/>
    </row>
    <row r="613">
      <c r="A613" s="11" t="str">
        <f>IFERROR(__xludf.DUMMYFUNCTION("GOOGLETRANSLATE(B613,""de"",""en"")"),"Transgress")</f>
        <v>Transgress</v>
      </c>
      <c r="B613" s="1" t="s">
        <v>1903</v>
      </c>
      <c r="D613" s="3" t="s">
        <v>1904</v>
      </c>
      <c r="E613" s="3" t="str">
        <f>IFERROR(__xludf.DUMMYFUNCTION("GOOGLETRANSLATE(D613,""de"",""en"")"),"Please do not cross the boundaries of the garden.")</f>
        <v>Please do not cross the boundaries of the garden.</v>
      </c>
      <c r="F613" s="2"/>
    </row>
    <row r="614">
      <c r="A614" s="3" t="s">
        <v>1905</v>
      </c>
      <c r="B614" s="1" t="s">
        <v>1906</v>
      </c>
      <c r="D614" s="3" t="s">
        <v>1902</v>
      </c>
      <c r="E614" s="3" t="str">
        <f>IFERROR(__xludf.DUMMYFUNCTION("GOOGLETRANSLATE(D614,""de"",""en"")"),"Nimmy damaged the library book. Now she has to pay an administrative fee.")</f>
        <v>Nimmy damaged the library book. Now she has to pay an administrative fee.</v>
      </c>
      <c r="F614" s="2"/>
    </row>
    <row r="615">
      <c r="A615" s="11" t="str">
        <f>IFERROR(__xludf.DUMMYFUNCTION("GOOGLETRANSLATE(B615,""de"",""en"")"),"fee")</f>
        <v>fee</v>
      </c>
      <c r="B615" s="1" t="s">
        <v>1907</v>
      </c>
      <c r="D615" s="3" t="s">
        <v>1908</v>
      </c>
      <c r="E615" s="3" t="str">
        <f>IFERROR(__xludf.DUMMYFUNCTION("GOOGLETRANSLATE(D615,""de"",""en"")"),"If you cancel your flight ticket, a cancellation fee will be charged.")</f>
        <v>If you cancel your flight ticket, a cancellation fee will be charged.</v>
      </c>
      <c r="F615" s="2"/>
    </row>
    <row r="616">
      <c r="A616" s="11" t="str">
        <f>IFERROR(__xludf.DUMMYFUNCTION("GOOGLETRANSLATE(B616,""de"",""en"")"),"Cancellation fee")</f>
        <v>Cancellation fee</v>
      </c>
      <c r="B616" s="1" t="s">
        <v>1909</v>
      </c>
      <c r="E616" s="3" t="str">
        <f>IFERROR(__xludf.DUMMYFUNCTION("GOOGLETRANSLATE(D616,""de"",""en"")"),"#VALUE!")</f>
        <v>#VALUE!</v>
      </c>
      <c r="F616" s="2"/>
    </row>
    <row r="617">
      <c r="A617" s="11" t="str">
        <f>IFERROR(__xludf.DUMMYFUNCTION("GOOGLETRANSLATE(B617,""de"",""en"")"),"details")</f>
        <v>details</v>
      </c>
      <c r="B617" s="1" t="s">
        <v>1760</v>
      </c>
      <c r="D617" s="3" t="s">
        <v>1910</v>
      </c>
      <c r="E617" s="3" t="str">
        <f>IFERROR(__xludf.DUMMYFUNCTION("GOOGLETRANSLATE(D617,""de"",""en"")"),"I can't see details like that without glasses")</f>
        <v>I can't see details like that without glasses</v>
      </c>
      <c r="F617" s="2"/>
    </row>
    <row r="618">
      <c r="A618" s="11" t="str">
        <f>IFERROR(__xludf.DUMMYFUNCTION("GOOGLETRANSLATE(B618,""de"",""en"")"),"the same")</f>
        <v>the same</v>
      </c>
      <c r="B618" s="1" t="s">
        <v>1911</v>
      </c>
      <c r="D618" s="3" t="s">
        <v>1912</v>
      </c>
      <c r="E618" s="3" t="str">
        <f>IFERROR(__xludf.DUMMYFUNCTION("GOOGLETRANSLATE(D618,""de"",""en"")"),"I always order the same dish at this Korean restaurant: Jjampong")</f>
        <v>I always order the same dish at this Korean restaurant: Jjampong</v>
      </c>
      <c r="F618" s="2"/>
    </row>
    <row r="619">
      <c r="A619" s="11" t="str">
        <f>IFERROR(__xludf.DUMMYFUNCTION("GOOGLETRANSLATE(B619,""de"",""en"")"),"appear")</f>
        <v>appear</v>
      </c>
      <c r="B619" s="1" t="s">
        <v>1913</v>
      </c>
      <c r="D619" s="3" t="s">
        <v>1914</v>
      </c>
      <c r="E619" s="3" t="str">
        <f>IFERROR(__xludf.DUMMYFUNCTION("GOOGLETRANSLATE(D619,""de"",""en"")"),"These symptoms can appear suddenly.")</f>
        <v>These symptoms can appear suddenly.</v>
      </c>
      <c r="F619" s="2"/>
    </row>
    <row r="620">
      <c r="D620" s="3" t="s">
        <v>1915</v>
      </c>
      <c r="E620" s="3" t="str">
        <f>IFERROR(__xludf.DUMMYFUNCTION("GOOGLETRANSLATE(D620,""de"",""en"")"),"A new star has appeared in the sky.")</f>
        <v>A new star has appeared in the sky.</v>
      </c>
      <c r="F620" s="2"/>
    </row>
    <row r="621">
      <c r="A621" s="11" t="str">
        <f>IFERROR(__xludf.DUMMYFUNCTION("GOOGLETRANSLATE(B621,""de"",""en"")"),"Please refer")</f>
        <v>Please refer</v>
      </c>
      <c r="B621" s="1" t="s">
        <v>1916</v>
      </c>
      <c r="D621" s="3" t="s">
        <v>1917</v>
      </c>
      <c r="E621" s="3" t="str">
        <f>IFERROR(__xludf.DUMMYFUNCTION("GOOGLETRANSLATE(D621,""de"",""en"")"),"Please see the following text for more clarity.")</f>
        <v>Please see the following text for more clarity.</v>
      </c>
      <c r="F621" s="2"/>
    </row>
    <row r="622">
      <c r="A622" s="3" t="s">
        <v>1918</v>
      </c>
      <c r="B622" s="1" t="s">
        <v>1919</v>
      </c>
      <c r="D622" s="3" t="s">
        <v>1920</v>
      </c>
      <c r="E622" s="3" t="str">
        <f>IFERROR(__xludf.DUMMYFUNCTION("GOOGLETRANSLATE(D622,""de"",""en"")"),"I am not going with Shreya but with Swati.")</f>
        <v>I am not going with Shreya but with Swati.</v>
      </c>
      <c r="F622" s="2"/>
    </row>
    <row r="623">
      <c r="A623" s="11" t="str">
        <f>IFERROR(__xludf.DUMMYFUNCTION("GOOGLETRANSLATE(B623,""de"",""en"")"),"intake")</f>
        <v>intake</v>
      </c>
      <c r="B623" s="1" t="s">
        <v>1921</v>
      </c>
      <c r="D623" s="2"/>
      <c r="E623" s="3" t="str">
        <f>IFERROR(__xludf.DUMMYFUNCTION("GOOGLETRANSLATE(D623,""de"",""en"")"),"#VALUE!")</f>
        <v>#VALUE!</v>
      </c>
      <c r="F623" s="2"/>
    </row>
    <row r="624">
      <c r="A624" s="11"/>
      <c r="B624" s="1"/>
      <c r="D624" s="2"/>
      <c r="E624" s="3" t="str">
        <f>IFERROR(__xludf.DUMMYFUNCTION("GOOGLETRANSLATE(D624,""de"",""en"")"),"#VALUE!")</f>
        <v>#VALUE!</v>
      </c>
      <c r="F624" s="2"/>
    </row>
    <row r="625">
      <c r="A625" s="11" t="str">
        <f>IFERROR(__xludf.DUMMYFUNCTION("GOOGLETRANSLATE(B625,""de"",""en"")"),"primarily")</f>
        <v>primarily</v>
      </c>
      <c r="B625" s="1" t="s">
        <v>1922</v>
      </c>
      <c r="D625" s="3" t="s">
        <v>1923</v>
      </c>
      <c r="E625" s="3" t="str">
        <f>IFERROR(__xludf.DUMMYFUNCTION("GOOGLETRANSLATE(D625,""de"",""en"")"),"He communicates primarily with his team via email./ Our team is primarily responsible for customer support.")</f>
        <v>He communicates primarily with his team via email./ Our team is primarily responsible for customer support.</v>
      </c>
      <c r="F625" s="2"/>
    </row>
    <row r="626">
      <c r="A626" s="11" t="str">
        <f>IFERROR(__xludf.DUMMYFUNCTION("GOOGLETRANSLATE(B626,""de"",""en"")"),"liquid")</f>
        <v>liquid</v>
      </c>
      <c r="B626" s="1" t="s">
        <v>1924</v>
      </c>
      <c r="D626" s="2"/>
      <c r="E626" s="3" t="str">
        <f>IFERROR(__xludf.DUMMYFUNCTION("GOOGLETRANSLATE(D626,""de"",""en"")"),"#VALUE!")</f>
        <v>#VALUE!</v>
      </c>
      <c r="F626" s="2"/>
    </row>
    <row r="627">
      <c r="A627" s="11" t="str">
        <f>IFERROR(__xludf.DUMMYFUNCTION("GOOGLETRANSLATE(B627,""de"",""en"")"),"sober")</f>
        <v>sober</v>
      </c>
      <c r="B627" s="1" t="s">
        <v>1925</v>
      </c>
      <c r="D627" s="3" t="s">
        <v>1926</v>
      </c>
      <c r="E627" s="3" t="str">
        <f>IFERROR(__xludf.DUMMYFUNCTION("GOOGLETRANSLATE(D627,""de"",""en"")"),"He was drunk last night. After a night's sleep he is sober again.")</f>
        <v>He was drunk last night. After a night's sleep he is sober again.</v>
      </c>
      <c r="F627" s="2"/>
    </row>
    <row r="628">
      <c r="A628" s="11" t="str">
        <f>IFERROR(__xludf.DUMMYFUNCTION("GOOGLETRANSLATE(B628,""de"",""en"")"),"sufficient")</f>
        <v>sufficient</v>
      </c>
      <c r="B628" s="1" t="s">
        <v>1927</v>
      </c>
      <c r="D628" s="3" t="s">
        <v>1928</v>
      </c>
      <c r="E628" s="3" t="str">
        <f>IFERROR(__xludf.DUMMYFUNCTION("GOOGLETRANSLATE(D628,""de"",""en"")"),"Please make sure you drink enough water.")</f>
        <v>Please make sure you drink enough water.</v>
      </c>
      <c r="F628" s="2"/>
    </row>
    <row r="629">
      <c r="A629" s="11" t="str">
        <f>IFERROR(__xludf.DUMMYFUNCTION("GOOGLETRANSLATE(B629,""de"",""en"")"),"alleviated")</f>
        <v>alleviated</v>
      </c>
      <c r="B629" s="1" t="s">
        <v>1929</v>
      </c>
      <c r="D629" s="3" t="s">
        <v>1930</v>
      </c>
      <c r="E629" s="3" t="str">
        <f>IFERROR(__xludf.DUMMYFUNCTION("GOOGLETRANSLATE(D629,""de"",""en"")"),"The massage relieved my back pain./ The medication relieved her headache.")</f>
        <v>The massage relieved my back pain./ The medication relieved her headache.</v>
      </c>
      <c r="F629" s="2"/>
    </row>
    <row r="630">
      <c r="A630" s="11" t="str">
        <f>IFERROR(__xludf.DUMMYFUNCTION("GOOGLETRANSLATE(B630,""de"",""en"")"),"increase")</f>
        <v>increase</v>
      </c>
      <c r="B630" s="1" t="s">
        <v>1931</v>
      </c>
      <c r="D630" s="2"/>
      <c r="E630" s="3" t="str">
        <f>IFERROR(__xludf.DUMMYFUNCTION("GOOGLETRANSLATE(D630,""de"",""en"")"),"#VALUE!")</f>
        <v>#VALUE!</v>
      </c>
      <c r="F630" s="2"/>
    </row>
    <row r="631">
      <c r="A631" s="11" t="str">
        <f>IFERROR(__xludf.DUMMYFUNCTION("GOOGLETRANSLATE(B631,""de"",""en"")"),"neurovegetative")</f>
        <v>neurovegetative</v>
      </c>
      <c r="B631" s="1" t="s">
        <v>1932</v>
      </c>
      <c r="D631" s="2"/>
      <c r="E631" s="3" t="str">
        <f>IFERROR(__xludf.DUMMYFUNCTION("GOOGLETRANSLATE(D631,""de"",""en"")"),"#VALUE!")</f>
        <v>#VALUE!</v>
      </c>
      <c r="F631" s="2"/>
    </row>
    <row r="632">
      <c r="A632" s="11" t="str">
        <f>IFERROR(__xludf.DUMMYFUNCTION("GOOGLETRANSLATE(B632,""de"",""en"")"),"Vomit")</f>
        <v>Vomit</v>
      </c>
      <c r="B632" s="1" t="s">
        <v>1933</v>
      </c>
      <c r="D632" s="2"/>
      <c r="E632" s="3" t="str">
        <f>IFERROR(__xludf.DUMMYFUNCTION("GOOGLETRANSLATE(D632,""de"",""en"")"),"#VALUE!")</f>
        <v>#VALUE!</v>
      </c>
      <c r="F632" s="2"/>
    </row>
    <row r="633">
      <c r="A633" s="11" t="str">
        <f>IFERROR(__xludf.DUMMYFUNCTION("GOOGLETRANSLATE(B633,""de"",""en"")"),"Diarrhea")</f>
        <v>Diarrhea</v>
      </c>
      <c r="B633" s="1" t="s">
        <v>1934</v>
      </c>
      <c r="D633" s="2"/>
      <c r="E633" s="3" t="str">
        <f>IFERROR(__xludf.DUMMYFUNCTION("GOOGLETRANSLATE(D633,""de"",""en"")"),"#VALUE!")</f>
        <v>#VALUE!</v>
      </c>
      <c r="F633" s="2"/>
    </row>
    <row r="634">
      <c r="A634" s="11" t="str">
        <f>IFERROR(__xludf.DUMMYFUNCTION("GOOGLETRANSLATE(B634,""de"",""en"")"),"Gastrointestinal tract")</f>
        <v>Gastrointestinal tract</v>
      </c>
      <c r="B634" s="1" t="s">
        <v>1935</v>
      </c>
      <c r="D634" s="2"/>
      <c r="E634" s="3" t="str">
        <f>IFERROR(__xludf.DUMMYFUNCTION("GOOGLETRANSLATE(D634,""de"",""en"")"),"#VALUE!")</f>
        <v>#VALUE!</v>
      </c>
      <c r="F634" s="2"/>
    </row>
    <row r="635">
      <c r="A635" s="11" t="str">
        <f>IFERROR(__xludf.DUMMYFUNCTION("GOOGLETRANSLATE(B635,""de"",""en"")"),"personal message")</f>
        <v>personal message</v>
      </c>
      <c r="B635" s="1" t="s">
        <v>1936</v>
      </c>
      <c r="D635" s="2"/>
      <c r="E635" s="3" t="str">
        <f>IFERROR(__xludf.DUMMYFUNCTION("GOOGLETRANSLATE(D635,""de"",""en"")"),"#VALUE!")</f>
        <v>#VALUE!</v>
      </c>
      <c r="F635" s="2"/>
    </row>
    <row r="636">
      <c r="A636" s="11" t="str">
        <f>IFERROR(__xludf.DUMMYFUNCTION("GOOGLETRANSLATE(B636,""de"",""en"")"),"General")</f>
        <v>General</v>
      </c>
      <c r="B636" s="1" t="s">
        <v>1937</v>
      </c>
      <c r="D636" s="3" t="s">
        <v>1938</v>
      </c>
      <c r="E636" s="3" t="str">
        <f>IFERROR(__xludf.DUMMYFUNCTION("GOOGLETRANSLATE(D636,""de"",""en"")"),"The general opinion is that exercise is good for your health. / Diana's Tomb is open to general visitors in August.")</f>
        <v>The general opinion is that exercise is good for your health. / Diana's Tomb is open to general visitors in August.</v>
      </c>
      <c r="F636" s="2"/>
    </row>
    <row r="637">
      <c r="A637" s="11" t="str">
        <f>IFERROR(__xludf.DUMMYFUNCTION("GOOGLETRANSLATE(B637,""de"",""en"")"),"Newspaper")</f>
        <v>Newspaper</v>
      </c>
      <c r="B637" s="1" t="s">
        <v>1939</v>
      </c>
      <c r="D637" s="2"/>
      <c r="E637" s="3" t="str">
        <f>IFERROR(__xludf.DUMMYFUNCTION("GOOGLETRANSLATE(D637,""de"",""en"")"),"#VALUE!")</f>
        <v>#VALUE!</v>
      </c>
      <c r="F637" s="2"/>
    </row>
    <row r="638">
      <c r="A638" s="11" t="str">
        <f>IFERROR(__xludf.DUMMYFUNCTION("GOOGLETRANSLATE(B638,""de"",""en"")"),"headline")</f>
        <v>headline</v>
      </c>
      <c r="B638" s="1" t="s">
        <v>1940</v>
      </c>
      <c r="D638" s="3" t="s">
        <v>1941</v>
      </c>
      <c r="E638" s="3" t="str">
        <f>IFERROR(__xludf.DUMMYFUNCTION("GOOGLETRANSLATE(D638,""de"",""en"")"),"The PresidentialElections are in the headlines of the Washington Post/Times of India.")</f>
        <v>The PresidentialElections are in the headlines of the Washington Post/Times of India.</v>
      </c>
      <c r="F638" s="2"/>
    </row>
    <row r="639">
      <c r="A639" s="11" t="str">
        <f>IFERROR(__xludf.DUMMYFUNCTION("GOOGLETRANSLATE(B639,""de"",""en"")"),"Letter to the editor")</f>
        <v>Letter to the editor</v>
      </c>
      <c r="B639" s="1" t="s">
        <v>1942</v>
      </c>
      <c r="D639" s="2"/>
      <c r="E639" s="3" t="str">
        <f>IFERROR(__xludf.DUMMYFUNCTION("GOOGLETRANSLATE(D639,""de"",""en"")"),"#VALUE!")</f>
        <v>#VALUE!</v>
      </c>
      <c r="F639" s="2"/>
    </row>
    <row r="640">
      <c r="A640" s="11" t="str">
        <f>IFERROR(__xludf.DUMMYFUNCTION("GOOGLETRANSLATE(B640,""de"",""en"")"),"divides")</f>
        <v>divides</v>
      </c>
      <c r="B640" s="1" t="s">
        <v>1943</v>
      </c>
      <c r="D640" s="3" t="s">
        <v>1944</v>
      </c>
      <c r="E640" s="3" t="str">
        <f>IFERROR(__xludf.DUMMYFUNCTION("GOOGLETRANSLATE(D640,""de"",""en"")"),"We have to divide the work. / Please divide the pizza into six pieces.")</f>
        <v>We have to divide the work. / Please divide the pizza into six pieces.</v>
      </c>
      <c r="F640" s="2"/>
    </row>
    <row r="641">
      <c r="A641" s="11" t="str">
        <f>IFERROR(__xludf.DUMMYFUNCTION("GOOGLETRANSLATE(B641,""de"",""en"")"),"official notification")</f>
        <v>official notification</v>
      </c>
      <c r="B641" s="1" t="s">
        <v>1945</v>
      </c>
      <c r="D641" s="2"/>
      <c r="E641" s="3" t="str">
        <f>IFERROR(__xludf.DUMMYFUNCTION("GOOGLETRANSLATE(D641,""de"",""en"")"),"#VALUE!")</f>
        <v>#VALUE!</v>
      </c>
      <c r="F641" s="2"/>
    </row>
    <row r="642">
      <c r="A642" s="11" t="str">
        <f>IFERROR(__xludf.DUMMYFUNCTION("GOOGLETRANSLATE(B642,""de"",""en"")"),"Departure")</f>
        <v>Departure</v>
      </c>
      <c r="B642" s="1" t="s">
        <v>1946</v>
      </c>
      <c r="D642" s="3" t="s">
        <v>1947</v>
      </c>
      <c r="E642" s="3" t="str">
        <f>IFERROR(__xludf.DUMMYFUNCTION("GOOGLETRANSLATE(D642,""de"",""en"")"),"Our journey began with the departure of the train.")</f>
        <v>Our journey began with the departure of the train.</v>
      </c>
      <c r="F642" s="2"/>
    </row>
    <row r="643">
      <c r="A643" s="11" t="str">
        <f>IFERROR(__xludf.DUMMYFUNCTION("GOOGLETRANSLATE(B643,""de"",""en"")"),"unlimited")</f>
        <v>unlimited</v>
      </c>
      <c r="B643" s="1" t="s">
        <v>1948</v>
      </c>
      <c r="D643" s="3" t="s">
        <v>1949</v>
      </c>
      <c r="E643" s="3" t="str">
        <f>IFERROR(__xludf.DUMMYFUNCTION("GOOGLETRANSLATE(D643,""de"",""en"")"),"Gurudwara offers unlimited food for everyone.")</f>
        <v>Gurudwara offers unlimited food for everyone.</v>
      </c>
      <c r="F643" s="2"/>
    </row>
    <row r="644">
      <c r="A644" s="11" t="str">
        <f>IFERROR(__xludf.DUMMYFUNCTION("GOOGLETRANSLATE(B644,""de"",""en"")"),"Letter to the editor")</f>
        <v>Letter to the editor</v>
      </c>
      <c r="B644" s="1" t="s">
        <v>1942</v>
      </c>
      <c r="D644" s="2"/>
      <c r="E644" s="3" t="str">
        <f>IFERROR(__xludf.DUMMYFUNCTION("GOOGLETRANSLATE(D644,""de"",""en"")"),"#VALUE!")</f>
        <v>#VALUE!</v>
      </c>
      <c r="F644" s="2"/>
    </row>
    <row r="645">
      <c r="A645" s="11" t="str">
        <f>IFERROR(__xludf.DUMMYFUNCTION("GOOGLETRANSLATE(B645,""de"",""en"")"),"Lineup")</f>
        <v>Lineup</v>
      </c>
      <c r="B645" s="1" t="s">
        <v>1950</v>
      </c>
      <c r="D645" s="3" t="s">
        <v>1951</v>
      </c>
      <c r="E645" s="3" t="str">
        <f>IFERROR(__xludf.DUMMYFUNCTION("GOOGLETRANSLATE(D645,""de"",""en"")"),"Here is the lineup of participants for tomorrow's meeting.")</f>
        <v>Here is the lineup of participants for tomorrow's meeting.</v>
      </c>
      <c r="F645" s="2"/>
    </row>
    <row r="646">
      <c r="A646" s="3" t="s">
        <v>1952</v>
      </c>
      <c r="B646" s="1" t="s">
        <v>1953</v>
      </c>
      <c r="D646" s="3" t="s">
        <v>1954</v>
      </c>
      <c r="E646" s="3" t="str">
        <f>IFERROR(__xludf.DUMMYFUNCTION("GOOGLETRANSLATE(D646,""de"",""en"")"),"You can publish your own contributions on the website.")</f>
        <v>You can publish your own contributions on the website.</v>
      </c>
      <c r="F646" s="2"/>
    </row>
    <row r="647">
      <c r="A647" s="11" t="str">
        <f>IFERROR(__xludf.DUMMYFUNCTION("GOOGLETRANSLATE(B647,""de"",""en"")"),"set")</f>
        <v>set</v>
      </c>
      <c r="B647" s="1" t="s">
        <v>1955</v>
      </c>
      <c r="D647" s="3" t="s">
        <v>1956</v>
      </c>
      <c r="E647" s="3" t="str">
        <f>IFERROR(__xludf.DUMMYFUNCTION("GOOGLETRANSLATE(D647,""de"",""en"")"),"Prince William and Kate Middleton are known contributors to charity organizations")</f>
        <v>Prince William and Kate Middleton are known contributors to charity organizations</v>
      </c>
      <c r="F647" s="2"/>
    </row>
    <row r="648">
      <c r="A648" s="11" t="str">
        <f>IFERROR(__xludf.DUMMYFUNCTION("GOOGLETRANSLATE(B648,""de"",""en"")"),"fixed")</f>
        <v>fixed</v>
      </c>
      <c r="B648" s="1" t="s">
        <v>1957</v>
      </c>
      <c r="E648" s="3" t="str">
        <f>IFERROR(__xludf.DUMMYFUNCTION("GOOGLETRANSLATE(D648,""de"",""en"")"),"#VALUE!")</f>
        <v>#VALUE!</v>
      </c>
      <c r="F648" s="2"/>
    </row>
    <row r="649">
      <c r="A649" s="11" t="str">
        <f>IFERROR(__xludf.DUMMYFUNCTION("GOOGLETRANSLATE(B649,""de"",""en"")"),"contrast")</f>
        <v>contrast</v>
      </c>
      <c r="B649" s="1" t="s">
        <v>1958</v>
      </c>
      <c r="E649" s="3" t="str">
        <f>IFERROR(__xludf.DUMMYFUNCTION("GOOGLETRANSLATE(D649,""de"",""en"")"),"#VALUE!")</f>
        <v>#VALUE!</v>
      </c>
      <c r="F649" s="2"/>
    </row>
    <row r="650">
      <c r="A650" s="11" t="str">
        <f>IFERROR(__xludf.DUMMYFUNCTION("GOOGLETRANSLATE(B650,""de"",""en"")"),"express")</f>
        <v>express</v>
      </c>
      <c r="B650" s="1" t="s">
        <v>1108</v>
      </c>
      <c r="E650" s="3" t="str">
        <f>IFERROR(__xludf.DUMMYFUNCTION("GOOGLETRANSLATE(D650,""de"",""en"")"),"#VALUE!")</f>
        <v>#VALUE!</v>
      </c>
      <c r="F650" s="2"/>
    </row>
    <row r="651">
      <c r="A651" s="11" t="str">
        <f>IFERROR(__xludf.DUMMYFUNCTION("GOOGLETRANSLATE(B651,""de"",""en"")"),"whines")</f>
        <v>whines</v>
      </c>
      <c r="B651" s="1" t="s">
        <v>1959</v>
      </c>
      <c r="D651" s="1" t="s">
        <v>1960</v>
      </c>
      <c r="E651" s="3" t="str">
        <f>IFERROR(__xludf.DUMMYFUNCTION("GOOGLETRANSLATE(D651,""de"",""en"")"),"Stop whining and just do your homework!")</f>
        <v>Stop whining and just do your homework!</v>
      </c>
      <c r="F651" s="2"/>
    </row>
    <row r="652">
      <c r="A652" s="11" t="str">
        <f>IFERROR(__xludf.DUMMYFUNCTION("GOOGLETRANSLATE(B652,""de"",""en"")"),"complains")</f>
        <v>complains</v>
      </c>
      <c r="B652" s="1" t="s">
        <v>1961</v>
      </c>
      <c r="D652" s="1" t="s">
        <v>1962</v>
      </c>
      <c r="E652" s="3" t="str">
        <f>IFERROR(__xludf.DUMMYFUNCTION("GOOGLETRANSLATE(D652,""de"",""en"")"),"Mummy complains about Dad all the time.")</f>
        <v>Mummy complains about Dad all the time.</v>
      </c>
      <c r="F652" s="2"/>
    </row>
    <row r="653">
      <c r="A653" s="11" t="str">
        <f>IFERROR(__xludf.DUMMYFUNCTION("GOOGLETRANSLATE(B653,""de"",""en"")"),"radiation")</f>
        <v>radiation</v>
      </c>
      <c r="B653" s="1" t="s">
        <v>1963</v>
      </c>
      <c r="D653" s="1" t="s">
        <v>1964</v>
      </c>
      <c r="E653" s="3" t="str">
        <f>IFERROR(__xludf.DUMMYFUNCTION("GOOGLETRANSLATE(D653,""de"",""en"")"),"The radiation in the microwave heats the food.")</f>
        <v>The radiation in the microwave heats the food.</v>
      </c>
      <c r="F653" s="2"/>
    </row>
    <row r="654">
      <c r="A654" s="11" t="str">
        <f>IFERROR(__xludf.DUMMYFUNCTION("GOOGLETRANSLATE(B654,""de"",""en"")"),"#REF!")</f>
        <v>#REF!</v>
      </c>
      <c r="B654" s="5" t="str">
        <f>IFERROR(__xludf.DUMMYFUNCTION("GOOGLETRANSLATE(A654,""en"",""de"")"),"#REF!")</f>
        <v>#REF!</v>
      </c>
      <c r="D654" s="1" t="s">
        <v>1965</v>
      </c>
      <c r="E654" s="3" t="str">
        <f>IFERROR(__xludf.DUMMYFUNCTION("GOOGLETRANSLATE(D654,""de"",""en"")"),"After the atomic explosion in Hiroshima, dangerous radiation levels continued in the region for years.")</f>
        <v>After the atomic explosion in Hiroshima, dangerous radiation levels continued in the region for years.</v>
      </c>
      <c r="F654" s="2"/>
    </row>
    <row r="655">
      <c r="A655" s="11" t="str">
        <f>IFERROR(__xludf.DUMMYFUNCTION("GOOGLETRANSLATE(B655,""de"",""en"")"),"Intentions")</f>
        <v>Intentions</v>
      </c>
      <c r="B655" s="1" t="s">
        <v>1966</v>
      </c>
      <c r="E655" s="3" t="str">
        <f>IFERROR(__xludf.DUMMYFUNCTION("GOOGLETRANSLATE(D655,""de"",""en"")"),"#VALUE!")</f>
        <v>#VALUE!</v>
      </c>
      <c r="F655" s="2"/>
    </row>
    <row r="656">
      <c r="A656" s="11" t="str">
        <f>IFERROR(__xludf.DUMMYFUNCTION("GOOGLETRANSLATE(B656,""de"",""en"")"),"return")</f>
        <v>return</v>
      </c>
      <c r="B656" s="1" t="s">
        <v>1967</v>
      </c>
      <c r="E656" s="3" t="str">
        <f>IFERROR(__xludf.DUMMYFUNCTION("GOOGLETRANSLATE(D656,""de"",""en"")"),"#VALUE!")</f>
        <v>#VALUE!</v>
      </c>
      <c r="F656" s="2"/>
    </row>
    <row r="657">
      <c r="A657" s="11" t="str">
        <f>IFERROR(__xludf.DUMMYFUNCTION("GOOGLETRANSLATE(B657,""de"",""en"")"),"Loss")</f>
        <v>Loss</v>
      </c>
      <c r="B657" s="1" t="s">
        <v>1968</v>
      </c>
      <c r="E657" s="3" t="str">
        <f>IFERROR(__xludf.DUMMYFUNCTION("GOOGLETRANSLATE(D657,""de"",""en"")"),"#VALUE!")</f>
        <v>#VALUE!</v>
      </c>
      <c r="F657" s="2"/>
    </row>
    <row r="658">
      <c r="A658" s="11" t="str">
        <f>IFERROR(__xludf.DUMMYFUNCTION("GOOGLETRANSLATE(B658,""de"",""en"")"),"incompleteness")</f>
        <v>incompleteness</v>
      </c>
      <c r="B658" s="1" t="s">
        <v>1969</v>
      </c>
      <c r="E658" s="3" t="str">
        <f>IFERROR(__xludf.DUMMYFUNCTION("GOOGLETRANSLATE(D658,""de"",""en"")"),"#VALUE!")</f>
        <v>#VALUE!</v>
      </c>
      <c r="F658" s="2"/>
    </row>
    <row r="659">
      <c r="A659" s="11" t="str">
        <f>IFERROR(__xludf.DUMMYFUNCTION("GOOGLETRANSLATE(B659,""de"",""en"")"),"Donation of money")</f>
        <v>Donation of money</v>
      </c>
      <c r="B659" s="1" t="s">
        <v>1970</v>
      </c>
      <c r="E659" s="3" t="str">
        <f>IFERROR(__xludf.DUMMYFUNCTION("GOOGLETRANSLATE(D659,""de"",""en"")"),"#VALUE!")</f>
        <v>#VALUE!</v>
      </c>
      <c r="F659" s="2"/>
    </row>
    <row r="660">
      <c r="A660" s="11" t="str">
        <f>IFERROR(__xludf.DUMMYFUNCTION("GOOGLETRANSLATE(B660,""de"",""en"")"),"More careful")</f>
        <v>More careful</v>
      </c>
      <c r="B660" s="1" t="s">
        <v>1971</v>
      </c>
      <c r="E660" s="3" t="str">
        <f>IFERROR(__xludf.DUMMYFUNCTION("GOOGLETRANSLATE(D660,""de"",""en"")"),"#VALUE!")</f>
        <v>#VALUE!</v>
      </c>
      <c r="F660" s="2"/>
    </row>
    <row r="661">
      <c r="A661" s="11" t="str">
        <f>IFERROR(__xludf.DUMMYFUNCTION("GOOGLETRANSLATE(B661,""de"",""en"")"),"stretch")</f>
        <v>stretch</v>
      </c>
      <c r="B661" s="1" t="s">
        <v>1972</v>
      </c>
      <c r="E661" s="3" t="str">
        <f>IFERROR(__xludf.DUMMYFUNCTION("GOOGLETRANSLATE(D661,""de"",""en"")"),"#VALUE!")</f>
        <v>#VALUE!</v>
      </c>
      <c r="F661" s="2"/>
    </row>
    <row r="662">
      <c r="A662" s="11" t="str">
        <f>IFERROR(__xludf.DUMMYFUNCTION("GOOGLETRANSLATE(B662,""de"",""en"")"),"through this")</f>
        <v>through this</v>
      </c>
      <c r="B662" s="1" t="s">
        <v>1973</v>
      </c>
      <c r="E662" s="3" t="str">
        <f>IFERROR(__xludf.DUMMYFUNCTION("GOOGLETRANSLATE(D662,""de"",""en"")"),"#VALUE!")</f>
        <v>#VALUE!</v>
      </c>
      <c r="F662" s="2"/>
    </row>
    <row r="663">
      <c r="A663" s="11" t="str">
        <f>IFERROR(__xludf.DUMMYFUNCTION("GOOGLETRANSLATE(B663,""de"",""en"")"),"repeated")</f>
        <v>repeated</v>
      </c>
      <c r="B663" s="1" t="s">
        <v>1974</v>
      </c>
      <c r="E663" s="3" t="str">
        <f>IFERROR(__xludf.DUMMYFUNCTION("GOOGLETRANSLATE(D663,""de"",""en"")"),"#VALUE!")</f>
        <v>#VALUE!</v>
      </c>
      <c r="F663" s="2"/>
    </row>
    <row r="664">
      <c r="A664" s="11" t="str">
        <f>IFERROR(__xludf.DUMMYFUNCTION("GOOGLETRANSLATE(B664,""de"",""en"")"),"Delays")</f>
        <v>Delays</v>
      </c>
      <c r="B664" s="1" t="s">
        <v>1975</v>
      </c>
      <c r="E664" s="3" t="str">
        <f>IFERROR(__xludf.DUMMYFUNCTION("GOOGLETRANSLATE(D664,""de"",""en"")"),"#VALUE!")</f>
        <v>#VALUE!</v>
      </c>
      <c r="F664" s="2"/>
    </row>
    <row r="665">
      <c r="A665" s="3" t="s">
        <v>1976</v>
      </c>
      <c r="B665" s="1" t="s">
        <v>1977</v>
      </c>
      <c r="E665" s="3" t="str">
        <f>IFERROR(__xludf.DUMMYFUNCTION("GOOGLETRANSLATE(D665,""de"",""en"")"),"#VALUE!")</f>
        <v>#VALUE!</v>
      </c>
      <c r="F665" s="2"/>
    </row>
    <row r="666">
      <c r="A666" s="11" t="str">
        <f>IFERROR(__xludf.DUMMYFUNCTION("GOOGLETRANSLATE(B666,""de"",""en"")"),"complaint")</f>
        <v>complaint</v>
      </c>
      <c r="B666" s="1" t="s">
        <v>1978</v>
      </c>
      <c r="E666" s="3" t="str">
        <f>IFERROR(__xludf.DUMMYFUNCTION("GOOGLETRANSLATE(D666,""de"",""en"")"),"#VALUE!")</f>
        <v>#VALUE!</v>
      </c>
      <c r="F666" s="2"/>
    </row>
    <row r="667">
      <c r="A667" s="11" t="str">
        <f>IFERROR(__xludf.DUMMYFUNCTION("GOOGLETRANSLATE(B667,""de"",""en"")"),"Difficulties")</f>
        <v>Difficulties</v>
      </c>
      <c r="B667" s="1" t="s">
        <v>1979</v>
      </c>
      <c r="E667" s="3" t="str">
        <f>IFERROR(__xludf.DUMMYFUNCTION("GOOGLETRANSLATE(D667,""de"",""en"")"),"#VALUE!")</f>
        <v>#VALUE!</v>
      </c>
      <c r="F667" s="2"/>
    </row>
    <row r="668">
      <c r="A668" s="11" t="str">
        <f>IFERROR(__xludf.DUMMYFUNCTION("GOOGLETRANSLATE(B668,""de"",""en"")"),"compensate")</f>
        <v>compensate</v>
      </c>
      <c r="B668" s="1" t="s">
        <v>1980</v>
      </c>
      <c r="E668" s="3" t="str">
        <f>IFERROR(__xludf.DUMMYFUNCTION("GOOGLETRANSLATE(D668,""de"",""en"")"),"#VALUE!")</f>
        <v>#VALUE!</v>
      </c>
      <c r="F668" s="2"/>
    </row>
    <row r="669">
      <c r="A669" s="11" t="str">
        <f>IFERROR(__xludf.DUMMYFUNCTION("GOOGLETRANSLATE(B669,""de"",""en"")"),"even")</f>
        <v>even</v>
      </c>
      <c r="B669" s="1" t="s">
        <v>1981</v>
      </c>
      <c r="D669" s="1" t="s">
        <v>1982</v>
      </c>
      <c r="E669" s="3" t="str">
        <f>IFERROR(__xludf.DUMMYFUNCTION("GOOGLETRANSLATE(D669,""de"",""en"")"),"Even if you offer me money, I won't do it.")</f>
        <v>Even if you offer me money, I won't do it.</v>
      </c>
      <c r="F669" s="2"/>
    </row>
    <row r="670">
      <c r="A670" s="11" t="str">
        <f>IFERROR(__xludf.DUMMYFUNCTION("GOOGLETRANSLATE(B670,""de"",""en"")"),"occupied")</f>
        <v>occupied</v>
      </c>
      <c r="B670" s="1" t="s">
        <v>1983</v>
      </c>
      <c r="E670" s="3" t="str">
        <f>IFERROR(__xludf.DUMMYFUNCTION("GOOGLETRANSLATE(D670,""de"",""en"")"),"#VALUE!")</f>
        <v>#VALUE!</v>
      </c>
      <c r="F670" s="2"/>
    </row>
    <row r="671">
      <c r="A671" s="11" t="str">
        <f>IFERROR(__xludf.DUMMYFUNCTION("GOOGLETRANSLATE(B671,""de"",""en"")"),"Apparently")</f>
        <v>Apparently</v>
      </c>
      <c r="B671" s="1" t="s">
        <v>1984</v>
      </c>
      <c r="E671" s="3" t="str">
        <f>IFERROR(__xludf.DUMMYFUNCTION("GOOGLETRANSLATE(D671,""de"",""en"")"),"#VALUE!")</f>
        <v>#VALUE!</v>
      </c>
      <c r="F671" s="2"/>
    </row>
    <row r="672">
      <c r="A672" s="11" t="str">
        <f>IFERROR(__xludf.DUMMYFUNCTION("GOOGLETRANSLATE(B672,""de"",""en"")"),"hides")</f>
        <v>hides</v>
      </c>
      <c r="B672" s="1" t="s">
        <v>1985</v>
      </c>
      <c r="E672" s="3" t="str">
        <f>IFERROR(__xludf.DUMMYFUNCTION("GOOGLETRANSLATE(D672,""de"",""en"")"),"#VALUE!")</f>
        <v>#VALUE!</v>
      </c>
      <c r="F672" s="2"/>
    </row>
    <row r="673">
      <c r="A673" s="11" t="str">
        <f>IFERROR(__xludf.DUMMYFUNCTION("GOOGLETRANSLATE(B673,""de"",""en"")"),"push")</f>
        <v>push</v>
      </c>
      <c r="B673" s="1" t="s">
        <v>1986</v>
      </c>
      <c r="E673" s="3" t="str">
        <f>IFERROR(__xludf.DUMMYFUNCTION("GOOGLETRANSLATE(D673,""de"",""en"")"),"#VALUE!")</f>
        <v>#VALUE!</v>
      </c>
      <c r="F673" s="2"/>
    </row>
    <row r="674">
      <c r="A674" s="11" t="str">
        <f>IFERROR(__xludf.DUMMYFUNCTION("GOOGLETRANSLATE(B674,""de"",""en"")"),"for this reason")</f>
        <v>for this reason</v>
      </c>
      <c r="B674" s="1" t="s">
        <v>1987</v>
      </c>
      <c r="E674" s="3" t="str">
        <f>IFERROR(__xludf.DUMMYFUNCTION("GOOGLETRANSLATE(D674,""de"",""en"")"),"#VALUE!")</f>
        <v>#VALUE!</v>
      </c>
      <c r="F674" s="2"/>
    </row>
    <row r="675">
      <c r="A675" s="11" t="str">
        <f>IFERROR(__xludf.DUMMYFUNCTION("GOOGLETRANSLATE(B675,""de"",""en"")"),"that is")</f>
        <v>that is</v>
      </c>
      <c r="B675" s="1" t="s">
        <v>1590</v>
      </c>
      <c r="E675" s="3" t="str">
        <f>IFERROR(__xludf.DUMMYFUNCTION("GOOGLETRANSLATE(D675,""de"",""en"")"),"#VALUE!")</f>
        <v>#VALUE!</v>
      </c>
      <c r="F675" s="2"/>
    </row>
    <row r="676">
      <c r="A676" s="11" t="str">
        <f>IFERROR(__xludf.DUMMYFUNCTION("GOOGLETRANSLATE(B676,""de"",""en"")"),"despite it")</f>
        <v>despite it</v>
      </c>
      <c r="B676" s="1" t="s">
        <v>1988</v>
      </c>
      <c r="E676" s="3" t="str">
        <f>IFERROR(__xludf.DUMMYFUNCTION("GOOGLETRANSLATE(D676,""de"",""en"")"),"#VALUE!")</f>
        <v>#VALUE!</v>
      </c>
      <c r="F676" s="2"/>
    </row>
    <row r="677">
      <c r="A677" s="11" t="str">
        <f>IFERROR(__xludf.DUMMYFUNCTION("GOOGLETRANSLATE(B677,""de"",""en"")"),"immigration")</f>
        <v>immigration</v>
      </c>
      <c r="B677" s="1" t="s">
        <v>1989</v>
      </c>
      <c r="E677" s="3" t="str">
        <f>IFERROR(__xludf.DUMMYFUNCTION("GOOGLETRANSLATE(D677,""de"",""en"")"),"#VALUE!")</f>
        <v>#VALUE!</v>
      </c>
      <c r="F677" s="2"/>
    </row>
    <row r="678">
      <c r="A678" s="11" t="str">
        <f>IFERROR(__xludf.DUMMYFUNCTION("GOOGLETRANSLATE(B678,""de"",""en"")"),"legal studies")</f>
        <v>legal studies</v>
      </c>
      <c r="B678" s="1" t="s">
        <v>1990</v>
      </c>
      <c r="E678" s="3" t="str">
        <f>IFERROR(__xludf.DUMMYFUNCTION("GOOGLETRANSLATE(D678,""de"",""en"")"),"#VALUE!")</f>
        <v>#VALUE!</v>
      </c>
      <c r="F678" s="2"/>
    </row>
    <row r="679">
      <c r="A679" s="11" t="str">
        <f>IFERROR(__xludf.DUMMYFUNCTION("GOOGLETRANSLATE(B679,""de"",""en"")"),"Relocation")</f>
        <v>Relocation</v>
      </c>
      <c r="B679" s="1" t="s">
        <v>1246</v>
      </c>
      <c r="E679" s="3" t="str">
        <f>IFERROR(__xludf.DUMMYFUNCTION("GOOGLETRANSLATE(D679,""de"",""en"")"),"#VALUE!")</f>
        <v>#VALUE!</v>
      </c>
      <c r="F679" s="2"/>
    </row>
    <row r="680">
      <c r="A680" s="11" t="str">
        <f>IFERROR(__xludf.DUMMYFUNCTION("GOOGLETRANSLATE(B680,""de"",""en"")"),"last year")</f>
        <v>last year</v>
      </c>
      <c r="B680" s="1" t="s">
        <v>1991</v>
      </c>
      <c r="E680" s="3" t="str">
        <f>IFERROR(__xludf.DUMMYFUNCTION("GOOGLETRANSLATE(D680,""de"",""en"")"),"#VALUE!")</f>
        <v>#VALUE!</v>
      </c>
      <c r="F680" s="2"/>
    </row>
    <row r="681">
      <c r="A681" s="11" t="str">
        <f>IFERROR(__xludf.DUMMYFUNCTION("GOOGLETRANSLATE(B681,""de"",""en"")"),"Favorite activity")</f>
        <v>Favorite activity</v>
      </c>
      <c r="B681" s="1" t="s">
        <v>1992</v>
      </c>
      <c r="E681" s="3" t="str">
        <f>IFERROR(__xludf.DUMMYFUNCTION("GOOGLETRANSLATE(D681,""de"",""en"")"),"#VALUE!")</f>
        <v>#VALUE!</v>
      </c>
      <c r="F681" s="2"/>
    </row>
    <row r="682">
      <c r="A682" s="11" t="str">
        <f>IFERROR(__xludf.DUMMYFUNCTION("GOOGLETRANSLATE(B682,""de"",""en"")"),"Declarations")</f>
        <v>Declarations</v>
      </c>
      <c r="B682" s="1" t="s">
        <v>1993</v>
      </c>
      <c r="E682" s="3" t="str">
        <f>IFERROR(__xludf.DUMMYFUNCTION("GOOGLETRANSLATE(D682,""de"",""en"")"),"#VALUE!")</f>
        <v>#VALUE!</v>
      </c>
      <c r="F682" s="2"/>
    </row>
    <row r="683">
      <c r="A683" s="11" t="str">
        <f>IFERROR(__xludf.DUMMYFUNCTION("GOOGLETRANSLATE(B683,""de"",""en"")"),"from it")</f>
        <v>from it</v>
      </c>
      <c r="B683" s="1" t="s">
        <v>1994</v>
      </c>
      <c r="E683" s="3" t="str">
        <f>IFERROR(__xludf.DUMMYFUNCTION("GOOGLETRANSLATE(D683,""de"",""en"")"),"#VALUE!")</f>
        <v>#VALUE!</v>
      </c>
      <c r="F683" s="2"/>
    </row>
    <row r="684">
      <c r="A684" s="11" t="str">
        <f>IFERROR(__xludf.DUMMYFUNCTION("GOOGLETRANSLATE(B684,""de"",""en"")"),"need")</f>
        <v>need</v>
      </c>
      <c r="B684" s="1" t="s">
        <v>1995</v>
      </c>
      <c r="E684" s="3" t="str">
        <f>IFERROR(__xludf.DUMMYFUNCTION("GOOGLETRANSLATE(D684,""de"",""en"")"),"#VALUE!")</f>
        <v>#VALUE!</v>
      </c>
      <c r="F684" s="2"/>
    </row>
    <row r="685">
      <c r="A685" s="11" t="str">
        <f>IFERROR(__xludf.DUMMYFUNCTION("GOOGLETRANSLATE(B685,""de"",""en"")"),"regularly")</f>
        <v>regularly</v>
      </c>
      <c r="B685" s="1" t="s">
        <v>1996</v>
      </c>
      <c r="D685" s="1" t="s">
        <v>1997</v>
      </c>
      <c r="E685" s="3" t="str">
        <f>IFERROR(__xludf.DUMMYFUNCTION("GOOGLETRANSLATE(D685,""de"",""en"")"),"he goes to the gym regularly")</f>
        <v>he goes to the gym regularly</v>
      </c>
      <c r="F685" s="2"/>
    </row>
    <row r="686">
      <c r="A686" s="11" t="str">
        <f>IFERROR(__xludf.DUMMYFUNCTION("GOOGLETRANSLATE(B686,""de"",""en"")"),"completion")</f>
        <v>completion</v>
      </c>
      <c r="B686" s="1" t="s">
        <v>1998</v>
      </c>
      <c r="E686" s="3" t="str">
        <f>IFERROR(__xludf.DUMMYFUNCTION("GOOGLETRANSLATE(D686,""de"",""en"")"),"#VALUE!")</f>
        <v>#VALUE!</v>
      </c>
      <c r="F686" s="2"/>
    </row>
    <row r="687">
      <c r="A687" s="11" t="str">
        <f>IFERROR(__xludf.DUMMYFUNCTION("GOOGLETRANSLATE(B687,""de"",""en"")"),"Treatments")</f>
        <v>Treatments</v>
      </c>
      <c r="B687" s="1" t="s">
        <v>1999</v>
      </c>
      <c r="E687" s="3" t="str">
        <f>IFERROR(__xludf.DUMMYFUNCTION("GOOGLETRANSLATE(D687,""de"",""en"")"),"#VALUE!")</f>
        <v>#VALUE!</v>
      </c>
      <c r="F687" s="2"/>
    </row>
    <row r="688">
      <c r="A688" s="11" t="str">
        <f>IFERROR(__xludf.DUMMYFUNCTION("GOOGLETRANSLATE(B688,""de"",""en"")"),"bureaucratic")</f>
        <v>bureaucratic</v>
      </c>
      <c r="B688" s="1" t="s">
        <v>2000</v>
      </c>
      <c r="E688" s="3" t="str">
        <f>IFERROR(__xludf.DUMMYFUNCTION("GOOGLETRANSLATE(D688,""de"",""en"")"),"#VALUE!")</f>
        <v>#VALUE!</v>
      </c>
      <c r="F688" s="2"/>
    </row>
    <row r="689">
      <c r="A689" s="11" t="str">
        <f>IFERROR(__xludf.DUMMYFUNCTION("GOOGLETRANSLATE(B689,""de"",""en"")"),"processes")</f>
        <v>processes</v>
      </c>
      <c r="B689" s="1" t="s">
        <v>2001</v>
      </c>
      <c r="E689" s="3" t="str">
        <f>IFERROR(__xludf.DUMMYFUNCTION("GOOGLETRANSLATE(D689,""de"",""en"")"),"#VALUE!")</f>
        <v>#VALUE!</v>
      </c>
      <c r="F689" s="2"/>
    </row>
    <row r="690">
      <c r="A690" s="11" t="str">
        <f>IFERROR(__xludf.DUMMYFUNCTION("GOOGLETRANSLATE(B690,""de"",""en"")"),"possession")</f>
        <v>possession</v>
      </c>
      <c r="B690" s="1" t="s">
        <v>2002</v>
      </c>
      <c r="E690" s="3" t="str">
        <f>IFERROR(__xludf.DUMMYFUNCTION("GOOGLETRANSLATE(D690,""de"",""en"")"),"#VALUE!")</f>
        <v>#VALUE!</v>
      </c>
      <c r="F690" s="2"/>
    </row>
    <row r="691">
      <c r="A691" s="11" t="str">
        <f>IFERROR(__xludf.DUMMYFUNCTION("GOOGLETRANSLATE(B691,""de"",""en"")"),"Declarations")</f>
        <v>Declarations</v>
      </c>
      <c r="B691" s="1" t="s">
        <v>1993</v>
      </c>
      <c r="E691" s="3" t="str">
        <f>IFERROR(__xludf.DUMMYFUNCTION("GOOGLETRANSLATE(D691,""de"",""en"")"),"#VALUE!")</f>
        <v>#VALUE!</v>
      </c>
      <c r="F691" s="2"/>
    </row>
    <row r="692">
      <c r="A692" s="11" t="str">
        <f>IFERROR(__xludf.DUMMYFUNCTION("GOOGLETRANSLATE(B692,""de"",""en"")"),"enclosed")</f>
        <v>enclosed</v>
      </c>
      <c r="B692" s="1" t="s">
        <v>2003</v>
      </c>
      <c r="E692" s="3" t="str">
        <f>IFERROR(__xludf.DUMMYFUNCTION("GOOGLETRANSLATE(D692,""de"",""en"")"),"#VALUE!")</f>
        <v>#VALUE!</v>
      </c>
      <c r="F692" s="2"/>
    </row>
    <row r="693">
      <c r="A693" s="11" t="str">
        <f>IFERROR(__xludf.DUMMYFUNCTION("GOOGLETRANSLATE(B693,""de"",""en"")"),"envelope")</f>
        <v>envelope</v>
      </c>
      <c r="B693" s="1" t="s">
        <v>2004</v>
      </c>
      <c r="E693" s="3" t="str">
        <f>IFERROR(__xludf.DUMMYFUNCTION("GOOGLETRANSLATE(D693,""de"",""en"")"),"#VALUE!")</f>
        <v>#VALUE!</v>
      </c>
      <c r="F693" s="2"/>
    </row>
    <row r="694">
      <c r="A694" s="11" t="str">
        <f>IFERROR(__xludf.DUMMYFUNCTION("GOOGLETRANSLATE(B694,""de"",""en"")"),"specified")</f>
        <v>specified</v>
      </c>
      <c r="B694" s="1" t="s">
        <v>2005</v>
      </c>
      <c r="E694" s="3" t="str">
        <f>IFERROR(__xludf.DUMMYFUNCTION("GOOGLETRANSLATE(D694,""de"",""en"")"),"#VALUE!")</f>
        <v>#VALUE!</v>
      </c>
      <c r="F694" s="2"/>
    </row>
    <row r="695">
      <c r="A695" s="11" t="str">
        <f>IFERROR(__xludf.DUMMYFUNCTION("GOOGLETRANSLATE(B695,""de"",""en"")"),"filled out")</f>
        <v>filled out</v>
      </c>
      <c r="B695" s="1" t="s">
        <v>2006</v>
      </c>
      <c r="E695" s="3" t="str">
        <f>IFERROR(__xludf.DUMMYFUNCTION("GOOGLETRANSLATE(D695,""de"",""en"")"),"#VALUE!")</f>
        <v>#VALUE!</v>
      </c>
      <c r="F695" s="2"/>
    </row>
    <row r="696">
      <c r="A696" s="11" t="str">
        <f>IFERROR(__xludf.DUMMYFUNCTION("GOOGLETRANSLATE(B696,""de"",""en"")"),"Split")</f>
        <v>Split</v>
      </c>
      <c r="B696" s="1" t="s">
        <v>2007</v>
      </c>
      <c r="E696" s="3" t="str">
        <f>IFERROR(__xludf.DUMMYFUNCTION("GOOGLETRANSLATE(D696,""de"",""en"")"),"#VALUE!")</f>
        <v>#VALUE!</v>
      </c>
      <c r="F696" s="2"/>
    </row>
    <row r="697">
      <c r="A697" s="11" t="str">
        <f>IFERROR(__xludf.DUMMYFUNCTION("GOOGLETRANSLATE(B697,""de"",""en"")"),"adventure")</f>
        <v>adventure</v>
      </c>
      <c r="B697" s="1" t="s">
        <v>2008</v>
      </c>
      <c r="E697" s="3" t="str">
        <f>IFERROR(__xludf.DUMMYFUNCTION("GOOGLETRANSLATE(D697,""de"",""en"")"),"#VALUE!")</f>
        <v>#VALUE!</v>
      </c>
      <c r="F697" s="2"/>
    </row>
    <row r="698">
      <c r="A698" s="11" t="str">
        <f>IFERROR(__xludf.DUMMYFUNCTION("GOOGLETRANSLATE(B698,""de"",""en"")"),"Addiction problem")</f>
        <v>Addiction problem</v>
      </c>
      <c r="B698" s="1" t="s">
        <v>2009</v>
      </c>
      <c r="E698" s="3" t="str">
        <f>IFERROR(__xludf.DUMMYFUNCTION("GOOGLETRANSLATE(D698,""de"",""en"")"),"#VALUE!")</f>
        <v>#VALUE!</v>
      </c>
      <c r="F698" s="2"/>
    </row>
    <row r="699">
      <c r="A699" s="11" t="str">
        <f>IFERROR(__xludf.DUMMYFUNCTION("GOOGLETRANSLATE(B699,""de"",""en"")"),"apply")</f>
        <v>apply</v>
      </c>
      <c r="B699" s="1" t="s">
        <v>2010</v>
      </c>
      <c r="E699" s="3" t="str">
        <f>IFERROR(__xludf.DUMMYFUNCTION("GOOGLETRANSLATE(D699,""de"",""en"")"),"#VALUE!")</f>
        <v>#VALUE!</v>
      </c>
      <c r="F699" s="2"/>
    </row>
    <row r="700">
      <c r="A700" s="11" t="str">
        <f>IFERROR(__xludf.DUMMYFUNCTION("GOOGLETRANSLATE(B700,""de"",""en"")"),"turns")</f>
        <v>turns</v>
      </c>
      <c r="B700" s="1" t="s">
        <v>2011</v>
      </c>
      <c r="E700" s="3" t="str">
        <f>IFERROR(__xludf.DUMMYFUNCTION("GOOGLETRANSLATE(D700,""de"",""en"")"),"#VALUE!")</f>
        <v>#VALUE!</v>
      </c>
      <c r="F700" s="2"/>
    </row>
    <row r="701">
      <c r="A701" s="11" t="str">
        <f>IFERROR(__xludf.DUMMYFUNCTION("GOOGLETRANSLATE(B701,""de"",""en"")"),"gifted")</f>
        <v>gifted</v>
      </c>
      <c r="B701" s="1" t="s">
        <v>2012</v>
      </c>
      <c r="E701" s="3" t="str">
        <f>IFERROR(__xludf.DUMMYFUNCTION("GOOGLETRANSLATE(D701,""de"",""en"")"),"#VALUE!")</f>
        <v>#VALUE!</v>
      </c>
      <c r="F701" s="2"/>
    </row>
    <row r="702">
      <c r="A702" s="11" t="str">
        <f>IFERROR(__xludf.DUMMYFUNCTION("GOOGLETRANSLATE(B702,""de"",""en"")"),"cozy")</f>
        <v>cozy</v>
      </c>
      <c r="B702" s="1" t="s">
        <v>2013</v>
      </c>
      <c r="E702" s="3" t="str">
        <f>IFERROR(__xludf.DUMMYFUNCTION("GOOGLETRANSLATE(D702,""de"",""en"")"),"#VALUE!")</f>
        <v>#VALUE!</v>
      </c>
      <c r="F702" s="2"/>
    </row>
    <row r="703">
      <c r="A703" s="11" t="str">
        <f>IFERROR(__xludf.DUMMYFUNCTION("GOOGLETRANSLATE(B703,""de"",""en"")"),"presented")</f>
        <v>presented</v>
      </c>
      <c r="B703" s="1" t="s">
        <v>2014</v>
      </c>
      <c r="E703" s="3" t="str">
        <f>IFERROR(__xludf.DUMMYFUNCTION("GOOGLETRANSLATE(D703,""de"",""en"")"),"#VALUE!")</f>
        <v>#VALUE!</v>
      </c>
      <c r="F703" s="2"/>
    </row>
    <row r="704">
      <c r="A704" s="11" t="str">
        <f>IFERROR(__xludf.DUMMYFUNCTION("GOOGLETRANSLATE(B704,""de"",""en"")"),"beats")</f>
        <v>beats</v>
      </c>
      <c r="B704" s="1" t="s">
        <v>2015</v>
      </c>
      <c r="E704" s="3" t="str">
        <f>IFERROR(__xludf.DUMMYFUNCTION("GOOGLETRANSLATE(D704,""de"",""en"")"),"#VALUE!")</f>
        <v>#VALUE!</v>
      </c>
      <c r="F704" s="2"/>
    </row>
    <row r="705">
      <c r="A705" s="11" t="str">
        <f>IFERROR(__xludf.DUMMYFUNCTION("GOOGLETRANSLATE(B705,""de"",""en"")"),"the waves")</f>
        <v>the waves</v>
      </c>
      <c r="B705" s="1" t="s">
        <v>2016</v>
      </c>
      <c r="E705" s="3" t="str">
        <f>IFERROR(__xludf.DUMMYFUNCTION("GOOGLETRANSLATE(D705,""de"",""en"")"),"#VALUE!")</f>
        <v>#VALUE!</v>
      </c>
      <c r="F705" s="2"/>
    </row>
    <row r="706">
      <c r="A706" s="11" t="str">
        <f>IFERROR(__xludf.DUMMYFUNCTION("GOOGLETRANSLATE(B706,""de"",""en"")"),"to create")</f>
        <v>to create</v>
      </c>
      <c r="B706" s="1" t="s">
        <v>2017</v>
      </c>
      <c r="E706" s="3" t="str">
        <f>IFERROR(__xludf.DUMMYFUNCTION("GOOGLETRANSLATE(D706,""de"",""en"")"),"#VALUE!")</f>
        <v>#VALUE!</v>
      </c>
      <c r="F706" s="2"/>
    </row>
    <row r="707">
      <c r="A707" s="11" t="str">
        <f>IFERROR(__xludf.DUMMYFUNCTION("GOOGLETRANSLATE(B707,""de"",""en"")"),"Mainland")</f>
        <v>Mainland</v>
      </c>
      <c r="B707" s="1" t="s">
        <v>2018</v>
      </c>
      <c r="E707" s="3" t="str">
        <f>IFERROR(__xludf.DUMMYFUNCTION("GOOGLETRANSLATE(D707,""de"",""en"")"),"#VALUE!")</f>
        <v>#VALUE!</v>
      </c>
      <c r="F707" s="2"/>
    </row>
    <row r="708">
      <c r="A708" s="11" t="str">
        <f>IFERROR(__xludf.DUMMYFUNCTION("GOOGLETRANSLATE(B708,""de"",""en"")"),"Press department")</f>
        <v>Press department</v>
      </c>
      <c r="B708" s="1" t="s">
        <v>2019</v>
      </c>
      <c r="E708" s="3" t="str">
        <f>IFERROR(__xludf.DUMMYFUNCTION("GOOGLETRANSLATE(D708,""de"",""en"")"),"#VALUE!")</f>
        <v>#VALUE!</v>
      </c>
      <c r="F708" s="2"/>
    </row>
    <row r="709">
      <c r="A709" s="11" t="str">
        <f>IFERROR(__xludf.DUMMYFUNCTION("GOOGLETRANSLATE(B709,""de"",""en"")"),"Advertising appearances")</f>
        <v>Advertising appearances</v>
      </c>
      <c r="B709" s="1" t="s">
        <v>2020</v>
      </c>
      <c r="E709" s="3" t="str">
        <f>IFERROR(__xludf.DUMMYFUNCTION("GOOGLETRANSLATE(D709,""de"",""en"")"),"#VALUE!")</f>
        <v>#VALUE!</v>
      </c>
      <c r="F709" s="2"/>
    </row>
    <row r="710">
      <c r="A710" s="11" t="str">
        <f>IFERROR(__xludf.DUMMYFUNCTION("GOOGLETRANSLATE(B710,""de"",""en"")"),"reading")</f>
        <v>reading</v>
      </c>
      <c r="B710" s="1" t="s">
        <v>2021</v>
      </c>
      <c r="E710" s="3" t="str">
        <f>IFERROR(__xludf.DUMMYFUNCTION("GOOGLETRANSLATE(D710,""de"",""en"")"),"#VALUE!")</f>
        <v>#VALUE!</v>
      </c>
      <c r="F710" s="2"/>
    </row>
    <row r="711">
      <c r="A711" s="11" t="str">
        <f>IFERROR(__xludf.DUMMYFUNCTION("GOOGLETRANSLATE(B711,""de"",""en"")"),"rest")</f>
        <v>rest</v>
      </c>
      <c r="B711" s="1" t="s">
        <v>2022</v>
      </c>
      <c r="E711" s="3" t="str">
        <f>IFERROR(__xludf.DUMMYFUNCTION("GOOGLETRANSLATE(D711,""de"",""en"")"),"#VALUE!")</f>
        <v>#VALUE!</v>
      </c>
      <c r="F711" s="2"/>
    </row>
    <row r="712">
      <c r="A712" s="11" t="str">
        <f>IFERROR(__xludf.DUMMYFUNCTION("GOOGLETRANSLATE(B712,""de"",""en"")"),"at least")</f>
        <v>at least</v>
      </c>
      <c r="B712" s="1" t="s">
        <v>2023</v>
      </c>
      <c r="E712" s="3" t="str">
        <f>IFERROR(__xludf.DUMMYFUNCTION("GOOGLETRANSLATE(D712,""de"",""en"")"),"#VALUE!")</f>
        <v>#VALUE!</v>
      </c>
      <c r="F712" s="2"/>
    </row>
    <row r="713">
      <c r="A713" s="11" t="str">
        <f>IFERROR(__xludf.DUMMYFUNCTION("GOOGLETRANSLATE(B713,""de"",""en"")"),"apparently")</f>
        <v>apparently</v>
      </c>
      <c r="B713" s="1" t="s">
        <v>2024</v>
      </c>
      <c r="D713" s="1" t="s">
        <v>2025</v>
      </c>
      <c r="E713" s="3" t="str">
        <f>IFERROR(__xludf.DUMMYFUNCTION("GOOGLETRANSLATE(D713,""de"",""en"")"),"Reporter: ""And obviously, you've already been on the super slide. Were you scared?""")</f>
        <v>Reporter: "And obviously, you've already been on the super slide. Were you scared?"</v>
      </c>
      <c r="F713" s="2"/>
    </row>
    <row r="714">
      <c r="A714" s="11" t="str">
        <f>IFERROR(__xludf.DUMMYFUNCTION("GOOGLETRANSLATE(B714,""de"",""en"")"),"#REF!")</f>
        <v>#REF!</v>
      </c>
      <c r="B714" s="5" t="str">
        <f>IFERROR(__xludf.DUMMYFUNCTION("GOOGLETRANSLATE(A714,""en"",""de"")"),"#REF!")</f>
        <v>#REF!</v>
      </c>
      <c r="D714" s="1" t="s">
        <v>2026</v>
      </c>
      <c r="E714" s="3" t="str">
        <f>IFERROR(__xludf.DUMMYFUNCTION("GOOGLETRANSLATE(D714,""de"",""en"")"),"Noah: ""Yes, obviously, I was scared half to death! I freak out!""")</f>
        <v>Noah: "Yes, obviously, I was scared half to death! I freak out!"</v>
      </c>
      <c r="F714" s="2"/>
    </row>
    <row r="715">
      <c r="A715" s="11" t="str">
        <f>IFERROR(__xludf.DUMMYFUNCTION("GOOGLETRANSLATE(B715,""de"",""en"")"),"more fabulous")</f>
        <v>more fabulous</v>
      </c>
      <c r="B715" s="1" t="s">
        <v>2027</v>
      </c>
      <c r="D715" s="1" t="s">
        <v>2028</v>
      </c>
      <c r="E715" s="3" t="str">
        <f>IFERROR(__xludf.DUMMYFUNCTION("GOOGLETRANSLATE(D715,""de"",""en"")"),"Interviewer: “How did you like the trip?”")</f>
        <v>Interviewer: “How did you like the trip?”</v>
      </c>
      <c r="F715" s="2"/>
    </row>
    <row r="716">
      <c r="A716" s="11" t="str">
        <f>IFERROR(__xludf.DUMMYFUNCTION("GOOGLETRANSLATE(B716,""de"",""en"")"),"#REF!")</f>
        <v>#REF!</v>
      </c>
      <c r="B716" s="5" t="str">
        <f>IFERROR(__xludf.DUMMYFUNCTION("GOOGLETRANSLATE(A716,""en"",""de"")"),"#REF!")</f>
        <v>#REF!</v>
      </c>
      <c r="D716" s="1" t="s">
        <v>2029</v>
      </c>
      <c r="E716" s="3" t="str">
        <f>IFERROR(__xludf.DUMMYFUNCTION("GOOGLETRANSLATE(D716,""de"",""en"")"),"Noah: ""She was fabulous! Apparently it makes you go around in circles and obviously it makes you dizzy every time you do it.""")</f>
        <v>Noah: "She was fabulous! Apparently it makes you go around in circles and obviously it makes you dizzy every time you do it."</v>
      </c>
      <c r="F716" s="2"/>
    </row>
    <row r="717">
      <c r="A717" s="11" t="str">
        <f>IFERROR(__xludf.DUMMYFUNCTION("GOOGLETRANSLATE(B717,""de"",""en"")"),"inquired")</f>
        <v>inquired</v>
      </c>
      <c r="B717" s="1" t="s">
        <v>2030</v>
      </c>
      <c r="E717" s="3" t="str">
        <f>IFERROR(__xludf.DUMMYFUNCTION("GOOGLETRANSLATE(D717,""de"",""en"")"),"#VALUE!")</f>
        <v>#VALUE!</v>
      </c>
      <c r="F717" s="2"/>
    </row>
    <row r="718">
      <c r="A718" s="11" t="str">
        <f>IFERROR(__xludf.DUMMYFUNCTION("GOOGLETRANSLATE(B718,""de"",""en"")"),"by the way")</f>
        <v>by the way</v>
      </c>
      <c r="B718" s="1" t="s">
        <v>2031</v>
      </c>
      <c r="E718" s="3" t="str">
        <f>IFERROR(__xludf.DUMMYFUNCTION("GOOGLETRANSLATE(D718,""de"",""en"")"),"#VALUE!")</f>
        <v>#VALUE!</v>
      </c>
      <c r="F718" s="2"/>
    </row>
    <row r="719">
      <c r="A719" s="11" t="str">
        <f>IFERROR(__xludf.DUMMYFUNCTION("GOOGLETRANSLATE(B719,""de"",""en"")"),"reasonable")</f>
        <v>reasonable</v>
      </c>
      <c r="B719" s="1" t="s">
        <v>2032</v>
      </c>
      <c r="E719" s="3" t="str">
        <f>IFERROR(__xludf.DUMMYFUNCTION("GOOGLETRANSLATE(D719,""de"",""en"")"),"#VALUE!")</f>
        <v>#VALUE!</v>
      </c>
      <c r="F719" s="2"/>
    </row>
    <row r="720">
      <c r="A720" s="11" t="str">
        <f>IFERROR(__xludf.DUMMYFUNCTION("GOOGLETRANSLATE(B720,""de"",""en"")"),"agreed")</f>
        <v>agreed</v>
      </c>
      <c r="B720" s="1" t="s">
        <v>2033</v>
      </c>
      <c r="E720" s="3" t="str">
        <f>IFERROR(__xludf.DUMMYFUNCTION("GOOGLETRANSLATE(D720,""de"",""en"")"),"#VALUE!")</f>
        <v>#VALUE!</v>
      </c>
      <c r="F720" s="2"/>
    </row>
    <row r="721">
      <c r="A721" s="11" t="str">
        <f>IFERROR(__xludf.DUMMYFUNCTION("GOOGLETRANSLATE(B721,""de"",""en"")"),"sat")</f>
        <v>sat</v>
      </c>
      <c r="B721" s="1" t="s">
        <v>2034</v>
      </c>
      <c r="E721" s="3" t="str">
        <f>IFERROR(__xludf.DUMMYFUNCTION("GOOGLETRANSLATE(D721,""de"",""en"")"),"#VALUE!")</f>
        <v>#VALUE!</v>
      </c>
      <c r="F721" s="2"/>
    </row>
    <row r="722">
      <c r="A722" s="11" t="str">
        <f>IFERROR(__xludf.DUMMYFUNCTION("GOOGLETRANSLATE(B722,""de"",""en"")"),"to drive")</f>
        <v>to drive</v>
      </c>
      <c r="B722" s="1" t="s">
        <v>2035</v>
      </c>
      <c r="D722" s="1" t="s">
        <v>2036</v>
      </c>
      <c r="E722" s="3" t="str">
        <f>IFERROR(__xludf.DUMMYFUNCTION("GOOGLETRANSLATE(D722,""de"",""en"")"),"what drives you?: My motivation.")</f>
        <v>what drives you?: My motivation.</v>
      </c>
      <c r="F722" s="2"/>
    </row>
    <row r="723">
      <c r="A723" s="11" t="str">
        <f>IFERROR(__xludf.DUMMYFUNCTION("GOOGLETRANSLATE(B723,""de"",""en"")"),"lakes")</f>
        <v>lakes</v>
      </c>
      <c r="B723" s="1" t="s">
        <v>2037</v>
      </c>
      <c r="E723" s="3" t="str">
        <f>IFERROR(__xludf.DUMMYFUNCTION("GOOGLETRANSLATE(D723,""de"",""en"")"),"#VALUE!")</f>
        <v>#VALUE!</v>
      </c>
      <c r="F723" s="2"/>
    </row>
    <row r="724">
      <c r="A724" s="3" t="s">
        <v>2038</v>
      </c>
      <c r="B724" s="1" t="s">
        <v>2039</v>
      </c>
      <c r="D724" s="1" t="s">
        <v>2040</v>
      </c>
      <c r="E724" s="3" t="str">
        <f>IFERROR(__xludf.DUMMYFUNCTION("GOOGLETRANSLATE(D724,""de"",""en"")"),"The package is currently being processed and will be sent shortly.")</f>
        <v>The package is currently being processed and will be sent shortly.</v>
      </c>
      <c r="F724" s="2"/>
    </row>
    <row r="725">
      <c r="A725" s="11" t="str">
        <f>IFERROR(__xludf.DUMMYFUNCTION("GOOGLETRANSLATE(B725,""de"",""en"")"),"#REF!")</f>
        <v>#REF!</v>
      </c>
      <c r="B725" s="5" t="str">
        <f>IFERROR(__xludf.DUMMYFUNCTION("GOOGLETRANSLATE(A725,""en"",""de"")"),"#REF!")</f>
        <v>#REF!</v>
      </c>
      <c r="D725" s="39" t="s">
        <v>2041</v>
      </c>
      <c r="E725" s="3" t="str">
        <f>IFERROR(__xludf.DUMMYFUNCTION("GOOGLETRANSLATE(D725,""de"",""en"")"),"The hotel processed our check-in quickly and we were able to move into our room.")</f>
        <v>The hotel processed our check-in quickly and we were able to move into our room.</v>
      </c>
      <c r="F725" s="2"/>
    </row>
    <row r="726">
      <c r="A726" s="11" t="str">
        <f>IFERROR(__xludf.DUMMYFUNCTION("GOOGLETRANSLATE(B726,""de"",""en"")"),"Deafening ")</f>
        <v>Deafening </v>
      </c>
      <c r="B726" s="1" t="s">
        <v>2042</v>
      </c>
      <c r="E726" s="3" t="str">
        <f>IFERROR(__xludf.DUMMYFUNCTION("GOOGLETRANSLATE(D726,""de"",""en"")"),"#VALUE!")</f>
        <v>#VALUE!</v>
      </c>
      <c r="F726" s="2"/>
    </row>
    <row r="727">
      <c r="A727" s="11" t="str">
        <f>IFERROR(__xludf.DUMMYFUNCTION("GOOGLETRANSLATE(B727,""de"",""en"")"),"Construction machine")</f>
        <v>Construction machine</v>
      </c>
      <c r="B727" s="1" t="s">
        <v>2043</v>
      </c>
      <c r="E727" s="3" t="str">
        <f>IFERROR(__xludf.DUMMYFUNCTION("GOOGLETRANSLATE(D727,""de"",""en"")"),"#VALUE!")</f>
        <v>#VALUE!</v>
      </c>
      <c r="F727" s="2"/>
    </row>
    <row r="728">
      <c r="A728" s="11" t="str">
        <f>IFERROR(__xludf.DUMMYFUNCTION("GOOGLETRANSLATE(B728,""de"",""en"")"),"distributed")</f>
        <v>distributed</v>
      </c>
      <c r="B728" s="1" t="s">
        <v>2044</v>
      </c>
      <c r="E728" s="3" t="str">
        <f>IFERROR(__xludf.DUMMYFUNCTION("GOOGLETRANSLATE(D728,""de"",""en"")"),"#VALUE!")</f>
        <v>#VALUE!</v>
      </c>
      <c r="F728" s="2"/>
    </row>
    <row r="729">
      <c r="A729" s="11" t="str">
        <f>IFERROR(__xludf.DUMMYFUNCTION("GOOGLETRANSLATE(B729,""de"",""en"")"),"refuse")</f>
        <v>refuse</v>
      </c>
      <c r="B729" s="1" t="s">
        <v>1824</v>
      </c>
      <c r="E729" s="3" t="str">
        <f>IFERROR(__xludf.DUMMYFUNCTION("GOOGLETRANSLATE(D729,""de"",""en"")"),"#VALUE!")</f>
        <v>#VALUE!</v>
      </c>
      <c r="F729" s="2"/>
    </row>
    <row r="730">
      <c r="A730" s="11" t="str">
        <f>IFERROR(__xludf.DUMMYFUNCTION("GOOGLETRANSLATE(B730,""de"",""en"")"),"Were")</f>
        <v>Were</v>
      </c>
      <c r="B730" s="1" t="s">
        <v>2045</v>
      </c>
      <c r="E730" s="3" t="str">
        <f>IFERROR(__xludf.DUMMYFUNCTION("GOOGLETRANSLATE(D730,""de"",""en"")"),"#VALUE!")</f>
        <v>#VALUE!</v>
      </c>
      <c r="F730" s="2"/>
    </row>
    <row r="731">
      <c r="A731" s="11" t="str">
        <f>IFERROR(__xludf.DUMMYFUNCTION("GOOGLETRANSLATE(B731,""de"",""en"")"),"weigh up")</f>
        <v>weigh up</v>
      </c>
      <c r="B731" s="1" t="s">
        <v>2046</v>
      </c>
      <c r="E731" s="3" t="str">
        <f>IFERROR(__xludf.DUMMYFUNCTION("GOOGLETRANSLATE(D731,""de"",""en"")"),"#VALUE!")</f>
        <v>#VALUE!</v>
      </c>
      <c r="F731" s="2"/>
    </row>
    <row r="732">
      <c r="A732" s="11" t="str">
        <f>IFERROR(__xludf.DUMMYFUNCTION("GOOGLETRANSLATE(B732,""de"",""en"")"),"Foundation, endowment")</f>
        <v>Foundation, endowment</v>
      </c>
      <c r="B732" s="1" t="s">
        <v>2047</v>
      </c>
      <c r="E732" s="3" t="str">
        <f>IFERROR(__xludf.DUMMYFUNCTION("GOOGLETRANSLATE(D732,""de"",""en"")"),"#VALUE!")</f>
        <v>#VALUE!</v>
      </c>
      <c r="F732" s="2"/>
    </row>
    <row r="733">
      <c r="A733" s="11" t="str">
        <f>IFERROR(__xludf.DUMMYFUNCTION("GOOGLETRANSLATE(B733,""de"",""en"")"),"price comparison")</f>
        <v>price comparison</v>
      </c>
      <c r="B733" s="1" t="s">
        <v>2048</v>
      </c>
      <c r="E733" s="3" t="str">
        <f>IFERROR(__xludf.DUMMYFUNCTION("GOOGLETRANSLATE(D733,""de"",""en"")"),"#VALUE!")</f>
        <v>#VALUE!</v>
      </c>
      <c r="F733" s="2"/>
    </row>
    <row r="734">
      <c r="A734" s="11" t="str">
        <f>IFERROR(__xludf.DUMMYFUNCTION("GOOGLETRANSLATE(B734,""de"",""en"")"),"it's worth it")</f>
        <v>it's worth it</v>
      </c>
      <c r="B734" s="1" t="s">
        <v>2049</v>
      </c>
      <c r="D734" s="1" t="s">
        <v>2050</v>
      </c>
      <c r="E734" s="3" t="str">
        <f>IFERROR(__xludf.DUMMYFUNCTION("GOOGLETRANSLATE(D734,""de"",""en"")"),"I want to take a German course, but it is quite expensive. Is it worth spending so much money?")</f>
        <v>I want to take a German course, but it is quite expensive. Is it worth spending so much money?</v>
      </c>
      <c r="F734" s="2"/>
    </row>
    <row r="735">
      <c r="A735" s="11" t="str">
        <f>IFERROR(__xludf.DUMMYFUNCTION("GOOGLETRANSLATE(B735,""de"",""en"")"),"#REF!")</f>
        <v>#REF!</v>
      </c>
      <c r="B735" s="5" t="str">
        <f>IFERROR(__xludf.DUMMYFUNCTION("GOOGLETRANSLATE(A735,""en"",""de"")"),"#REF!")</f>
        <v>#REF!</v>
      </c>
      <c r="D735" s="1" t="s">
        <v>2051</v>
      </c>
      <c r="E735" s="3" t="str">
        <f>IFERROR(__xludf.DUMMYFUNCTION("GOOGLETRANSLATE(D735,""de"",""en"")"),"The tickets for the concert are quite expensive. Do you think it's worth buying?")</f>
        <v>The tickets for the concert are quite expensive. Do you think it's worth buying?</v>
      </c>
      <c r="F735" s="2"/>
    </row>
    <row r="736">
      <c r="A736" s="11" t="str">
        <f>IFERROR(__xludf.DUMMYFUNCTION("GOOGLETRANSLATE(B736,""de"",""en"")"),"finally")</f>
        <v>finally</v>
      </c>
      <c r="B736" s="1" t="s">
        <v>2052</v>
      </c>
      <c r="E736" s="3" t="str">
        <f>IFERROR(__xludf.DUMMYFUNCTION("GOOGLETRANSLATE(D736,""de"",""en"")"),"#VALUE!")</f>
        <v>#VALUE!</v>
      </c>
      <c r="F736" s="2"/>
    </row>
    <row r="737">
      <c r="A737" s="11" t="str">
        <f>IFERROR(__xludf.DUMMYFUNCTION("GOOGLETRANSLATE(B737,""de"",""en"")"),"to exchange")</f>
        <v>to exchange</v>
      </c>
      <c r="B737" s="1" t="s">
        <v>2053</v>
      </c>
      <c r="E737" s="3" t="str">
        <f>IFERROR(__xludf.DUMMYFUNCTION("GOOGLETRANSLATE(D737,""de"",""en"")"),"#VALUE!")</f>
        <v>#VALUE!</v>
      </c>
      <c r="F737" s="2"/>
    </row>
    <row r="738">
      <c r="A738" s="11" t="str">
        <f>IFERROR(__xludf.DUMMYFUNCTION("GOOGLETRANSLATE(B738,""de"",""en"")"),"loyalty")</f>
        <v>loyalty</v>
      </c>
      <c r="B738" s="1" t="s">
        <v>2054</v>
      </c>
      <c r="E738" s="3" t="str">
        <f>IFERROR(__xludf.DUMMYFUNCTION("GOOGLETRANSLATE(D738,""de"",""en"")"),"#VALUE!")</f>
        <v>#VALUE!</v>
      </c>
      <c r="F738" s="2"/>
    </row>
    <row r="739">
      <c r="A739" s="11" t="str">
        <f>IFERROR(__xludf.DUMMYFUNCTION("GOOGLETRANSLATE(B739,""de"",""en"")"),"Loyalty points")</f>
        <v>Loyalty points</v>
      </c>
      <c r="B739" s="1" t="s">
        <v>2055</v>
      </c>
      <c r="D739" s="1" t="s">
        <v>2056</v>
      </c>
      <c r="E739" s="3" t="str">
        <f>IFERROR(__xludf.DUMMYFUNCTION("GOOGLETRANSLATE(D739,""de"",""en"")"),"At REWE, customers collect loyalty points with every purchase, which they can later exchange for great rewards.")</f>
        <v>At REWE, customers collect loyalty points with every purchase, which they can later exchange for great rewards.</v>
      </c>
      <c r="F739" s="2"/>
    </row>
    <row r="740">
      <c r="A740" s="11" t="str">
        <f>IFERROR(__xludf.DUMMYFUNCTION("GOOGLETRANSLATE(B740,""de"",""en"")"),"choose")</f>
        <v>choose</v>
      </c>
      <c r="B740" s="1" t="s">
        <v>2057</v>
      </c>
      <c r="D740" s="1" t="s">
        <v>2058</v>
      </c>
      <c r="E740" s="3" t="str">
        <f>IFERROR(__xludf.DUMMYFUNCTION("GOOGLETRANSLATE(D740,""de"",""en"")"),"In the restaurant you can choose your meal from the menu.")</f>
        <v>In the restaurant you can choose your meal from the menu.</v>
      </c>
      <c r="F740" s="2"/>
    </row>
    <row r="741">
      <c r="A741" s="3" t="s">
        <v>2059</v>
      </c>
      <c r="B741" s="1" t="s">
        <v>2060</v>
      </c>
      <c r="E741" s="3" t="str">
        <f>IFERROR(__xludf.DUMMYFUNCTION("GOOGLETRANSLATE(D741,""de"",""en"")"),"#VALUE!")</f>
        <v>#VALUE!</v>
      </c>
      <c r="F741" s="2"/>
    </row>
    <row r="742">
      <c r="A742" s="11" t="str">
        <f>IFERROR(__xludf.DUMMYFUNCTION("GOOGLETRANSLATE(B742,""de"",""en"")"),"reward")</f>
        <v>reward</v>
      </c>
      <c r="B742" s="1" t="s">
        <v>2061</v>
      </c>
      <c r="E742" s="3" t="str">
        <f>IFERROR(__xludf.DUMMYFUNCTION("GOOGLETRANSLATE(D742,""de"",""en"")"),"#VALUE!")</f>
        <v>#VALUE!</v>
      </c>
      <c r="F742" s="2"/>
    </row>
    <row r="743">
      <c r="A743" s="11" t="str">
        <f>IFERROR(__xludf.DUMMYFUNCTION("GOOGLETRANSLATE(B743,""de"",""en"")"),"summarizes")</f>
        <v>summarizes</v>
      </c>
      <c r="B743" s="1" t="s">
        <v>2062</v>
      </c>
      <c r="E743" s="3" t="str">
        <f>IFERROR(__xludf.DUMMYFUNCTION("GOOGLETRANSLATE(D743,""de"",""en"")"),"#VALUE!")</f>
        <v>#VALUE!</v>
      </c>
      <c r="F743" s="2"/>
    </row>
    <row r="744">
      <c r="A744" s="11" t="str">
        <f>IFERROR(__xludf.DUMMYFUNCTION("GOOGLETRANSLATE(B744,""de"",""en"")"),"Advertising specialist")</f>
        <v>Advertising specialist</v>
      </c>
      <c r="B744" s="1" t="s">
        <v>2063</v>
      </c>
      <c r="E744" s="3" t="str">
        <f>IFERROR(__xludf.DUMMYFUNCTION("GOOGLETRANSLATE(D744,""de"",""en"")"),"#VALUE!")</f>
        <v>#VALUE!</v>
      </c>
      <c r="F744" s="2"/>
    </row>
    <row r="745">
      <c r="A745" s="11" t="str">
        <f>IFERROR(__xludf.DUMMYFUNCTION("GOOGLETRANSLATE(B745,""de"",""en"")"),"Medium")</f>
        <v>Medium</v>
      </c>
      <c r="B745" s="1" t="s">
        <v>2064</v>
      </c>
      <c r="D745" s="1" t="s">
        <v>2065</v>
      </c>
      <c r="E745" s="3" t="str">
        <f>IFERROR(__xludf.DUMMYFUNCTION("GOOGLETRANSLATE(D745,""de"",""en"")"),"We do not have enough financial resources to finance the project.")</f>
        <v>We do not have enough financial resources to finance the project.</v>
      </c>
      <c r="F745" s="2"/>
    </row>
    <row r="746">
      <c r="A746" s="11" t="str">
        <f>IFERROR(__xludf.DUMMYFUNCTION("GOOGLETRANSLATE(B746,""de"",""en"")"),"you want to achieve")</f>
        <v>you want to achieve</v>
      </c>
      <c r="B746" s="1" t="s">
        <v>2066</v>
      </c>
      <c r="D746" s="1" t="s">
        <v>2067</v>
      </c>
      <c r="E746" s="3" t="str">
        <f>IFERROR(__xludf.DUMMYFUNCTION("GOOGLETRANSLATE(D746,""de"",""en"")"),"The aim of a healthy diet is to make you feel fitter and healthier.")</f>
        <v>The aim of a healthy diet is to make you feel fitter and healthier.</v>
      </c>
      <c r="F746" s="2"/>
    </row>
    <row r="747">
      <c r="A747" s="11" t="str">
        <f>IFERROR(__xludf.DUMMYFUNCTION("GOOGLETRANSLATE(B747,""de"",""en"")"),"#REF!")</f>
        <v>#REF!</v>
      </c>
      <c r="B747" s="5" t="str">
        <f>IFERROR(__xludf.DUMMYFUNCTION("GOOGLETRANSLATE(A747,""en"",""de"")"),"#REF!")</f>
        <v>#REF!</v>
      </c>
      <c r="D747" s="1" t="s">
        <v>2068</v>
      </c>
      <c r="E747" s="3" t="str">
        <f>IFERROR(__xludf.DUMMYFUNCTION("GOOGLETRANSLATE(D747,""de"",""en"")"),"The aim of this advertising campaign is to get more people to get to know the product.")</f>
        <v>The aim of this advertising campaign is to get more people to get to know the product.</v>
      </c>
      <c r="F747" s="2"/>
    </row>
    <row r="748">
      <c r="A748" s="3" t="s">
        <v>2069</v>
      </c>
      <c r="B748" s="1" t="s">
        <v>2070</v>
      </c>
      <c r="E748" s="3" t="str">
        <f>IFERROR(__xludf.DUMMYFUNCTION("GOOGLETRANSLATE(D748,""de"",""en"")"),"#VALUE!")</f>
        <v>#VALUE!</v>
      </c>
      <c r="F748" s="2"/>
    </row>
    <row r="749">
      <c r="A749" s="11" t="str">
        <f>IFERROR(__xludf.DUMMYFUNCTION("GOOGLETRANSLATE(B749,""de"",""en"")"),"protected")</f>
        <v>protected</v>
      </c>
      <c r="B749" s="1" t="s">
        <v>2071</v>
      </c>
      <c r="C749" s="1">
        <v>2.0</v>
      </c>
      <c r="E749" s="3" t="str">
        <f>IFERROR(__xludf.DUMMYFUNCTION("GOOGLETRANSLATE(D749,""de"",""en"")"),"#VALUE!")</f>
        <v>#VALUE!</v>
      </c>
      <c r="F749" s="2"/>
    </row>
    <row r="750">
      <c r="A750" s="11" t="str">
        <f>IFERROR(__xludf.DUMMYFUNCTION("GOOGLETRANSLATE(B750,""de"",""en"")"),"Migrants")</f>
        <v>Migrants</v>
      </c>
      <c r="B750" s="1" t="s">
        <v>2072</v>
      </c>
      <c r="E750" s="3" t="str">
        <f>IFERROR(__xludf.DUMMYFUNCTION("GOOGLETRANSLATE(D750,""de"",""en"")"),"#VALUE!")</f>
        <v>#VALUE!</v>
      </c>
      <c r="F750" s="2"/>
    </row>
    <row r="751">
      <c r="A751" s="11" t="str">
        <f>IFERROR(__xludf.DUMMYFUNCTION("GOOGLETRANSLATE(B751,""de"",""en"")"),"surely")</f>
        <v>surely</v>
      </c>
      <c r="B751" s="1" t="s">
        <v>2073</v>
      </c>
      <c r="E751" s="3" t="str">
        <f>IFERROR(__xludf.DUMMYFUNCTION("GOOGLETRANSLATE(D751,""de"",""en"")"),"#VALUE!")</f>
        <v>#VALUE!</v>
      </c>
      <c r="F751" s="2"/>
    </row>
    <row r="752">
      <c r="A752" s="11" t="str">
        <f>IFERROR(__xludf.DUMMYFUNCTION("GOOGLETRANSLATE(B752,""de"",""en"")"),"play along")</f>
        <v>play along</v>
      </c>
      <c r="B752" s="1" t="s">
        <v>2074</v>
      </c>
      <c r="E752" s="3" t="str">
        <f>IFERROR(__xludf.DUMMYFUNCTION("GOOGLETRANSLATE(D752,""de"",""en"")"),"#VALUE!")</f>
        <v>#VALUE!</v>
      </c>
      <c r="F752" s="2"/>
    </row>
    <row r="753">
      <c r="A753" s="11" t="str">
        <f>IFERROR(__xludf.DUMMYFUNCTION("GOOGLETRANSLATE(B753,""de"",""en"")"),"Movement")</f>
        <v>Movement</v>
      </c>
      <c r="B753" s="1" t="s">
        <v>2075</v>
      </c>
      <c r="E753" s="3" t="str">
        <f>IFERROR(__xludf.DUMMYFUNCTION("GOOGLETRANSLATE(D753,""de"",""en"")"),"#VALUE!")</f>
        <v>#VALUE!</v>
      </c>
      <c r="F753" s="2"/>
    </row>
    <row r="754">
      <c r="A754" s="11" t="str">
        <f>IFERROR(__xludf.DUMMYFUNCTION("GOOGLETRANSLATE(B754,""de"",""en"")"),"to hold on")</f>
        <v>to hold on</v>
      </c>
      <c r="B754" s="1" t="s">
        <v>2076</v>
      </c>
      <c r="E754" s="3" t="str">
        <f>IFERROR(__xludf.DUMMYFUNCTION("GOOGLETRANSLATE(D754,""de"",""en"")"),"#VALUE!")</f>
        <v>#VALUE!</v>
      </c>
      <c r="F754" s="2"/>
    </row>
    <row r="755">
      <c r="A755" s="11" t="str">
        <f>IFERROR(__xludf.DUMMYFUNCTION("GOOGLETRANSLATE(B755,""de"",""en"")"),"build up")</f>
        <v>build up</v>
      </c>
      <c r="B755" s="1" t="s">
        <v>2077</v>
      </c>
      <c r="E755" s="3" t="str">
        <f>IFERROR(__xludf.DUMMYFUNCTION("GOOGLETRANSLATE(D755,""de"",""en"")"),"#VALUE!")</f>
        <v>#VALUE!</v>
      </c>
      <c r="F755" s="2"/>
    </row>
    <row r="756">
      <c r="A756" s="11" t="str">
        <f>IFERROR(__xludf.DUMMYFUNCTION("GOOGLETRANSLATE(B756,""de"",""en"")"),"quarters")</f>
        <v>quarters</v>
      </c>
      <c r="B756" s="1" t="s">
        <v>2078</v>
      </c>
      <c r="E756" s="3" t="str">
        <f>IFERROR(__xludf.DUMMYFUNCTION("GOOGLETRANSLATE(D756,""de"",""en"")"),"#VALUE!")</f>
        <v>#VALUE!</v>
      </c>
      <c r="F756" s="2"/>
    </row>
    <row r="757">
      <c r="A757" s="11" t="str">
        <f>IFERROR(__xludf.DUMMYFUNCTION("GOOGLETRANSLATE(B757,""de"",""en"")"),"founded")</f>
        <v>founded</v>
      </c>
      <c r="B757" s="1" t="s">
        <v>2079</v>
      </c>
      <c r="E757" s="3" t="str">
        <f>IFERROR(__xludf.DUMMYFUNCTION("GOOGLETRANSLATE(D757,""de"",""en"")"),"#VALUE!")</f>
        <v>#VALUE!</v>
      </c>
      <c r="F757" s="2"/>
    </row>
    <row r="758">
      <c r="A758" s="11" t="str">
        <f>IFERROR(__xludf.DUMMYFUNCTION("GOOGLETRANSLATE(B758,""de"",""en"")"),"tried")</f>
        <v>tried</v>
      </c>
      <c r="B758" s="1" t="s">
        <v>2080</v>
      </c>
      <c r="E758" s="3" t="str">
        <f>IFERROR(__xludf.DUMMYFUNCTION("GOOGLETRANSLATE(D758,""de"",""en"")"),"#VALUE!")</f>
        <v>#VALUE!</v>
      </c>
      <c r="F758" s="2"/>
    </row>
    <row r="759">
      <c r="A759" s="3" t="s">
        <v>2081</v>
      </c>
      <c r="B759" s="1" t="s">
        <v>2082</v>
      </c>
      <c r="E759" s="3" t="str">
        <f>IFERROR(__xludf.DUMMYFUNCTION("GOOGLETRANSLATE(D759,""de"",""en"")"),"#VALUE!")</f>
        <v>#VALUE!</v>
      </c>
      <c r="F759" s="2"/>
    </row>
    <row r="760">
      <c r="A760" s="11" t="str">
        <f>IFERROR(__xludf.DUMMYFUNCTION("GOOGLETRANSLATE(B760,""de"",""en"")"),"in contrast to")</f>
        <v>in contrast to</v>
      </c>
      <c r="B760" s="1" t="s">
        <v>2083</v>
      </c>
      <c r="E760" s="3" t="str">
        <f>IFERROR(__xludf.DUMMYFUNCTION("GOOGLETRANSLATE(D760,""de"",""en"")"),"#VALUE!")</f>
        <v>#VALUE!</v>
      </c>
      <c r="F760" s="2"/>
    </row>
    <row r="761">
      <c r="A761" s="11" t="str">
        <f>IFERROR(__xludf.DUMMYFUNCTION("GOOGLETRANSLATE(B761,""de"",""en"")"),"clearly")</f>
        <v>clearly</v>
      </c>
      <c r="B761" s="1" t="s">
        <v>2084</v>
      </c>
      <c r="D761" s="1" t="s">
        <v>2085</v>
      </c>
      <c r="E761" s="3" t="str">
        <f>IFERROR(__xludf.DUMMYFUNCTION("GOOGLETRANSLATE(D761,""de"",""en"")"),"The patient had clear symptoms of Corona.")</f>
        <v>The patient had clear symptoms of Corona.</v>
      </c>
      <c r="F761" s="2"/>
    </row>
    <row r="762">
      <c r="A762" s="11" t="str">
        <f>IFERROR(__xludf.DUMMYFUNCTION("GOOGLETRANSLATE(B762,""de"",""en"")"),"use")</f>
        <v>use</v>
      </c>
      <c r="B762" s="1" t="s">
        <v>2086</v>
      </c>
      <c r="D762" s="1" t="s">
        <v>2087</v>
      </c>
      <c r="E762" s="3" t="str">
        <f>IFERROR(__xludf.DUMMYFUNCTION("GOOGLETRANSLATE(D762,""de"",""en"")"),"I use chatgpt to ask everything")</f>
        <v>I use chatgpt to ask everything</v>
      </c>
      <c r="F762" s="2"/>
    </row>
    <row r="763">
      <c r="A763" s="10" t="s">
        <v>2088</v>
      </c>
      <c r="B763" s="1" t="s">
        <v>2089</v>
      </c>
      <c r="E763" s="3" t="str">
        <f>IFERROR(__xludf.DUMMYFUNCTION("GOOGLETRANSLATE(D763,""de"",""en"")"),"#VALUE!")</f>
        <v>#VALUE!</v>
      </c>
      <c r="F763" s="2"/>
    </row>
    <row r="764">
      <c r="A764" s="11" t="str">
        <f>IFERROR(__xludf.DUMMYFUNCTION("GOOGLETRANSLATE(B764,""de"",""en"")"),"missed")</f>
        <v>missed</v>
      </c>
      <c r="B764" s="1" t="s">
        <v>2090</v>
      </c>
      <c r="E764" s="3" t="str">
        <f>IFERROR(__xludf.DUMMYFUNCTION("GOOGLETRANSLATE(D764,""de"",""en"")"),"#VALUE!")</f>
        <v>#VALUE!</v>
      </c>
      <c r="F764" s="2"/>
    </row>
    <row r="765">
      <c r="A765" s="11" t="str">
        <f>IFERROR(__xludf.DUMMYFUNCTION("GOOGLETRANSLATE(B765,""de"",""en"")"),"Trailer")</f>
        <v>Trailer</v>
      </c>
      <c r="B765" s="1" t="s">
        <v>2091</v>
      </c>
      <c r="E765" s="3" t="str">
        <f>IFERROR(__xludf.DUMMYFUNCTION("GOOGLETRANSLATE(D765,""de"",""en"")"),"#VALUE!")</f>
        <v>#VALUE!</v>
      </c>
      <c r="F765" s="2"/>
    </row>
    <row r="766">
      <c r="A766" s="11" t="str">
        <f>IFERROR(__xludf.DUMMYFUNCTION("GOOGLETRANSLATE(B766,""de"",""en"")"),"lounge around")</f>
        <v>lounge around</v>
      </c>
      <c r="B766" s="1" t="s">
        <v>2092</v>
      </c>
      <c r="E766" s="3" t="str">
        <f>IFERROR(__xludf.DUMMYFUNCTION("GOOGLETRANSLATE(D766,""de"",""en"")"),"#VALUE!")</f>
        <v>#VALUE!</v>
      </c>
      <c r="F766" s="2"/>
    </row>
    <row r="767">
      <c r="A767" s="11" t="str">
        <f>IFERROR(__xludf.DUMMYFUNCTION("GOOGLETRANSLATE(B767,""de"",""en"")"),"during the day")</f>
        <v>during the day</v>
      </c>
      <c r="B767" s="1" t="s">
        <v>2093</v>
      </c>
      <c r="E767" s="3" t="str">
        <f>IFERROR(__xludf.DUMMYFUNCTION("GOOGLETRANSLATE(D767,""de"",""en"")"),"#VALUE!")</f>
        <v>#VALUE!</v>
      </c>
      <c r="F767" s="2"/>
    </row>
    <row r="768">
      <c r="A768" s="11" t="str">
        <f>IFERROR(__xludf.DUMMYFUNCTION("GOOGLETRANSLATE(B768,""de"",""en"")"),"Care")</f>
        <v>Care</v>
      </c>
      <c r="B768" s="1" t="s">
        <v>2094</v>
      </c>
      <c r="E768" s="3" t="str">
        <f>IFERROR(__xludf.DUMMYFUNCTION("GOOGLETRANSLATE(D768,""de"",""en"")"),"#VALUE!")</f>
        <v>#VALUE!</v>
      </c>
      <c r="F768" s="2"/>
    </row>
    <row r="769">
      <c r="A769" s="11" t="str">
        <f>IFERROR(__xludf.DUMMYFUNCTION("GOOGLETRANSLATE(B769,""de"",""en"")"),"attachment")</f>
        <v>attachment</v>
      </c>
      <c r="B769" s="1" t="s">
        <v>2095</v>
      </c>
      <c r="E769" s="3" t="str">
        <f>IFERROR(__xludf.DUMMYFUNCTION("GOOGLETRANSLATE(D769,""de"",""en"")"),"#VALUE!")</f>
        <v>#VALUE!</v>
      </c>
      <c r="F769" s="2"/>
    </row>
    <row r="770">
      <c r="A770" s="11" t="str">
        <f>IFERROR(__xludf.DUMMYFUNCTION("GOOGLETRANSLATE(B770,""de"",""en"")"),"Grain")</f>
        <v>Grain</v>
      </c>
      <c r="B770" s="1" t="s">
        <v>2096</v>
      </c>
      <c r="D770" s="1" t="s">
        <v>2097</v>
      </c>
      <c r="E770" s="3" t="str">
        <f>IFERROR(__xludf.DUMMYFUNCTION("GOOGLETRANSLATE(D770,""de"",""en"")"),"Rice is a grain, wheat is a grain, millet is a grain, ragi is a grain.")</f>
        <v>Rice is a grain, wheat is a grain, millet is a grain, ragi is a grain.</v>
      </c>
      <c r="F770" s="2"/>
    </row>
    <row r="771">
      <c r="A771" s="11" t="str">
        <f>IFERROR(__xludf.DUMMYFUNCTION("GOOGLETRANSLATE(B771,""de"",""en"")"),"so-called")</f>
        <v>so-called</v>
      </c>
      <c r="B771" s="1" t="s">
        <v>2098</v>
      </c>
      <c r="E771" s="3" t="str">
        <f>IFERROR(__xludf.DUMMYFUNCTION("GOOGLETRANSLATE(D771,""de"",""en"")"),"#VALUE!")</f>
        <v>#VALUE!</v>
      </c>
      <c r="F771" s="2"/>
    </row>
    <row r="772">
      <c r="A772" s="11" t="str">
        <f>IFERROR(__xludf.DUMMYFUNCTION("GOOGLETRANSLATE(B772,""de"",""en"")"),"stands up")</f>
        <v>stands up</v>
      </c>
      <c r="B772" s="1" t="s">
        <v>2099</v>
      </c>
      <c r="E772" s="3" t="str">
        <f>IFERROR(__xludf.DUMMYFUNCTION("GOOGLETRANSLATE(D772,""de"",""en"")"),"#VALUE!")</f>
        <v>#VALUE!</v>
      </c>
      <c r="F772" s="2"/>
    </row>
    <row r="773">
      <c r="A773" s="11" t="str">
        <f>IFERROR(__xludf.DUMMYFUNCTION("GOOGLETRANSLATE(B773,""de"",""en"")"),"madness")</f>
        <v>madness</v>
      </c>
      <c r="B773" s="1" t="s">
        <v>2100</v>
      </c>
      <c r="E773" s="3" t="str">
        <f>IFERROR(__xludf.DUMMYFUNCTION("GOOGLETRANSLATE(D773,""de"",""en"")"),"#VALUE!")</f>
        <v>#VALUE!</v>
      </c>
      <c r="F773" s="2"/>
    </row>
    <row r="774">
      <c r="A774" s="11" t="str">
        <f>IFERROR(__xludf.DUMMYFUNCTION("GOOGLETRANSLATE(B774,""de"",""en"")"),"magazine")</f>
        <v>magazine</v>
      </c>
      <c r="B774" s="1" t="s">
        <v>2101</v>
      </c>
      <c r="E774" s="3" t="str">
        <f>IFERROR(__xludf.DUMMYFUNCTION("GOOGLETRANSLATE(D774,""de"",""en"")"),"#VALUE!")</f>
        <v>#VALUE!</v>
      </c>
      <c r="F774" s="2"/>
    </row>
    <row r="775">
      <c r="A775" s="11" t="str">
        <f>IFERROR(__xludf.DUMMYFUNCTION("GOOGLETRANSLATE(B775,""de"",""en"")"),"extraction")</f>
        <v>extraction</v>
      </c>
      <c r="B775" s="1" t="s">
        <v>2102</v>
      </c>
      <c r="E775" s="3" t="str">
        <f>IFERROR(__xludf.DUMMYFUNCTION("GOOGLETRANSLATE(D775,""de"",""en"")"),"#VALUE!")</f>
        <v>#VALUE!</v>
      </c>
      <c r="F775" s="2"/>
    </row>
    <row r="776">
      <c r="A776" s="11" t="str">
        <f>IFERROR(__xludf.DUMMYFUNCTION("GOOGLETRANSLATE(B776,""de"",""en"")"),"burn")</f>
        <v>burn</v>
      </c>
      <c r="B776" s="1" t="s">
        <v>2103</v>
      </c>
      <c r="E776" s="3" t="str">
        <f>IFERROR(__xludf.DUMMYFUNCTION("GOOGLETRANSLATE(D776,""de"",""en"")"),"#VALUE!")</f>
        <v>#VALUE!</v>
      </c>
      <c r="F776" s="2"/>
    </row>
    <row r="777">
      <c r="A777" s="11" t="str">
        <f>IFERROR(__xludf.DUMMYFUNCTION("GOOGLETRANSLATE(B777,""de"",""en"")"),"Corn")</f>
        <v>Corn</v>
      </c>
      <c r="B777" s="1" t="s">
        <v>2104</v>
      </c>
      <c r="E777" s="3" t="str">
        <f>IFERROR(__xludf.DUMMYFUNCTION("GOOGLETRANSLATE(D777,""de"",""en"")"),"#VALUE!")</f>
        <v>#VALUE!</v>
      </c>
      <c r="F777" s="2"/>
    </row>
    <row r="778">
      <c r="A778" s="11" t="str">
        <f>IFERROR(__xludf.DUMMYFUNCTION("GOOGLETRANSLATE(B778,""de"",""en"")"),"Groceries")</f>
        <v>Groceries</v>
      </c>
      <c r="B778" s="1" t="s">
        <v>2105</v>
      </c>
      <c r="E778" s="3" t="str">
        <f>IFERROR(__xludf.DUMMYFUNCTION("GOOGLETRANSLATE(D778,""de"",""en"")"),"#VALUE!")</f>
        <v>#VALUE!</v>
      </c>
      <c r="F778" s="2"/>
    </row>
    <row r="779">
      <c r="A779" s="11" t="str">
        <f>IFERROR(__xludf.DUMMYFUNCTION("GOOGLETRANSLATE(B779,""de"",""en"")"),"renewable")</f>
        <v>renewable</v>
      </c>
      <c r="B779" s="1" t="s">
        <v>2106</v>
      </c>
      <c r="E779" s="3" t="str">
        <f>IFERROR(__xludf.DUMMYFUNCTION("GOOGLETRANSLATE(D779,""de"",""en"")"),"#VALUE!")</f>
        <v>#VALUE!</v>
      </c>
      <c r="F779" s="2"/>
    </row>
    <row r="780">
      <c r="A780" s="11" t="str">
        <f>IFERROR(__xludf.DUMMYFUNCTION("GOOGLETRANSLATE(B780,""de"",""en"")"),"buy up")</f>
        <v>buy up</v>
      </c>
      <c r="B780" s="1" t="s">
        <v>2107</v>
      </c>
      <c r="E780" s="3" t="str">
        <f>IFERROR(__xludf.DUMMYFUNCTION("GOOGLETRANSLATE(D780,""de"",""en"")"),"#VALUE!")</f>
        <v>#VALUE!</v>
      </c>
      <c r="F780" s="2"/>
    </row>
    <row r="781">
      <c r="A781" s="11" t="str">
        <f>IFERROR(__xludf.DUMMYFUNCTION("GOOGLETRANSLATE(B781,""de"",""en"")"),"harvest")</f>
        <v>harvest</v>
      </c>
      <c r="B781" s="1" t="s">
        <v>2108</v>
      </c>
      <c r="D781" s="1" t="s">
        <v>2109</v>
      </c>
      <c r="E781" s="3" t="str">
        <f>IFERROR(__xludf.DUMMYFUNCTION("GOOGLETRANSLATE(D781,""de"",""en"")"),"Lohri is celebrated to celebrate a good harvest.")</f>
        <v>Lohri is celebrated to celebrate a good harvest.</v>
      </c>
      <c r="F781" s="2"/>
    </row>
    <row r="782">
      <c r="A782" s="11" t="str">
        <f>IFERROR(__xludf.DUMMYFUNCTION("GOOGLETRANSLATE(B782,""de"",""en"")"),"generation")</f>
        <v>generation</v>
      </c>
      <c r="B782" s="1" t="s">
        <v>2110</v>
      </c>
      <c r="D782" s="1" t="s">
        <v>2111</v>
      </c>
      <c r="E782" s="3" t="str">
        <f>IFERROR(__xludf.DUMMYFUNCTION("GOOGLETRANSLATE(D782,""de"",""en"")"),"The extraction of butter from yogurt is called ghee")</f>
        <v>The extraction of butter from yogurt is called ghee</v>
      </c>
      <c r="F782" s="2"/>
    </row>
    <row r="783">
      <c r="A783" s="11"/>
      <c r="B783" s="1"/>
      <c r="D783" s="1" t="s">
        <v>2112</v>
      </c>
      <c r="E783" s="3"/>
      <c r="F783" s="2"/>
    </row>
    <row r="784">
      <c r="A784" s="11" t="str">
        <f>IFERROR(__xludf.DUMMYFUNCTION("GOOGLETRANSLATE(B784,""de"",""en"")"),"take care of")</f>
        <v>take care of</v>
      </c>
      <c r="B784" s="1" t="s">
        <v>2113</v>
      </c>
      <c r="D784" s="1" t="s">
        <v>2114</v>
      </c>
      <c r="E784" s="3" t="str">
        <f>IFERROR(__xludf.DUMMYFUNCTION("GOOGLETRANSLATE(D784,""de"",""en"")"),"Parvati looks after her Dadi alone.")</f>
        <v>Parvati looks after her Dadi alone.</v>
      </c>
      <c r="F784" s="2"/>
    </row>
    <row r="785">
      <c r="A785" s="11" t="str">
        <f>IFERROR(__xludf.DUMMYFUNCTION("GOOGLETRANSLATE(B785,""de"",""en"")"),"existing")</f>
        <v>existing</v>
      </c>
      <c r="B785" s="1" t="s">
        <v>2115</v>
      </c>
      <c r="D785" s="1" t="s">
        <v>2116</v>
      </c>
      <c r="E785" s="3" t="str">
        <f>IFERROR(__xludf.DUMMYFUNCTION("GOOGLETRANSLATE(D785,""de"",""en"")"),"The analysis is based on the existing data.")</f>
        <v>The analysis is based on the existing data.</v>
      </c>
      <c r="F785" s="2"/>
    </row>
    <row r="786">
      <c r="A786" s="11" t="str">
        <f>IFERROR(__xludf.DUMMYFUNCTION("GOOGLETRANSLATE(B786,""de"",""en"")"),"Population")</f>
        <v>Population</v>
      </c>
      <c r="B786" s="1" t="s">
        <v>2117</v>
      </c>
      <c r="D786" s="1" t="s">
        <v>2118</v>
      </c>
      <c r="E786" s="3" t="str">
        <f>IFERROR(__xludf.DUMMYFUNCTION("GOOGLETRANSLATE(D786,""de"",""en"")"),"The population of India is over 1.4 billion people.")</f>
        <v>The population of India is over 1.4 billion people.</v>
      </c>
      <c r="F786" s="2"/>
    </row>
    <row r="787">
      <c r="A787" s="11" t="str">
        <f>IFERROR(__xludf.DUMMYFUNCTION("GOOGLETRANSLATE(B787,""de"",""en"")"),"to produce")</f>
        <v>to produce</v>
      </c>
      <c r="B787" s="1" t="s">
        <v>2119</v>
      </c>
      <c r="D787" s="1" t="s">
        <v>2120</v>
      </c>
      <c r="E787" s="3" t="str">
        <f>IFERROR(__xludf.DUMMYFUNCTION("GOOGLETRANSLATE(D787,""de"",""en"")"),"The aim of Bhilai Steel Plant is to produce 500 tonnes of steel per year")</f>
        <v>The aim of Bhilai Steel Plant is to produce 500 tonnes of steel per year</v>
      </c>
      <c r="F787" s="2"/>
    </row>
    <row r="788">
      <c r="A788" s="11" t="str">
        <f>IFERROR(__xludf.DUMMYFUNCTION("GOOGLETRANSLATE(B788,""de"",""en"")"),"Researcher")</f>
        <v>Researcher</v>
      </c>
      <c r="B788" s="1" t="s">
        <v>2121</v>
      </c>
      <c r="E788" s="3" t="str">
        <f>IFERROR(__xludf.DUMMYFUNCTION("GOOGLETRANSLATE(D788,""de"",""en"")"),"#VALUE!")</f>
        <v>#VALUE!</v>
      </c>
      <c r="F788" s="2"/>
    </row>
    <row r="789">
      <c r="A789" s="11" t="str">
        <f>IFERROR(__xludf.DUMMYFUNCTION("GOOGLETRANSLATE(B789,""de"",""en"")"),"amounts")</f>
        <v>amounts</v>
      </c>
      <c r="B789" s="1" t="s">
        <v>1897</v>
      </c>
      <c r="E789" s="3" t="str">
        <f>IFERROR(__xludf.DUMMYFUNCTION("GOOGLETRANSLATE(D789,""de"",""en"")"),"#VALUE!")</f>
        <v>#VALUE!</v>
      </c>
      <c r="F789" s="2"/>
    </row>
    <row r="790">
      <c r="A790" s="11" t="str">
        <f>IFERROR(__xludf.DUMMYFUNCTION("GOOGLETRANSLATE(B790,""de"",""en"")"),"introduction")</f>
        <v>introduction</v>
      </c>
      <c r="B790" s="1" t="s">
        <v>2122</v>
      </c>
      <c r="E790" s="3" t="str">
        <f>IFERROR(__xludf.DUMMYFUNCTION("GOOGLETRANSLATE(D790,""de"",""en"")"),"#VALUE!")</f>
        <v>#VALUE!</v>
      </c>
      <c r="F790" s="2"/>
    </row>
    <row r="791">
      <c r="A791" s="11" t="str">
        <f>IFERROR(__xludf.DUMMYFUNCTION("GOOGLETRANSLATE(B791,""de"",""en"")"),"Tax")</f>
        <v>Tax</v>
      </c>
      <c r="B791" s="1" t="s">
        <v>2123</v>
      </c>
      <c r="E791" s="3" t="str">
        <f>IFERROR(__xludf.DUMMYFUNCTION("GOOGLETRANSLATE(D791,""de"",""en"")"),"#VALUE!")</f>
        <v>#VALUE!</v>
      </c>
      <c r="F791" s="2"/>
    </row>
    <row r="792">
      <c r="A792" s="11" t="str">
        <f>IFERROR(__xludf.DUMMYFUNCTION("GOOGLETRANSLATE(B792,""de"",""en"")"),"taxed")</f>
        <v>taxed</v>
      </c>
      <c r="B792" s="1" t="s">
        <v>2124</v>
      </c>
      <c r="E792" s="3" t="str">
        <f>IFERROR(__xludf.DUMMYFUNCTION("GOOGLETRANSLATE(D792,""de"",""en"")"),"#VALUE!")</f>
        <v>#VALUE!</v>
      </c>
      <c r="F792" s="2"/>
    </row>
    <row r="793">
      <c r="A793" s="11" t="str">
        <f>IFERROR(__xludf.DUMMYFUNCTION("GOOGLETRANSLATE(B793,""de"",""en"")"),"nearly")</f>
        <v>nearly</v>
      </c>
      <c r="B793" s="1" t="s">
        <v>2125</v>
      </c>
      <c r="E793" s="3" t="str">
        <f>IFERROR(__xludf.DUMMYFUNCTION("GOOGLETRANSLATE(D793,""de"",""en"")"),"#VALUE!")</f>
        <v>#VALUE!</v>
      </c>
      <c r="F793" s="2"/>
    </row>
    <row r="794">
      <c r="A794" s="11" t="str">
        <f>IFERROR(__xludf.DUMMYFUNCTION("GOOGLETRANSLATE(B794,""de"",""en"")"),"Government")</f>
        <v>Government</v>
      </c>
      <c r="B794" s="1" t="s">
        <v>2126</v>
      </c>
      <c r="E794" s="3" t="str">
        <f>IFERROR(__xludf.DUMMYFUNCTION("GOOGLETRANSLATE(D794,""de"",""en"")"),"#VALUE!")</f>
        <v>#VALUE!</v>
      </c>
      <c r="F794" s="2"/>
    </row>
    <row r="795">
      <c r="A795" s="11" t="str">
        <f>IFERROR(__xludf.DUMMYFUNCTION("GOOGLETRANSLATE(B795,""de"",""en"")"),"crime")</f>
        <v>crime</v>
      </c>
      <c r="B795" s="1" t="s">
        <v>2127</v>
      </c>
      <c r="E795" s="3" t="str">
        <f>IFERROR(__xludf.DUMMYFUNCTION("GOOGLETRANSLATE(D795,""de"",""en"")"),"#VALUE!")</f>
        <v>#VALUE!</v>
      </c>
      <c r="F795" s="2"/>
    </row>
    <row r="796">
      <c r="A796" s="11" t="str">
        <f>IFERROR(__xludf.DUMMYFUNCTION("GOOGLETRANSLATE(B796,""de"",""en"")"),"enter")</f>
        <v>enter</v>
      </c>
      <c r="B796" s="1" t="s">
        <v>2128</v>
      </c>
      <c r="E796" s="3" t="str">
        <f>IFERROR(__xludf.DUMMYFUNCTION("GOOGLETRANSLATE(D796,""de"",""en"")"),"#VALUE!")</f>
        <v>#VALUE!</v>
      </c>
      <c r="F796" s="2"/>
    </row>
    <row r="797">
      <c r="A797" s="11" t="str">
        <f>IFERROR(__xludf.DUMMYFUNCTION("GOOGLETRANSLATE(B797,""de"",""en"")"),"They refuse")</f>
        <v>They refuse</v>
      </c>
      <c r="B797" s="1" t="s">
        <v>2129</v>
      </c>
      <c r="E797" s="3" t="str">
        <f>IFERROR(__xludf.DUMMYFUNCTION("GOOGLETRANSLATE(D797,""de"",""en"")"),"#VALUE!")</f>
        <v>#VALUE!</v>
      </c>
      <c r="F797" s="2"/>
    </row>
    <row r="798">
      <c r="A798" s="11" t="str">
        <f>IFERROR(__xludf.DUMMYFUNCTION("GOOGLETRANSLATE(B798,""de"",""en"")"),"they agree")</f>
        <v>they agree</v>
      </c>
      <c r="B798" s="1" t="s">
        <v>2130</v>
      </c>
      <c r="D798" s="5" t="str">
        <f>IFERROR(__xludf.DUMMYFUNCTION("GOOGLETRANSLATE(E798,""en"",""de"")"),"#VALUE!")</f>
        <v>#VALUE!</v>
      </c>
      <c r="E798" s="3"/>
      <c r="F798" s="2"/>
    </row>
    <row r="799">
      <c r="A799" s="11" t="str">
        <f>IFERROR(__xludf.DUMMYFUNCTION("GOOGLETRANSLATE(B799,""de"",""en"")"),"refuse")</f>
        <v>refuse</v>
      </c>
      <c r="B799" s="1" t="s">
        <v>1824</v>
      </c>
      <c r="D799" s="5" t="str">
        <f>IFERROR(__xludf.DUMMYFUNCTION("GOOGLETRANSLATE(E799,""en"",""de"")"),"Ich lehne sein Sexangebot ab.")</f>
        <v>Ich lehne sein Sexangebot ab.</v>
      </c>
      <c r="E799" s="3" t="s">
        <v>2131</v>
      </c>
      <c r="F799" s="2"/>
    </row>
    <row r="800">
      <c r="A800" s="11" t="str">
        <f>IFERROR(__xludf.DUMMYFUNCTION("GOOGLETRANSLATE(B800,""de"",""en"")"),"#VALUE!")</f>
        <v>#VALUE!</v>
      </c>
      <c r="D800" s="5" t="str">
        <f>IFERROR(__xludf.DUMMYFUNCTION("GOOGLETRANSLATE(E800,""en"",""de"")"),"#REF!")</f>
        <v>#REF!</v>
      </c>
      <c r="E800" s="3" t="str">
        <f>IFERROR(__xludf.DUMMYFUNCTION("GOOGLETRANSLATE(D800,""de"",""en"")"),"#REF!")</f>
        <v>#REF!</v>
      </c>
      <c r="F800" s="2"/>
    </row>
    <row r="801">
      <c r="A801" s="11"/>
      <c r="E801" s="3"/>
      <c r="F801" s="2"/>
    </row>
    <row r="802">
      <c r="A802" s="11"/>
      <c r="E802" s="3"/>
      <c r="F802" s="2"/>
    </row>
    <row r="803">
      <c r="A803" s="11"/>
      <c r="E803" s="3"/>
      <c r="F803" s="2"/>
    </row>
    <row r="804">
      <c r="A804" s="11"/>
      <c r="E804" s="3"/>
      <c r="F804" s="2"/>
    </row>
    <row r="805">
      <c r="A805" s="11"/>
      <c r="E805" s="3"/>
      <c r="F805" s="2"/>
    </row>
    <row r="806">
      <c r="A806" s="11"/>
      <c r="E806" s="3"/>
      <c r="F806" s="2"/>
    </row>
    <row r="807">
      <c r="A807" s="11"/>
      <c r="E807" s="3"/>
      <c r="F807" s="2"/>
    </row>
    <row r="808">
      <c r="A808" s="11"/>
      <c r="E808" s="3"/>
      <c r="F808" s="2"/>
    </row>
    <row r="809">
      <c r="A809" s="11"/>
      <c r="E809" s="3"/>
      <c r="F809" s="2"/>
    </row>
    <row r="810">
      <c r="A810" s="11"/>
      <c r="E810" s="3"/>
      <c r="F810" s="2"/>
    </row>
    <row r="811">
      <c r="A811" s="11"/>
      <c r="E811" s="3"/>
      <c r="F811" s="2"/>
    </row>
    <row r="812">
      <c r="A812" s="11"/>
      <c r="E812" s="3"/>
      <c r="F812" s="2"/>
    </row>
    <row r="813">
      <c r="A813" s="11"/>
      <c r="E813" s="3"/>
      <c r="F813" s="2"/>
    </row>
    <row r="814">
      <c r="A814" s="11"/>
      <c r="E814" s="3"/>
      <c r="F814" s="2"/>
    </row>
    <row r="815">
      <c r="A815" s="11"/>
      <c r="E815" s="3"/>
      <c r="F815" s="2"/>
    </row>
    <row r="816">
      <c r="A816" s="11"/>
      <c r="E816" s="3"/>
      <c r="F816" s="2"/>
    </row>
    <row r="817">
      <c r="A817" s="11"/>
      <c r="E817" s="3"/>
      <c r="F817" s="2"/>
    </row>
    <row r="818">
      <c r="A818" s="11"/>
      <c r="E818" s="3"/>
      <c r="F818" s="2"/>
    </row>
    <row r="819">
      <c r="A819" s="11"/>
      <c r="E819" s="3"/>
      <c r="F819" s="2"/>
    </row>
    <row r="820">
      <c r="A820" s="11"/>
      <c r="E820" s="3"/>
      <c r="F820" s="2"/>
    </row>
    <row r="821">
      <c r="A821" s="11"/>
      <c r="E821" s="3"/>
      <c r="F821" s="2"/>
    </row>
    <row r="822">
      <c r="A822" s="11"/>
      <c r="E822" s="3"/>
      <c r="F822" s="2"/>
    </row>
    <row r="823">
      <c r="A823" s="11"/>
      <c r="E823" s="3"/>
      <c r="F823" s="2"/>
    </row>
    <row r="824">
      <c r="A824" s="11"/>
      <c r="E824" s="3"/>
      <c r="F824" s="2"/>
    </row>
    <row r="825">
      <c r="A825" s="11"/>
      <c r="E825" s="3"/>
      <c r="F825" s="2"/>
    </row>
    <row r="826">
      <c r="A826" s="11"/>
      <c r="E826" s="3"/>
      <c r="F826" s="2"/>
    </row>
    <row r="827">
      <c r="A827" s="11"/>
      <c r="E827" s="3"/>
      <c r="F827" s="2"/>
    </row>
    <row r="828">
      <c r="A828" s="11"/>
      <c r="E828" s="3"/>
      <c r="F828" s="2"/>
    </row>
    <row r="829">
      <c r="A829" s="11"/>
      <c r="E829" s="3"/>
      <c r="F829" s="2"/>
    </row>
    <row r="830">
      <c r="A830" s="11"/>
      <c r="E830" s="3"/>
      <c r="F830" s="2"/>
    </row>
    <row r="831">
      <c r="A831" s="11"/>
      <c r="E831" s="3"/>
      <c r="F831" s="2"/>
    </row>
    <row r="832">
      <c r="A832" s="11"/>
      <c r="E832" s="3"/>
      <c r="F832" s="2"/>
    </row>
    <row r="833">
      <c r="A833" s="11"/>
      <c r="E833" s="3"/>
      <c r="F833" s="2"/>
    </row>
    <row r="834">
      <c r="A834" s="11"/>
      <c r="E834" s="3"/>
      <c r="F834" s="2"/>
    </row>
    <row r="835">
      <c r="A835" s="11"/>
      <c r="E835" s="3"/>
      <c r="F835" s="2"/>
    </row>
    <row r="836">
      <c r="A836" s="11"/>
      <c r="E836" s="3"/>
      <c r="F836" s="2"/>
    </row>
    <row r="837">
      <c r="A837" s="11"/>
      <c r="E837" s="3"/>
      <c r="F837" s="2"/>
    </row>
    <row r="838">
      <c r="A838" s="11"/>
      <c r="E838" s="3"/>
      <c r="F838" s="2"/>
    </row>
    <row r="839">
      <c r="A839" s="11"/>
      <c r="E839" s="3"/>
      <c r="F839" s="2"/>
    </row>
    <row r="840">
      <c r="A840" s="11"/>
      <c r="E840" s="3"/>
      <c r="F840" s="2"/>
    </row>
    <row r="841">
      <c r="A841" s="11"/>
      <c r="E841" s="3"/>
      <c r="F841" s="2"/>
    </row>
    <row r="842">
      <c r="A842" s="11"/>
      <c r="E842" s="3"/>
      <c r="F842" s="2"/>
    </row>
    <row r="843">
      <c r="A843" s="11"/>
      <c r="E843" s="3"/>
      <c r="F843" s="2"/>
    </row>
    <row r="844">
      <c r="A844" s="11"/>
      <c r="E844" s="3"/>
      <c r="F844" s="2"/>
    </row>
    <row r="845">
      <c r="A845" s="11"/>
      <c r="E845" s="3"/>
      <c r="F845" s="2"/>
    </row>
    <row r="846">
      <c r="A846" s="11"/>
      <c r="E846" s="3"/>
      <c r="F846" s="2"/>
    </row>
    <row r="847">
      <c r="A847" s="11"/>
      <c r="E847" s="3"/>
      <c r="F847" s="2"/>
    </row>
    <row r="848">
      <c r="A848" s="11"/>
      <c r="E848" s="3"/>
      <c r="F848" s="2"/>
    </row>
    <row r="849">
      <c r="A849" s="11"/>
      <c r="E849" s="3"/>
      <c r="F849" s="2"/>
    </row>
    <row r="850">
      <c r="A850" s="11"/>
      <c r="E850" s="3"/>
      <c r="F850" s="2"/>
    </row>
    <row r="851">
      <c r="A851" s="11"/>
      <c r="E851" s="3"/>
      <c r="F851" s="2"/>
    </row>
    <row r="852">
      <c r="A852" s="11"/>
      <c r="E852" s="3"/>
      <c r="F852" s="2"/>
    </row>
    <row r="853">
      <c r="A853" s="11"/>
      <c r="E853" s="3"/>
      <c r="F853" s="2"/>
    </row>
    <row r="854">
      <c r="A854" s="11"/>
      <c r="E854" s="3"/>
      <c r="F854" s="2"/>
    </row>
    <row r="855">
      <c r="A855" s="11"/>
      <c r="E855" s="3"/>
      <c r="F855" s="2"/>
    </row>
    <row r="856">
      <c r="A856" s="11"/>
      <c r="E856" s="3"/>
      <c r="F856" s="2"/>
    </row>
    <row r="857">
      <c r="A857" s="11"/>
      <c r="E857" s="3"/>
      <c r="F857" s="2"/>
    </row>
    <row r="858">
      <c r="A858" s="11"/>
      <c r="E858" s="3"/>
      <c r="F858" s="2"/>
    </row>
    <row r="859">
      <c r="A859" s="11"/>
      <c r="E859" s="3"/>
      <c r="F859" s="2"/>
    </row>
    <row r="860">
      <c r="A860" s="11"/>
      <c r="E860" s="3"/>
      <c r="F860" s="2"/>
    </row>
    <row r="861">
      <c r="A861" s="11"/>
      <c r="E861" s="3"/>
      <c r="F861" s="2"/>
    </row>
    <row r="862">
      <c r="A862" s="11"/>
      <c r="E862" s="3"/>
      <c r="F862" s="2"/>
    </row>
    <row r="863">
      <c r="A863" s="11"/>
      <c r="E863" s="3"/>
      <c r="F863" s="2"/>
    </row>
    <row r="864">
      <c r="A864" s="11"/>
      <c r="E864" s="3"/>
      <c r="F864" s="2"/>
    </row>
    <row r="865">
      <c r="A865" s="11"/>
      <c r="E865" s="3"/>
      <c r="F865" s="2"/>
    </row>
    <row r="866">
      <c r="A866" s="11"/>
      <c r="E866" s="3"/>
      <c r="F866" s="2"/>
    </row>
    <row r="867">
      <c r="A867" s="11"/>
      <c r="E867" s="3"/>
      <c r="F867" s="2"/>
    </row>
    <row r="868">
      <c r="A868" s="11"/>
      <c r="E868" s="3"/>
      <c r="F868" s="2"/>
    </row>
    <row r="869">
      <c r="A869" s="11"/>
      <c r="E869" s="3"/>
      <c r="F869" s="2"/>
    </row>
    <row r="870">
      <c r="A870" s="11"/>
      <c r="E870" s="3"/>
      <c r="F870" s="2"/>
    </row>
    <row r="871">
      <c r="A871" s="11"/>
      <c r="E871" s="3"/>
      <c r="F871" s="2"/>
    </row>
    <row r="872">
      <c r="A872" s="11"/>
      <c r="E872" s="3"/>
      <c r="F872" s="2"/>
    </row>
    <row r="873">
      <c r="A873" s="11"/>
      <c r="E873" s="3"/>
      <c r="F873" s="2"/>
    </row>
    <row r="874">
      <c r="A874" s="11"/>
      <c r="E874" s="3"/>
      <c r="F874" s="2"/>
    </row>
    <row r="875">
      <c r="A875" s="11"/>
      <c r="E875" s="3"/>
      <c r="F875" s="2"/>
    </row>
    <row r="876">
      <c r="A876" s="11"/>
      <c r="E876" s="3"/>
      <c r="F876" s="2"/>
    </row>
    <row r="877">
      <c r="A877" s="11"/>
      <c r="E877" s="3"/>
      <c r="F877" s="2"/>
    </row>
    <row r="878">
      <c r="A878" s="11"/>
      <c r="E878" s="3"/>
      <c r="F878" s="2"/>
    </row>
    <row r="879">
      <c r="A879" s="11"/>
      <c r="E879" s="3"/>
      <c r="F879" s="2"/>
    </row>
    <row r="880">
      <c r="A880" s="11"/>
      <c r="E880" s="3"/>
      <c r="F880" s="2"/>
    </row>
    <row r="881">
      <c r="A881" s="11"/>
      <c r="E881" s="3"/>
      <c r="F881" s="2"/>
    </row>
    <row r="882">
      <c r="A882" s="11"/>
      <c r="E882" s="3"/>
      <c r="F882" s="2"/>
    </row>
    <row r="883">
      <c r="A883" s="11"/>
      <c r="E883" s="3"/>
      <c r="F883" s="2"/>
    </row>
    <row r="884">
      <c r="A884" s="11"/>
      <c r="E884" s="3"/>
      <c r="F884" s="2"/>
    </row>
    <row r="885">
      <c r="A885" s="11"/>
      <c r="E885" s="3"/>
      <c r="F885" s="2"/>
    </row>
    <row r="886">
      <c r="A886" s="11"/>
      <c r="E886" s="3"/>
      <c r="F886" s="2"/>
    </row>
    <row r="887">
      <c r="A887" s="11"/>
      <c r="E887" s="3"/>
      <c r="F887" s="2"/>
    </row>
    <row r="888">
      <c r="A888" s="11"/>
      <c r="E888" s="3"/>
      <c r="F888" s="2"/>
    </row>
    <row r="889">
      <c r="A889" s="11"/>
      <c r="E889" s="3"/>
      <c r="F889" s="2"/>
    </row>
    <row r="890">
      <c r="A890" s="11"/>
      <c r="E890" s="3"/>
      <c r="F890" s="2"/>
    </row>
    <row r="891">
      <c r="A891" s="11"/>
      <c r="E891" s="3"/>
      <c r="F891" s="2"/>
    </row>
    <row r="892">
      <c r="A892" s="11"/>
      <c r="E892" s="3"/>
      <c r="F892" s="2"/>
    </row>
    <row r="893">
      <c r="A893" s="11"/>
      <c r="E893" s="3"/>
      <c r="F893" s="2"/>
    </row>
    <row r="894">
      <c r="A894" s="11"/>
      <c r="E894" s="3"/>
      <c r="F894" s="2"/>
    </row>
    <row r="895">
      <c r="A895" s="11"/>
      <c r="E895" s="3"/>
      <c r="F895" s="2"/>
    </row>
    <row r="896">
      <c r="A896" s="11"/>
      <c r="E896" s="3"/>
      <c r="F896" s="2"/>
    </row>
    <row r="897">
      <c r="A897" s="11"/>
      <c r="E897" s="3"/>
      <c r="F897" s="2"/>
    </row>
    <row r="898">
      <c r="A898" s="11"/>
      <c r="E898" s="3"/>
      <c r="F898" s="2"/>
    </row>
    <row r="899">
      <c r="A899" s="11"/>
      <c r="E899" s="3"/>
      <c r="F899" s="2"/>
    </row>
    <row r="900">
      <c r="A900" s="11"/>
      <c r="E900" s="3"/>
      <c r="F900" s="2"/>
    </row>
    <row r="901">
      <c r="A901" s="11"/>
      <c r="E901" s="3"/>
      <c r="F901" s="2"/>
    </row>
    <row r="902">
      <c r="A902" s="11"/>
      <c r="E902" s="3"/>
      <c r="F902" s="2"/>
    </row>
    <row r="903">
      <c r="A903" s="11"/>
      <c r="E903" s="3"/>
      <c r="F903" s="2"/>
    </row>
    <row r="904">
      <c r="A904" s="11"/>
      <c r="E904" s="3"/>
      <c r="F904" s="2"/>
    </row>
    <row r="905">
      <c r="A905" s="11"/>
      <c r="E905" s="3"/>
      <c r="F905" s="2"/>
    </row>
    <row r="906">
      <c r="A906" s="11"/>
      <c r="E906" s="3"/>
      <c r="F906" s="2"/>
    </row>
    <row r="907">
      <c r="A907" s="11"/>
      <c r="E907" s="3"/>
      <c r="F907" s="2"/>
    </row>
    <row r="908">
      <c r="A908" s="11"/>
      <c r="E908" s="3"/>
      <c r="F908" s="2"/>
    </row>
    <row r="909">
      <c r="A909" s="11"/>
      <c r="E909" s="3"/>
      <c r="F909" s="2"/>
    </row>
    <row r="910">
      <c r="A910" s="11"/>
      <c r="E910" s="3"/>
      <c r="F910" s="2"/>
    </row>
    <row r="911">
      <c r="A911" s="11"/>
      <c r="E911" s="3"/>
      <c r="F911" s="2"/>
    </row>
    <row r="912">
      <c r="A912" s="11"/>
      <c r="E912" s="3"/>
      <c r="F912" s="2"/>
    </row>
    <row r="913">
      <c r="A913" s="11"/>
      <c r="E913" s="3"/>
      <c r="F913" s="2"/>
    </row>
    <row r="914">
      <c r="A914" s="11"/>
      <c r="E914" s="3"/>
      <c r="F914" s="2"/>
    </row>
    <row r="915">
      <c r="A915" s="11"/>
      <c r="E915" s="3"/>
      <c r="F915" s="2"/>
    </row>
    <row r="916">
      <c r="A916" s="11"/>
      <c r="E916" s="3"/>
      <c r="F916" s="2"/>
    </row>
    <row r="917">
      <c r="A917" s="11"/>
      <c r="E917" s="3"/>
      <c r="F917" s="2"/>
    </row>
    <row r="918">
      <c r="A918" s="11"/>
      <c r="E918" s="3"/>
      <c r="F918" s="2"/>
    </row>
    <row r="919">
      <c r="A919" s="11"/>
      <c r="E919" s="3"/>
      <c r="F919" s="2"/>
    </row>
    <row r="920">
      <c r="A920" s="11"/>
      <c r="E920" s="3"/>
      <c r="F920" s="2"/>
    </row>
    <row r="921">
      <c r="A921" s="11"/>
      <c r="E921" s="3"/>
      <c r="F921" s="2"/>
    </row>
    <row r="922">
      <c r="A922" s="11"/>
      <c r="E922" s="3"/>
      <c r="F922" s="2"/>
    </row>
    <row r="923">
      <c r="A923" s="11"/>
      <c r="E923" s="3"/>
      <c r="F923" s="2"/>
    </row>
    <row r="924">
      <c r="A924" s="11"/>
      <c r="E924" s="3"/>
      <c r="F924" s="2"/>
    </row>
    <row r="925">
      <c r="A925" s="11"/>
      <c r="E925" s="3"/>
      <c r="F925" s="2"/>
    </row>
    <row r="926">
      <c r="A926" s="11"/>
      <c r="E926" s="3"/>
      <c r="F926" s="2"/>
    </row>
    <row r="927">
      <c r="A927" s="11"/>
      <c r="E927" s="3"/>
      <c r="F927" s="2"/>
    </row>
    <row r="928">
      <c r="A928" s="11"/>
      <c r="E928" s="3"/>
      <c r="F928" s="2"/>
    </row>
    <row r="929">
      <c r="A929" s="11"/>
      <c r="E929" s="3"/>
      <c r="F929" s="2"/>
    </row>
    <row r="930">
      <c r="A930" s="11"/>
      <c r="E930" s="3"/>
      <c r="F930" s="2"/>
    </row>
    <row r="931">
      <c r="A931" s="11"/>
      <c r="E931" s="3"/>
      <c r="F931" s="2"/>
    </row>
    <row r="932">
      <c r="A932" s="11"/>
      <c r="E932" s="3"/>
      <c r="F932" s="2"/>
    </row>
    <row r="933">
      <c r="A933" s="11"/>
      <c r="E933" s="3"/>
      <c r="F933" s="2"/>
    </row>
    <row r="934">
      <c r="A934" s="11"/>
      <c r="E934" s="3"/>
      <c r="F934" s="2"/>
    </row>
    <row r="935">
      <c r="A935" s="11"/>
      <c r="E935" s="3"/>
      <c r="F935" s="2"/>
    </row>
    <row r="936">
      <c r="A936" s="11"/>
      <c r="E936" s="3"/>
      <c r="F936" s="2"/>
    </row>
    <row r="937">
      <c r="A937" s="11"/>
      <c r="E937" s="3"/>
      <c r="F937" s="2"/>
    </row>
    <row r="938">
      <c r="A938" s="11"/>
      <c r="E938" s="3"/>
      <c r="F938" s="2"/>
    </row>
    <row r="939">
      <c r="A939" s="11"/>
      <c r="E939" s="3"/>
      <c r="F939" s="2"/>
    </row>
    <row r="940">
      <c r="A940" s="11"/>
      <c r="E940" s="3"/>
      <c r="F940" s="2"/>
    </row>
    <row r="941">
      <c r="A941" s="11"/>
      <c r="E941" s="3"/>
      <c r="F941" s="2"/>
    </row>
    <row r="942">
      <c r="A942" s="11"/>
      <c r="E942" s="3"/>
      <c r="F942" s="2"/>
    </row>
    <row r="943">
      <c r="A943" s="11"/>
      <c r="E943" s="3"/>
      <c r="F943" s="2"/>
    </row>
    <row r="944">
      <c r="A944" s="11"/>
      <c r="E944" s="3"/>
      <c r="F944" s="2"/>
    </row>
    <row r="945">
      <c r="A945" s="11"/>
      <c r="E945" s="3"/>
      <c r="F945" s="2"/>
    </row>
    <row r="946">
      <c r="A946" s="11"/>
      <c r="E946" s="3"/>
      <c r="F946" s="2"/>
    </row>
    <row r="947">
      <c r="A947" s="11"/>
      <c r="E947" s="3"/>
      <c r="F947" s="2"/>
    </row>
    <row r="948">
      <c r="A948" s="11"/>
      <c r="E948" s="3"/>
      <c r="F948" s="2"/>
    </row>
    <row r="949">
      <c r="A949" s="11"/>
      <c r="E949" s="3"/>
      <c r="F949" s="2"/>
    </row>
    <row r="950">
      <c r="A950" s="11"/>
      <c r="E950" s="3"/>
      <c r="F950" s="2"/>
    </row>
    <row r="951">
      <c r="A951" s="11"/>
      <c r="E951" s="3"/>
      <c r="F951" s="2"/>
    </row>
    <row r="952">
      <c r="A952" s="11"/>
      <c r="E952" s="3"/>
      <c r="F952" s="2"/>
    </row>
    <row r="953">
      <c r="A953" s="11"/>
      <c r="E953" s="3"/>
      <c r="F953" s="2"/>
    </row>
    <row r="954">
      <c r="A954" s="11"/>
      <c r="E954" s="3"/>
      <c r="F954" s="2"/>
    </row>
    <row r="955">
      <c r="A955" s="11"/>
      <c r="E955" s="3"/>
      <c r="F955" s="2"/>
    </row>
    <row r="956">
      <c r="A956" s="11"/>
      <c r="E956" s="3"/>
      <c r="F956" s="2"/>
    </row>
    <row r="957">
      <c r="A957" s="11"/>
      <c r="E957" s="3"/>
      <c r="F957" s="2"/>
    </row>
    <row r="958">
      <c r="A958" s="11"/>
      <c r="E958" s="3"/>
      <c r="F958" s="2"/>
    </row>
    <row r="959">
      <c r="A959" s="11"/>
      <c r="E959" s="3"/>
      <c r="F959" s="2"/>
    </row>
    <row r="960">
      <c r="A960" s="11"/>
      <c r="E960" s="3"/>
      <c r="F960" s="2"/>
    </row>
    <row r="961">
      <c r="A961" s="11"/>
      <c r="E961" s="3"/>
      <c r="F961" s="2"/>
    </row>
    <row r="962">
      <c r="A962" s="11"/>
      <c r="E962" s="3"/>
      <c r="F962" s="2"/>
    </row>
    <row r="963">
      <c r="A963" s="11"/>
      <c r="E963" s="3"/>
      <c r="F963" s="2"/>
    </row>
    <row r="964">
      <c r="A964" s="11"/>
      <c r="E964" s="3"/>
      <c r="F964" s="2"/>
    </row>
    <row r="965">
      <c r="A965" s="11"/>
      <c r="E965" s="3"/>
      <c r="F965" s="2"/>
    </row>
    <row r="966">
      <c r="A966" s="11"/>
      <c r="E966" s="3"/>
      <c r="F966" s="2"/>
    </row>
    <row r="967">
      <c r="A967" s="11"/>
      <c r="E967" s="3"/>
      <c r="F967" s="2"/>
    </row>
    <row r="968">
      <c r="A968" s="11"/>
      <c r="E968" s="3"/>
      <c r="F968" s="2"/>
    </row>
    <row r="969">
      <c r="A969" s="11"/>
      <c r="E969" s="3"/>
      <c r="F969" s="2"/>
    </row>
    <row r="970">
      <c r="A970" s="11"/>
      <c r="E970" s="3"/>
      <c r="F970" s="2"/>
    </row>
    <row r="971">
      <c r="A971" s="11"/>
      <c r="E971" s="3"/>
      <c r="F971" s="2"/>
    </row>
    <row r="972">
      <c r="A972" s="11"/>
      <c r="E972" s="3"/>
      <c r="F972" s="2"/>
    </row>
    <row r="973">
      <c r="A973" s="11"/>
      <c r="E973" s="3"/>
      <c r="F973" s="2"/>
    </row>
    <row r="974">
      <c r="A974" s="11"/>
      <c r="E974" s="3"/>
      <c r="F974" s="2"/>
    </row>
    <row r="975">
      <c r="A975" s="11"/>
      <c r="E975" s="3"/>
      <c r="F975" s="2"/>
    </row>
    <row r="976">
      <c r="A976" s="11"/>
      <c r="E976" s="3"/>
      <c r="F976" s="2"/>
    </row>
    <row r="977">
      <c r="A977" s="11"/>
      <c r="E977" s="3"/>
      <c r="F977" s="2"/>
    </row>
    <row r="978">
      <c r="A978" s="11"/>
      <c r="E978" s="3"/>
      <c r="F978" s="2"/>
    </row>
    <row r="979">
      <c r="A979" s="11"/>
      <c r="E979" s="3"/>
      <c r="F979" s="2"/>
    </row>
    <row r="980">
      <c r="A980" s="11"/>
      <c r="E980" s="3"/>
      <c r="F980" s="2"/>
    </row>
    <row r="981">
      <c r="A981" s="11"/>
      <c r="E981" s="3"/>
      <c r="F981" s="2"/>
    </row>
    <row r="982">
      <c r="A982" s="11"/>
      <c r="E982" s="3"/>
      <c r="F982" s="2"/>
    </row>
    <row r="983">
      <c r="A983" s="11"/>
      <c r="E983" s="3"/>
      <c r="F983" s="2"/>
    </row>
    <row r="984">
      <c r="A984" s="11"/>
      <c r="E984" s="3"/>
      <c r="F984" s="2"/>
    </row>
    <row r="985">
      <c r="A985" s="11"/>
      <c r="E985" s="3"/>
      <c r="F985" s="2"/>
    </row>
    <row r="986">
      <c r="A986" s="11"/>
      <c r="E986" s="3"/>
      <c r="F986" s="2"/>
    </row>
    <row r="987">
      <c r="A987" s="11"/>
      <c r="E987" s="3"/>
      <c r="F987" s="2"/>
    </row>
    <row r="988">
      <c r="A988" s="11"/>
      <c r="E988" s="3"/>
      <c r="F988" s="2"/>
    </row>
    <row r="989">
      <c r="A989" s="11"/>
      <c r="E989" s="3"/>
      <c r="F989" s="2"/>
    </row>
    <row r="990">
      <c r="A990" s="11"/>
      <c r="E990" s="3"/>
      <c r="F990" s="2"/>
    </row>
    <row r="991">
      <c r="A991" s="11"/>
      <c r="E991" s="3"/>
      <c r="F991" s="2"/>
    </row>
    <row r="992">
      <c r="A992" s="11"/>
      <c r="E992" s="3"/>
      <c r="F992" s="2"/>
    </row>
    <row r="993">
      <c r="A993" s="11"/>
      <c r="E993" s="3"/>
      <c r="F993" s="2"/>
    </row>
    <row r="994">
      <c r="A994" s="11"/>
      <c r="E994" s="3"/>
      <c r="F994" s="2"/>
    </row>
    <row r="995">
      <c r="A995" s="11"/>
      <c r="E995" s="3"/>
      <c r="F995" s="2"/>
    </row>
    <row r="996">
      <c r="A996" s="11"/>
      <c r="E996" s="3"/>
      <c r="F996" s="2"/>
    </row>
    <row r="997">
      <c r="A997" s="11"/>
      <c r="E997" s="3"/>
      <c r="F997" s="2"/>
    </row>
    <row r="998">
      <c r="A998" s="11"/>
      <c r="E998" s="3"/>
      <c r="F998" s="2"/>
    </row>
    <row r="999">
      <c r="A999" s="11"/>
      <c r="E999" s="3"/>
      <c r="F999" s="2"/>
    </row>
    <row r="1000">
      <c r="A1000" s="11"/>
      <c r="E1000" s="3"/>
      <c r="F1000" s="2"/>
    </row>
    <row r="1001">
      <c r="A1001" s="11"/>
      <c r="E1001" s="3"/>
      <c r="F1001" s="2"/>
    </row>
    <row r="1002">
      <c r="A1002" s="11"/>
      <c r="E1002" s="3"/>
      <c r="F1002" s="2"/>
    </row>
    <row r="1003">
      <c r="A1003" s="11"/>
      <c r="E1003" s="3"/>
      <c r="F1003" s="2"/>
    </row>
    <row r="1004">
      <c r="A1004" s="11"/>
      <c r="E1004" s="3"/>
      <c r="F1004" s="2"/>
    </row>
    <row r="1005">
      <c r="A1005" s="11"/>
      <c r="E1005" s="3"/>
      <c r="F1005" s="2"/>
    </row>
    <row r="1006">
      <c r="A1006" s="11"/>
      <c r="E1006" s="3"/>
      <c r="F1006" s="2"/>
    </row>
    <row r="1007">
      <c r="A1007" s="11"/>
      <c r="E1007" s="3"/>
      <c r="F1007" s="2"/>
    </row>
    <row r="1008">
      <c r="A1008" s="11"/>
      <c r="E1008" s="3"/>
      <c r="F1008" s="2"/>
    </row>
    <row r="1009">
      <c r="A1009" s="11"/>
      <c r="E1009" s="3"/>
      <c r="F1009" s="2"/>
    </row>
    <row r="1010">
      <c r="A1010" s="11"/>
      <c r="E1010" s="3"/>
      <c r="F1010" s="2"/>
    </row>
    <row r="1011">
      <c r="A1011" s="11"/>
      <c r="E1011" s="3"/>
      <c r="F1011" s="2"/>
    </row>
    <row r="1012">
      <c r="A1012" s="11"/>
      <c r="E1012" s="3"/>
      <c r="F1012" s="2"/>
    </row>
    <row r="1013">
      <c r="A1013" s="11"/>
      <c r="E1013" s="3"/>
      <c r="F1013" s="2"/>
    </row>
    <row r="1014">
      <c r="A1014" s="11"/>
      <c r="E1014" s="3"/>
      <c r="F1014" s="2"/>
    </row>
    <row r="1015">
      <c r="A1015" s="11"/>
      <c r="E1015" s="3"/>
      <c r="F1015" s="2"/>
    </row>
    <row r="1016">
      <c r="A1016" s="11"/>
      <c r="E1016" s="3"/>
      <c r="F1016" s="2"/>
    </row>
    <row r="1017">
      <c r="A1017" s="11"/>
      <c r="E1017" s="3"/>
      <c r="F1017" s="2"/>
    </row>
    <row r="1018">
      <c r="A1018" s="11"/>
      <c r="E1018" s="3"/>
      <c r="F1018" s="2"/>
    </row>
    <row r="1019">
      <c r="A1019" s="11"/>
      <c r="E1019" s="3"/>
      <c r="F1019" s="2"/>
    </row>
    <row r="1020">
      <c r="A1020" s="11"/>
      <c r="E1020" s="3"/>
      <c r="F1020" s="2"/>
    </row>
    <row r="1021">
      <c r="A1021" s="11"/>
      <c r="E1021" s="3"/>
      <c r="F1021" s="2"/>
    </row>
    <row r="1022">
      <c r="A1022" s="11"/>
      <c r="E1022" s="3"/>
      <c r="F1022" s="2"/>
    </row>
    <row r="1023">
      <c r="A1023" s="11"/>
      <c r="E1023" s="3"/>
      <c r="F1023" s="2"/>
    </row>
    <row r="1024">
      <c r="A1024" s="11"/>
      <c r="E1024" s="3"/>
      <c r="F1024" s="2"/>
    </row>
    <row r="1025">
      <c r="A1025" s="11"/>
      <c r="E1025" s="3"/>
      <c r="F1025" s="2"/>
    </row>
    <row r="1026">
      <c r="A1026" s="11"/>
      <c r="E1026" s="3"/>
      <c r="F1026" s="2"/>
    </row>
    <row r="1027">
      <c r="A1027" s="11"/>
      <c r="E1027" s="3"/>
      <c r="F1027" s="2"/>
    </row>
    <row r="1028">
      <c r="A1028" s="11"/>
      <c r="E1028" s="3"/>
      <c r="F1028" s="2"/>
    </row>
    <row r="1029">
      <c r="A1029" s="11"/>
      <c r="E1029" s="3"/>
      <c r="F1029" s="2"/>
    </row>
    <row r="1030">
      <c r="A1030" s="11"/>
      <c r="E1030" s="3"/>
      <c r="F1030" s="2"/>
    </row>
    <row r="1031">
      <c r="A1031" s="11"/>
      <c r="E1031" s="3"/>
      <c r="F1031" s="2"/>
    </row>
    <row r="1032">
      <c r="A1032" s="11"/>
      <c r="E1032" s="3"/>
      <c r="F1032" s="2"/>
    </row>
    <row r="1033">
      <c r="A1033" s="11"/>
      <c r="E1033" s="3"/>
      <c r="F1033" s="2"/>
    </row>
    <row r="1034">
      <c r="A1034" s="11"/>
      <c r="E1034" s="3"/>
      <c r="F1034" s="2"/>
    </row>
    <row r="1035">
      <c r="A1035" s="11"/>
      <c r="E1035" s="3"/>
      <c r="F1035" s="2"/>
    </row>
    <row r="1036">
      <c r="A1036" s="11"/>
      <c r="E1036" s="3"/>
      <c r="F1036" s="2"/>
    </row>
    <row r="1037">
      <c r="A1037" s="11"/>
      <c r="E1037" s="3"/>
      <c r="F1037" s="2"/>
    </row>
    <row r="1038">
      <c r="A1038" s="11"/>
      <c r="E1038" s="3"/>
      <c r="F1038" s="2"/>
    </row>
    <row r="1039">
      <c r="A1039" s="11"/>
      <c r="E1039" s="3"/>
      <c r="F1039" s="2"/>
    </row>
    <row r="1040">
      <c r="A1040" s="11"/>
      <c r="E1040" s="3"/>
      <c r="F1040" s="2"/>
    </row>
    <row r="1041">
      <c r="A1041" s="11"/>
      <c r="E1041" s="3"/>
      <c r="F1041" s="2"/>
    </row>
    <row r="1042">
      <c r="A1042" s="11"/>
      <c r="E1042" s="3"/>
      <c r="F1042" s="2"/>
    </row>
    <row r="1043">
      <c r="A1043" s="11"/>
      <c r="E1043" s="3"/>
      <c r="F1043" s="2"/>
    </row>
    <row r="1044">
      <c r="A1044" s="11"/>
      <c r="E1044" s="3"/>
      <c r="F1044" s="2"/>
    </row>
    <row r="1045">
      <c r="A1045" s="11"/>
      <c r="E1045" s="3"/>
      <c r="F1045" s="2"/>
    </row>
    <row r="1046">
      <c r="A1046" s="11"/>
      <c r="E1046" s="3"/>
      <c r="F1046" s="2"/>
    </row>
    <row r="1047">
      <c r="A1047" s="11"/>
      <c r="E1047" s="3"/>
      <c r="F1047" s="2"/>
    </row>
    <row r="1048">
      <c r="A1048" s="11"/>
      <c r="E1048" s="3"/>
      <c r="F1048" s="2"/>
    </row>
    <row r="1049">
      <c r="A1049" s="11"/>
      <c r="E1049" s="3"/>
      <c r="F1049" s="2"/>
    </row>
    <row r="1050">
      <c r="A1050" s="11"/>
      <c r="E1050" s="3"/>
      <c r="F1050" s="2"/>
    </row>
    <row r="1051">
      <c r="A1051" s="11"/>
      <c r="E1051" s="3"/>
      <c r="F1051" s="2"/>
    </row>
    <row r="1052">
      <c r="A1052" s="11"/>
      <c r="E1052" s="3"/>
      <c r="F1052" s="2"/>
    </row>
    <row r="1053">
      <c r="A1053" s="11"/>
      <c r="E1053" s="3"/>
      <c r="F1053" s="2"/>
    </row>
    <row r="1054">
      <c r="A1054" s="11"/>
      <c r="E1054" s="3"/>
      <c r="F1054" s="2"/>
    </row>
    <row r="1055">
      <c r="A1055" s="11"/>
      <c r="E1055" s="3"/>
      <c r="F1055" s="2"/>
    </row>
    <row r="1056">
      <c r="A1056" s="11"/>
      <c r="E1056" s="3"/>
      <c r="F1056" s="2"/>
    </row>
    <row r="1057">
      <c r="A1057" s="11"/>
      <c r="E1057" s="3"/>
      <c r="F1057" s="2"/>
    </row>
    <row r="1058">
      <c r="A1058" s="11"/>
      <c r="E1058" s="3"/>
      <c r="F1058" s="2"/>
    </row>
    <row r="1059">
      <c r="A1059" s="11"/>
      <c r="E1059" s="3"/>
      <c r="F1059" s="2"/>
    </row>
    <row r="1060">
      <c r="A1060" s="11"/>
      <c r="E1060" s="3"/>
      <c r="F1060" s="2"/>
    </row>
    <row r="1061">
      <c r="A1061" s="11"/>
      <c r="E1061" s="3"/>
      <c r="F1061" s="2"/>
    </row>
    <row r="1062">
      <c r="A1062" s="11"/>
      <c r="E1062" s="3"/>
      <c r="F1062" s="2"/>
    </row>
    <row r="1063">
      <c r="A1063" s="11"/>
      <c r="E1063" s="3"/>
      <c r="F1063" s="2"/>
    </row>
    <row r="1064">
      <c r="A1064" s="11"/>
      <c r="E1064" s="3"/>
      <c r="F1064" s="2"/>
    </row>
    <row r="1065">
      <c r="A1065" s="11"/>
      <c r="E1065" s="3"/>
      <c r="F1065" s="2"/>
    </row>
    <row r="1066">
      <c r="A1066" s="11"/>
      <c r="E1066" s="3"/>
      <c r="F1066" s="2"/>
    </row>
    <row r="1067">
      <c r="A1067" s="11"/>
      <c r="E1067" s="3"/>
      <c r="F1067" s="2"/>
    </row>
    <row r="1068">
      <c r="A1068" s="11"/>
      <c r="E1068" s="3"/>
      <c r="F1068" s="2"/>
    </row>
    <row r="1069">
      <c r="A1069" s="11"/>
      <c r="E1069" s="3"/>
      <c r="F1069" s="2"/>
    </row>
    <row r="1070">
      <c r="A1070" s="11"/>
      <c r="E1070" s="3"/>
      <c r="F1070" s="2"/>
    </row>
    <row r="1071">
      <c r="A1071" s="11"/>
      <c r="E1071" s="3"/>
      <c r="F1071" s="2"/>
    </row>
    <row r="1072">
      <c r="A1072" s="11"/>
      <c r="E1072" s="3"/>
      <c r="F1072" s="2"/>
    </row>
    <row r="1073">
      <c r="A1073" s="11"/>
      <c r="E1073" s="3"/>
      <c r="F1073" s="2"/>
    </row>
    <row r="1074">
      <c r="A1074" s="11"/>
      <c r="E1074" s="3"/>
      <c r="F1074" s="2"/>
    </row>
    <row r="1075">
      <c r="A1075" s="11"/>
      <c r="E1075" s="3"/>
      <c r="F1075" s="2"/>
    </row>
    <row r="1076">
      <c r="A1076" s="11"/>
      <c r="E1076" s="3"/>
      <c r="F1076" s="2"/>
    </row>
    <row r="1077">
      <c r="A1077" s="11"/>
      <c r="E1077" s="3"/>
      <c r="F1077" s="2"/>
    </row>
    <row r="1078">
      <c r="A1078" s="11"/>
      <c r="E1078" s="3"/>
      <c r="F1078" s="2"/>
    </row>
    <row r="1079">
      <c r="A1079" s="11"/>
      <c r="E1079" s="3"/>
      <c r="F1079" s="2"/>
    </row>
    <row r="1080">
      <c r="A1080" s="11"/>
      <c r="E1080" s="3"/>
      <c r="F1080" s="2"/>
    </row>
    <row r="1081">
      <c r="A1081" s="11"/>
      <c r="E1081" s="3"/>
      <c r="F1081" s="2"/>
    </row>
    <row r="1082">
      <c r="A1082" s="11"/>
      <c r="E1082" s="3"/>
      <c r="F1082" s="2"/>
    </row>
    <row r="1083">
      <c r="A1083" s="11"/>
      <c r="E1083" s="3"/>
      <c r="F1083" s="2"/>
    </row>
    <row r="1084">
      <c r="A1084" s="11"/>
      <c r="E1084" s="3"/>
      <c r="F1084" s="2"/>
    </row>
    <row r="1085">
      <c r="A1085" s="11"/>
      <c r="E1085" s="3"/>
      <c r="F1085" s="2"/>
    </row>
    <row r="1086">
      <c r="A1086" s="11"/>
      <c r="E1086" s="3"/>
      <c r="F1086" s="2"/>
    </row>
    <row r="1087">
      <c r="A1087" s="11"/>
      <c r="E1087" s="3"/>
      <c r="F1087" s="2"/>
    </row>
    <row r="1088">
      <c r="A1088" s="11"/>
      <c r="E1088" s="3"/>
      <c r="F1088" s="2"/>
    </row>
    <row r="1089">
      <c r="A1089" s="11"/>
      <c r="E1089" s="3"/>
      <c r="F1089" s="2"/>
    </row>
    <row r="1090">
      <c r="A1090" s="11"/>
      <c r="E1090" s="3"/>
      <c r="F1090" s="2"/>
    </row>
    <row r="1091">
      <c r="A1091" s="11"/>
      <c r="E1091" s="3"/>
      <c r="F1091" s="2"/>
    </row>
    <row r="1092">
      <c r="A1092" s="11"/>
      <c r="E1092" s="3"/>
      <c r="F1092" s="2"/>
    </row>
    <row r="1093">
      <c r="A1093" s="11"/>
      <c r="E1093" s="3"/>
      <c r="F1093" s="2"/>
    </row>
    <row r="1094">
      <c r="A1094" s="11"/>
      <c r="E1094" s="3"/>
      <c r="F1094" s="2"/>
    </row>
    <row r="1095">
      <c r="A1095" s="11"/>
      <c r="E1095" s="3"/>
      <c r="F1095" s="2"/>
    </row>
    <row r="1096">
      <c r="A1096" s="11"/>
      <c r="E1096" s="3"/>
      <c r="F1096" s="2"/>
    </row>
    <row r="1097">
      <c r="A1097" s="11"/>
      <c r="E1097" s="3"/>
      <c r="F1097" s="2"/>
    </row>
    <row r="1098">
      <c r="A1098" s="11"/>
      <c r="E1098" s="3"/>
      <c r="F1098" s="2"/>
    </row>
    <row r="1099">
      <c r="A1099" s="11"/>
      <c r="E1099" s="3"/>
      <c r="F1099" s="2"/>
    </row>
    <row r="1100">
      <c r="A1100" s="11"/>
      <c r="E1100" s="3"/>
      <c r="F1100" s="2"/>
    </row>
    <row r="1101">
      <c r="A1101" s="11"/>
      <c r="E1101" s="3"/>
      <c r="F1101" s="2"/>
    </row>
    <row r="1102">
      <c r="A1102" s="11"/>
      <c r="E1102" s="3"/>
      <c r="F1102" s="2"/>
    </row>
    <row r="1103">
      <c r="A1103" s="11"/>
      <c r="E1103" s="3"/>
      <c r="F1103" s="2"/>
    </row>
    <row r="1104">
      <c r="A1104" s="11"/>
      <c r="E1104" s="3"/>
      <c r="F1104" s="2"/>
    </row>
    <row r="1105">
      <c r="A1105" s="11"/>
      <c r="E1105" s="3"/>
      <c r="F1105" s="2"/>
    </row>
    <row r="1106">
      <c r="A1106" s="11"/>
      <c r="E1106" s="3"/>
      <c r="F1106" s="2"/>
    </row>
    <row r="1107">
      <c r="A1107" s="11"/>
      <c r="E1107" s="3"/>
      <c r="F1107" s="2"/>
    </row>
    <row r="1108">
      <c r="A1108" s="11"/>
      <c r="E1108" s="3"/>
      <c r="F1108" s="2"/>
    </row>
    <row r="1109">
      <c r="A1109" s="11"/>
      <c r="E1109" s="3"/>
      <c r="F1109" s="2"/>
    </row>
    <row r="1110">
      <c r="A1110" s="11"/>
      <c r="E1110" s="3"/>
      <c r="F1110" s="2"/>
    </row>
    <row r="1111">
      <c r="A1111" s="11"/>
      <c r="E1111" s="3"/>
      <c r="F1111" s="2"/>
    </row>
    <row r="1112">
      <c r="A1112" s="11"/>
      <c r="E1112" s="3"/>
      <c r="F1112" s="2"/>
    </row>
    <row r="1113">
      <c r="A1113" s="11"/>
      <c r="E1113" s="3"/>
      <c r="F1113" s="2"/>
    </row>
    <row r="1114">
      <c r="A1114" s="11"/>
      <c r="E1114" s="3"/>
      <c r="F1114" s="2"/>
    </row>
    <row r="1115">
      <c r="A1115" s="11"/>
      <c r="E1115" s="3"/>
      <c r="F1115" s="2"/>
    </row>
    <row r="1116">
      <c r="A1116" s="11"/>
      <c r="E1116" s="3"/>
      <c r="F1116" s="2"/>
    </row>
    <row r="1117">
      <c r="A1117" s="11"/>
      <c r="E1117" s="3"/>
      <c r="F1117" s="2"/>
    </row>
    <row r="1118">
      <c r="A1118" s="11"/>
      <c r="E1118" s="3"/>
      <c r="F1118" s="2"/>
    </row>
    <row r="1119">
      <c r="A1119" s="11"/>
      <c r="E1119" s="3"/>
      <c r="F1119" s="2"/>
    </row>
    <row r="1120">
      <c r="A1120" s="11"/>
      <c r="E1120" s="3"/>
      <c r="F1120" s="2"/>
    </row>
    <row r="1121">
      <c r="A1121" s="11"/>
      <c r="E1121" s="3"/>
      <c r="F1121" s="2"/>
    </row>
    <row r="1122">
      <c r="A1122" s="11"/>
      <c r="E1122" s="3"/>
      <c r="F1122" s="2"/>
    </row>
    <row r="1123">
      <c r="A1123" s="11"/>
      <c r="E1123" s="3"/>
      <c r="F1123" s="2"/>
    </row>
    <row r="1124">
      <c r="A1124" s="11"/>
      <c r="E1124" s="3"/>
      <c r="F1124" s="2"/>
    </row>
    <row r="1125">
      <c r="A1125" s="11"/>
      <c r="E1125" s="3"/>
      <c r="F1125" s="2"/>
    </row>
    <row r="1126">
      <c r="A1126" s="11"/>
      <c r="E1126" s="3"/>
      <c r="F1126" s="2"/>
    </row>
    <row r="1127">
      <c r="A1127" s="11"/>
      <c r="E1127" s="3"/>
      <c r="F1127" s="2"/>
    </row>
    <row r="1128">
      <c r="A1128" s="11"/>
      <c r="E1128" s="3"/>
      <c r="F1128" s="2"/>
    </row>
    <row r="1129">
      <c r="A1129" s="11"/>
      <c r="E1129" s="3"/>
      <c r="F1129" s="2"/>
    </row>
    <row r="1130">
      <c r="A1130" s="11"/>
      <c r="E1130" s="3"/>
      <c r="F1130" s="2"/>
    </row>
    <row r="1131">
      <c r="A1131" s="11"/>
      <c r="E1131" s="3"/>
      <c r="F1131" s="2"/>
    </row>
    <row r="1132">
      <c r="A1132" s="11"/>
      <c r="E1132" s="3"/>
      <c r="F1132" s="2"/>
    </row>
    <row r="1133">
      <c r="A1133" s="11"/>
      <c r="E1133" s="3"/>
      <c r="F1133" s="2"/>
    </row>
    <row r="1134">
      <c r="A1134" s="11"/>
      <c r="E1134" s="3"/>
      <c r="F1134" s="2"/>
    </row>
    <row r="1135">
      <c r="A1135" s="11"/>
      <c r="E1135" s="3"/>
      <c r="F1135" s="2"/>
    </row>
    <row r="1136">
      <c r="A1136" s="11"/>
      <c r="E1136" s="3"/>
      <c r="F1136" s="2"/>
    </row>
    <row r="1137">
      <c r="A1137" s="11"/>
      <c r="E1137" s="3"/>
      <c r="F1137" s="2"/>
    </row>
    <row r="1138">
      <c r="A1138" s="11"/>
      <c r="E1138" s="3"/>
      <c r="F1138" s="2"/>
    </row>
    <row r="1139">
      <c r="A1139" s="11"/>
      <c r="E1139" s="3"/>
      <c r="F1139" s="2"/>
    </row>
    <row r="1140">
      <c r="A1140" s="11"/>
      <c r="E1140" s="3"/>
      <c r="F1140" s="2"/>
    </row>
    <row r="1141">
      <c r="A1141" s="11"/>
      <c r="E1141" s="3"/>
      <c r="F1141" s="2"/>
    </row>
    <row r="1142">
      <c r="A1142" s="11"/>
      <c r="E1142" s="3"/>
      <c r="F1142" s="2"/>
    </row>
    <row r="1143">
      <c r="A1143" s="11"/>
      <c r="E1143" s="3"/>
      <c r="F1143" s="2"/>
    </row>
    <row r="1144">
      <c r="A1144" s="11"/>
      <c r="E1144" s="3"/>
      <c r="F1144" s="2"/>
    </row>
    <row r="1145">
      <c r="A1145" s="11"/>
      <c r="E1145" s="3"/>
      <c r="F1145" s="2"/>
    </row>
    <row r="1146">
      <c r="A1146" s="11"/>
      <c r="E1146" s="3"/>
      <c r="F1146" s="2"/>
    </row>
    <row r="1147">
      <c r="A1147" s="11"/>
      <c r="E1147" s="3"/>
      <c r="F1147" s="2"/>
    </row>
    <row r="1148">
      <c r="A1148" s="11"/>
      <c r="E1148" s="3"/>
      <c r="F1148" s="2"/>
    </row>
    <row r="1149">
      <c r="A1149" s="11"/>
      <c r="E1149" s="3"/>
      <c r="F1149" s="2"/>
    </row>
    <row r="1150">
      <c r="A1150" s="11"/>
      <c r="E1150" s="3"/>
      <c r="F1150" s="2"/>
    </row>
    <row r="1151">
      <c r="A1151" s="11"/>
      <c r="E1151" s="3"/>
      <c r="F1151" s="2"/>
    </row>
    <row r="1152">
      <c r="A1152" s="11"/>
      <c r="E1152" s="3"/>
      <c r="F1152" s="2"/>
    </row>
    <row r="1153">
      <c r="A1153" s="11"/>
      <c r="E1153" s="3"/>
      <c r="F1153" s="2"/>
    </row>
    <row r="1154">
      <c r="A1154" s="11"/>
      <c r="E1154" s="3"/>
      <c r="F1154" s="2"/>
    </row>
    <row r="1155">
      <c r="A1155" s="11"/>
      <c r="E1155" s="3"/>
      <c r="F1155" s="2"/>
    </row>
    <row r="1156">
      <c r="A1156" s="11"/>
      <c r="E1156" s="3"/>
      <c r="F1156" s="2"/>
    </row>
    <row r="1157">
      <c r="A1157" s="11"/>
      <c r="E1157" s="3"/>
      <c r="F1157" s="2"/>
    </row>
    <row r="1158">
      <c r="A1158" s="11"/>
      <c r="E1158" s="3"/>
      <c r="F1158" s="2"/>
    </row>
    <row r="1159">
      <c r="A1159" s="11"/>
      <c r="E1159" s="3"/>
      <c r="F1159" s="2"/>
    </row>
    <row r="1160">
      <c r="A1160" s="11"/>
      <c r="E1160" s="3"/>
      <c r="F1160" s="2"/>
    </row>
    <row r="1161">
      <c r="A1161" s="11"/>
      <c r="E1161" s="3"/>
      <c r="F1161" s="2"/>
    </row>
    <row r="1162">
      <c r="A1162" s="11"/>
      <c r="E1162" s="3"/>
      <c r="F1162" s="2"/>
    </row>
    <row r="1163">
      <c r="A1163" s="11"/>
      <c r="E1163" s="3"/>
      <c r="F1163" s="2"/>
    </row>
    <row r="1164">
      <c r="A1164" s="11"/>
      <c r="E1164" s="3"/>
      <c r="F1164" s="2"/>
    </row>
    <row r="1165">
      <c r="A1165" s="11"/>
      <c r="E1165" s="3"/>
      <c r="F1165" s="2"/>
    </row>
    <row r="1166">
      <c r="A1166" s="11"/>
      <c r="E1166" s="3"/>
      <c r="F1166" s="2"/>
    </row>
    <row r="1167">
      <c r="A1167" s="11"/>
      <c r="E1167" s="3"/>
      <c r="F1167" s="2"/>
    </row>
    <row r="1168">
      <c r="A1168" s="11"/>
      <c r="E1168" s="3"/>
      <c r="F1168" s="2"/>
    </row>
    <row r="1169">
      <c r="A1169" s="11"/>
      <c r="E1169" s="3"/>
      <c r="F1169" s="2"/>
    </row>
    <row r="1170">
      <c r="A1170" s="11"/>
      <c r="E1170" s="3"/>
      <c r="F1170" s="2"/>
    </row>
    <row r="1171">
      <c r="A1171" s="11"/>
      <c r="E1171" s="3"/>
      <c r="F1171" s="2"/>
    </row>
    <row r="1172">
      <c r="A1172" s="11"/>
      <c r="E1172" s="3"/>
      <c r="F1172" s="2"/>
    </row>
    <row r="1173">
      <c r="A1173" s="11"/>
      <c r="E1173" s="3"/>
      <c r="F1173" s="2"/>
    </row>
    <row r="1174">
      <c r="A1174" s="11"/>
      <c r="E1174" s="3"/>
      <c r="F1174" s="2"/>
    </row>
    <row r="1175">
      <c r="A1175" s="11"/>
      <c r="E1175" s="3"/>
      <c r="F1175" s="2"/>
    </row>
    <row r="1176">
      <c r="A1176" s="11"/>
      <c r="E1176" s="3"/>
      <c r="F1176" s="2"/>
    </row>
    <row r="1177">
      <c r="A1177" s="11"/>
      <c r="E1177" s="3"/>
      <c r="F1177" s="2"/>
    </row>
    <row r="1178">
      <c r="A1178" s="11"/>
      <c r="E1178" s="3"/>
      <c r="F1178" s="2"/>
    </row>
    <row r="1179">
      <c r="A1179" s="11"/>
      <c r="E1179" s="3"/>
      <c r="F1179" s="2"/>
    </row>
    <row r="1180">
      <c r="A1180" s="11"/>
      <c r="E1180" s="3"/>
      <c r="F1180" s="2"/>
    </row>
    <row r="1181">
      <c r="A1181" s="11"/>
      <c r="E1181" s="3"/>
      <c r="F1181" s="2"/>
    </row>
    <row r="1182">
      <c r="A1182" s="11"/>
      <c r="E1182" s="3"/>
      <c r="F1182" s="2"/>
    </row>
    <row r="1183">
      <c r="A1183" s="11"/>
      <c r="E1183" s="3"/>
      <c r="F1183" s="2"/>
    </row>
    <row r="1184">
      <c r="A1184" s="11"/>
      <c r="E1184" s="3"/>
      <c r="F1184" s="2"/>
    </row>
    <row r="1185">
      <c r="A1185" s="11"/>
      <c r="E1185" s="3"/>
      <c r="F1185" s="2"/>
    </row>
    <row r="1186">
      <c r="A1186" s="11"/>
      <c r="E1186" s="3"/>
      <c r="F1186" s="2"/>
    </row>
    <row r="1187">
      <c r="A1187" s="11"/>
      <c r="E1187" s="3"/>
      <c r="F1187" s="2"/>
    </row>
    <row r="1188">
      <c r="A1188" s="11"/>
      <c r="E1188" s="3"/>
      <c r="F1188" s="2"/>
    </row>
    <row r="1189">
      <c r="A1189" s="11"/>
      <c r="E1189" s="3"/>
      <c r="F1189" s="2"/>
    </row>
    <row r="1190">
      <c r="A1190" s="11"/>
      <c r="E1190" s="3"/>
      <c r="F1190" s="2"/>
    </row>
    <row r="1191">
      <c r="A1191" s="11"/>
      <c r="E1191" s="3"/>
      <c r="F1191" s="2"/>
    </row>
    <row r="1192">
      <c r="A1192" s="11"/>
      <c r="E1192" s="3"/>
      <c r="F1192" s="2"/>
    </row>
    <row r="1193">
      <c r="A1193" s="11"/>
      <c r="E1193" s="3"/>
      <c r="F1193" s="2"/>
    </row>
    <row r="1194">
      <c r="A1194" s="11"/>
      <c r="E1194" s="3"/>
      <c r="F1194" s="2"/>
    </row>
    <row r="1195">
      <c r="A1195" s="11"/>
      <c r="E1195" s="3"/>
      <c r="F1195" s="2"/>
    </row>
    <row r="1196">
      <c r="A1196" s="11"/>
      <c r="E1196" s="3"/>
      <c r="F1196" s="2"/>
    </row>
    <row r="1197">
      <c r="A1197" s="11"/>
      <c r="E1197" s="3"/>
      <c r="F1197" s="2"/>
    </row>
    <row r="1198">
      <c r="A1198" s="11"/>
      <c r="E1198" s="3"/>
      <c r="F1198" s="2"/>
    </row>
    <row r="1199">
      <c r="A1199" s="11"/>
      <c r="E1199" s="3"/>
      <c r="F1199" s="2"/>
    </row>
    <row r="1200">
      <c r="A1200" s="11"/>
      <c r="E1200" s="3"/>
      <c r="F1200" s="2"/>
    </row>
    <row r="1201">
      <c r="A1201" s="11"/>
      <c r="E1201" s="3"/>
      <c r="F1201" s="2"/>
    </row>
    <row r="1202">
      <c r="A1202" s="11"/>
      <c r="E1202" s="3"/>
      <c r="F1202" s="2"/>
    </row>
    <row r="1203">
      <c r="A1203" s="11"/>
      <c r="E1203" s="3"/>
      <c r="F1203" s="2"/>
    </row>
    <row r="1204">
      <c r="A1204" s="11"/>
      <c r="E1204" s="3"/>
      <c r="F1204" s="2"/>
    </row>
    <row r="1205">
      <c r="A1205" s="11"/>
      <c r="E1205" s="3"/>
      <c r="F1205" s="2"/>
    </row>
    <row r="1206">
      <c r="A1206" s="11"/>
      <c r="E1206" s="3"/>
      <c r="F1206" s="2"/>
    </row>
    <row r="1207">
      <c r="A1207" s="11"/>
      <c r="E1207" s="3"/>
      <c r="F1207" s="2"/>
    </row>
    <row r="1208">
      <c r="A1208" s="11"/>
      <c r="E1208" s="3"/>
      <c r="F1208" s="2"/>
    </row>
    <row r="1209">
      <c r="A1209" s="11"/>
      <c r="E1209" s="3"/>
      <c r="F1209" s="2"/>
    </row>
    <row r="1210">
      <c r="A1210" s="11"/>
      <c r="E1210" s="3"/>
      <c r="F1210" s="2"/>
    </row>
    <row r="1211">
      <c r="A1211" s="11"/>
      <c r="E1211" s="3"/>
      <c r="F1211" s="2"/>
    </row>
    <row r="1212">
      <c r="A1212" s="11"/>
      <c r="E1212" s="3"/>
      <c r="F1212" s="2"/>
    </row>
    <row r="1213">
      <c r="A1213" s="11"/>
      <c r="E1213" s="3"/>
      <c r="F1213" s="2"/>
    </row>
    <row r="1214">
      <c r="A1214" s="11"/>
      <c r="E1214" s="3"/>
      <c r="F1214" s="2"/>
    </row>
    <row r="1215">
      <c r="A1215" s="11"/>
      <c r="E1215" s="3"/>
      <c r="F1215" s="2"/>
    </row>
    <row r="1216">
      <c r="A1216" s="11"/>
      <c r="E1216" s="3"/>
      <c r="F1216" s="2"/>
    </row>
    <row r="1217">
      <c r="A1217" s="11"/>
      <c r="E1217" s="3"/>
      <c r="F1217" s="2"/>
    </row>
    <row r="1218">
      <c r="A1218" s="11"/>
      <c r="E1218" s="3"/>
      <c r="F1218" s="2"/>
    </row>
    <row r="1219">
      <c r="A1219" s="11"/>
      <c r="E1219" s="3"/>
      <c r="F1219" s="2"/>
    </row>
    <row r="1220">
      <c r="A1220" s="11"/>
      <c r="E1220" s="3"/>
      <c r="F1220" s="2"/>
    </row>
    <row r="1221">
      <c r="A1221" s="11"/>
      <c r="E1221" s="3"/>
      <c r="F1221" s="2"/>
    </row>
    <row r="1222">
      <c r="A1222" s="11"/>
      <c r="E1222" s="3"/>
      <c r="F1222" s="2"/>
    </row>
    <row r="1223">
      <c r="A1223" s="11"/>
      <c r="E1223" s="3"/>
      <c r="F1223" s="2"/>
    </row>
    <row r="1224">
      <c r="A1224" s="11"/>
      <c r="E1224" s="3"/>
      <c r="F1224" s="2"/>
    </row>
    <row r="1225">
      <c r="A1225" s="11"/>
      <c r="E1225" s="3"/>
      <c r="F1225" s="2"/>
    </row>
    <row r="1226">
      <c r="A1226" s="11"/>
      <c r="E1226" s="3"/>
      <c r="F1226" s="2"/>
    </row>
    <row r="1227">
      <c r="A1227" s="11"/>
      <c r="E1227" s="3"/>
      <c r="F1227" s="2"/>
    </row>
    <row r="1228">
      <c r="A1228" s="11"/>
      <c r="E1228" s="3"/>
      <c r="F1228" s="2"/>
    </row>
    <row r="1229">
      <c r="A1229" s="11"/>
      <c r="E1229" s="3"/>
      <c r="F1229" s="2"/>
    </row>
    <row r="1230">
      <c r="A1230" s="11"/>
      <c r="E1230" s="3"/>
      <c r="F1230" s="2"/>
    </row>
    <row r="1231">
      <c r="A1231" s="11"/>
      <c r="E1231" s="3"/>
      <c r="F1231" s="2"/>
    </row>
    <row r="1232">
      <c r="A1232" s="11"/>
      <c r="E1232" s="3"/>
      <c r="F1232" s="2"/>
    </row>
    <row r="1233">
      <c r="A1233" s="11"/>
      <c r="E1233" s="3"/>
      <c r="F1233" s="2"/>
    </row>
    <row r="1234">
      <c r="A1234" s="11"/>
      <c r="E1234" s="3"/>
      <c r="F1234" s="2"/>
    </row>
    <row r="1235">
      <c r="A1235" s="11"/>
      <c r="E1235" s="3"/>
      <c r="F1235" s="2"/>
    </row>
    <row r="1236">
      <c r="A1236" s="11"/>
      <c r="E1236" s="3"/>
      <c r="F1236" s="2"/>
    </row>
    <row r="1237">
      <c r="A1237" s="11"/>
      <c r="E1237" s="3"/>
      <c r="F1237" s="2"/>
    </row>
    <row r="1238">
      <c r="A1238" s="11"/>
      <c r="E1238" s="3"/>
      <c r="F1238" s="2"/>
    </row>
    <row r="1239">
      <c r="A1239" s="11"/>
      <c r="E1239" s="3"/>
      <c r="F1239" s="2"/>
    </row>
    <row r="1240">
      <c r="A1240" s="11"/>
      <c r="E1240" s="3"/>
      <c r="F1240" s="2"/>
    </row>
    <row r="1241">
      <c r="A1241" s="11"/>
      <c r="E1241" s="3"/>
      <c r="F1241" s="2"/>
    </row>
    <row r="1242">
      <c r="A1242" s="11"/>
      <c r="E1242" s="3"/>
      <c r="F1242" s="2"/>
    </row>
    <row r="1243">
      <c r="A1243" s="11"/>
      <c r="E1243" s="3"/>
      <c r="F1243" s="2"/>
    </row>
    <row r="1244">
      <c r="A1244" s="11"/>
      <c r="E1244" s="3"/>
      <c r="F1244" s="2"/>
    </row>
    <row r="1245">
      <c r="A1245" s="11"/>
      <c r="E1245" s="3"/>
      <c r="F1245" s="2"/>
    </row>
    <row r="1246">
      <c r="A1246" s="11"/>
      <c r="E1246" s="3"/>
      <c r="F1246" s="2"/>
    </row>
    <row r="1247">
      <c r="A1247" s="11"/>
      <c r="E1247" s="3"/>
      <c r="F1247" s="2"/>
    </row>
    <row r="1248">
      <c r="A1248" s="11"/>
      <c r="E1248" s="3"/>
      <c r="F1248" s="2"/>
    </row>
    <row r="1249">
      <c r="A1249" s="11"/>
      <c r="E1249" s="3"/>
      <c r="F1249" s="2"/>
    </row>
    <row r="1250">
      <c r="A1250" s="11"/>
      <c r="E1250" s="3"/>
      <c r="F1250" s="2"/>
    </row>
    <row r="1251">
      <c r="A1251" s="11"/>
      <c r="E1251" s="3"/>
      <c r="F1251" s="2"/>
    </row>
    <row r="1252">
      <c r="A1252" s="11"/>
      <c r="E1252" s="3"/>
      <c r="F1252" s="2"/>
    </row>
    <row r="1253">
      <c r="A1253" s="11"/>
      <c r="E1253" s="3"/>
      <c r="F1253" s="2"/>
    </row>
    <row r="1254">
      <c r="A1254" s="11"/>
      <c r="E1254" s="3"/>
      <c r="F1254" s="2"/>
    </row>
    <row r="1255">
      <c r="A1255" s="11"/>
      <c r="E1255" s="3"/>
      <c r="F1255" s="2"/>
    </row>
    <row r="1256">
      <c r="A1256" s="11"/>
      <c r="E1256" s="3"/>
      <c r="F1256" s="2"/>
    </row>
    <row r="1257">
      <c r="A1257" s="11"/>
      <c r="E1257" s="3"/>
      <c r="F1257" s="2"/>
    </row>
    <row r="1258">
      <c r="A1258" s="11"/>
      <c r="E1258" s="3"/>
      <c r="F1258" s="2"/>
    </row>
    <row r="1259">
      <c r="A1259" s="11"/>
      <c r="E1259" s="3"/>
      <c r="F1259" s="2"/>
    </row>
    <row r="1260">
      <c r="A1260" s="11"/>
      <c r="E1260" s="3"/>
      <c r="F1260" s="2"/>
    </row>
    <row r="1261">
      <c r="A1261" s="11"/>
      <c r="E1261" s="3"/>
      <c r="F1261" s="2"/>
    </row>
    <row r="1262">
      <c r="A1262" s="11"/>
      <c r="E1262" s="3"/>
      <c r="F1262" s="2"/>
    </row>
    <row r="1263">
      <c r="A1263" s="11"/>
      <c r="E1263" s="3"/>
      <c r="F1263" s="2"/>
    </row>
    <row r="1264">
      <c r="A1264" s="11"/>
      <c r="E1264" s="3"/>
      <c r="F1264" s="2"/>
    </row>
    <row r="1265">
      <c r="A1265" s="11"/>
      <c r="E1265" s="3"/>
      <c r="F1265" s="2"/>
    </row>
    <row r="1266">
      <c r="A1266" s="11"/>
      <c r="E1266" s="3"/>
      <c r="F1266" s="2"/>
    </row>
    <row r="1267">
      <c r="A1267" s="11"/>
      <c r="E1267" s="3"/>
      <c r="F1267" s="2"/>
    </row>
    <row r="1268">
      <c r="A1268" s="11"/>
      <c r="E1268" s="3"/>
      <c r="F1268" s="2"/>
    </row>
    <row r="1269">
      <c r="A1269" s="11"/>
      <c r="E1269" s="3"/>
      <c r="F1269" s="2"/>
    </row>
    <row r="1270">
      <c r="A1270" s="11"/>
      <c r="E1270" s="3"/>
      <c r="F1270" s="2"/>
    </row>
    <row r="1271">
      <c r="A1271" s="11"/>
      <c r="E1271" s="3"/>
      <c r="F1271" s="2"/>
    </row>
    <row r="1272">
      <c r="A1272" s="11"/>
      <c r="E1272" s="3"/>
      <c r="F1272" s="2"/>
    </row>
    <row r="1273">
      <c r="A1273" s="11"/>
      <c r="E1273" s="3"/>
      <c r="F1273" s="2"/>
    </row>
    <row r="1274">
      <c r="A1274" s="11"/>
      <c r="E1274" s="3"/>
      <c r="F1274" s="2"/>
    </row>
    <row r="1275">
      <c r="A1275" s="11"/>
      <c r="E1275" s="3"/>
      <c r="F1275" s="2"/>
    </row>
    <row r="1276">
      <c r="A1276" s="11"/>
      <c r="E1276" s="3"/>
      <c r="F1276" s="2"/>
    </row>
    <row r="1277">
      <c r="A1277" s="11"/>
      <c r="E1277" s="3"/>
      <c r="F1277" s="2"/>
    </row>
    <row r="1278">
      <c r="A1278" s="11"/>
      <c r="E1278" s="3"/>
      <c r="F1278" s="2"/>
    </row>
    <row r="1279">
      <c r="A1279" s="11"/>
      <c r="E1279" s="3"/>
      <c r="F1279" s="2"/>
    </row>
    <row r="1280">
      <c r="A1280" s="11"/>
      <c r="E1280" s="3"/>
      <c r="F1280" s="2"/>
    </row>
    <row r="1281">
      <c r="A1281" s="11"/>
      <c r="E1281" s="3"/>
      <c r="F1281" s="2"/>
    </row>
    <row r="1282">
      <c r="A1282" s="11"/>
      <c r="E1282" s="3"/>
      <c r="F1282" s="2"/>
    </row>
    <row r="1283">
      <c r="A1283" s="11"/>
      <c r="E1283" s="3"/>
      <c r="F1283" s="2"/>
    </row>
    <row r="1284">
      <c r="A1284" s="11"/>
      <c r="E1284" s="3"/>
      <c r="F1284" s="2"/>
    </row>
    <row r="1285">
      <c r="A1285" s="11"/>
      <c r="E1285" s="3"/>
      <c r="F1285" s="2"/>
    </row>
    <row r="1286">
      <c r="A1286" s="11"/>
      <c r="E1286" s="3"/>
      <c r="F1286" s="2"/>
    </row>
    <row r="1287">
      <c r="A1287" s="11"/>
      <c r="E1287" s="3"/>
      <c r="F1287" s="2"/>
    </row>
    <row r="1288">
      <c r="A1288" s="11"/>
      <c r="E1288" s="3"/>
      <c r="F1288" s="2"/>
    </row>
    <row r="1289">
      <c r="A1289" s="11"/>
      <c r="E1289" s="3"/>
      <c r="F1289" s="2"/>
    </row>
    <row r="1290">
      <c r="A1290" s="11"/>
      <c r="E1290" s="3"/>
      <c r="F1290" s="2"/>
    </row>
    <row r="1291">
      <c r="A1291" s="11"/>
      <c r="E1291" s="3"/>
      <c r="F1291" s="2"/>
    </row>
    <row r="1292">
      <c r="A1292" s="11"/>
      <c r="E1292" s="3"/>
      <c r="F1292" s="2"/>
    </row>
    <row r="1293">
      <c r="A1293" s="11"/>
      <c r="E1293" s="3"/>
      <c r="F1293" s="2"/>
    </row>
    <row r="1294">
      <c r="A1294" s="11"/>
      <c r="E1294" s="3"/>
      <c r="F1294" s="2"/>
    </row>
    <row r="1295">
      <c r="A1295" s="11"/>
      <c r="E1295" s="3"/>
      <c r="F1295" s="2"/>
    </row>
    <row r="1296">
      <c r="A1296" s="11"/>
      <c r="E1296" s="3"/>
      <c r="F1296" s="2"/>
    </row>
    <row r="1297">
      <c r="A1297" s="11"/>
      <c r="E1297" s="3"/>
      <c r="F1297" s="2"/>
    </row>
    <row r="1298">
      <c r="A1298" s="11"/>
      <c r="E1298" s="3"/>
      <c r="F1298" s="2"/>
    </row>
    <row r="1299">
      <c r="A1299" s="11"/>
      <c r="E1299" s="3"/>
      <c r="F1299" s="2"/>
    </row>
    <row r="1300">
      <c r="A1300" s="11"/>
      <c r="E1300" s="3"/>
      <c r="F1300" s="2"/>
    </row>
    <row r="1301">
      <c r="A1301" s="11"/>
      <c r="E1301" s="3"/>
      <c r="F1301" s="2"/>
    </row>
    <row r="1302">
      <c r="A1302" s="11"/>
      <c r="E1302" s="3"/>
      <c r="F1302" s="2"/>
    </row>
    <row r="1303">
      <c r="A1303" s="11"/>
      <c r="E1303" s="3"/>
      <c r="F1303" s="2"/>
    </row>
    <row r="1304">
      <c r="A1304" s="11"/>
      <c r="E1304" s="3"/>
      <c r="F1304" s="2"/>
    </row>
    <row r="1305">
      <c r="A1305" s="11"/>
      <c r="E1305" s="3"/>
      <c r="F1305" s="2"/>
    </row>
    <row r="1306">
      <c r="A1306" s="11"/>
      <c r="E1306" s="3"/>
      <c r="F1306" s="2"/>
    </row>
    <row r="1307">
      <c r="A1307" s="11"/>
      <c r="E1307" s="3"/>
      <c r="F1307" s="2"/>
    </row>
    <row r="1308">
      <c r="A1308" s="11"/>
      <c r="E1308" s="3"/>
      <c r="F1308" s="2"/>
    </row>
    <row r="1309">
      <c r="A1309" s="11"/>
      <c r="E1309" s="3"/>
      <c r="F1309" s="2"/>
    </row>
    <row r="1310">
      <c r="A1310" s="11"/>
      <c r="E1310" s="3"/>
      <c r="F1310" s="2"/>
    </row>
    <row r="1311">
      <c r="A1311" s="11"/>
      <c r="E1311" s="3"/>
      <c r="F1311" s="2"/>
    </row>
    <row r="1312">
      <c r="A1312" s="11"/>
      <c r="E1312" s="3"/>
      <c r="F1312" s="2"/>
    </row>
    <row r="1313">
      <c r="A1313" s="11"/>
      <c r="E1313" s="3"/>
      <c r="F1313" s="2"/>
    </row>
    <row r="1314">
      <c r="A1314" s="11"/>
      <c r="E1314" s="3"/>
      <c r="F1314" s="2"/>
    </row>
    <row r="1315">
      <c r="A1315" s="11"/>
      <c r="E1315" s="3"/>
      <c r="F1315" s="2"/>
    </row>
    <row r="1316">
      <c r="A1316" s="11"/>
      <c r="E1316" s="3"/>
      <c r="F1316" s="2"/>
    </row>
    <row r="1317">
      <c r="A1317" s="11"/>
      <c r="E1317" s="3"/>
      <c r="F1317" s="2"/>
    </row>
    <row r="1318">
      <c r="A1318" s="11"/>
      <c r="E1318" s="3"/>
      <c r="F1318" s="2"/>
    </row>
    <row r="1319">
      <c r="A1319" s="11"/>
      <c r="E1319" s="3"/>
      <c r="F1319" s="2"/>
    </row>
    <row r="1320">
      <c r="A1320" s="11"/>
      <c r="E1320" s="3"/>
      <c r="F1320" s="2"/>
    </row>
    <row r="1321">
      <c r="A1321" s="11"/>
      <c r="E1321" s="3"/>
      <c r="F1321" s="2"/>
    </row>
    <row r="1322">
      <c r="A1322" s="11"/>
      <c r="E1322" s="3"/>
      <c r="F1322" s="2"/>
    </row>
    <row r="1323">
      <c r="A1323" s="11"/>
      <c r="E1323" s="3"/>
      <c r="F1323" s="2"/>
    </row>
    <row r="1324">
      <c r="A1324" s="11"/>
      <c r="E1324" s="3"/>
      <c r="F1324" s="2"/>
    </row>
    <row r="1325">
      <c r="A1325" s="11"/>
      <c r="E1325" s="3"/>
      <c r="F1325" s="2"/>
    </row>
    <row r="1326">
      <c r="A1326" s="11"/>
      <c r="E1326" s="3"/>
      <c r="F1326" s="2"/>
    </row>
    <row r="1327">
      <c r="A1327" s="11"/>
      <c r="E1327" s="3"/>
      <c r="F1327" s="2"/>
    </row>
    <row r="1328">
      <c r="A1328" s="11"/>
      <c r="E1328" s="3"/>
      <c r="F1328" s="2"/>
    </row>
    <row r="1329">
      <c r="A1329" s="11"/>
      <c r="E1329" s="3"/>
      <c r="F1329" s="2"/>
    </row>
    <row r="1330">
      <c r="A1330" s="11"/>
      <c r="E1330" s="3"/>
      <c r="F1330" s="2"/>
    </row>
    <row r="1331">
      <c r="A1331" s="11"/>
      <c r="E1331" s="3"/>
      <c r="F1331" s="2"/>
    </row>
    <row r="1332">
      <c r="A1332" s="11"/>
      <c r="E1332" s="3"/>
      <c r="F1332" s="2"/>
    </row>
    <row r="1333">
      <c r="A1333" s="11"/>
      <c r="E1333" s="3"/>
      <c r="F1333" s="2"/>
    </row>
    <row r="1334">
      <c r="A1334" s="11"/>
      <c r="E1334" s="3"/>
      <c r="F1334" s="2"/>
    </row>
    <row r="1335">
      <c r="A1335" s="11"/>
      <c r="E1335" s="3"/>
      <c r="F1335" s="2"/>
    </row>
    <row r="1336">
      <c r="A1336" s="11"/>
      <c r="E1336" s="3"/>
      <c r="F1336" s="2"/>
    </row>
    <row r="1337">
      <c r="A1337" s="11"/>
      <c r="E1337" s="3"/>
      <c r="F1337" s="2"/>
    </row>
    <row r="1338">
      <c r="A1338" s="11"/>
      <c r="E1338" s="3"/>
      <c r="F1338" s="2"/>
    </row>
    <row r="1339">
      <c r="A1339" s="11"/>
      <c r="E1339" s="3"/>
      <c r="F1339" s="2"/>
    </row>
    <row r="1340">
      <c r="A1340" s="11"/>
      <c r="E1340" s="3"/>
      <c r="F1340" s="2"/>
    </row>
    <row r="1341">
      <c r="A1341" s="11"/>
      <c r="E1341" s="3"/>
      <c r="F1341" s="2"/>
    </row>
    <row r="1342">
      <c r="A1342" s="11"/>
      <c r="E1342" s="3"/>
      <c r="F1342" s="2"/>
    </row>
    <row r="1343">
      <c r="A1343" s="11"/>
      <c r="E1343" s="3"/>
      <c r="F1343" s="2"/>
    </row>
    <row r="1344">
      <c r="A1344" s="11"/>
      <c r="E1344" s="3"/>
      <c r="F1344" s="2"/>
    </row>
    <row r="1345">
      <c r="A1345" s="11"/>
      <c r="E1345" s="3"/>
      <c r="F1345" s="2"/>
    </row>
    <row r="1346">
      <c r="A1346" s="11"/>
      <c r="E1346" s="3"/>
      <c r="F1346" s="2"/>
    </row>
    <row r="1347">
      <c r="A1347" s="11"/>
      <c r="E1347" s="3"/>
      <c r="F1347" s="2"/>
    </row>
    <row r="1348">
      <c r="A1348" s="11"/>
      <c r="E1348" s="3"/>
      <c r="F1348" s="2"/>
    </row>
    <row r="1349">
      <c r="A1349" s="11"/>
      <c r="E1349" s="3"/>
      <c r="F1349" s="2"/>
    </row>
    <row r="1350">
      <c r="A1350" s="11"/>
      <c r="E1350" s="3"/>
      <c r="F1350" s="2"/>
    </row>
    <row r="1351">
      <c r="A1351" s="11"/>
      <c r="E1351" s="3"/>
      <c r="F1351" s="2"/>
    </row>
    <row r="1352">
      <c r="A1352" s="11"/>
      <c r="E1352" s="3"/>
      <c r="F1352" s="2"/>
    </row>
    <row r="1353">
      <c r="A1353" s="11"/>
      <c r="E1353" s="3"/>
      <c r="F1353" s="2"/>
    </row>
    <row r="1354">
      <c r="A1354" s="11"/>
      <c r="E1354" s="3"/>
      <c r="F1354" s="2"/>
    </row>
    <row r="1355">
      <c r="A1355" s="11"/>
      <c r="E1355" s="3"/>
      <c r="F1355" s="2"/>
    </row>
    <row r="1356">
      <c r="A1356" s="11"/>
      <c r="E1356" s="3"/>
      <c r="F1356" s="2"/>
    </row>
    <row r="1357">
      <c r="A1357" s="11"/>
      <c r="E1357" s="3"/>
      <c r="F1357" s="2"/>
    </row>
    <row r="1358">
      <c r="A1358" s="11"/>
      <c r="E1358" s="3"/>
      <c r="F1358" s="2"/>
    </row>
    <row r="1359">
      <c r="A1359" s="11"/>
      <c r="E1359" s="3"/>
      <c r="F1359" s="2"/>
    </row>
    <row r="1360">
      <c r="A1360" s="11"/>
      <c r="E1360" s="3"/>
      <c r="F1360" s="2"/>
    </row>
    <row r="1361">
      <c r="A1361" s="11"/>
      <c r="E1361" s="3"/>
      <c r="F1361" s="2"/>
    </row>
    <row r="1362">
      <c r="A1362" s="11"/>
      <c r="E1362" s="3"/>
      <c r="F1362"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63"/>
    <col customWidth="1" min="2" max="2" width="45.38"/>
  </cols>
  <sheetData>
    <row r="1">
      <c r="A1" s="40" t="s">
        <v>2132</v>
      </c>
    </row>
    <row r="2">
      <c r="A2" s="41" t="s">
        <v>2133</v>
      </c>
      <c r="B2" s="5" t="str">
        <f>IFERROR(__xludf.DUMMYFUNCTION("GOOGLETRANSLATE(A2,""de"",""en"")"),"This is a good idea, but it could be expensive.")</f>
        <v>This is a good idea, but it could be expensive.</v>
      </c>
    </row>
    <row r="3">
      <c r="A3" s="41" t="s">
        <v>2134</v>
      </c>
      <c r="B3" s="5" t="str">
        <f>IFERROR(__xludf.DUMMYFUNCTION("GOOGLETRANSLATE(A3,""de"",""en"")"),"That's a good idea, but we need more time.")</f>
        <v>That's a good idea, but we need more time.</v>
      </c>
    </row>
    <row r="4">
      <c r="A4" s="41" t="s">
        <v>2135</v>
      </c>
      <c r="B4" s="5" t="str">
        <f>IFERROR(__xludf.DUMMYFUNCTION("GOOGLETRANSLATE(A4,""de"",""en"")"),"That's a good idea, but it's not practical.")</f>
        <v>That's a good idea, but it's not practical.</v>
      </c>
    </row>
    <row r="5">
      <c r="A5" s="41" t="s">
        <v>2136</v>
      </c>
      <c r="B5" s="5" t="str">
        <f>IFERROR(__xludf.DUMMYFUNCTION("GOOGLETRANSLATE(A5,""de"",""en"")"),"This is a good idea, but we need to assess the risks.")</f>
        <v>This is a good idea, but we need to assess the risks.</v>
      </c>
    </row>
    <row r="6">
      <c r="A6" s="41" t="s">
        <v>2137</v>
      </c>
      <c r="B6" s="5" t="str">
        <f>IFERROR(__xludf.DUMMYFUNCTION("GOOGLETRANSLATE(A6,""de"",""en"")"),"That's a good idea, but I'm not sure it's realistic.")</f>
        <v>That's a good idea, but I'm not sure it's realistic.</v>
      </c>
    </row>
    <row r="7">
      <c r="A7" s="41" t="s">
        <v>2138</v>
      </c>
      <c r="B7" s="5" t="str">
        <f>IFERROR(__xludf.DUMMYFUNCTION("GOOGLETRANSLATE(A7,""de"",""en"")"),"That's a good idea, but we need to get the permits.")</f>
        <v>That's a good idea, but we need to get the permits.</v>
      </c>
      <c r="C7" s="1" t="s">
        <v>2139</v>
      </c>
      <c r="D7" s="5" t="str">
        <f>IFERROR(__xludf.DUMMYFUNCTION("GOOGLETRANSLATE(C7,""de"",""en"")"),"Approval")</f>
        <v>Approval</v>
      </c>
    </row>
    <row r="8">
      <c r="A8" s="41" t="s">
        <v>2140</v>
      </c>
      <c r="B8" s="5" t="str">
        <f>IFERROR(__xludf.DUMMYFUNCTION("GOOGLETRANSLATE(A8,""de"",""en"")"),"That's a good idea, but we should clarify priorities first.")</f>
        <v>That's a good idea, but we should clarify priorities first.</v>
      </c>
      <c r="C8" s="1" t="s">
        <v>2141</v>
      </c>
      <c r="D8" s="5" t="str">
        <f>IFERROR(__xludf.DUMMYFUNCTION("GOOGLETRANSLATE(C8,""de"",""en"")"),"catch up")</f>
        <v>catch up</v>
      </c>
    </row>
    <row r="9">
      <c r="A9" s="41" t="s">
        <v>2142</v>
      </c>
      <c r="B9" s="1" t="s">
        <v>2143</v>
      </c>
    </row>
    <row r="10">
      <c r="A10" s="41" t="s">
        <v>2144</v>
      </c>
      <c r="B10" s="5" t="str">
        <f>IFERROR(__xludf.DUMMYFUNCTION("GOOGLETRANSLATE(A10,""de"",""en"")"),"That's a good idea, but the logistics are complicated.")</f>
        <v>That's a good idea, but the logistics are complicated.</v>
      </c>
    </row>
    <row r="11">
      <c r="A11" s="41" t="s">
        <v>2145</v>
      </c>
      <c r="B11" s="5" t="str">
        <f>IFERROR(__xludf.DUMMYFUNCTION("GOOGLETRANSLATE(A11,""de"",""en"")"),"This is a good idea, but we need more support")</f>
        <v>This is a good idea, but we need more support</v>
      </c>
    </row>
    <row r="12">
      <c r="A12" s="40"/>
    </row>
    <row r="13">
      <c r="A13" s="41" t="s">
        <v>2146</v>
      </c>
      <c r="B13" s="5" t="str">
        <f>IFERROR(__xludf.DUMMYFUNCTION("GOOGLETRANSLATE(A13,""de"",""en"")"),"Maybe we could talk about it over the weekend instead.")</f>
        <v>Maybe we could talk about it over the weekend instead.</v>
      </c>
    </row>
    <row r="14">
      <c r="A14" s="41" t="s">
        <v>2147</v>
      </c>
      <c r="B14" s="5" t="str">
        <f>IFERROR(__xludf.DUMMYFUNCTION("GOOGLETRANSLATE(A14,""de"",""en"")"),"Maybe we could use a different tool instead.")</f>
        <v>Maybe we could use a different tool instead.</v>
      </c>
    </row>
    <row r="15">
      <c r="A15" s="41" t="s">
        <v>2148</v>
      </c>
      <c r="B15" s="5" t="str">
        <f>IFERROR(__xludf.DUMMYFUNCTION("GOOGLETRANSLATE(A15,""de"",""en"")"),"Maybe we could start tomorrow instead.")</f>
        <v>Maybe we could start tomorrow instead.</v>
      </c>
      <c r="C15" s="1" t="s">
        <v>2149</v>
      </c>
    </row>
    <row r="16">
      <c r="A16" s="41" t="s">
        <v>2150</v>
      </c>
      <c r="B16" s="5" t="str">
        <f>IFERROR(__xludf.DUMMYFUNCTION("GOOGLETRANSLATE(A16,""de"",""en"")"),"Maybe we could call a meeting instead.")</f>
        <v>Maybe we could call a meeting instead.</v>
      </c>
      <c r="C16" s="1" t="s">
        <v>2151</v>
      </c>
    </row>
    <row r="17">
      <c r="A17" s="41" t="s">
        <v>2152</v>
      </c>
      <c r="B17" s="5" t="str">
        <f>IFERROR(__xludf.DUMMYFUNCTION("GOOGLETRANSLATE(A17,""de"",""en"")"),"Perhaps we could pursue a different strategy.")</f>
        <v>Perhaps we could pursue a different strategy.</v>
      </c>
      <c r="C17" s="1" t="s">
        <v>2153</v>
      </c>
    </row>
    <row r="18">
      <c r="A18" s="41" t="s">
        <v>2154</v>
      </c>
      <c r="B18" s="5" t="str">
        <f>IFERROR(__xludf.DUMMYFUNCTION("GOOGLETRANSLATE(A18,""de"",""en"")"),"Maybe we could better revise the presentation.")</f>
        <v>Maybe we could better revise the presentation.</v>
      </c>
      <c r="C18" s="1" t="s">
        <v>2155</v>
      </c>
    </row>
    <row r="19">
      <c r="A19" s="41" t="s">
        <v>2156</v>
      </c>
      <c r="B19" s="5" t="str">
        <f>IFERROR(__xludf.DUMMYFUNCTION("GOOGLETRANSLATE(A19,""de"",""en"")"),"Maybe we could bring in an external team instead.")</f>
        <v>Maybe we could bring in an external team instead.</v>
      </c>
    </row>
    <row r="20">
      <c r="A20" s="41" t="s">
        <v>2157</v>
      </c>
      <c r="B20" s="5" t="str">
        <f>IFERROR(__xludf.DUMMYFUNCTION("GOOGLETRANSLATE(A20,""de"",""en"")"),"Maybe we could collect more data instead.")</f>
        <v>Maybe we could collect more data instead.</v>
      </c>
    </row>
    <row r="21">
      <c r="A21" s="41" t="s">
        <v>2158</v>
      </c>
      <c r="B21" s="5" t="str">
        <f>IFERROR(__xludf.DUMMYFUNCTION("GOOGLETRANSLATE(A21,""de"",""en"")"),"Maybe we could take a break instead.")</f>
        <v>Maybe we could take a break instead.</v>
      </c>
    </row>
    <row r="22">
      <c r="A22" s="41" t="s">
        <v>2159</v>
      </c>
      <c r="B22" s="5" t="str">
        <f>IFERROR(__xludf.DUMMYFUNCTION("GOOGLETRANSLATE(A22,""de"",""en"")"),"Perhaps we could rather re-evaluate priorities.")</f>
        <v>Perhaps we could rather re-evaluate priorities.</v>
      </c>
    </row>
    <row r="23">
      <c r="A23" s="40" t="s">
        <v>2160</v>
      </c>
      <c r="B23" s="5" t="str">
        <f>IFERROR(__xludf.DUMMYFUNCTION("GOOGLETRANSLATE(A23,""de"",""en"")"),"Maybe we should...")</f>
        <v>Maybe we should...</v>
      </c>
    </row>
    <row r="24">
      <c r="A24" s="41" t="s">
        <v>2161</v>
      </c>
      <c r="B24" s="5" t="str">
        <f>IFERROR(__xludf.DUMMYFUNCTION("GOOGLETRANSLATE(A24,""de"",""en"")"),"Maybe we should consult an expert instead.")</f>
        <v>Maybe we should consult an expert instead.</v>
      </c>
    </row>
    <row r="25">
      <c r="A25" s="41" t="s">
        <v>2162</v>
      </c>
      <c r="B25" s="5" t="str">
        <f>IFERROR(__xludf.DUMMYFUNCTION("GOOGLETRANSLATE(A25,""de"",""en"")"),"Maybe we should do a survey instead.")</f>
        <v>Maybe we should do a survey instead.</v>
      </c>
    </row>
    <row r="26">
      <c r="A26" s="41" t="s">
        <v>2163</v>
      </c>
      <c r="B26" s="5" t="str">
        <f>IFERROR(__xludf.DUMMYFUNCTION("GOOGLETRANSLATE(A26,""de"",""en"")"),"Maybe we should wait a little longer.")</f>
        <v>Maybe we should wait a little longer.</v>
      </c>
    </row>
    <row r="27">
      <c r="A27" s="41" t="s">
        <v>2164</v>
      </c>
      <c r="B27" s="5" t="str">
        <f>IFERROR(__xludf.DUMMYFUNCTION("GOOGLETRANSLATE(A27,""de"",""en"")"),"Maybe we should brainstorm instead.")</f>
        <v>Maybe we should brainstorm instead.</v>
      </c>
    </row>
    <row r="28">
      <c r="A28" s="41" t="s">
        <v>2165</v>
      </c>
    </row>
    <row r="29">
      <c r="A29" s="41" t="s">
        <v>2166</v>
      </c>
      <c r="B29" s="5" t="str">
        <f>IFERROR(__xludf.DUMMYFUNCTION("GOOGLETRANSLATE(A29,""de"",""en"")"),"Maybe we should wait for the feedback.")</f>
        <v>Maybe we should wait for the feedback.</v>
      </c>
    </row>
    <row r="30">
      <c r="A30" s="41" t="s">
        <v>2167</v>
      </c>
      <c r="B30" s="5" t="str">
        <f>IFERROR(__xludf.DUMMYFUNCTION("GOOGLETRANSLATE(A30,""de"",""en"")"),"Maybe we should improve the quality instead.")</f>
        <v>Maybe we should improve the quality instead.</v>
      </c>
    </row>
    <row r="31">
      <c r="A31" s="41" t="s">
        <v>2168</v>
      </c>
      <c r="B31" s="5" t="str">
        <f>IFERROR(__xludf.DUMMYFUNCTION("GOOGLETRANSLATE(A31,""de"",""en"")"),"Maybe we should plan a test phase instead.")</f>
        <v>Maybe we should plan a test phase instead.</v>
      </c>
    </row>
    <row r="32">
      <c r="A32" s="41" t="s">
        <v>2169</v>
      </c>
      <c r="B32" s="5" t="str">
        <f>IFERROR(__xludf.DUMMYFUNCTION("GOOGLETRANSLATE(A32,""de"",""en"")"),"Maybe we should look for another supplier.")</f>
        <v>Maybe we should look for another supplier.</v>
      </c>
    </row>
    <row r="33">
      <c r="A33" s="41" t="s">
        <v>2170</v>
      </c>
      <c r="B33" s="5" t="str">
        <f>IFERROR(__xludf.DUMMYFUNCTION("GOOGLETRANSLATE(A33,""de"",""en"")"),"Maybe we should postpone the deadline.")</f>
        <v>Maybe we should postpone the deadline.</v>
      </c>
    </row>
    <row r="34">
      <c r="A34" s="40"/>
    </row>
    <row r="35">
      <c r="A35" s="41" t="s">
        <v>2171</v>
      </c>
      <c r="B35" s="5" t="str">
        <f>IFERROR(__xludf.DUMMYFUNCTION("GOOGLETRANSLATE(A35,""de"",""en"")"),"I would love to, but unfortunately I'm not available that day.")</f>
        <v>I would love to, but unfortunately I'm not available that day.</v>
      </c>
    </row>
    <row r="36">
      <c r="A36" s="41" t="s">
        <v>2172</v>
      </c>
      <c r="B36" s="5" t="str">
        <f>IFERROR(__xludf.DUMMYFUNCTION("GOOGLETRANSLATE(A36,""de"",""en"")"),"I would love to, but unfortunately I already have plans.")</f>
        <v>I would love to, but unfortunately I already have plans.</v>
      </c>
    </row>
    <row r="37">
      <c r="A37" s="41" t="s">
        <v>2173</v>
      </c>
      <c r="B37" s="5" t="str">
        <f>IFERROR(__xludf.DUMMYFUNCTION("GOOGLETRANSLATE(A37,""de"",""en"")"),"I would love to, but unfortunately I don't have the experience.")</f>
        <v>I would love to, but unfortunately I don't have the experience.</v>
      </c>
    </row>
    <row r="38">
      <c r="A38" s="41" t="s">
        <v>2174</v>
      </c>
      <c r="B38" s="5" t="str">
        <f>IFERROR(__xludf.DUMMYFUNCTION("GOOGLETRANSLATE(A38,""de"",""en"")"),"I would love to, but unfortunately I don't have the time.")</f>
        <v>I would love to, but unfortunately I don't have the time.</v>
      </c>
    </row>
    <row r="39">
      <c r="A39" s="41" t="s">
        <v>2175</v>
      </c>
      <c r="B39" s="5" t="str">
        <f>IFERROR(__xludf.DUMMYFUNCTION("GOOGLETRANSLATE(A39,""de"",""en"")"),"I would love to, but unfortunately I have other commitments.")</f>
        <v>I would love to, but unfortunately I have other commitments.</v>
      </c>
    </row>
    <row r="40">
      <c r="A40" s="41" t="s">
        <v>2176</v>
      </c>
      <c r="B40" s="5" t="str">
        <f>IFERROR(__xludf.DUMMYFUNCTION("GOOGLETRANSLATE(A40,""de"",""en"")"),"I would love to, but unfortunately my budget is limited.")</f>
        <v>I would love to, but unfortunately my budget is limited.</v>
      </c>
    </row>
    <row r="41">
      <c r="A41" s="41" t="s">
        <v>2177</v>
      </c>
      <c r="B41" s="5" t="str">
        <f>IFERROR(__xludf.DUMMYFUNCTION("GOOGLETRANSLATE(A41,""de"",""en"")"),"I would like to, but unfortunately I don't have permission.")</f>
        <v>I would like to, but unfortunately I don't have permission.</v>
      </c>
    </row>
    <row r="42">
      <c r="A42" s="41" t="s">
        <v>2178</v>
      </c>
      <c r="B42" s="5" t="str">
        <f>IFERROR(__xludf.DUMMYFUNCTION("GOOGLETRANSLATE(A42,""de"",""en"")"),"I would love to, but unfortunately it doesn't fit into my schedule.")</f>
        <v>I would love to, but unfortunately it doesn't fit into my schedule.</v>
      </c>
    </row>
    <row r="43">
      <c r="A43" s="41" t="s">
        <v>2179</v>
      </c>
      <c r="B43" s="5" t="str">
        <f>IFERROR(__xludf.DUMMYFUNCTION("GOOGLETRANSLATE(A43,""de"",""en"")"),"I would love to, but unfortunately I don't have the resources.")</f>
        <v>I would love to, but unfortunately I don't have the resources.</v>
      </c>
    </row>
    <row r="44">
      <c r="A44" s="41" t="s">
        <v>2180</v>
      </c>
      <c r="B44" s="5" t="str">
        <f>IFERROR(__xludf.DUMMYFUNCTION("GOOGLETRANSLATE(A44,""de"",""en"")"),"I would love to, but unfortunately I'm not qualified.")</f>
        <v>I would love to, but unfortunately I'm not qualified.</v>
      </c>
    </row>
    <row r="45">
      <c r="A45" s="40"/>
    </row>
    <row r="46">
      <c r="A46" s="41" t="s">
        <v>2181</v>
      </c>
      <c r="B46" s="5" t="str">
        <f>IFERROR(__xludf.DUMMYFUNCTION("GOOGLETRANSLATE(A46,""de"",""en"")"),"We could also hire an external consultant.")</f>
        <v>We could also hire an external consultant.</v>
      </c>
    </row>
    <row r="47">
      <c r="A47" s="41" t="s">
        <v>2182</v>
      </c>
      <c r="B47" s="5" t="str">
        <f>IFERROR(__xludf.DUMMYFUNCTION("GOOGLETRANSLATE(A47,""de"",""en"")"),"We could also organize a workshop.")</f>
        <v>We could also organize a workshop.</v>
      </c>
    </row>
    <row r="48">
      <c r="A48" s="41" t="s">
        <v>2183</v>
      </c>
      <c r="B48" s="5" t="str">
        <f>IFERROR(__xludf.DUMMYFUNCTION("GOOGLETRANSLATE(A48,""de"",""en"")"),"We could also delegate the task.")</f>
        <v>We could also delegate the task.</v>
      </c>
    </row>
    <row r="49">
      <c r="A49" s="41" t="s">
        <v>2184</v>
      </c>
      <c r="B49" s="5" t="str">
        <f>IFERROR(__xludf.DUMMYFUNCTION("GOOGLETRANSLATE(A49,""de"",""en"")"),"We could also have a meeting.")</f>
        <v>We could also have a meeting.</v>
      </c>
    </row>
    <row r="50">
      <c r="A50" s="41" t="s">
        <v>2185</v>
      </c>
      <c r="B50" s="5" t="str">
        <f>IFERROR(__xludf.DUMMYFUNCTION("GOOGLETRANSLATE(A50,""de"",""en"")"),"We could also update the software.")</f>
        <v>We could also update the software.</v>
      </c>
    </row>
    <row r="51">
      <c r="A51" s="41" t="s">
        <v>2186</v>
      </c>
      <c r="B51" s="5" t="str">
        <f>IFERROR(__xludf.DUMMYFUNCTION("GOOGLETRANSLATE(A51,""de"",""en"")"),"We could also divide the project into phases.")</f>
        <v>We could also divide the project into phases.</v>
      </c>
    </row>
    <row r="52">
      <c r="A52" s="41" t="s">
        <v>2187</v>
      </c>
      <c r="B52" s="5" t="str">
        <f>IFERROR(__xludf.DUMMYFUNCTION("GOOGLETRANSLATE(A52,""de"",""en"")"),"We could also do a survey.")</f>
        <v>We could also do a survey.</v>
      </c>
    </row>
    <row r="53">
      <c r="A53" s="41" t="s">
        <v>2188</v>
      </c>
      <c r="B53" s="5" t="str">
        <f>IFERROR(__xludf.DUMMYFUNCTION("GOOGLETRANSLATE(A53,""de"",""en"")"),"We could also start a test run.")</f>
        <v>We could also start a test run.</v>
      </c>
    </row>
    <row r="54">
      <c r="A54" s="41" t="s">
        <v>2189</v>
      </c>
      <c r="B54" s="5" t="str">
        <f>IFERROR(__xludf.DUMMYFUNCTION("GOOGLETRANSLATE(A54,""de"",""en"")"),"We could also prepare a presentation.")</f>
        <v>We could also prepare a presentation.</v>
      </c>
    </row>
    <row r="55">
      <c r="A55" s="41" t="s">
        <v>2190</v>
      </c>
      <c r="B55" s="5" t="str">
        <f>IFERROR(__xludf.DUMMYFUNCTION("GOOGLETRANSLATE(A55,""de"",""en"")"),"We could also get the feedback.")</f>
        <v>We could also get the feedback.</v>
      </c>
    </row>
    <row r="56">
      <c r="A56" s="40" t="s">
        <v>2191</v>
      </c>
      <c r="B56" s="5" t="str">
        <f>IFERROR(__xludf.DUMMYFUNCTION("GOOGLETRANSLATE(A56,""de"",""en"")"),"I would like to suggest something different.")</f>
        <v>I would like to suggest something different.</v>
      </c>
    </row>
    <row r="57">
      <c r="A57" s="41" t="s">
        <v>2192</v>
      </c>
      <c r="B57" s="5" t="str">
        <f>IFERROR(__xludf.DUMMYFUNCTION("GOOGLETRANSLATE(A57,""de"",""en"")"),"I would like to suggest something different: let's brainstorm.")</f>
        <v>I would like to suggest something different: let's brainstorm.</v>
      </c>
    </row>
    <row r="58">
      <c r="A58" s="41" t="s">
        <v>2193</v>
      </c>
      <c r="B58" s="5" t="str">
        <f>IFERROR(__xludf.DUMMYFUNCTION("GOOGLETRANSLATE(A58,""de"",""en"")"),"I would like to suggest something different: how about a team event?")</f>
        <v>I would like to suggest something different: how about a team event?</v>
      </c>
    </row>
    <row r="59">
      <c r="A59" s="41" t="s">
        <v>2194</v>
      </c>
      <c r="B59" s="5" t="str">
        <f>IFERROR(__xludf.DUMMYFUNCTION("GOOGLETRANSLATE(A59,""de"",""en"")"),"I would like to suggest something different: we could hold a workshop.")</f>
        <v>I would like to suggest something different: we could hold a workshop.</v>
      </c>
    </row>
    <row r="60">
      <c r="A60" s="41" t="s">
        <v>2195</v>
      </c>
      <c r="B60" s="5" t="str">
        <f>IFERROR(__xludf.DUMMYFUNCTION("GOOGLETRANSLATE(A60,""de"",""en"")"),"I would like to suggest something different: let's conduct a survey.")</f>
        <v>I would like to suggest something different: let's conduct a survey.</v>
      </c>
    </row>
    <row r="61">
      <c r="A61" s="41" t="s">
        <v>2196</v>
      </c>
      <c r="B61" s="5" t="str">
        <f>IFERROR(__xludf.DUMMYFUNCTION("GOOGLETRANSLATE(A61,""de"",""en"")"),"I would like to suggest something different: how about a test run?")</f>
        <v>I would like to suggest something different: how about a test run?</v>
      </c>
    </row>
    <row r="62">
      <c r="A62" s="41" t="s">
        <v>2197</v>
      </c>
      <c r="B62" s="5" t="str">
        <f>IFERROR(__xludf.DUMMYFUNCTION("GOOGLETRANSLATE(A62,""de"",""en"")"),"I would like to suggest something different: we should develop a plan B.")</f>
        <v>I would like to suggest something different: we should develop a plan B.</v>
      </c>
    </row>
    <row r="63">
      <c r="A63" s="41" t="s">
        <v>2198</v>
      </c>
      <c r="B63" s="5" t="str">
        <f>IFERROR(__xludf.DUMMYFUNCTION("GOOGLETRANSLATE(A63,""de"",""en"")"),"I would like to suggest something different: let's bring in an outside consultant.")</f>
        <v>I would like to suggest something different: let's bring in an outside consultant.</v>
      </c>
    </row>
    <row r="64">
      <c r="A64" s="41" t="s">
        <v>2199</v>
      </c>
      <c r="B64" s="5" t="str">
        <f>IFERROR(__xludf.DUMMYFUNCTION("GOOGLETRANSLATE(A64,""de"",""en"")"),"I would like to suggest something different: how about some training?")</f>
        <v>I would like to suggest something different: how about some training?</v>
      </c>
    </row>
    <row r="65">
      <c r="A65" s="41" t="s">
        <v>2200</v>
      </c>
      <c r="B65" s="5" t="str">
        <f>IFERROR(__xludf.DUMMYFUNCTION("GOOGLETRANSLATE(A65,""de"",""en"")"),"I would like to suggest something different: we could split the project.")</f>
        <v>I would like to suggest something different: we could split the project.</v>
      </c>
    </row>
    <row r="66">
      <c r="A66" s="41" t="s">
        <v>2201</v>
      </c>
      <c r="B66" s="5" t="str">
        <f>IFERROR(__xludf.DUMMYFUNCTION("GOOGLETRANSLATE(A66,""de"",""en"")"),"I would like to suggest something different: let's call a meeting.")</f>
        <v>I would like to suggest something different: let's call a meeting.</v>
      </c>
    </row>
    <row r="67">
      <c r="A67" s="40" t="s">
        <v>2202</v>
      </c>
      <c r="B67" s="5" t="str">
        <f>IFERROR(__xludf.DUMMYFUNCTION("GOOGLETRANSLATE(A67,""de"",""en"")"),"I would like to make another suggestion.")</f>
        <v>I would like to make another suggestion.</v>
      </c>
    </row>
    <row r="68">
      <c r="A68" s="41" t="s">
        <v>2203</v>
      </c>
      <c r="B68" s="5" t="str">
        <f>IFERROR(__xludf.DUMMYFUNCTION("GOOGLETRANSLATE(A68,""de"",""en"")"),"I would like to make another suggestion: How about we meet tomorrow?")</f>
        <v>I would like to make another suggestion: How about we meet tomorrow?</v>
      </c>
    </row>
    <row r="69">
      <c r="A69" s="41" t="s">
        <v>2204</v>
      </c>
      <c r="B69" s="5" t="str">
        <f>IFERROR(__xludf.DUMMYFUNCTION("GOOGLETRANSLATE(A69,""de"",""en"")"),"I would like to make another suggestion: let's reduce costs.")</f>
        <v>I would like to make another suggestion: let's reduce costs.</v>
      </c>
    </row>
    <row r="70">
      <c r="A70" s="41" t="s">
        <v>2205</v>
      </c>
      <c r="B70" s="5" t="str">
        <f>IFERROR(__xludf.DUMMYFUNCTION("GOOGLETRANSLATE(A70,""de"",""en"")"),"I would like to make another suggestion: we could bring in an expert.")</f>
        <v>I would like to make another suggestion: we could bring in an expert.</v>
      </c>
    </row>
    <row r="71">
      <c r="A71" s="41" t="s">
        <v>2206</v>
      </c>
      <c r="B71" s="5" t="str">
        <f>IFERROR(__xludf.DUMMYFUNCTION("GOOGLETRANSLATE(A71,""de"",""en"")"),"I would like to make another suggestion: let's introduce a testing phase.")</f>
        <v>I would like to make another suggestion: let's introduce a testing phase.</v>
      </c>
    </row>
    <row r="72">
      <c r="A72" s="41" t="s">
        <v>2207</v>
      </c>
      <c r="B72" s="5" t="str">
        <f>IFERROR(__xludf.DUMMYFUNCTION("GOOGLETRANSLATE(A72,""de"",""en"")"),"I would like to make another suggestion: we should reevaluate the project.")</f>
        <v>I would like to make another suggestion: we should reevaluate the project.</v>
      </c>
    </row>
    <row r="73">
      <c r="A73" s="41" t="s">
        <v>2208</v>
      </c>
      <c r="B73" s="5" t="str">
        <f>IFERROR(__xludf.DUMMYFUNCTION("GOOGLETRANSLATE(A73,""de"",""en"")"),"I would like to make another suggestion: how about a new strategy?")</f>
        <v>I would like to make another suggestion: how about a new strategy?</v>
      </c>
    </row>
    <row r="74">
      <c r="A74" s="41" t="s">
        <v>2209</v>
      </c>
      <c r="B74" s="5" t="str">
        <f>IFERROR(__xludf.DUMMYFUNCTION("GOOGLETRANSLATE(A74,""de"",""en"")"),"I would like to make another suggestion: we could plan more resources.")</f>
        <v>I would like to make another suggestion: we could plan more resources.</v>
      </c>
    </row>
    <row r="75">
      <c r="A75" s="41" t="s">
        <v>2210</v>
      </c>
      <c r="B75" s="5" t="str">
        <f>IFERROR(__xludf.DUMMYFUNCTION("GOOGLETRANSLATE(A75,""de"",""en"")"),"I would like to make another suggestion: let's start a survey.")</f>
        <v>I would like to make another suggestion: let's start a survey.</v>
      </c>
    </row>
    <row r="76">
      <c r="A76" s="41" t="s">
        <v>2211</v>
      </c>
      <c r="B76" s="5" t="str">
        <f>IFERROR(__xludf.DUMMYFUNCTION("GOOGLETRANSLATE(A76,""de"",""en"")"),"I would like to make another suggestion: how about a feedback session?")</f>
        <v>I would like to make another suggestion: how about a feedback session?</v>
      </c>
    </row>
    <row r="77">
      <c r="A77" s="41" t="s">
        <v>2212</v>
      </c>
      <c r="B77" s="5" t="str">
        <f>IFERROR(__xludf.DUMMYFUNCTION("GOOGLETRANSLATE(A77,""de"",""en"")"),"I would like to make another suggestion: we should rethink the timing.")</f>
        <v>I would like to make another suggestion: we should rethink the timing.</v>
      </c>
    </row>
    <row r="78">
      <c r="A78" s="40" t="s">
        <v>2213</v>
      </c>
      <c r="B78" s="5" t="str">
        <f>IFERROR(__xludf.DUMMYFUNCTION("GOOGLETRANSLATE(A78,""de"",""en"")"),"I suggest...")</f>
        <v>I suggest...</v>
      </c>
    </row>
    <row r="79">
      <c r="A79" s="41" t="s">
        <v>2214</v>
      </c>
      <c r="B79" s="5" t="str">
        <f>IFERROR(__xludf.DUMMYFUNCTION("GOOGLETRANSLATE(A79,""de"",""en"")"),"I suggest we meet next week.")</f>
        <v>I suggest we meet next week.</v>
      </c>
    </row>
    <row r="80">
      <c r="A80" s="41" t="s">
        <v>2215</v>
      </c>
      <c r="B80" s="5" t="str">
        <f>IFERROR(__xludf.DUMMYFUNCTION("GOOGLETRANSLATE(A80,""de"",""en"")"),"I suggest we conduct a survey.")</f>
        <v>I suggest we conduct a survey.</v>
      </c>
    </row>
    <row r="81">
      <c r="A81" s="41" t="s">
        <v>2216</v>
      </c>
      <c r="B81" s="5" t="str">
        <f>IFERROR(__xludf.DUMMYFUNCTION("GOOGLETRANSLATE(A81,""de"",""en"")"),"I suggest we review the budget.")</f>
        <v>I suggest we review the budget.</v>
      </c>
    </row>
    <row r="82">
      <c r="A82" s="41" t="s">
        <v>2217</v>
      </c>
      <c r="B82" s="5" t="str">
        <f>IFERROR(__xludf.DUMMYFUNCTION("GOOGLETRANSLATE(A82,""de"",""en"")"),"I suggest we hold a workshop.")</f>
        <v>I suggest we hold a workshop.</v>
      </c>
    </row>
    <row r="83">
      <c r="A83" s="41" t="s">
        <v>2218</v>
      </c>
      <c r="B83" s="5" t="str">
        <f>IFERROR(__xludf.DUMMYFUNCTION("GOOGLETRANSLATE(A83,""de"",""en"")"),"I suggest we hire an outside consultant.")</f>
        <v>I suggest we hire an outside consultant.</v>
      </c>
    </row>
    <row r="84">
      <c r="A84" s="41" t="s">
        <v>2219</v>
      </c>
      <c r="B84" s="5" t="str">
        <f>IFERROR(__xludf.DUMMYFUNCTION("GOOGLETRANSLATE(A84,""de"",""en"")"),"I suggest that we reassess priorities.")</f>
        <v>I suggest that we reassess priorities.</v>
      </c>
    </row>
    <row r="85">
      <c r="A85" s="41" t="s">
        <v>2220</v>
      </c>
      <c r="B85" s="5" t="str">
        <f>IFERROR(__xludf.DUMMYFUNCTION("GOOGLETRANSLATE(A85,""de"",""en"")"),"I suggest we brainstorm.")</f>
        <v>I suggest we brainstorm.</v>
      </c>
    </row>
    <row r="86">
      <c r="A86" s="41" t="s">
        <v>2221</v>
      </c>
      <c r="B86" s="5" t="str">
        <f>IFERROR(__xludf.DUMMYFUNCTION("GOOGLETRANSLATE(A86,""de"",""en"")"),"I suggest we plan a testing phase.")</f>
        <v>I suggest we plan a testing phase.</v>
      </c>
    </row>
    <row r="87">
      <c r="A87" s="41" t="s">
        <v>2222</v>
      </c>
      <c r="B87" s="5" t="str">
        <f>IFERROR(__xludf.DUMMYFUNCTION("GOOGLETRANSLATE(A87,""de"",""en"")"),"I suggest we hold a feedback session.")</f>
        <v>I suggest we hold a feedback session.</v>
      </c>
    </row>
    <row r="88">
      <c r="A88" s="41" t="s">
        <v>2223</v>
      </c>
      <c r="B88" s="5" t="str">
        <f>IFERROR(__xludf.DUMMYFUNCTION("GOOGLETRANSLATE(A88,""de"",""en"")"),"I suggest we split the project.")</f>
        <v>I suggest we split the project.</v>
      </c>
    </row>
    <row r="89">
      <c r="A89" s="40" t="s">
        <v>2224</v>
      </c>
      <c r="B89" s="5" t="str">
        <f>IFERROR(__xludf.DUMMYFUNCTION("GOOGLETRANSLATE(A89,""de"",""en"")"),"But unfortunately that doesn't work at all.")</f>
        <v>But unfortunately that doesn't work at all.</v>
      </c>
    </row>
    <row r="90">
      <c r="A90" s="41" t="s">
        <v>2225</v>
      </c>
      <c r="B90" s="5" t="str">
        <f>IFERROR(__xludf.DUMMYFUNCTION("GOOGLETRANSLATE(A90,""de"",""en"")"),"But unfortunately that's not possible at all because our budget is limited.")</f>
        <v>But unfortunately that's not possible at all because our budget is limited.</v>
      </c>
    </row>
    <row r="91">
      <c r="A91" s="41" t="s">
        <v>2226</v>
      </c>
      <c r="B91" s="5" t="str">
        <f>IFERROR(__xludf.DUMMYFUNCTION("GOOGLETRANSLATE(A91,""de"",""en"")"),"But unfortunately that's not possible at all because we don't have time.")</f>
        <v>But unfortunately that's not possible at all because we don't have time.</v>
      </c>
    </row>
    <row r="92">
      <c r="A92" s="41" t="s">
        <v>2227</v>
      </c>
      <c r="B92" s="5" t="str">
        <f>IFERROR(__xludf.DUMMYFUNCTION("GOOGLETRANSLATE(A92,""de"",""en"")"),"But unfortunately that's not possible at all because there are a lack of resources.")</f>
        <v>But unfortunately that's not possible at all because there are a lack of resources.</v>
      </c>
    </row>
    <row r="93">
      <c r="A93" s="41" t="s">
        <v>2228</v>
      </c>
      <c r="B93" s="5" t="str">
        <f>IFERROR(__xludf.DUMMYFUNCTION("GOOGLETRANSLATE(A93,""de"",""en"")"),"But unfortunately that's not possible at all because the schedule is too tight.")</f>
        <v>But unfortunately that's not possible at all because the schedule is too tight.</v>
      </c>
    </row>
    <row r="94">
      <c r="A94" s="41" t="s">
        <v>2229</v>
      </c>
      <c r="B94" s="5" t="str">
        <f>IFERROR(__xludf.DUMMYFUNCTION("GOOGLETRANSLATE(A94,""de"",""en"")"),"But unfortunately that's not possible at all because we don't have permission.")</f>
        <v>But unfortunately that's not possible at all because we don't have permission.</v>
      </c>
    </row>
    <row r="95">
      <c r="A95" s="41" t="s">
        <v>2230</v>
      </c>
      <c r="B95" s="5" t="str">
        <f>IFERROR(__xludf.DUMMYFUNCTION("GOOGLETRANSLATE(A95,""de"",""en"")"),"But unfortunately that is not possible at all because there is a lack of capacity.")</f>
        <v>But unfortunately that is not possible at all because there is a lack of capacity.</v>
      </c>
    </row>
    <row r="96">
      <c r="A96" s="41" t="s">
        <v>2231</v>
      </c>
      <c r="B96" s="5" t="str">
        <f>IFERROR(__xludf.DUMMYFUNCTION("GOOGLETRANSLATE(A96,""de"",""en"")"),"But unfortunately that's not possible at all because we have technical problems.")</f>
        <v>But unfortunately that's not possible at all because we have technical problems.</v>
      </c>
    </row>
    <row r="97">
      <c r="A97" s="41" t="s">
        <v>2232</v>
      </c>
      <c r="B97" s="5" t="str">
        <f>IFERROR(__xludf.DUMMYFUNCTION("GOOGLETRANSLATE(A97,""de"",""en"")"),"But unfortunately that's not possible at all because the market isn't ready.")</f>
        <v>But unfortunately that's not possible at all because the market isn't ready.</v>
      </c>
    </row>
    <row r="98">
      <c r="A98" s="41" t="s">
        <v>2233</v>
      </c>
      <c r="B98" s="5" t="str">
        <f>IFERROR(__xludf.DUMMYFUNCTION("GOOGLETRANSLATE(A98,""de"",""en"")"),"But unfortunately that's not possible at all because the logistics are too complicated.")</f>
        <v>But unfortunately that's not possible at all because the logistics are too complicated.</v>
      </c>
    </row>
    <row r="99">
      <c r="A99" s="41" t="s">
        <v>2234</v>
      </c>
      <c r="B99" s="5" t="str">
        <f>IFERROR(__xludf.DUMMYFUNCTION("GOOGLETRANSLATE(A99,""de"",""en"")"),"But unfortunately that's not possible at all because the risks are too high.")</f>
        <v>But unfortunately that's not possible at all because the risks are too high.</v>
      </c>
    </row>
    <row r="100">
      <c r="A100" s="40" t="s">
        <v>2235</v>
      </c>
      <c r="B100" s="5" t="str">
        <f>IFERROR(__xludf.DUMMYFUNCTION("GOOGLETRANSLATE(A100,""de"",""en"")"),"But I could...")</f>
        <v>But I could...</v>
      </c>
    </row>
    <row r="101">
      <c r="A101" s="41" t="s">
        <v>2236</v>
      </c>
      <c r="B101" s="5" t="str">
        <f>IFERROR(__xludf.DUMMYFUNCTION("GOOGLETRANSLATE(A101,""de"",""en"")"),"But I could find time tomorrow morning.")</f>
        <v>But I could find time tomorrow morning.</v>
      </c>
    </row>
    <row r="102">
      <c r="A102" s="41" t="s">
        <v>2237</v>
      </c>
      <c r="B102" s="5" t="str">
        <f>IFERROR(__xludf.DUMMYFUNCTION("GOOGLETRANSLATE(A102,""de"",""en"")"),"But I could ask a colleague.")</f>
        <v>But I could ask a colleague.</v>
      </c>
    </row>
    <row r="103">
      <c r="A103" s="41" t="s">
        <v>2238</v>
      </c>
      <c r="B103" s="5" t="str">
        <f>IFERROR(__xludf.DUMMYFUNCTION("GOOGLETRANSLATE(A103,""de"",""en"")"),"But I could develop a plan B.")</f>
        <v>But I could develop a plan B.</v>
      </c>
    </row>
    <row r="104">
      <c r="A104" s="41" t="s">
        <v>2239</v>
      </c>
      <c r="B104" s="5" t="str">
        <f>IFERROR(__xludf.DUMMYFUNCTION("GOOGLETRANSLATE(A104,""de"",""en"")"),"But I could take care of the organization.")</f>
        <v>But I could take care of the organization.</v>
      </c>
    </row>
    <row r="105">
      <c r="A105" s="41" t="s">
        <v>2240</v>
      </c>
      <c r="B105" s="5" t="str">
        <f>IFERROR(__xludf.DUMMYFUNCTION("GOOGLETRANSLATE(A105,""de"",""en"")"),"But I could prepare a presentation.")</f>
        <v>But I could prepare a presentation.</v>
      </c>
    </row>
    <row r="106">
      <c r="A106" s="41" t="s">
        <v>2241</v>
      </c>
      <c r="B106" s="5" t="str">
        <f>IFERROR(__xludf.DUMMYFUNCTION("GOOGLETRANSLATE(A106,""de"",""en"")"),"But I could call a meeting.")</f>
        <v>But I could call a meeting.</v>
      </c>
    </row>
    <row r="107">
      <c r="A107" s="41" t="s">
        <v>2242</v>
      </c>
      <c r="B107" s="5" t="str">
        <f>IFERROR(__xludf.DUMMYFUNCTION("GOOGLETRANSLATE(A107,""de"",""en"")"),"But I could calculate the costs.")</f>
        <v>But I could calculate the costs.</v>
      </c>
    </row>
    <row r="108">
      <c r="A108" s="41" t="s">
        <v>2243</v>
      </c>
      <c r="B108" s="5" t="str">
        <f>IFERROR(__xludf.DUMMYFUNCTION("GOOGLETRANSLATE(A108,""de"",""en"")"),"But I could start a survey.")</f>
        <v>But I could start a survey.</v>
      </c>
    </row>
    <row r="109">
      <c r="A109" s="41" t="s">
        <v>2244</v>
      </c>
      <c r="B109" s="5" t="str">
        <f>IFERROR(__xludf.DUMMYFUNCTION("GOOGLETRANSLATE(A109,""de"",""en"")"),"But I could lead a workshop.")</f>
        <v>But I could lead a workshop.</v>
      </c>
    </row>
    <row r="110">
      <c r="A110" s="41" t="s">
        <v>2245</v>
      </c>
      <c r="B110" s="5" t="str">
        <f>IFERROR(__xludf.DUMMYFUNCTION("GOOGLETRANSLATE(A110,""de"",""en"")"),"But I could gather additional information.")</f>
        <v>But I could gather additional information.</v>
      </c>
    </row>
    <row r="111">
      <c r="A111" s="40" t="s">
        <v>2246</v>
      </c>
      <c r="B111" s="5" t="str">
        <f>IFERROR(__xludf.DUMMYFUNCTION("GOOGLETRANSLATE(A111,""de"",""en"")"),"But...")</f>
        <v>But...</v>
      </c>
    </row>
    <row r="112">
      <c r="A112" s="41" t="s">
        <v>2247</v>
      </c>
      <c r="B112" s="5" t="str">
        <f>IFERROR(__xludf.DUMMYFUNCTION("GOOGLETRANSLATE(A112,""de"",""en"")"),"But we should reconsider that.")</f>
        <v>But we should reconsider that.</v>
      </c>
    </row>
    <row r="113">
      <c r="A113" s="41" t="s">
        <v>2248</v>
      </c>
      <c r="B113" s="5" t="str">
        <f>IFERROR(__xludf.DUMMYFUNCTION("GOOGLETRANSLATE(A113,""de"",""en"")"),"But I'm not sure if that will work.")</f>
        <v>But I'm not sure if that will work.</v>
      </c>
    </row>
    <row r="114">
      <c r="A114" s="41" t="s">
        <v>2249</v>
      </c>
      <c r="B114" s="5" t="str">
        <f>IFERROR(__xludf.DUMMYFUNCTION("GOOGLETRANSLATE(A114,""de"",""en"")"),"But we don't have enough data.")</f>
        <v>But we don't have enough data.</v>
      </c>
    </row>
    <row r="115">
      <c r="A115" s="41" t="s">
        <v>2250</v>
      </c>
      <c r="B115" s="5" t="str">
        <f>IFERROR(__xludf.DUMMYFUNCTION("GOOGLETRANSLATE(A115,""de"",""en"")"),"But we have to get permission.")</f>
        <v>But we have to get permission.</v>
      </c>
    </row>
    <row r="116">
      <c r="A116" s="41" t="s">
        <v>2251</v>
      </c>
      <c r="B116" s="5" t="str">
        <f>IFERROR(__xludf.DUMMYFUNCTION("GOOGLETRANSLATE(A116,""de"",""en"")"),"But that costs too much.")</f>
        <v>But that costs too much.</v>
      </c>
    </row>
    <row r="117">
      <c r="A117" s="41" t="s">
        <v>2252</v>
      </c>
      <c r="B117" s="5" t="str">
        <f>IFERROR(__xludf.DUMMYFUNCTION("GOOGLETRANSLATE(A117,""de"",""en"")"),"But the schedule is too tight.")</f>
        <v>But the schedule is too tight.</v>
      </c>
    </row>
    <row r="118">
      <c r="A118" s="41" t="s">
        <v>2253</v>
      </c>
      <c r="B118" s="5" t="str">
        <f>IFERROR(__xludf.DUMMYFUNCTION("GOOGLETRANSLATE(A118,""de"",""en"")"),"But we need more support.")</f>
        <v>But we need more support.</v>
      </c>
    </row>
    <row r="119">
      <c r="A119" s="41" t="s">
        <v>2254</v>
      </c>
      <c r="B119" s="5" t="str">
        <f>IFERROR(__xludf.DUMMYFUNCTION("GOOGLETRANSLATE(A119,""de"",""en"")"),"But the risks are high.")</f>
        <v>But the risks are high.</v>
      </c>
    </row>
    <row r="120">
      <c r="A120" s="41" t="s">
        <v>2255</v>
      </c>
      <c r="B120" s="5" t="str">
        <f>IFERROR(__xludf.DUMMYFUNCTION("GOOGLETRANSLATE(A120,""de"",""en"")"),"But we have other priorities.")</f>
        <v>But we have other priorities.</v>
      </c>
    </row>
    <row r="121">
      <c r="A121" s="41" t="s">
        <v>2256</v>
      </c>
      <c r="B121" s="5" t="str">
        <f>IFERROR(__xludf.DUMMYFUNCTION("GOOGLETRANSLATE(A121,""de"",""en"")"),"But that is not possible at the moment.")</f>
        <v>But that is not possible at the moment.</v>
      </c>
    </row>
    <row r="122">
      <c r="A122" s="40" t="s">
        <v>2257</v>
      </c>
      <c r="B122" s="5" t="str">
        <f>IFERROR(__xludf.DUMMYFUNCTION("GOOGLETRANSLATE(A122,""de"",""en"")"),"I would rather...")</f>
        <v>I would rather...</v>
      </c>
    </row>
    <row r="123">
      <c r="A123" s="41" t="s">
        <v>2258</v>
      </c>
      <c r="B123" s="5" t="str">
        <f>IFERROR(__xludf.DUMMYFUNCTION("GOOGLETRANSLATE(A123,""de"",""en"")"),"I would rather take a different approach.")</f>
        <v>I would rather take a different approach.</v>
      </c>
    </row>
    <row r="124">
      <c r="A124" s="41" t="s">
        <v>2259</v>
      </c>
      <c r="B124" s="5" t="str">
        <f>IFERROR(__xludf.DUMMYFUNCTION("GOOGLETRANSLATE(A124,""de"",""en"")"),"I would prefer to plan more time.")</f>
        <v>I would prefer to plan more time.</v>
      </c>
    </row>
    <row r="125">
      <c r="A125" s="41" t="s">
        <v>2260</v>
      </c>
      <c r="B125" s="5" t="str">
        <f>IFERROR(__xludf.DUMMYFUNCTION("GOOGLETRANSLATE(A125,""de"",""en"")"),"I would rather check the budget.")</f>
        <v>I would rather check the budget.</v>
      </c>
    </row>
    <row r="126">
      <c r="A126" s="41" t="s">
        <v>2261</v>
      </c>
      <c r="B126" s="5" t="str">
        <f>IFERROR(__xludf.DUMMYFUNCTION("GOOGLETRANSLATE(A126,""de"",""en"")"),"I would rather wait for the feedback.")</f>
        <v>I would rather wait for the feedback.</v>
      </c>
    </row>
    <row r="127">
      <c r="A127" s="41" t="s">
        <v>2262</v>
      </c>
      <c r="B127" s="5" t="str">
        <f>IFERROR(__xludf.DUMMYFUNCTION("GOOGLETRANSLATE(A127,""de"",""en"")"),"I would rather introduce a test phase.")</f>
        <v>I would rather introduce a test phase.</v>
      </c>
    </row>
    <row r="128">
      <c r="A128" s="41" t="s">
        <v>2263</v>
      </c>
      <c r="B128" s="5" t="str">
        <f>IFERROR(__xludf.DUMMYFUNCTION("GOOGLETRANSLATE(A128,""de"",""en"")"),"I would rather collect more data.")</f>
        <v>I would rather collect more data.</v>
      </c>
    </row>
    <row r="129">
      <c r="A129" s="41" t="s">
        <v>2264</v>
      </c>
      <c r="B129" s="5" t="str">
        <f>IFERROR(__xludf.DUMMYFUNCTION("GOOGLETRANSLATE(A129,""de"",""en"")"),"I'd rather call a meeting.")</f>
        <v>I'd rather call a meeting.</v>
      </c>
    </row>
    <row r="130">
      <c r="A130" s="41" t="s">
        <v>2265</v>
      </c>
      <c r="B130" s="5" t="str">
        <f>IFERROR(__xludf.DUMMYFUNCTION("GOOGLETRANSLATE(A130,""de"",""en"")"),"I would rather consult an expert.")</f>
        <v>I would rather consult an expert.</v>
      </c>
    </row>
    <row r="131">
      <c r="A131" s="41" t="s">
        <v>2266</v>
      </c>
      <c r="B131" s="5" t="str">
        <f>IFERROR(__xludf.DUMMYFUNCTION("GOOGLETRANSLATE(A131,""de"",""en"")"),"I would rather pursue a different strategy")</f>
        <v>I would rather pursue a different strategy</v>
      </c>
    </row>
    <row r="132">
      <c r="A132" s="41" t="s">
        <v>2267</v>
      </c>
      <c r="B132" s="5" t="str">
        <f>IFERROR(__xludf.DUMMYFUNCTION("GOOGLETRANSLATE(A132,""de"",""en"")"),"I would rather reevaluate resources.")</f>
        <v>I would rather reevaluate resources.</v>
      </c>
    </row>
    <row r="133">
      <c r="A133" s="41" t="s">
        <v>2268</v>
      </c>
      <c r="B133" s="5" t="str">
        <f>IFERROR(__xludf.DUMMYFUNCTION("GOOGLETRANSLATE(A133,""de"",""en"")"),"I would rather suggest training.")</f>
        <v>I would rather suggest training.</v>
      </c>
    </row>
    <row r="134">
      <c r="A134" s="40" t="s">
        <v>2269</v>
      </c>
      <c r="B134" s="5" t="str">
        <f>IFERROR(__xludf.DUMMYFUNCTION("GOOGLETRANSLATE(A134,""de"",""en"")"),"But I could...")</f>
        <v>But I could...</v>
      </c>
    </row>
    <row r="135">
      <c r="A135" s="41" t="s">
        <v>2270</v>
      </c>
      <c r="B135" s="5" t="str">
        <f>IFERROR(__xludf.DUMMYFUNCTION("GOOGLETRANSLATE(A135,""de"",""en"")"),"But I could prepare a report.")</f>
        <v>But I could prepare a report.</v>
      </c>
    </row>
    <row r="136">
      <c r="A136" s="41" t="s">
        <v>2271</v>
      </c>
      <c r="B136" s="5" t="str">
        <f>IFERROR(__xludf.DUMMYFUNCTION("GOOGLETRANSLATE(A136,""de"",""en"")"),"But I could make an alternative suggestion.")</f>
        <v>But I could make an alternative suggestion.</v>
      </c>
    </row>
    <row r="137">
      <c r="A137" s="41" t="s">
        <v>2272</v>
      </c>
      <c r="B137" s="5" t="str">
        <f>IFERROR(__xludf.DUMMYFUNCTION("GOOGLETRANSLATE(A137,""de"",""en"")"),"But I could make a list of suggestions.")</f>
        <v>But I could make a list of suggestions.</v>
      </c>
    </row>
    <row r="138">
      <c r="A138" s="41" t="s">
        <v>2273</v>
      </c>
      <c r="B138" s="5" t="str">
        <f>IFERROR(__xludf.DUMMYFUNCTION("GOOGLETRANSLATE(A138,""de"",""en"")"),"But I could analyze the data.")</f>
        <v>But I could analyze the data.</v>
      </c>
    </row>
    <row r="139">
      <c r="A139" s="41" t="s">
        <v>2274</v>
      </c>
      <c r="B139" s="5" t="str">
        <f>IFERROR(__xludf.DUMMYFUNCTION("GOOGLETRANSLATE(A139,""de"",""en"")"),"But I could adjust the schedules.")</f>
        <v>But I could adjust the schedules.</v>
      </c>
    </row>
    <row r="140">
      <c r="A140" s="41" t="s">
        <v>2275</v>
      </c>
      <c r="B140" s="5" t="str">
        <f>IFERROR(__xludf.DUMMYFUNCTION("GOOGLETRANSLATE(A140,""de"",""en"")"),"But I could involve another team member.")</f>
        <v>But I could involve another team member.</v>
      </c>
    </row>
    <row r="141">
      <c r="A141" s="41" t="s">
        <v>2276</v>
      </c>
      <c r="B141" s="5" t="str">
        <f>IFERROR(__xludf.DUMMYFUNCTION("GOOGLETRANSLATE(A141,""de"",""en"")"),"But I could do additional research.")</f>
        <v>But I could do additional research.</v>
      </c>
    </row>
    <row r="142">
      <c r="A142" s="41" t="s">
        <v>2277</v>
      </c>
      <c r="B142" s="5" t="str">
        <f>IFERROR(__xludf.DUMMYFUNCTION("GOOGLETRANSLATE(A142,""de"",""en"")"),"But I could do a presentation.")</f>
        <v>But I could do a presentation.</v>
      </c>
    </row>
    <row r="143">
      <c r="A143" s="41" t="s">
        <v>2278</v>
      </c>
      <c r="B143" s="5" t="str">
        <f>IFERROR(__xludf.DUMMYFUNCTION("GOOGLETRANSLATE(A143,""de"",""en"")"),"But I could start a survey.")</f>
        <v>But I could start a survey.</v>
      </c>
    </row>
    <row r="144">
      <c r="A144" s="41" t="s">
        <v>2279</v>
      </c>
      <c r="B144" s="5" t="str">
        <f>IFERROR(__xludf.DUMMYFUNCTION("GOOGLETRANSLATE(A144,""de"",""en"")"),"But I could make a pros and cons list.")</f>
        <v>But I could make a pros and cons list.</v>
      </c>
    </row>
    <row r="145">
      <c r="A145" s="40" t="s">
        <v>2280</v>
      </c>
      <c r="B145" s="5" t="str">
        <f>IFERROR(__xludf.DUMMYFUNCTION("GOOGLETRANSLATE(A145,""de"",""en"")"),"I can...")</f>
        <v>I can...</v>
      </c>
    </row>
    <row r="146">
      <c r="A146" s="41" t="s">
        <v>2281</v>
      </c>
      <c r="B146" s="5" t="str">
        <f>IFERROR(__xludf.DUMMYFUNCTION("GOOGLETRANSLATE(A146,""de"",""en"")"),"I can organize the meeting.")</f>
        <v>I can organize the meeting.</v>
      </c>
    </row>
    <row r="147">
      <c r="A147" s="41" t="s">
        <v>2282</v>
      </c>
      <c r="B147" s="5" t="str">
        <f>IFERROR(__xludf.DUMMYFUNCTION("GOOGLETRANSLATE(A147,""de"",""en"")"),"I can prepare the presentation.")</f>
        <v>I can prepare the presentation.</v>
      </c>
    </row>
    <row r="148">
      <c r="A148" s="41" t="s">
        <v>2283</v>
      </c>
      <c r="B148" s="5" t="str">
        <f>IFERROR(__xludf.DUMMYFUNCTION("GOOGLETRANSLATE(A148,""de"",""en"")"),"I can calculate the costs.")</f>
        <v>I can calculate the costs.</v>
      </c>
    </row>
    <row r="149">
      <c r="A149" s="41" t="s">
        <v>2284</v>
      </c>
      <c r="B149" s="5" t="str">
        <f>IFERROR(__xludf.DUMMYFUNCTION("GOOGLETRANSLATE(A149,""de"",""en"")"),"I can collect the feedback.")</f>
        <v>I can collect the feedback.</v>
      </c>
    </row>
    <row r="150">
      <c r="A150" s="41" t="s">
        <v>2285</v>
      </c>
      <c r="B150" s="5" t="str">
        <f>IFERROR(__xludf.DUMMYFUNCTION("GOOGLETRANSLATE(A150,""de"",""en"")"),"I can coordinate resources.")</f>
        <v>I can coordinate resources.</v>
      </c>
    </row>
    <row r="151">
      <c r="A151" s="41" t="s">
        <v>2286</v>
      </c>
      <c r="B151" s="5" t="str">
        <f>IFERROR(__xludf.DUMMYFUNCTION("GOOGLETRANSLATE(A151,""de"",""en"")"),"I can analyze the data.")</f>
        <v>I can analyze the data.</v>
      </c>
    </row>
    <row r="152">
      <c r="A152" s="41" t="s">
        <v>2287</v>
      </c>
      <c r="B152" s="5" t="str">
        <f>IFERROR(__xludf.DUMMYFUNCTION("GOOGLETRANSLATE(A152,""de"",""en"")"),"I can manage the project.")</f>
        <v>I can manage the project.</v>
      </c>
    </row>
    <row r="153">
      <c r="A153" s="41" t="s">
        <v>2288</v>
      </c>
      <c r="B153" s="5" t="str">
        <f>IFERROR(__xludf.DUMMYFUNCTION("GOOGLETRANSLATE(A153,""de"",""en"")"),"I can set the priorities.")</f>
        <v>I can set the priorities.</v>
      </c>
    </row>
    <row r="154">
      <c r="A154" s="41" t="s">
        <v>2289</v>
      </c>
      <c r="B154" s="5" t="str">
        <f>IFERROR(__xludf.DUMMYFUNCTION("GOOGLETRANSLATE(A154,""de"",""en"")"),"I can monitor the schedules.")</f>
        <v>I can monitor the schedules.</v>
      </c>
    </row>
    <row r="155">
      <c r="A155" s="41" t="s">
        <v>2290</v>
      </c>
      <c r="B155" s="5" t="str">
        <f>IFERROR(__xludf.DUMMYFUNCTION("GOOGLETRANSLATE(A155,""de"",""en"")"),"I can get the permits.")</f>
        <v>I can get the permits.</v>
      </c>
    </row>
    <row r="156">
      <c r="A156" s="40" t="s">
        <v>2291</v>
      </c>
      <c r="B156" s="5" t="str">
        <f>IFERROR(__xludf.DUMMYFUNCTION("GOOGLETRANSLATE(A156,""de"",""en"")"),"Yes, perhaps...")</f>
        <v>Yes, perhaps...</v>
      </c>
    </row>
    <row r="157">
      <c r="A157" s="41" t="s">
        <v>2292</v>
      </c>
      <c r="B157" s="5" t="str">
        <f>IFERROR(__xludf.DUMMYFUNCTION("GOOGLETRANSLATE(A157,""de"",""en"")"),"Yes, maybe we should reconsider that.")</f>
        <v>Yes, maybe we should reconsider that.</v>
      </c>
    </row>
    <row r="158">
      <c r="A158" s="41" t="s">
        <v>2293</v>
      </c>
      <c r="B158" s="5" t="str">
        <f>IFERROR(__xludf.DUMMYFUNCTION("GOOGLETRANSLATE(A158,""de"",""en"")"),"Yes, maybe a different strategy would be better.")</f>
        <v>Yes, maybe a different strategy would be better.</v>
      </c>
    </row>
    <row r="159">
      <c r="A159" s="41" t="s">
        <v>2294</v>
      </c>
      <c r="B159" s="5" t="str">
        <f>IFERROR(__xludf.DUMMYFUNCTION("GOOGLETRANSLATE(A159,""de"",""en"")"),"Yes, maybe we could choose another time.")</f>
        <v>Yes, maybe we could choose another time.</v>
      </c>
    </row>
    <row r="160">
      <c r="A160" s="41" t="s">
        <v>2295</v>
      </c>
      <c r="B160" s="5" t="str">
        <f>IFERROR(__xludf.DUMMYFUNCTION("GOOGLETRANSLATE(A160,""de"",""en"")"),"Yes, maybe we should plan more resources.")</f>
        <v>Yes, maybe we should plan more resources.</v>
      </c>
    </row>
    <row r="161">
      <c r="A161" s="41" t="s">
        <v>2296</v>
      </c>
      <c r="B161" s="5" t="str">
        <f>IFERROR(__xludf.DUMMYFUNCTION("GOOGLETRANSLATE(A161,""de"",""en"")"),"Yes, perhaps an outside consultant would be helpful.")</f>
        <v>Yes, perhaps an outside consultant would be helpful.</v>
      </c>
    </row>
    <row r="162">
      <c r="A162" s="41" t="s">
        <v>2297</v>
      </c>
      <c r="B162" s="5" t="str">
        <f>IFERROR(__xludf.DUMMYFUNCTION("GOOGLETRANSLATE(A162,""de"",""en"")"),"Yes, maybe we should do a survey.")</f>
        <v>Yes, maybe we should do a survey.</v>
      </c>
    </row>
    <row r="163">
      <c r="A163" s="41" t="s">
        <v>2298</v>
      </c>
      <c r="B163" s="5" t="str">
        <f>IFERROR(__xludf.DUMMYFUNCTION("GOOGLETRANSLATE(A163,""de"",""en"")"),"Yes, perhaps we could reassess priorities.")</f>
        <v>Yes, perhaps we could reassess priorities.</v>
      </c>
    </row>
    <row r="164">
      <c r="A164" s="41" t="s">
        <v>2299</v>
      </c>
      <c r="B164" s="5" t="str">
        <f>IFERROR(__xludf.DUMMYFUNCTION("GOOGLETRANSLATE(A164,""de"",""en"")"),"Yes, perhaps a test phase would make sense.")</f>
        <v>Yes, perhaps a test phase would make sense.</v>
      </c>
    </row>
    <row r="165">
      <c r="A165" s="41" t="s">
        <v>2300</v>
      </c>
      <c r="B165" s="5" t="str">
        <f>IFERROR(__xludf.DUMMYFUNCTION("GOOGLETRANSLATE(A165,""de"",""en"")"),"Yes, perhaps we could offer training.")</f>
        <v>Yes, perhaps we could offer training.</v>
      </c>
    </row>
    <row r="166">
      <c r="A166" s="41" t="s">
        <v>2301</v>
      </c>
      <c r="B166" s="5" t="str">
        <f>IFERROR(__xludf.DUMMYFUNCTION("GOOGLETRANSLATE(A166,""de"",""en"")"),"Yes, maybe we should adjust the budget.")</f>
        <v>Yes, maybe we should adjust the budget.</v>
      </c>
    </row>
    <row r="167">
      <c r="A167" s="40" t="s">
        <v>2302</v>
      </c>
      <c r="B167" s="5" t="str">
        <f>IFERROR(__xludf.DUMMYFUNCTION("GOOGLETRANSLATE(A167,""de"",""en"")"),"I could maybe...")</f>
        <v>I could maybe...</v>
      </c>
    </row>
    <row r="168">
      <c r="A168" s="41" t="s">
        <v>2303</v>
      </c>
      <c r="B168" s="5" t="str">
        <f>IFERROR(__xludf.DUMMYFUNCTION("GOOGLETRANSLATE(A168,""de"",""en"")"),"Maybe I could lead the meeting.")</f>
        <v>Maybe I could lead the meeting.</v>
      </c>
    </row>
    <row r="169">
      <c r="A169" s="41" t="s">
        <v>2304</v>
      </c>
      <c r="B169" s="5" t="str">
        <f>IFERROR(__xludf.DUMMYFUNCTION("GOOGLETRANSLATE(A169,""de"",""en"")"),"Maybe I could create a presentation.")</f>
        <v>Maybe I could create a presentation.</v>
      </c>
    </row>
    <row r="170">
      <c r="A170" s="41" t="s">
        <v>2305</v>
      </c>
      <c r="B170" s="5" t="str">
        <f>IFERROR(__xludf.DUMMYFUNCTION("GOOGLETRANSLATE(A170,""de"",""en"")"),"Maybe I could get the feedback.")</f>
        <v>Maybe I could get the feedback.</v>
      </c>
    </row>
    <row r="171">
      <c r="A171" s="41" t="s">
        <v>2306</v>
      </c>
      <c r="B171" s="5" t="str">
        <f>IFERROR(__xludf.DUMMYFUNCTION("GOOGLETRANSLATE(A171,""de"",""en"")"),"Maybe I could analyze the costs.")</f>
        <v>Maybe I could analyze the costs.</v>
      </c>
    </row>
    <row r="172">
      <c r="A172" s="41" t="s">
        <v>2307</v>
      </c>
      <c r="B172" s="5" t="str">
        <f>IFERROR(__xludf.DUMMYFUNCTION("GOOGLETRANSLATE(A172,""de"",""en"")"),"Maybe I could coordinate the team.")</f>
        <v>Maybe I could coordinate the team.</v>
      </c>
    </row>
    <row r="173">
      <c r="A173" s="41" t="s">
        <v>2308</v>
      </c>
      <c r="B173" s="5" t="str">
        <f>IFERROR(__xludf.DUMMYFUNCTION("GOOGLETRANSLATE(A173,""de"",""en"")"),"Maybe I could start a survey.")</f>
        <v>Maybe I could start a survey.</v>
      </c>
    </row>
    <row r="174">
      <c r="A174" s="41" t="s">
        <v>2309</v>
      </c>
      <c r="B174" s="5" t="str">
        <f>IFERROR(__xludf.DUMMYFUNCTION("GOOGLETRANSLATE(A174,""de"",""en"")"),"Maybe I could analyze the data.")</f>
        <v>Maybe I could analyze the data.</v>
      </c>
    </row>
    <row r="175">
      <c r="A175" s="41" t="s">
        <v>2310</v>
      </c>
      <c r="B175" s="5" t="str">
        <f>IFERROR(__xludf.DUMMYFUNCTION("GOOGLETRANSLATE(A175,""de"",""en"")"),"Maybe I could adjust the schedules.")</f>
        <v>Maybe I could adjust the schedules.</v>
      </c>
    </row>
    <row r="176">
      <c r="A176" s="41" t="s">
        <v>2311</v>
      </c>
      <c r="B176" s="5" t="str">
        <f>IFERROR(__xludf.DUMMYFUNCTION("GOOGLETRANSLATE(A176,""de"",""en"")"),"Maybe I could provide the resources.")</f>
        <v>Maybe I could provide the resources.</v>
      </c>
    </row>
    <row r="177">
      <c r="A177" s="41" t="s">
        <v>2312</v>
      </c>
      <c r="B177" s="5" t="str">
        <f>IFERROR(__xludf.DUMMYFUNCTION("GOOGLETRANSLATE(A177,""de"",""en"")"),"Maybe I could organize a training session.")</f>
        <v>Maybe I could organize a training session.</v>
      </c>
    </row>
    <row r="178">
      <c r="A178" s="42"/>
      <c r="B178" s="5" t="str">
        <f>IFERROR(__xludf.DUMMYFUNCTION("GOOGLETRANSLATE(A178,""de"",""en"")"),"#VALUE!")</f>
        <v>#VALUE!</v>
      </c>
    </row>
    <row r="179">
      <c r="A179" s="19" t="s">
        <v>2313</v>
      </c>
      <c r="B179" s="5" t="str">
        <f>IFERROR(__xludf.DUMMYFUNCTION("GOOGLETRANSLATE(A179,""de"",""en"")"),"What do you think if we postpone the project?")</f>
        <v>What do you think if we postpone the project?</v>
      </c>
    </row>
    <row r="180">
      <c r="A180" s="19" t="s">
        <v>2314</v>
      </c>
      <c r="B180" s="5" t="str">
        <f>IFERROR(__xludf.DUMMYFUNCTION("GOOGLETRANSLATE(A180,""de"",""en"")"),"What do you think about us starting a survey?")</f>
        <v>What do you think about us starting a survey?</v>
      </c>
    </row>
    <row r="181">
      <c r="A181" s="19" t="s">
        <v>2315</v>
      </c>
      <c r="B181" s="5" t="str">
        <f>IFERROR(__xludf.DUMMYFUNCTION("GOOGLETRANSLATE(A181,""de"",""en"")"),"What do you think if we organize a workshop?")</f>
        <v>What do you think if we organize a workshop?</v>
      </c>
    </row>
    <row r="182">
      <c r="A182" s="19" t="s">
        <v>2316</v>
      </c>
      <c r="B182" s="5" t="str">
        <f>IFERROR(__xludf.DUMMYFUNCTION("GOOGLETRANSLATE(A182,""de"",""en"")"),"What do you think if we increase the budget?")</f>
        <v>What do you think if we increase the budget?</v>
      </c>
    </row>
    <row r="183">
      <c r="A183" s="19" t="s">
        <v>2317</v>
      </c>
      <c r="B183" s="5" t="str">
        <f>IFERROR(__xludf.DUMMYFUNCTION("GOOGLETRANSLATE(A183,""de"",""en"")"),"What do you think if we plan more resources?")</f>
        <v>What do you think if we plan more resources?</v>
      </c>
    </row>
    <row r="184">
      <c r="A184" s="19" t="s">
        <v>2318</v>
      </c>
      <c r="B184" s="5" t="str">
        <f>IFERROR(__xludf.DUMMYFUNCTION("GOOGLETRANSLATE(A184,""de"",""en"")"),"What do you think about us hiring an external consultant?")</f>
        <v>What do you think about us hiring an external consultant?</v>
      </c>
    </row>
    <row r="185">
      <c r="A185" s="19" t="s">
        <v>2319</v>
      </c>
      <c r="B185" s="5" t="str">
        <f>IFERROR(__xludf.DUMMYFUNCTION("GOOGLETRANSLATE(A185,""de"",""en"")"),"What do you think about us introducing a trial period?")</f>
        <v>What do you think about us introducing a trial period?</v>
      </c>
    </row>
    <row r="186">
      <c r="A186" s="19" t="s">
        <v>2320</v>
      </c>
      <c r="B186" s="5" t="str">
        <f>IFERROR(__xludf.DUMMYFUNCTION("GOOGLETRANSLATE(A186,""de"",""en"")"),"What do you think about us offering training?")</f>
        <v>What do you think about us offering training?</v>
      </c>
    </row>
    <row r="187">
      <c r="A187" s="19" t="s">
        <v>2321</v>
      </c>
      <c r="B187" s="5" t="str">
        <f>IFERROR(__xludf.DUMMYFUNCTION("GOOGLETRANSLATE(A187,""de"",""en"")"),"What do you think if we wait for the feedback?")</f>
        <v>What do you think if we wait for the feedback?</v>
      </c>
    </row>
    <row r="188">
      <c r="A188" s="19" t="s">
        <v>2322</v>
      </c>
      <c r="B188" s="5" t="str">
        <f>IFERROR(__xludf.DUMMYFUNCTION("GOOGLETRANSLATE(A188,""de"",""en"")"),"What do you think if we postpone the meeting?")</f>
        <v>What do you think if we postpone the meeting?</v>
      </c>
    </row>
    <row r="189">
      <c r="A189" s="19" t="s">
        <v>2323</v>
      </c>
      <c r="B189" s="5" t="str">
        <f>IFERROR(__xludf.DUMMYFUNCTION("GOOGLETRANSLATE(A189,""de"",""en"")"),"I would like to but...")</f>
        <v>I would like to but...</v>
      </c>
    </row>
    <row r="190">
      <c r="A190" s="19" t="s">
        <v>2324</v>
      </c>
      <c r="B190" s="5" t="str">
        <f>IFERROR(__xludf.DUMMYFUNCTION("GOOGLETRANSLATE(A190,""de"",""en"")"),"I would like to help, but I don't have time.")</f>
        <v>I would like to help, but I don't have time.</v>
      </c>
    </row>
    <row r="191">
      <c r="A191" s="19" t="s">
        <v>2325</v>
      </c>
      <c r="B191" s="5" t="str">
        <f>IFERROR(__xludf.DUMMYFUNCTION("GOOGLETRANSLATE(A191,""de"",""en"")"),"I would like to take part, but I already have plans.")</f>
        <v>I would like to take part, but I already have plans.</v>
      </c>
    </row>
    <row r="192">
      <c r="A192" s="19" t="s">
        <v>2326</v>
      </c>
      <c r="B192" s="5" t="str">
        <f>IFERROR(__xludf.DUMMYFUNCTION("GOOGLETRANSLATE(A192,""de"",""en"")"),"I would like to join in, but I'm overloaded.")</f>
        <v>I would like to join in, but I'm overloaded.</v>
      </c>
    </row>
    <row r="193">
      <c r="A193" s="19" t="s">
        <v>2327</v>
      </c>
      <c r="B193" s="5" t="str">
        <f>IFERROR(__xludf.DUMMYFUNCTION("GOOGLETRANSLATE(A193,""de"",""en"")"),"I would like to be there, but I'm away.")</f>
        <v>I would like to be there, but I'm away.</v>
      </c>
    </row>
    <row r="194">
      <c r="A194" s="19" t="s">
        <v>2328</v>
      </c>
      <c r="B194" s="5" t="str">
        <f>IFERROR(__xludf.DUMMYFUNCTION("GOOGLETRANSLATE(A194,""de"",""en"")"),"I would like to support, but I have other obligations.")</f>
        <v>I would like to support, but I have other obligations.</v>
      </c>
    </row>
    <row r="195">
      <c r="A195" s="19" t="s">
        <v>2329</v>
      </c>
      <c r="B195" s="5" t="str">
        <f>IFERROR(__xludf.DUMMYFUNCTION("GOOGLETRANSLATE(A195,""de"",""en"")"),"I would like to contribute, but I don't have the capacity.")</f>
        <v>I would like to contribute, but I don't have the capacity.</v>
      </c>
    </row>
    <row r="196">
      <c r="A196" s="19" t="s">
        <v>2330</v>
      </c>
      <c r="B196" s="5" t="str">
        <f>IFERROR(__xludf.DUMMYFUNCTION("GOOGLETRANSLATE(A196,""de"",""en"")"),"I would like to be there, but I'm not available.")</f>
        <v>I would like to be there, but I'm not available.</v>
      </c>
    </row>
    <row r="197">
      <c r="A197" s="19" t="s">
        <v>2331</v>
      </c>
      <c r="B197" s="5" t="str">
        <f>IFERROR(__xludf.DUMMYFUNCTION("GOOGLETRANSLATE(A197,""de"",""en"")"),"I would like to help, but I have no experience.")</f>
        <v>I would like to help, but I have no experience.</v>
      </c>
    </row>
    <row r="198">
      <c r="A198" s="19" t="s">
        <v>2332</v>
      </c>
      <c r="B198" s="5" t="str">
        <f>IFERROR(__xludf.DUMMYFUNCTION("GOOGLETRANSLATE(A198,""de"",""en"")"),"I would like to collaborate, but I don't have permission.")</f>
        <v>I would like to collaborate, but I don't have permission.</v>
      </c>
    </row>
    <row r="199">
      <c r="A199" s="19" t="s">
        <v>2333</v>
      </c>
      <c r="B199" s="5" t="str">
        <f>IFERROR(__xludf.DUMMYFUNCTION("GOOGLETRANSLATE(A199,""de"",""en"")"),"I would like to support, but I have no resources.")</f>
        <v>I would like to support, but I have no resources.</v>
      </c>
    </row>
    <row r="200">
      <c r="A200" s="19" t="s">
        <v>2334</v>
      </c>
      <c r="B200" s="5" t="str">
        <f>IFERROR(__xludf.DUMMYFUNCTION("GOOGLETRANSLATE(A200,""de"",""en"")"),"Unfortunately I don't have...")</f>
        <v>Unfortunately I don't have...</v>
      </c>
    </row>
    <row r="201">
      <c r="A201" s="19" t="s">
        <v>2335</v>
      </c>
      <c r="B201" s="5" t="str">
        <f>IFERROR(__xludf.DUMMYFUNCTION("GOOGLETRANSLATE(A201,""de"",""en"")"),"Unfortunately I don't have time to take part.")</f>
        <v>Unfortunately I don't have time to take part.</v>
      </c>
    </row>
    <row r="202">
      <c r="A202" s="19" t="s">
        <v>2336</v>
      </c>
      <c r="B202" s="5" t="str">
        <f>IFERROR(__xludf.DUMMYFUNCTION("GOOGLETRANSLATE(A202,""de"",""en"")"),"Unfortunately I have no experience in this area.")</f>
        <v>Unfortunately I have no experience in this area.</v>
      </c>
    </row>
    <row r="203">
      <c r="A203" s="19" t="s">
        <v>2337</v>
      </c>
      <c r="B203" s="5" t="str">
        <f>IFERROR(__xludf.DUMMYFUNCTION("GOOGLETRANSLATE(A203,""de"",""en"")"),"Unfortunately I don't have any resources to support this.")</f>
        <v>Unfortunately I don't have any resources to support this.</v>
      </c>
    </row>
    <row r="204">
      <c r="A204" s="19" t="s">
        <v>2338</v>
      </c>
      <c r="B204" s="5" t="str">
        <f>IFERROR(__xludf.DUMMYFUNCTION("GOOGLETRANSLATE(A204,""de"",""en"")"),"Unfortunately I don't have the capacity to take on this.")</f>
        <v>Unfortunately I don't have the capacity to take on this.</v>
      </c>
    </row>
    <row r="205">
      <c r="A205" s="19" t="s">
        <v>2339</v>
      </c>
      <c r="B205" s="5" t="str">
        <f>IFERROR(__xludf.DUMMYFUNCTION("GOOGLETRANSLATE(A205,""de"",""en"")"),"Unfortunately I don't have permission for this project.")</f>
        <v>Unfortunately I don't have permission for this project.</v>
      </c>
    </row>
    <row r="206">
      <c r="A206" s="19" t="s">
        <v>2340</v>
      </c>
      <c r="B206" s="5" t="str">
        <f>IFERROR(__xludf.DUMMYFUNCTION("GOOGLETRANSLATE(A206,""de"",""en"")"),"Unfortunately I don't have any information about this.")</f>
        <v>Unfortunately I don't have any information about this.</v>
      </c>
    </row>
    <row r="207">
      <c r="A207" s="19" t="s">
        <v>2341</v>
      </c>
      <c r="B207" s="5" t="str">
        <f>IFERROR(__xludf.DUMMYFUNCTION("GOOGLETRANSLATE(A207,""de"",""en"")"),"Unfortunately I have no way of implementing this.")</f>
        <v>Unfortunately I have no way of implementing this.</v>
      </c>
    </row>
    <row r="208">
      <c r="A208" s="19" t="s">
        <v>2342</v>
      </c>
      <c r="B208" s="5" t="str">
        <f>IFERROR(__xludf.DUMMYFUNCTION("GOOGLETRANSLATE(A208,""de"",""en"")"),"Unfortunately I don't have time to prepare this.")</f>
        <v>Unfortunately I don't have time to prepare this.</v>
      </c>
    </row>
    <row r="209">
      <c r="A209" s="19" t="s">
        <v>2343</v>
      </c>
      <c r="B209" s="5" t="str">
        <f>IFERROR(__xludf.DUMMYFUNCTION("GOOGLETRANSLATE(A209,""de"",""en"")"),"Unfortunately I have no knowledge of this.")</f>
        <v>Unfortunately I have no knowledge of this.</v>
      </c>
    </row>
    <row r="210">
      <c r="A210" s="19" t="s">
        <v>2344</v>
      </c>
      <c r="B210" s="5" t="str">
        <f>IFERROR(__xludf.DUMMYFUNCTION("GOOGLETRANSLATE(A210,""de"",""en"")"),"Unfortunately I don't have any technical means for this.")</f>
        <v>Unfortunately I don't have any technical means for this.</v>
      </c>
    </row>
    <row r="211">
      <c r="A211" s="19" t="s">
        <v>2345</v>
      </c>
      <c r="B211" s="5" t="str">
        <f>IFERROR(__xludf.DUMMYFUNCTION("GOOGLETRANSLATE(A211,""de"",""en"")"),"I would like to, but...")</f>
        <v>I would like to, but...</v>
      </c>
    </row>
    <row r="212">
      <c r="A212" s="19" t="s">
        <v>2346</v>
      </c>
      <c r="B212" s="5" t="str">
        <f>IFERROR(__xludf.DUMMYFUNCTION("GOOGLETRANSLATE(A212,""de"",""en"")"),"I would like to take part, but I'm busy.")</f>
        <v>I would like to take part, but I'm busy.</v>
      </c>
    </row>
    <row r="213">
      <c r="A213" s="19" t="s">
        <v>2347</v>
      </c>
      <c r="B213" s="5" t="str">
        <f>IFERROR(__xludf.DUMMYFUNCTION("GOOGLETRANSLATE(A213,""de"",""en"")"),"I would like to help, but I don't have time.")</f>
        <v>I would like to help, but I don't have time.</v>
      </c>
    </row>
    <row r="214">
      <c r="A214" s="19" t="s">
        <v>2348</v>
      </c>
      <c r="B214" s="5" t="str">
        <f>IFERROR(__xludf.DUMMYFUNCTION("GOOGLETRANSLATE(A214,""de"",""en"")"),"I would like to take part, but I have other commitments.")</f>
        <v>I would like to take part, but I have other commitments.</v>
      </c>
    </row>
    <row r="215">
      <c r="A215" s="19" t="s">
        <v>2349</v>
      </c>
      <c r="B215" s="5" t="str">
        <f>IFERROR(__xludf.DUMMYFUNCTION("GOOGLETRANSLATE(A215,""de"",""en"")"),"I would like to support, but I'm out of town.")</f>
        <v>I would like to support, but I'm out of town.</v>
      </c>
    </row>
    <row r="216">
      <c r="A216" s="19" t="s">
        <v>2350</v>
      </c>
      <c r="B216" s="5" t="str">
        <f>IFERROR(__xludf.DUMMYFUNCTION("GOOGLETRANSLATE(A216,""de"",""en"")"),"I would like to be there, but I don't have the capacity.")</f>
        <v>I would like to be there, but I don't have the capacity.</v>
      </c>
    </row>
    <row r="217">
      <c r="A217" s="19" t="s">
        <v>2351</v>
      </c>
      <c r="B217" s="5" t="str">
        <f>IFERROR(__xludf.DUMMYFUNCTION("GOOGLETRANSLATE(A217,""de"",""en"")"),"I would like to contribute, but I have no experience.")</f>
        <v>I would like to contribute, but I have no experience.</v>
      </c>
    </row>
    <row r="218">
      <c r="A218" s="19" t="s">
        <v>2352</v>
      </c>
      <c r="B218" s="5" t="str">
        <f>IFERROR(__xludf.DUMMYFUNCTION("GOOGLETRANSLATE(A218,""de"",""en"")"),"I would like to collaborate, but I'm not available.")</f>
        <v>I would like to collaborate, but I'm not available.</v>
      </c>
    </row>
    <row r="219">
      <c r="A219" s="19" t="s">
        <v>2353</v>
      </c>
      <c r="B219" s="5" t="str">
        <f>IFERROR(__xludf.DUMMYFUNCTION("GOOGLETRANSLATE(A219,""de"",""en"")"),"I would like to help, but I don't have any resources.")</f>
        <v>I would like to help, but I don't have any resources.</v>
      </c>
    </row>
    <row r="220">
      <c r="A220" s="19" t="s">
        <v>2354</v>
      </c>
      <c r="B220" s="5" t="str">
        <f>IFERROR(__xludf.DUMMYFUNCTION("GOOGLETRANSLATE(A220,""de"",""en"")"),"I would like to be there, but I don't have permission.")</f>
        <v>I would like to be there, but I don't have permission.</v>
      </c>
    </row>
    <row r="221">
      <c r="A221" s="19" t="s">
        <v>2355</v>
      </c>
      <c r="B221" s="5" t="str">
        <f>IFERROR(__xludf.DUMMYFUNCTION("GOOGLETRANSLATE(A221,""de"",""en"")"),"I would like to support, but I have no knowledge.")</f>
        <v>I would like to support, but I have no knowledge.</v>
      </c>
    </row>
    <row r="222">
      <c r="A222" s="19" t="s">
        <v>2356</v>
      </c>
      <c r="B222" s="5" t="str">
        <f>IFERROR(__xludf.DUMMYFUNCTION("GOOGLETRANSLATE(A222,""de"",""en"")"),"That's a shame.")</f>
        <v>That's a shame.</v>
      </c>
    </row>
    <row r="223">
      <c r="A223" s="19" t="s">
        <v>2357</v>
      </c>
      <c r="B223" s="5" t="str">
        <f>IFERROR(__xludf.DUMMYFUNCTION("GOOGLETRANSLATE(A223,""de"",""en"")"),"It's really a shame that the project doesn't work out.")</f>
        <v>It's really a shame that the project doesn't work out.</v>
      </c>
    </row>
    <row r="224">
      <c r="A224" s="19" t="s">
        <v>2358</v>
      </c>
      <c r="B224" s="5" t="str">
        <f>IFERROR(__xludf.DUMMYFUNCTION("GOOGLETRANSLATE(A224,""de"",""en"")"),"It's really a shame that you can't take part.")</f>
        <v>It's really a shame that you can't take part.</v>
      </c>
    </row>
    <row r="225">
      <c r="A225" s="19" t="s">
        <v>2359</v>
      </c>
      <c r="B225" s="5" t="str">
        <f>IFERROR(__xludf.DUMMYFUNCTION("GOOGLETRANSLATE(A225,""de"",""en"")"),"It's a real shame that we don't have enough budget.")</f>
        <v>It's a real shame that we don't have enough budget.</v>
      </c>
    </row>
    <row r="226">
      <c r="A226" s="19" t="s">
        <v>2360</v>
      </c>
      <c r="B226" s="5" t="str">
        <f>IFERROR(__xludf.DUMMYFUNCTION("GOOGLETRANSLATE(A226,""de"",""en"")"),"It's really a shame that the date doesn't work.")</f>
        <v>It's really a shame that the date doesn't work.</v>
      </c>
    </row>
    <row r="227">
      <c r="A227" s="19" t="s">
        <v>2361</v>
      </c>
      <c r="B227" s="5" t="str">
        <f>IFERROR(__xludf.DUMMYFUNCTION("GOOGLETRANSLATE(A227,""de"",""en"")"),"It's a real shame that we don't have permission.")</f>
        <v>It's a real shame that we don't have permission.</v>
      </c>
    </row>
    <row r="228">
      <c r="A228" s="19" t="s">
        <v>2362</v>
      </c>
      <c r="B228" s="5" t="str">
        <f>IFERROR(__xludf.DUMMYFUNCTION("GOOGLETRANSLATE(A228,""de"",""en"")"),"It's a real shame that we don't have enough resources.")</f>
        <v>It's a real shame that we don't have enough resources.</v>
      </c>
    </row>
    <row r="229">
      <c r="A229" s="19" t="s">
        <v>2363</v>
      </c>
      <c r="B229" s="5" t="str">
        <f>IFERROR(__xludf.DUMMYFUNCTION("GOOGLETRANSLATE(A229,""de"",""en"")"),"It's really a shame that there isn't enough time.")</f>
        <v>It's really a shame that there isn't enough time.</v>
      </c>
    </row>
    <row r="230">
      <c r="A230" s="19" t="s">
        <v>2364</v>
      </c>
      <c r="B230" s="5" t="str">
        <f>IFERROR(__xludf.DUMMYFUNCTION("GOOGLETRANSLATE(A230,""de"",""en"")"),"It's really a shame that there's a lack of capacity.")</f>
        <v>It's really a shame that there's a lack of capacity.</v>
      </c>
    </row>
    <row r="231">
      <c r="A231" s="19" t="s">
        <v>2365</v>
      </c>
      <c r="B231" s="5" t="str">
        <f>IFERROR(__xludf.DUMMYFUNCTION("GOOGLETRANSLATE(A231,""de"",""en"")"),"It's a real shame that the timing is bad.")</f>
        <v>It's a real shame that the timing is bad.</v>
      </c>
    </row>
    <row r="232">
      <c r="A232" s="19" t="s">
        <v>2366</v>
      </c>
      <c r="B232" s="5" t="str">
        <f>IFERROR(__xludf.DUMMYFUNCTION("GOOGLETRANSLATE(A232,""de"",""en"")"),"It's really a shame that the support is missing.")</f>
        <v>It's really a shame that the support is missing.</v>
      </c>
    </row>
    <row r="233">
      <c r="A233" s="19" t="s">
        <v>2367</v>
      </c>
      <c r="B233" s="5" t="str">
        <f>IFERROR(__xludf.DUMMYFUNCTION("GOOGLETRANSLATE(A233,""de"",""en"")"),"Unfortunately that doesn't work there.")</f>
        <v>Unfortunately that doesn't work there.</v>
      </c>
    </row>
    <row r="234">
      <c r="A234" s="19" t="s">
        <v>2368</v>
      </c>
      <c r="B234" s="5" t="str">
        <f>IFERROR(__xludf.DUMMYFUNCTION("GOOGLETRANSLATE(A234,""de"",""en"")"),"Unfortunately that's not possible because we don't have any resources.")</f>
        <v>Unfortunately that's not possible because we don't have any resources.</v>
      </c>
    </row>
    <row r="235">
      <c r="A235" s="19" t="s">
        <v>2369</v>
      </c>
      <c r="B235" s="5" t="str">
        <f>IFERROR(__xludf.DUMMYFUNCTION("GOOGLETRANSLATE(A235,""de"",""en"")"),"Unfortunately that's not possible because we don't have permission.")</f>
        <v>Unfortunately that's not possible because we don't have permission.</v>
      </c>
    </row>
    <row r="236">
      <c r="A236" s="19" t="s">
        <v>2370</v>
      </c>
      <c r="B236" s="5" t="str">
        <f>IFERROR(__xludf.DUMMYFUNCTION("GOOGLETRANSLATE(A236,""de"",""en"")"),"Unfortunately that's not possible because our budget is limited.")</f>
        <v>Unfortunately that's not possible because our budget is limited.</v>
      </c>
    </row>
    <row r="237">
      <c r="A237" s="19" t="s">
        <v>2371</v>
      </c>
      <c r="B237" s="5" t="str">
        <f>IFERROR(__xludf.DUMMYFUNCTION("GOOGLETRANSLATE(A237,""de"",""en"")"),"Unfortunately that's not possible because there isn't enough time.")</f>
        <v>Unfortunately that's not possible because there isn't enough time.</v>
      </c>
    </row>
    <row r="238">
      <c r="A238" s="19" t="s">
        <v>2372</v>
      </c>
      <c r="B238" s="5" t="str">
        <f>IFERROR(__xludf.DUMMYFUNCTION("GOOGLETRANSLATE(A238,""de"",""en"")"),"Unfortunately that's not possible because we're not available.")</f>
        <v>Unfortunately that's not possible because we're not available.</v>
      </c>
    </row>
    <row r="239">
      <c r="A239" s="19" t="s">
        <v>2373</v>
      </c>
      <c r="B239" s="5" t="str">
        <f>IFERROR(__xludf.DUMMYFUNCTION("GOOGLETRANSLATE(A239,""de"",""en"")"),"Unfortunately that's not possible because the logistics are too complicated.")</f>
        <v>Unfortunately that's not possible because the logistics are too complicated.</v>
      </c>
    </row>
    <row r="240">
      <c r="A240" s="19" t="s">
        <v>2374</v>
      </c>
      <c r="B240" s="5" t="str">
        <f>IFERROR(__xludf.DUMMYFUNCTION("GOOGLETRANSLATE(A240,""de"",""en"")"),"Unfortunately that's not possible there, there's a lack of capacity.")</f>
        <v>Unfortunately that's not possible there, there's a lack of capacity.</v>
      </c>
    </row>
    <row r="241">
      <c r="A241" s="19" t="s">
        <v>2375</v>
      </c>
      <c r="B241" s="5" t="str">
        <f>IFERROR(__xludf.DUMMYFUNCTION("GOOGLETRANSLATE(A241,""de"",""en"")"),"Unfortunately that's not possible because we don't have any support.")</f>
        <v>Unfortunately that's not possible because we don't have any support.</v>
      </c>
    </row>
    <row r="242">
      <c r="A242" s="19" t="s">
        <v>2376</v>
      </c>
      <c r="B242" s="5" t="str">
        <f>IFERROR(__xludf.DUMMYFUNCTION("GOOGLETRANSLATE(A242,""de"",""en"")"),"Unfortunately that's not possible because the market isn't ready.")</f>
        <v>Unfortunately that's not possible because the market isn't ready.</v>
      </c>
    </row>
    <row r="243">
      <c r="A243" s="19" t="s">
        <v>2377</v>
      </c>
      <c r="B243" s="5" t="str">
        <f>IFERROR(__xludf.DUMMYFUNCTION("GOOGLETRANSLATE(A243,""de"",""en"")"),"Unfortunately, that's not possible because the risks are too high.")</f>
        <v>Unfortunately, that's not possible because the risks are too high.</v>
      </c>
    </row>
    <row r="244">
      <c r="A244" s="19" t="s">
        <v>2378</v>
      </c>
      <c r="B244" s="5" t="str">
        <f>IFERROR(__xludf.DUMMYFUNCTION("GOOGLETRANSLATE(A244,""de"",""en"")"),"I would like... I would like to too, but...")</f>
        <v>I would like... I would like to too, but...</v>
      </c>
    </row>
    <row r="245">
      <c r="A245" s="19" t="s">
        <v>2379</v>
      </c>
      <c r="B245" s="5" t="str">
        <f>IFERROR(__xludf.DUMMYFUNCTION("GOOGLETRANSLATE(A245,""de"",""en"")"),"I want to be there, I would love to, but I'm busy.")</f>
        <v>I want to be there, I would love to, but I'm busy.</v>
      </c>
    </row>
    <row r="246">
      <c r="A246" s="19" t="s">
        <v>2380</v>
      </c>
      <c r="B246" s="5" t="str">
        <f>IFERROR(__xludf.DUMMYFUNCTION("GOOGLETRANSLATE(A246,""de"",""en"")"),"I would like to take part, I would like to, but I don't have time.")</f>
        <v>I would like to take part, I would like to, but I don't have time.</v>
      </c>
    </row>
    <row r="247">
      <c r="A247" s="19" t="s">
        <v>2381</v>
      </c>
      <c r="B247" s="5" t="str">
        <f>IFERROR(__xludf.DUMMYFUNCTION("GOOGLETRANSLATE(A247,""de"",""en"")"),"I want to help, I would like to, but I have other obligations.")</f>
        <v>I want to help, I would like to, but I have other obligations.</v>
      </c>
    </row>
    <row r="248">
      <c r="A248" s="19" t="s">
        <v>2382</v>
      </c>
      <c r="B248" s="5" t="str">
        <f>IFERROR(__xludf.DUMMYFUNCTION("GOOGLETRANSLATE(A248,""de"",""en"")"),"I want to take part, I would like to, but I'm overloaded.")</f>
        <v>I want to take part, I would like to, but I'm overloaded.</v>
      </c>
    </row>
    <row r="249">
      <c r="A249" s="19" t="s">
        <v>2383</v>
      </c>
      <c r="B249" s="5" t="str">
        <f>IFERROR(__xludf.DUMMYFUNCTION("GOOGLETRANSLATE(A249,""de"",""en"")"),"I want to support, I would like to, but I'm away.")</f>
        <v>I want to support, I would like to, but I'm away.</v>
      </c>
    </row>
    <row r="250">
      <c r="A250" s="19" t="s">
        <v>2384</v>
      </c>
      <c r="B250" s="5" t="str">
        <f>IFERROR(__xludf.DUMMYFUNCTION("GOOGLETRANSLATE(A250,""de"",""en"")"),"I want to contribute, I would like to, but I don't have the capacity.")</f>
        <v>I want to contribute, I would like to, but I don't have the capacity.</v>
      </c>
    </row>
    <row r="251">
      <c r="A251" s="19" t="s">
        <v>2385</v>
      </c>
      <c r="B251" s="5" t="str">
        <f>IFERROR(__xludf.DUMMYFUNCTION("GOOGLETRANSLATE(A251,""de"",""en"")"),"I want to be there, I would love to, but I have no experience.")</f>
        <v>I want to be there, I would love to, but I have no experience.</v>
      </c>
    </row>
    <row r="252">
      <c r="A252" s="19" t="s">
        <v>2386</v>
      </c>
      <c r="B252" s="5" t="str">
        <f>IFERROR(__xludf.DUMMYFUNCTION("GOOGLETRANSLATE(A252,""de"",""en"")"),"I want to help, I would love to, but I don't have permission.")</f>
        <v>I want to help, I would love to, but I don't have permission.</v>
      </c>
    </row>
    <row r="253">
      <c r="A253" s="19" t="s">
        <v>2387</v>
      </c>
      <c r="B253" s="5" t="str">
        <f>IFERROR(__xludf.DUMMYFUNCTION("GOOGLETRANSLATE(A253,""de"",""en"")"),"I want to support, I would like to, but I don't have any resources.")</f>
        <v>I want to support, I would like to, but I don't have any resources.</v>
      </c>
    </row>
    <row r="254">
      <c r="A254" s="19" t="s">
        <v>2388</v>
      </c>
      <c r="B254" s="5" t="str">
        <f>IFERROR(__xludf.DUMMYFUNCTION("GOOGLETRANSLATE(A254,""de"",""en"")"),"I would like to work, I would like to, but I'm not available.")</f>
        <v>I would like to work, I would like to, but I'm not available.</v>
      </c>
    </row>
    <row r="255">
      <c r="A255" s="40" t="s">
        <v>2389</v>
      </c>
      <c r="B255" s="5" t="str">
        <f>IFERROR(__xludf.DUMMYFUNCTION("GOOGLETRANSLATE(A255,""de"",""en"")"),"I like the suggestion, but...")</f>
        <v>I like the suggestion, but...</v>
      </c>
    </row>
    <row r="256">
      <c r="A256" s="41" t="s">
        <v>2390</v>
      </c>
      <c r="B256" s="5" t="str">
        <f>IFERROR(__xludf.DUMMYFUNCTION("GOOGLETRANSLATE(A256,""de"",""en"")"),"I think the proposal is good, but we should take the costs into account.")</f>
        <v>I think the proposal is good, but we should take the costs into account.</v>
      </c>
    </row>
    <row r="257">
      <c r="A257" s="41" t="s">
        <v>2391</v>
      </c>
      <c r="B257" s="5" t="str">
        <f>IFERROR(__xludf.DUMMYFUNCTION("GOOGLETRANSLATE(A257,""de"",""en"")"),"I think the suggestion is good, but the timing is bad.")</f>
        <v>I think the suggestion is good, but the timing is bad.</v>
      </c>
    </row>
    <row r="258">
      <c r="A258" s="41" t="s">
        <v>2392</v>
      </c>
      <c r="B258" s="5" t="str">
        <f>IFERROR(__xludf.DUMMYFUNCTION("GOOGLETRANSLATE(A258,""de"",""en"")"),"I like the suggestion, but I'm not sure it will satisfy everyone.")</f>
        <v>I like the suggestion, but I'm not sure it will satisfy everyone.</v>
      </c>
    </row>
    <row r="259">
      <c r="A259" s="41" t="s">
        <v>2393</v>
      </c>
      <c r="B259" s="5" t="str">
        <f>IFERROR(__xludf.DUMMYFUNCTION("GOOGLETRANSLATE(A259,""de"",""en"")"),"I think the suggestion is good, but we need more information.")</f>
        <v>I think the suggestion is good, but we need more information.</v>
      </c>
    </row>
    <row r="260">
      <c r="A260" s="41" t="s">
        <v>2394</v>
      </c>
      <c r="B260" s="5" t="str">
        <f>IFERROR(__xludf.DUMMYFUNCTION("GOOGLETRANSLATE(A260,""de"",""en"")"),"I think the suggestion is good, but we need to discuss this with the team first.")</f>
        <v>I think the suggestion is good, but we need to discuss this with the team first.</v>
      </c>
    </row>
    <row r="261">
      <c r="A261" s="41" t="s">
        <v>2395</v>
      </c>
      <c r="B261" s="5" t="str">
        <f>IFERROR(__xludf.DUMMYFUNCTION("GOOGLETRANSLATE(A261,""de"",""en"")"),"I think the proposal is good, but we don't have enough resources.")</f>
        <v>I think the proposal is good, but we don't have enough resources.</v>
      </c>
    </row>
    <row r="262">
      <c r="A262" s="41" t="s">
        <v>2396</v>
      </c>
      <c r="B262" s="5" t="str">
        <f>IFERROR(__xludf.DUMMYFUNCTION("GOOGLETRANSLATE(A262,""de"",""en"")"),"I think the proposal is good, but I see some challenges.")</f>
        <v>I think the proposal is good, but I see some challenges.</v>
      </c>
    </row>
    <row r="263">
      <c r="A263" s="41" t="s">
        <v>2397</v>
      </c>
      <c r="B263" s="5" t="str">
        <f>IFERROR(__xludf.DUMMYFUNCTION("GOOGLETRANSLATE(A263,""de"",""en"")"),"I think the suggestion is good, but we should also get other opinions.")</f>
        <v>I think the suggestion is good, but we should also get other opinions.</v>
      </c>
    </row>
    <row r="264">
      <c r="A264" s="41" t="s">
        <v>2398</v>
      </c>
      <c r="B264" s="5" t="str">
        <f>IFERROR(__xludf.DUMMYFUNCTION("GOOGLETRANSLATE(A264,""de"",""en"")"),"I think the suggestion is good, but implementing it could be difficult.")</f>
        <v>I think the suggestion is good, but implementing it could be difficult.</v>
      </c>
    </row>
    <row r="265">
      <c r="A265" s="41" t="s">
        <v>2399</v>
      </c>
      <c r="B265" s="5" t="str">
        <f>IFERROR(__xludf.DUMMYFUNCTION("GOOGLETRANSLATE(A265,""de"",""en"")"),"I think the proposal is good, but we should consider alternatives.")</f>
        <v>I think the proposal is good, but we should consider alternatives.</v>
      </c>
    </row>
    <row r="266">
      <c r="B266" s="5" t="str">
        <f>IFERROR(__xludf.DUMMYFUNCTION("GOOGLETRANSLATE(A266,""de"",""en"")"),"#VALUE!")</f>
        <v>#VALUE!</v>
      </c>
    </row>
    <row r="267">
      <c r="B267" s="5" t="str">
        <f>IFERROR(__xludf.DUMMYFUNCTION("GOOGLETRANSLATE(A267,""de"",""en"")"),"#VALUE!")</f>
        <v>#VALUE!</v>
      </c>
    </row>
    <row r="268">
      <c r="B268" s="5" t="str">
        <f>IFERROR(__xludf.DUMMYFUNCTION("GOOGLETRANSLATE(A268,""de"",""en"")"),"#VALUE!")</f>
        <v>#VALUE!</v>
      </c>
    </row>
    <row r="269">
      <c r="B269" s="5" t="str">
        <f>IFERROR(__xludf.DUMMYFUNCTION("GOOGLETRANSLATE(A269,""de"",""en"")"),"#VALUE!")</f>
        <v>#VALUE!</v>
      </c>
    </row>
    <row r="270">
      <c r="B270" s="5" t="str">
        <f>IFERROR(__xludf.DUMMYFUNCTION("GOOGLETRANSLATE(A270,""de"",""en"")"),"#VALUE!")</f>
        <v>#VALUE!</v>
      </c>
    </row>
    <row r="271">
      <c r="B271" s="5" t="str">
        <f>IFERROR(__xludf.DUMMYFUNCTION("GOOGLETRANSLATE(A271,""de"",""en"")"),"#VALUE!")</f>
        <v>#VALUE!</v>
      </c>
    </row>
    <row r="272">
      <c r="B272" s="5" t="str">
        <f>IFERROR(__xludf.DUMMYFUNCTION("GOOGLETRANSLATE(A272,""de"",""en"")"),"#VALUE!")</f>
        <v>#VALUE!</v>
      </c>
    </row>
    <row r="273">
      <c r="B273" s="5" t="str">
        <f>IFERROR(__xludf.DUMMYFUNCTION("GOOGLETRANSLATE(A273,""de"",""en"")"),"#VALUE!")</f>
        <v>#VALUE!</v>
      </c>
    </row>
    <row r="274">
      <c r="B274" s="5" t="str">
        <f>IFERROR(__xludf.DUMMYFUNCTION("GOOGLETRANSLATE(A274,""de"",""en"")"),"#VALUE!")</f>
        <v>#VALUE!</v>
      </c>
    </row>
    <row r="275">
      <c r="B275" s="5" t="str">
        <f>IFERROR(__xludf.DUMMYFUNCTION("GOOGLETRANSLATE(A275,""de"",""en"")"),"#VALUE!")</f>
        <v>#VALUE!</v>
      </c>
    </row>
    <row r="276">
      <c r="B276" s="5" t="str">
        <f>IFERROR(__xludf.DUMMYFUNCTION("GOOGLETRANSLATE(A276,""de"",""en"")"),"#VALUE!")</f>
        <v>#VALUE!</v>
      </c>
    </row>
    <row r="277">
      <c r="B277" s="5" t="str">
        <f>IFERROR(__xludf.DUMMYFUNCTION("GOOGLETRANSLATE(A277,""de"",""en"")"),"#VALUE!")</f>
        <v>#VALUE!</v>
      </c>
    </row>
    <row r="278">
      <c r="B278" s="5" t="str">
        <f>IFERROR(__xludf.DUMMYFUNCTION("GOOGLETRANSLATE(A278,""de"",""en"")"),"#VALUE!")</f>
        <v>#VALUE!</v>
      </c>
    </row>
    <row r="279">
      <c r="B279" s="5" t="str">
        <f>IFERROR(__xludf.DUMMYFUNCTION("GOOGLETRANSLATE(A279,""de"",""en"")"),"#VALUE!")</f>
        <v>#VALUE!</v>
      </c>
    </row>
    <row r="280">
      <c r="B280" s="5" t="str">
        <f>IFERROR(__xludf.DUMMYFUNCTION("GOOGLETRANSLATE(A280,""de"",""en"")"),"#VALUE!")</f>
        <v>#VALUE!</v>
      </c>
    </row>
    <row r="281">
      <c r="B281" s="5" t="str">
        <f>IFERROR(__xludf.DUMMYFUNCTION("GOOGLETRANSLATE(A281,""de"",""en"")"),"#VALUE!")</f>
        <v>#VALUE!</v>
      </c>
    </row>
    <row r="282">
      <c r="B282" s="5" t="str">
        <f>IFERROR(__xludf.DUMMYFUNCTION("GOOGLETRANSLATE(A282,""de"",""en"")"),"#VALUE!")</f>
        <v>#VALUE!</v>
      </c>
    </row>
    <row r="283">
      <c r="B283" s="5" t="str">
        <f>IFERROR(__xludf.DUMMYFUNCTION("GOOGLETRANSLATE(A283,""de"",""en"")"),"#VALUE!")</f>
        <v>#VALUE!</v>
      </c>
    </row>
    <row r="284">
      <c r="B284" s="5" t="str">
        <f>IFERROR(__xludf.DUMMYFUNCTION("GOOGLETRANSLATE(A284,""de"",""en"")"),"#VALUE!")</f>
        <v>#VALUE!</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21.63"/>
  </cols>
  <sheetData>
    <row r="1">
      <c r="A1" s="43">
        <v>45406.0</v>
      </c>
      <c r="B1" s="44"/>
      <c r="C1" s="45" t="s">
        <v>2400</v>
      </c>
      <c r="D1" s="45" t="s">
        <v>2401</v>
      </c>
      <c r="E1" s="45" t="s">
        <v>2402</v>
      </c>
      <c r="F1" s="45" t="s">
        <v>2403</v>
      </c>
      <c r="G1" s="45" t="s">
        <v>2404</v>
      </c>
      <c r="H1" s="45" t="s">
        <v>2405</v>
      </c>
      <c r="I1" s="45" t="s">
        <v>2406</v>
      </c>
      <c r="J1" s="45" t="s">
        <v>2407</v>
      </c>
      <c r="K1" s="45" t="s">
        <v>2408</v>
      </c>
      <c r="L1" s="45" t="s">
        <v>2409</v>
      </c>
      <c r="M1" s="45" t="s">
        <v>245</v>
      </c>
      <c r="N1" s="45" t="s">
        <v>2410</v>
      </c>
      <c r="O1" s="44"/>
      <c r="P1" s="44"/>
      <c r="Q1" s="44"/>
      <c r="R1" s="44"/>
      <c r="S1" s="44"/>
      <c r="T1" s="44"/>
      <c r="U1" s="44"/>
      <c r="V1" s="44"/>
      <c r="W1" s="44"/>
      <c r="X1" s="44"/>
      <c r="Y1" s="44"/>
      <c r="Z1" s="44"/>
    </row>
    <row r="2">
      <c r="A2" s="46">
        <v>0.5048611111111111</v>
      </c>
      <c r="B2" s="46">
        <v>0.5118055555555555</v>
      </c>
      <c r="C2" s="44"/>
      <c r="D2" s="44"/>
      <c r="E2" s="44"/>
      <c r="F2" s="44"/>
      <c r="G2" s="44"/>
      <c r="H2" s="44"/>
      <c r="I2" s="44"/>
      <c r="J2" s="44"/>
      <c r="K2" s="44"/>
      <c r="L2" s="44"/>
      <c r="M2" s="44"/>
      <c r="N2" s="44"/>
      <c r="O2" s="44"/>
      <c r="P2" s="44"/>
      <c r="Q2" s="44"/>
      <c r="R2" s="44"/>
      <c r="S2" s="44"/>
      <c r="T2" s="44"/>
      <c r="U2" s="44"/>
      <c r="V2" s="44"/>
      <c r="W2" s="44"/>
      <c r="X2" s="44"/>
      <c r="Y2" s="44"/>
      <c r="Z2" s="44"/>
    </row>
    <row r="3">
      <c r="A3" s="46">
        <v>0.5159722222222223</v>
      </c>
      <c r="B3" s="44"/>
      <c r="C3" s="45" t="s">
        <v>2411</v>
      </c>
      <c r="D3" s="44"/>
      <c r="E3" s="44"/>
      <c r="F3" s="44"/>
      <c r="G3" s="44"/>
      <c r="H3" s="44"/>
      <c r="I3" s="44"/>
      <c r="J3" s="44"/>
      <c r="K3" s="44"/>
      <c r="L3" s="44"/>
      <c r="M3" s="44"/>
      <c r="N3" s="44"/>
      <c r="O3" s="44"/>
      <c r="P3" s="44"/>
      <c r="Q3" s="44"/>
      <c r="R3" s="44"/>
      <c r="S3" s="44"/>
      <c r="T3" s="44"/>
      <c r="U3" s="44"/>
      <c r="V3" s="44"/>
      <c r="W3" s="44"/>
      <c r="X3" s="44"/>
      <c r="Y3" s="44"/>
      <c r="Z3" s="44"/>
    </row>
    <row r="4">
      <c r="A4" s="46">
        <v>0.5201388888888889</v>
      </c>
      <c r="B4" s="46">
        <v>0.5208333333333334</v>
      </c>
      <c r="C4" s="45" t="s">
        <v>2412</v>
      </c>
      <c r="D4" s="44"/>
      <c r="E4" s="44"/>
      <c r="F4" s="45" t="s">
        <v>2413</v>
      </c>
      <c r="G4" s="44"/>
      <c r="H4" s="44"/>
      <c r="I4" s="44"/>
      <c r="J4" s="44"/>
      <c r="K4" s="44"/>
      <c r="L4" s="44"/>
      <c r="M4" s="44"/>
      <c r="N4" s="44"/>
      <c r="O4" s="44"/>
      <c r="P4" s="44"/>
      <c r="Q4" s="44"/>
      <c r="R4" s="44"/>
      <c r="S4" s="44"/>
      <c r="T4" s="44"/>
      <c r="U4" s="44"/>
      <c r="V4" s="44"/>
      <c r="W4" s="44"/>
      <c r="X4" s="44"/>
      <c r="Y4" s="44"/>
      <c r="Z4" s="44"/>
    </row>
    <row r="5">
      <c r="A5" s="45" t="s">
        <v>2414</v>
      </c>
      <c r="B5" s="46">
        <v>0.5263888888888889</v>
      </c>
      <c r="C5" s="46">
        <v>0.5284722222222222</v>
      </c>
      <c r="D5" s="44"/>
      <c r="E5" s="44"/>
      <c r="F5" s="44"/>
      <c r="G5" s="44"/>
      <c r="H5" s="44"/>
      <c r="I5" s="44"/>
      <c r="J5" s="44"/>
      <c r="K5" s="44"/>
      <c r="L5" s="44"/>
      <c r="M5" s="44"/>
      <c r="N5" s="44"/>
      <c r="O5" s="44"/>
      <c r="P5" s="44"/>
      <c r="Q5" s="44"/>
      <c r="R5" s="44"/>
      <c r="S5" s="44"/>
      <c r="T5" s="44"/>
      <c r="U5" s="44"/>
      <c r="V5" s="44"/>
      <c r="W5" s="44"/>
      <c r="X5" s="44"/>
      <c r="Y5" s="44"/>
      <c r="Z5" s="44"/>
    </row>
    <row r="6">
      <c r="A6" s="46">
        <v>0.5291666666666667</v>
      </c>
      <c r="B6" s="44"/>
      <c r="C6" s="45" t="s">
        <v>2415</v>
      </c>
      <c r="D6" s="44"/>
      <c r="E6" s="44"/>
      <c r="F6" s="44"/>
      <c r="G6" s="44"/>
      <c r="H6" s="44"/>
      <c r="I6" s="44"/>
      <c r="J6" s="44"/>
      <c r="K6" s="44"/>
      <c r="L6" s="44"/>
      <c r="M6" s="44"/>
      <c r="N6" s="44"/>
      <c r="O6" s="44"/>
      <c r="P6" s="44"/>
      <c r="Q6" s="44"/>
      <c r="R6" s="44"/>
      <c r="S6" s="44"/>
      <c r="T6" s="44"/>
      <c r="U6" s="44"/>
      <c r="V6" s="44"/>
      <c r="W6" s="44"/>
      <c r="X6" s="44"/>
      <c r="Y6" s="44"/>
      <c r="Z6" s="44"/>
    </row>
    <row r="7">
      <c r="A7" s="44"/>
      <c r="B7" s="44"/>
      <c r="C7" s="45" t="s">
        <v>2416</v>
      </c>
      <c r="D7" s="44"/>
      <c r="E7" s="44"/>
      <c r="F7" s="44"/>
      <c r="G7" s="44"/>
      <c r="H7" s="44"/>
      <c r="I7" s="44"/>
      <c r="J7" s="44"/>
      <c r="K7" s="44"/>
      <c r="L7" s="44"/>
      <c r="M7" s="44"/>
      <c r="N7" s="44"/>
      <c r="O7" s="44"/>
      <c r="P7" s="44"/>
      <c r="Q7" s="44"/>
      <c r="R7" s="44"/>
      <c r="S7" s="44"/>
      <c r="T7" s="44"/>
      <c r="U7" s="44"/>
      <c r="V7" s="44"/>
      <c r="W7" s="44"/>
      <c r="X7" s="44"/>
      <c r="Y7" s="44"/>
      <c r="Z7" s="44"/>
    </row>
    <row r="8">
      <c r="A8" s="44"/>
      <c r="B8" s="44"/>
      <c r="C8" s="45" t="s">
        <v>2417</v>
      </c>
      <c r="D8" s="44"/>
      <c r="E8" s="44"/>
      <c r="F8" s="44"/>
      <c r="G8" s="45" t="s">
        <v>2418</v>
      </c>
      <c r="H8" s="44"/>
      <c r="I8" s="44"/>
      <c r="J8" s="44"/>
      <c r="K8" s="44"/>
      <c r="L8" s="44"/>
      <c r="M8" s="44"/>
      <c r="N8" s="44"/>
      <c r="O8" s="44"/>
      <c r="P8" s="44"/>
      <c r="Q8" s="44"/>
      <c r="R8" s="44"/>
      <c r="S8" s="44"/>
      <c r="T8" s="44"/>
      <c r="U8" s="44"/>
      <c r="V8" s="44"/>
      <c r="W8" s="44"/>
      <c r="X8" s="44"/>
      <c r="Y8" s="44"/>
      <c r="Z8" s="44"/>
    </row>
    <row r="9">
      <c r="A9" s="44"/>
      <c r="B9" s="44"/>
      <c r="C9" s="44"/>
      <c r="D9" s="44"/>
      <c r="E9" s="44"/>
      <c r="F9" s="44"/>
      <c r="G9" s="44"/>
      <c r="H9" s="44"/>
      <c r="I9" s="44"/>
      <c r="J9" s="44"/>
      <c r="K9" s="44"/>
      <c r="L9" s="44"/>
      <c r="M9" s="44"/>
      <c r="N9" s="44"/>
      <c r="O9" s="44"/>
      <c r="P9" s="44"/>
      <c r="Q9" s="44"/>
      <c r="R9" s="44"/>
      <c r="S9" s="44"/>
      <c r="T9" s="44"/>
      <c r="U9" s="44"/>
      <c r="V9" s="44"/>
      <c r="W9" s="44"/>
      <c r="X9" s="44"/>
      <c r="Y9" s="44"/>
      <c r="Z9" s="44"/>
    </row>
    <row r="10">
      <c r="A10" s="45" t="s">
        <v>2419</v>
      </c>
      <c r="B10" s="44"/>
      <c r="C10" s="44"/>
      <c r="D10" s="44"/>
      <c r="E10" s="45" t="s">
        <v>2420</v>
      </c>
      <c r="F10" s="44"/>
      <c r="G10" s="44"/>
      <c r="H10" s="44"/>
      <c r="I10" s="44"/>
      <c r="J10" s="44"/>
      <c r="K10" s="44"/>
      <c r="L10" s="44"/>
      <c r="M10" s="44"/>
      <c r="N10" s="44"/>
      <c r="O10" s="44"/>
      <c r="P10" s="44"/>
      <c r="Q10" s="44"/>
      <c r="R10" s="44"/>
      <c r="S10" s="44"/>
      <c r="T10" s="44"/>
      <c r="U10" s="44"/>
      <c r="V10" s="44"/>
      <c r="W10" s="44"/>
      <c r="X10" s="44"/>
      <c r="Y10" s="44"/>
      <c r="Z10" s="44"/>
    </row>
    <row r="11">
      <c r="A11" s="44"/>
      <c r="B11" s="44"/>
      <c r="C11" s="45" t="s">
        <v>2421</v>
      </c>
      <c r="D11" s="44"/>
      <c r="E11" s="44"/>
      <c r="F11" s="44"/>
      <c r="G11" s="44"/>
      <c r="H11" s="45" t="s">
        <v>2421</v>
      </c>
      <c r="I11" s="45" t="s">
        <v>2422</v>
      </c>
      <c r="J11" s="44"/>
      <c r="K11" s="44"/>
      <c r="L11" s="44"/>
      <c r="M11" s="44"/>
      <c r="N11" s="44"/>
      <c r="O11" s="44"/>
      <c r="P11" s="44"/>
      <c r="Q11" s="44"/>
      <c r="R11" s="44"/>
      <c r="S11" s="44"/>
      <c r="T11" s="44"/>
      <c r="U11" s="44"/>
      <c r="V11" s="44"/>
      <c r="W11" s="44"/>
      <c r="X11" s="44"/>
      <c r="Y11" s="44"/>
      <c r="Z11" s="44"/>
    </row>
    <row r="12">
      <c r="A12" s="44"/>
      <c r="B12" s="44"/>
      <c r="C12" s="44"/>
      <c r="D12" s="44"/>
      <c r="E12" s="45" t="s">
        <v>2423</v>
      </c>
      <c r="F12" s="44"/>
      <c r="G12" s="44"/>
      <c r="H12" s="44"/>
      <c r="I12" s="44"/>
      <c r="J12" s="44"/>
      <c r="K12" s="44"/>
      <c r="L12" s="44"/>
      <c r="M12" s="44"/>
      <c r="N12" s="44"/>
      <c r="O12" s="44"/>
      <c r="P12" s="44"/>
      <c r="Q12" s="44"/>
      <c r="R12" s="44"/>
      <c r="S12" s="44"/>
      <c r="T12" s="44"/>
      <c r="U12" s="44"/>
      <c r="V12" s="44"/>
      <c r="W12" s="44"/>
      <c r="X12" s="44"/>
      <c r="Y12" s="44"/>
      <c r="Z12" s="44"/>
    </row>
    <row r="13">
      <c r="A13" s="44"/>
      <c r="B13" s="44"/>
      <c r="C13" s="46">
        <v>0.58125</v>
      </c>
      <c r="D13" s="44"/>
      <c r="E13" s="46">
        <v>0.5826388888888889</v>
      </c>
      <c r="F13" s="44"/>
      <c r="G13" s="44"/>
      <c r="H13" s="44"/>
      <c r="I13" s="44"/>
      <c r="J13" s="44"/>
      <c r="K13" s="44"/>
      <c r="L13" s="44"/>
      <c r="M13" s="44"/>
      <c r="N13" s="44"/>
      <c r="O13" s="44"/>
      <c r="P13" s="44"/>
      <c r="Q13" s="44"/>
      <c r="R13" s="44"/>
      <c r="S13" s="44"/>
      <c r="T13" s="44"/>
      <c r="U13" s="44"/>
      <c r="V13" s="44"/>
      <c r="W13" s="44"/>
      <c r="X13" s="44"/>
      <c r="Y13" s="44"/>
      <c r="Z13" s="44"/>
    </row>
    <row r="14">
      <c r="A14" s="46">
        <v>0.6381944444444444</v>
      </c>
      <c r="B14" s="44"/>
      <c r="C14" s="46">
        <v>0.6423611111111112</v>
      </c>
      <c r="D14" s="44"/>
      <c r="E14" s="46">
        <v>0.6409722222222223</v>
      </c>
      <c r="F14" s="44"/>
      <c r="G14" s="44"/>
      <c r="H14" s="45" t="s">
        <v>2424</v>
      </c>
      <c r="I14" s="44"/>
      <c r="J14" s="44"/>
      <c r="K14" s="44"/>
      <c r="L14" s="44"/>
      <c r="M14" s="44"/>
      <c r="N14" s="44"/>
      <c r="O14" s="44"/>
      <c r="P14" s="44"/>
      <c r="Q14" s="44"/>
      <c r="R14" s="44"/>
      <c r="S14" s="44"/>
      <c r="T14" s="44"/>
      <c r="U14" s="44"/>
      <c r="V14" s="44"/>
      <c r="W14" s="44"/>
      <c r="X14" s="44"/>
      <c r="Y14" s="44"/>
      <c r="Z14" s="44"/>
    </row>
    <row r="15">
      <c r="A15" s="44"/>
      <c r="B15" s="44"/>
      <c r="C15" s="44"/>
      <c r="D15" s="44"/>
      <c r="E15" s="44"/>
      <c r="F15" s="45" t="s">
        <v>2425</v>
      </c>
      <c r="G15" s="44"/>
      <c r="H15" s="44"/>
      <c r="I15" s="45" t="s">
        <v>2426</v>
      </c>
      <c r="J15" s="44"/>
      <c r="K15" s="44"/>
      <c r="L15" s="44"/>
      <c r="M15" s="44"/>
      <c r="N15" s="44"/>
      <c r="O15" s="44"/>
      <c r="P15" s="44"/>
      <c r="Q15" s="44"/>
      <c r="R15" s="44"/>
      <c r="S15" s="44"/>
      <c r="T15" s="44"/>
      <c r="U15" s="44"/>
      <c r="V15" s="44"/>
      <c r="W15" s="44"/>
      <c r="X15" s="44"/>
      <c r="Y15" s="44"/>
      <c r="Z15" s="44"/>
    </row>
    <row r="16">
      <c r="A16" s="46">
        <v>0.6541666666666667</v>
      </c>
      <c r="B16" s="44"/>
      <c r="C16" s="44"/>
      <c r="D16" s="45" t="s">
        <v>2427</v>
      </c>
      <c r="E16" s="45" t="s">
        <v>2428</v>
      </c>
      <c r="F16" s="44"/>
      <c r="G16" s="44"/>
      <c r="H16" s="44"/>
      <c r="I16" s="44"/>
      <c r="J16" s="44"/>
      <c r="K16" s="44"/>
      <c r="L16" s="44"/>
      <c r="M16" s="44"/>
      <c r="N16" s="44"/>
      <c r="O16" s="44"/>
      <c r="P16" s="44"/>
      <c r="Q16" s="44"/>
      <c r="R16" s="44"/>
      <c r="S16" s="44"/>
      <c r="T16" s="44"/>
      <c r="U16" s="44"/>
      <c r="V16" s="44"/>
      <c r="W16" s="44"/>
      <c r="X16" s="44"/>
      <c r="Y16" s="44"/>
      <c r="Z16" s="44"/>
    </row>
    <row r="17">
      <c r="A17" s="44"/>
      <c r="B17" s="44"/>
      <c r="C17" s="44"/>
      <c r="D17" s="45" t="s">
        <v>2429</v>
      </c>
      <c r="E17" s="45" t="s">
        <v>2430</v>
      </c>
      <c r="F17" s="44"/>
      <c r="G17" s="44"/>
      <c r="H17" s="44"/>
      <c r="I17" s="44"/>
      <c r="J17" s="44"/>
      <c r="K17" s="44"/>
      <c r="L17" s="44"/>
      <c r="M17" s="44"/>
      <c r="N17" s="44"/>
      <c r="O17" s="44"/>
      <c r="P17" s="44"/>
      <c r="Q17" s="44"/>
      <c r="R17" s="44"/>
      <c r="S17" s="44"/>
      <c r="T17" s="44"/>
      <c r="U17" s="44"/>
      <c r="V17" s="44"/>
      <c r="W17" s="44"/>
      <c r="X17" s="44"/>
      <c r="Y17" s="44"/>
      <c r="Z17" s="44"/>
    </row>
    <row r="18">
      <c r="A18" s="44"/>
      <c r="B18" s="44"/>
      <c r="C18" s="44"/>
      <c r="D18" s="45" t="s">
        <v>2431</v>
      </c>
      <c r="E18" s="46">
        <v>0.6881944444444444</v>
      </c>
      <c r="F18" s="44"/>
      <c r="G18" s="44"/>
      <c r="H18" s="44"/>
      <c r="I18" s="44"/>
      <c r="J18" s="44"/>
      <c r="K18" s="44"/>
      <c r="L18" s="44"/>
      <c r="M18" s="44"/>
      <c r="N18" s="44"/>
      <c r="O18" s="44"/>
      <c r="P18" s="44"/>
      <c r="Q18" s="44"/>
      <c r="R18" s="44"/>
      <c r="S18" s="44"/>
      <c r="T18" s="44"/>
      <c r="U18" s="44"/>
      <c r="V18" s="44"/>
      <c r="W18" s="44"/>
      <c r="X18" s="44"/>
      <c r="Y18" s="44"/>
      <c r="Z18" s="44"/>
    </row>
    <row r="19">
      <c r="A19" s="44"/>
      <c r="B19" s="44"/>
      <c r="C19" s="44"/>
      <c r="D19" s="45" t="s">
        <v>2432</v>
      </c>
      <c r="E19" s="45" t="s">
        <v>2433</v>
      </c>
      <c r="F19" s="44"/>
      <c r="G19" s="44"/>
      <c r="H19" s="44"/>
      <c r="I19" s="44"/>
      <c r="J19" s="44"/>
      <c r="K19" s="44"/>
      <c r="L19" s="44"/>
      <c r="M19" s="44"/>
      <c r="N19" s="44"/>
      <c r="O19" s="44"/>
      <c r="P19" s="44"/>
      <c r="Q19" s="44"/>
      <c r="R19" s="44"/>
      <c r="S19" s="44"/>
      <c r="T19" s="44"/>
      <c r="U19" s="44"/>
      <c r="V19" s="44"/>
      <c r="W19" s="44"/>
      <c r="X19" s="44"/>
      <c r="Y19" s="44"/>
      <c r="Z19" s="44"/>
    </row>
    <row r="20">
      <c r="A20" s="44"/>
      <c r="B20" s="44"/>
      <c r="C20" s="44"/>
      <c r="D20" s="45" t="s">
        <v>2434</v>
      </c>
      <c r="E20" s="44"/>
      <c r="F20" s="44"/>
      <c r="G20" s="44"/>
      <c r="H20" s="45" t="s">
        <v>2435</v>
      </c>
      <c r="I20" s="45" t="s">
        <v>2436</v>
      </c>
      <c r="J20" s="44"/>
      <c r="K20" s="44"/>
      <c r="L20" s="44"/>
      <c r="M20" s="44"/>
      <c r="N20" s="44"/>
      <c r="O20" s="44"/>
      <c r="P20" s="44"/>
      <c r="Q20" s="44"/>
      <c r="R20" s="44"/>
      <c r="S20" s="44"/>
      <c r="T20" s="44"/>
      <c r="U20" s="44"/>
      <c r="V20" s="44"/>
      <c r="W20" s="44"/>
      <c r="X20" s="44"/>
      <c r="Y20" s="44"/>
      <c r="Z20" s="44"/>
    </row>
    <row r="21">
      <c r="A21" s="44"/>
      <c r="B21" s="44"/>
      <c r="C21" s="45">
        <v>4.0</v>
      </c>
      <c r="D21" s="44"/>
      <c r="E21" s="45">
        <v>4.0</v>
      </c>
      <c r="F21" s="45">
        <v>1.0</v>
      </c>
      <c r="G21" s="44"/>
      <c r="H21" s="45" t="s">
        <v>2437</v>
      </c>
      <c r="I21" s="45" t="s">
        <v>2438</v>
      </c>
      <c r="J21" s="45" t="s">
        <v>2439</v>
      </c>
      <c r="K21" s="44"/>
      <c r="L21" s="44"/>
      <c r="M21" s="44"/>
      <c r="N21" s="44"/>
      <c r="O21" s="44"/>
      <c r="P21" s="44"/>
      <c r="Q21" s="44"/>
      <c r="R21" s="44"/>
      <c r="S21" s="44"/>
      <c r="T21" s="44"/>
      <c r="U21" s="44"/>
      <c r="V21" s="44"/>
      <c r="W21" s="44"/>
      <c r="X21" s="44"/>
      <c r="Y21" s="44"/>
      <c r="Z21" s="44"/>
    </row>
    <row r="22">
      <c r="A22" s="44"/>
      <c r="B22" s="44"/>
      <c r="C22" s="45">
        <v>5.0</v>
      </c>
      <c r="D22" s="45"/>
      <c r="E22" s="45">
        <v>3.0</v>
      </c>
      <c r="F22" s="45">
        <v>6.0</v>
      </c>
      <c r="G22" s="44"/>
      <c r="H22" s="44"/>
      <c r="I22" s="45" t="s">
        <v>2440</v>
      </c>
      <c r="J22" s="44"/>
      <c r="K22" s="44"/>
      <c r="L22" s="45" t="s">
        <v>2441</v>
      </c>
      <c r="M22" s="44"/>
      <c r="N22" s="46">
        <v>0.8083333333333333</v>
      </c>
      <c r="O22" s="44"/>
      <c r="P22" s="44"/>
      <c r="Q22" s="44"/>
      <c r="R22" s="44"/>
      <c r="S22" s="44"/>
      <c r="T22" s="44"/>
      <c r="U22" s="44"/>
      <c r="V22" s="44"/>
      <c r="W22" s="44"/>
      <c r="X22" s="44"/>
      <c r="Y22" s="44"/>
      <c r="Z22" s="44"/>
    </row>
    <row r="23">
      <c r="A23" s="44"/>
      <c r="B23" s="44"/>
      <c r="C23" s="45">
        <v>1.0</v>
      </c>
      <c r="D23" s="45" t="s">
        <v>2442</v>
      </c>
      <c r="E23" s="45">
        <v>3.0</v>
      </c>
      <c r="F23" s="44"/>
      <c r="G23" s="44"/>
      <c r="H23" s="44"/>
      <c r="I23" s="44"/>
      <c r="J23" s="44"/>
      <c r="K23" s="44"/>
      <c r="L23" s="44"/>
      <c r="M23" s="44"/>
      <c r="N23" s="47"/>
      <c r="O23" s="44"/>
      <c r="P23" s="44"/>
      <c r="Q23" s="44"/>
      <c r="R23" s="44"/>
      <c r="S23" s="44"/>
      <c r="T23" s="44"/>
      <c r="U23" s="44"/>
      <c r="V23" s="44"/>
      <c r="W23" s="44"/>
      <c r="X23" s="44"/>
      <c r="Y23" s="44"/>
      <c r="Z23" s="44"/>
    </row>
    <row r="24">
      <c r="A24" s="44"/>
      <c r="B24" s="44"/>
      <c r="C24" s="45">
        <v>5.0</v>
      </c>
      <c r="D24" s="45">
        <v>6.0</v>
      </c>
      <c r="E24" s="45">
        <v>3.0</v>
      </c>
      <c r="F24" s="44"/>
      <c r="G24" s="44"/>
      <c r="H24" s="44"/>
      <c r="I24" s="44"/>
      <c r="J24" s="44"/>
      <c r="K24" s="44"/>
      <c r="L24" s="44"/>
      <c r="M24" s="44"/>
      <c r="N24" s="44"/>
      <c r="O24" s="44"/>
      <c r="P24" s="44"/>
      <c r="Q24" s="44"/>
      <c r="R24" s="44"/>
      <c r="S24" s="44"/>
      <c r="T24" s="44"/>
      <c r="U24" s="44"/>
      <c r="V24" s="44"/>
      <c r="W24" s="44"/>
      <c r="X24" s="44"/>
      <c r="Y24" s="44"/>
      <c r="Z24" s="44"/>
    </row>
    <row r="25">
      <c r="A25" s="44"/>
      <c r="B25" s="44">
        <f>10+2+1+1+1</f>
        <v>15</v>
      </c>
      <c r="C25" s="45">
        <v>1.0</v>
      </c>
      <c r="D25" s="45">
        <v>1.0</v>
      </c>
      <c r="E25" s="45">
        <v>4.0</v>
      </c>
      <c r="F25" s="44"/>
      <c r="G25" s="45">
        <v>1.0</v>
      </c>
      <c r="H25" s="44">
        <f>2+9</f>
        <v>11</v>
      </c>
      <c r="I25" s="45">
        <f>9+2+28+44+36</f>
        <v>119</v>
      </c>
      <c r="J25" s="45">
        <v>9.0</v>
      </c>
      <c r="K25" s="44"/>
      <c r="L25" s="44"/>
      <c r="M25" s="44"/>
      <c r="N25" s="44"/>
      <c r="O25" s="44"/>
      <c r="P25" s="44"/>
      <c r="Q25" s="44"/>
      <c r="R25" s="44"/>
      <c r="S25" s="44"/>
      <c r="T25" s="44"/>
      <c r="U25" s="44"/>
      <c r="V25" s="44"/>
      <c r="W25" s="44"/>
      <c r="X25" s="44"/>
      <c r="Y25" s="44"/>
      <c r="Z25" s="44"/>
    </row>
    <row r="26">
      <c r="A26" s="44"/>
      <c r="B26" s="44">
        <f>(6*60)+37</f>
        <v>397</v>
      </c>
      <c r="C26" s="45">
        <v>2.0</v>
      </c>
      <c r="D26" s="45">
        <v>8.0</v>
      </c>
      <c r="E26" s="44"/>
      <c r="F26" s="44"/>
      <c r="G26" s="44"/>
      <c r="H26" s="44"/>
      <c r="I26" s="44"/>
      <c r="J26" s="44"/>
      <c r="K26" s="44"/>
      <c r="L26" s="44"/>
      <c r="M26" s="44"/>
      <c r="N26" s="44"/>
      <c r="O26" s="44"/>
      <c r="P26" s="44"/>
      <c r="Q26" s="44"/>
      <c r="R26" s="44"/>
      <c r="S26" s="44"/>
      <c r="T26" s="44"/>
      <c r="U26" s="44"/>
      <c r="V26" s="44"/>
      <c r="W26" s="44"/>
      <c r="X26" s="44"/>
      <c r="Y26" s="44"/>
      <c r="Z26" s="44"/>
    </row>
    <row r="27">
      <c r="A27" s="44"/>
      <c r="B27" s="44"/>
      <c r="C27" s="44"/>
      <c r="D27" s="45">
        <v>5.0</v>
      </c>
      <c r="E27" s="44"/>
      <c r="F27" s="44"/>
      <c r="G27" s="44"/>
      <c r="H27" s="44"/>
      <c r="I27" s="44"/>
      <c r="J27" s="44"/>
      <c r="K27" s="44"/>
      <c r="L27" s="44"/>
      <c r="M27" s="44"/>
      <c r="N27" s="44"/>
      <c r="O27" s="44"/>
      <c r="P27" s="44"/>
      <c r="Q27" s="44"/>
      <c r="R27" s="44"/>
      <c r="S27" s="44"/>
      <c r="T27" s="44"/>
      <c r="U27" s="44"/>
      <c r="V27" s="44"/>
      <c r="W27" s="44"/>
      <c r="X27" s="44"/>
      <c r="Y27" s="44"/>
      <c r="Z27" s="44"/>
    </row>
    <row r="28">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c r="A30" s="44"/>
      <c r="B30" s="44"/>
      <c r="C30" s="45">
        <v>88.0</v>
      </c>
      <c r="D30" s="44">
        <f>6+1+8+5</f>
        <v>20</v>
      </c>
      <c r="E30" s="45">
        <v>17.0</v>
      </c>
      <c r="F30" s="45">
        <v>7.0</v>
      </c>
      <c r="G30" s="44"/>
      <c r="H30" s="44"/>
      <c r="I30" s="44"/>
      <c r="J30" s="44"/>
      <c r="K30" s="44"/>
      <c r="L30" s="44"/>
      <c r="M30" s="44"/>
      <c r="N30" s="44"/>
      <c r="O30" s="44"/>
      <c r="P30" s="44"/>
      <c r="Q30" s="44"/>
      <c r="R30" s="44"/>
      <c r="S30" s="44"/>
      <c r="T30" s="44"/>
      <c r="U30" s="44"/>
      <c r="V30" s="44"/>
      <c r="W30" s="44"/>
      <c r="X30" s="44"/>
      <c r="Y30" s="44"/>
      <c r="Z30" s="44"/>
    </row>
    <row r="31">
      <c r="A31" s="45"/>
      <c r="B31" s="44"/>
      <c r="C31" s="44"/>
      <c r="D31" s="45"/>
      <c r="E31" s="44"/>
      <c r="F31" s="44"/>
      <c r="G31" s="44"/>
      <c r="H31" s="44"/>
      <c r="I31" s="44"/>
      <c r="J31" s="44"/>
      <c r="K31" s="44"/>
      <c r="L31" s="44"/>
      <c r="M31" s="44"/>
      <c r="N31" s="44"/>
      <c r="O31" s="44"/>
      <c r="P31" s="44"/>
      <c r="Q31" s="44"/>
      <c r="R31" s="44"/>
      <c r="S31" s="44"/>
      <c r="T31" s="44"/>
      <c r="U31" s="44"/>
      <c r="V31" s="44"/>
      <c r="W31" s="44"/>
      <c r="X31" s="44"/>
      <c r="Y31" s="44"/>
      <c r="Z31" s="44"/>
    </row>
    <row r="32">
      <c r="A32" s="45" t="s">
        <v>2443</v>
      </c>
      <c r="B32" s="44"/>
      <c r="C32" s="44"/>
      <c r="D32" s="45" t="s">
        <v>2444</v>
      </c>
      <c r="E32" s="44"/>
      <c r="F32" s="44"/>
      <c r="G32" s="44"/>
      <c r="H32" s="44"/>
      <c r="I32" s="44"/>
      <c r="J32" s="44"/>
      <c r="K32" s="44"/>
      <c r="L32" s="44"/>
      <c r="M32" s="44"/>
      <c r="N32" s="44"/>
      <c r="O32" s="44"/>
      <c r="P32" s="44"/>
      <c r="Q32" s="44"/>
      <c r="R32" s="44"/>
      <c r="S32" s="44"/>
      <c r="T32" s="44"/>
      <c r="U32" s="44"/>
      <c r="V32" s="44"/>
      <c r="W32" s="44"/>
      <c r="X32" s="44"/>
      <c r="Y32" s="44"/>
      <c r="Z32" s="44"/>
    </row>
    <row r="33">
      <c r="A33" s="45" t="s">
        <v>2445</v>
      </c>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c r="A34" s="43">
        <v>45406.0</v>
      </c>
      <c r="B34" s="44"/>
      <c r="C34" s="45" t="s">
        <v>2400</v>
      </c>
      <c r="D34" s="45" t="s">
        <v>2401</v>
      </c>
      <c r="E34" s="45" t="s">
        <v>2402</v>
      </c>
      <c r="F34" s="45" t="s">
        <v>2403</v>
      </c>
      <c r="G34" s="45" t="s">
        <v>2404</v>
      </c>
      <c r="H34" s="45" t="s">
        <v>2405</v>
      </c>
      <c r="I34" s="45" t="s">
        <v>2406</v>
      </c>
      <c r="J34" s="45" t="s">
        <v>2407</v>
      </c>
      <c r="K34" s="45" t="s">
        <v>2408</v>
      </c>
      <c r="L34" s="45" t="s">
        <v>2409</v>
      </c>
      <c r="M34" s="45" t="s">
        <v>245</v>
      </c>
      <c r="N34" s="45" t="s">
        <v>2410</v>
      </c>
      <c r="O34" s="45" t="s">
        <v>2446</v>
      </c>
      <c r="P34" s="44"/>
      <c r="Q34" s="44"/>
      <c r="R34" s="44"/>
      <c r="S34" s="44"/>
      <c r="T34" s="44"/>
      <c r="U34" s="44"/>
      <c r="V34" s="44"/>
      <c r="W34" s="44"/>
      <c r="X34" s="44"/>
      <c r="Y34" s="44"/>
      <c r="Z34" s="44"/>
    </row>
    <row r="35">
      <c r="A35" s="44"/>
      <c r="B35" s="44"/>
      <c r="C35" s="44"/>
      <c r="D35" s="44"/>
      <c r="E35" s="44"/>
      <c r="F35" s="44"/>
      <c r="G35" s="44"/>
      <c r="H35" s="44"/>
      <c r="I35" s="44"/>
      <c r="J35" s="44"/>
      <c r="K35" s="44"/>
      <c r="L35" s="44"/>
      <c r="M35" s="44"/>
      <c r="N35" s="44"/>
      <c r="O35" s="45" t="s">
        <v>2447</v>
      </c>
      <c r="P35" s="44"/>
      <c r="Q35" s="44"/>
      <c r="R35" s="44"/>
      <c r="S35" s="44"/>
      <c r="T35" s="44"/>
      <c r="U35" s="44"/>
      <c r="V35" s="44"/>
      <c r="W35" s="44"/>
      <c r="X35" s="44"/>
      <c r="Y35" s="44"/>
      <c r="Z35" s="44"/>
    </row>
    <row r="36">
      <c r="A36" s="44"/>
      <c r="B36" s="44"/>
      <c r="C36" s="44"/>
      <c r="D36" s="44"/>
      <c r="E36" s="44"/>
      <c r="F36" s="44"/>
      <c r="G36" s="44"/>
      <c r="H36" s="44"/>
      <c r="I36" s="45" t="s">
        <v>2448</v>
      </c>
      <c r="J36" s="44"/>
      <c r="K36" s="44"/>
      <c r="L36" s="44"/>
      <c r="M36" s="44"/>
      <c r="N36" s="44"/>
      <c r="O36" s="44"/>
      <c r="P36" s="44"/>
      <c r="Q36" s="44"/>
      <c r="R36" s="44"/>
      <c r="S36" s="44"/>
      <c r="T36" s="44"/>
      <c r="U36" s="44"/>
      <c r="V36" s="44"/>
      <c r="W36" s="44"/>
      <c r="X36" s="44"/>
      <c r="Y36" s="44"/>
      <c r="Z36" s="44"/>
    </row>
    <row r="37">
      <c r="A37" s="44"/>
      <c r="B37" s="44"/>
      <c r="C37" s="44"/>
      <c r="D37" s="44"/>
      <c r="E37" s="44"/>
      <c r="F37" s="44"/>
      <c r="G37" s="44"/>
      <c r="H37" s="44"/>
      <c r="I37" s="45" t="s">
        <v>2449</v>
      </c>
      <c r="J37" s="44"/>
      <c r="K37" s="44"/>
      <c r="L37" s="44"/>
      <c r="M37" s="44"/>
      <c r="N37" s="44"/>
      <c r="O37" s="44"/>
      <c r="P37" s="44"/>
      <c r="Q37" s="44"/>
      <c r="R37" s="44"/>
      <c r="S37" s="44"/>
      <c r="T37" s="44"/>
      <c r="U37" s="44"/>
      <c r="V37" s="44"/>
      <c r="W37" s="44"/>
      <c r="X37" s="44"/>
      <c r="Y37" s="44"/>
      <c r="Z37" s="44"/>
    </row>
    <row r="38">
      <c r="A38" s="44"/>
      <c r="B38" s="44"/>
      <c r="C38" s="44"/>
      <c r="D38" s="44"/>
      <c r="E38" s="45" t="s">
        <v>2450</v>
      </c>
      <c r="F38" s="44"/>
      <c r="G38" s="44"/>
      <c r="H38" s="44"/>
      <c r="I38" s="45" t="s">
        <v>2451</v>
      </c>
      <c r="J38" s="44"/>
      <c r="K38" s="44"/>
      <c r="L38" s="44"/>
      <c r="M38" s="44"/>
      <c r="N38" s="44"/>
      <c r="O38" s="44"/>
      <c r="P38" s="44"/>
      <c r="Q38" s="44"/>
      <c r="R38" s="44"/>
      <c r="S38" s="44"/>
      <c r="T38" s="44"/>
      <c r="U38" s="44"/>
      <c r="V38" s="44"/>
      <c r="W38" s="44"/>
      <c r="X38" s="44"/>
      <c r="Y38" s="44"/>
      <c r="Z38" s="44"/>
    </row>
    <row r="39">
      <c r="A39" s="44"/>
      <c r="B39" s="44"/>
      <c r="C39" s="44"/>
      <c r="D39" s="44"/>
      <c r="E39" s="45" t="s">
        <v>2452</v>
      </c>
      <c r="F39" s="44"/>
      <c r="G39" s="44"/>
      <c r="H39" s="44"/>
      <c r="I39" s="45" t="s">
        <v>2453</v>
      </c>
      <c r="J39" s="44"/>
      <c r="K39" s="44"/>
      <c r="L39" s="44"/>
      <c r="M39" s="44"/>
      <c r="N39" s="44"/>
      <c r="O39" s="44"/>
      <c r="P39" s="44"/>
      <c r="Q39" s="44"/>
      <c r="R39" s="44"/>
      <c r="S39" s="44"/>
      <c r="T39" s="44"/>
      <c r="U39" s="44"/>
      <c r="V39" s="44"/>
      <c r="W39" s="44"/>
      <c r="X39" s="44"/>
      <c r="Y39" s="44"/>
      <c r="Z39" s="44"/>
    </row>
    <row r="40">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c r="A42" s="48">
        <v>45408.0</v>
      </c>
      <c r="B42" s="44"/>
      <c r="C42" s="44"/>
      <c r="D42" s="44"/>
      <c r="E42" s="45" t="s">
        <v>2454</v>
      </c>
      <c r="F42" s="44"/>
      <c r="G42" s="44"/>
      <c r="H42" s="44"/>
      <c r="I42" s="44"/>
      <c r="J42" s="44"/>
      <c r="K42" s="44"/>
      <c r="L42" s="44"/>
      <c r="M42" s="44"/>
      <c r="N42" s="44"/>
      <c r="O42" s="44"/>
      <c r="P42" s="44"/>
      <c r="Q42" s="44"/>
      <c r="R42" s="44"/>
      <c r="S42" s="44"/>
      <c r="T42" s="44"/>
      <c r="U42" s="44"/>
      <c r="V42" s="44"/>
      <c r="W42" s="44"/>
      <c r="X42" s="44"/>
      <c r="Y42" s="44"/>
      <c r="Z42" s="44"/>
    </row>
    <row r="43">
      <c r="A43" s="44"/>
      <c r="B43" s="44"/>
      <c r="C43" s="44"/>
      <c r="D43" s="44"/>
      <c r="E43" s="45" t="s">
        <v>2455</v>
      </c>
      <c r="F43" s="44"/>
      <c r="G43" s="44"/>
      <c r="H43" s="44"/>
      <c r="I43" s="44"/>
      <c r="J43" s="44"/>
      <c r="K43" s="44"/>
      <c r="L43" s="44"/>
      <c r="M43" s="44"/>
      <c r="N43" s="44"/>
      <c r="O43" s="44"/>
      <c r="P43" s="44"/>
      <c r="Q43" s="44"/>
      <c r="R43" s="44"/>
      <c r="S43" s="44"/>
      <c r="T43" s="44"/>
      <c r="U43" s="44"/>
      <c r="V43" s="44"/>
      <c r="W43" s="44"/>
      <c r="X43" s="44"/>
      <c r="Y43" s="44"/>
      <c r="Z43" s="44"/>
    </row>
    <row r="44">
      <c r="A44" s="43">
        <v>45411.0</v>
      </c>
      <c r="B44" s="44"/>
      <c r="C44" s="44"/>
      <c r="D44" s="44"/>
      <c r="E44" s="45" t="s">
        <v>2456</v>
      </c>
      <c r="F44" s="44"/>
      <c r="G44" s="44"/>
      <c r="H44" s="44"/>
      <c r="I44" s="44"/>
      <c r="J44" s="44"/>
      <c r="K44" s="44"/>
      <c r="L44" s="44"/>
      <c r="M44" s="44"/>
      <c r="N44" s="44"/>
      <c r="O44" s="44"/>
      <c r="P44" s="44"/>
      <c r="Q44" s="44"/>
      <c r="R44" s="44"/>
      <c r="S44" s="44"/>
      <c r="T44" s="44"/>
      <c r="U44" s="44"/>
      <c r="V44" s="44"/>
      <c r="W44" s="44"/>
      <c r="X44" s="44"/>
      <c r="Y44" s="44"/>
      <c r="Z44" s="44"/>
    </row>
    <row r="45">
      <c r="A45" s="44"/>
      <c r="B45" s="44"/>
      <c r="C45" s="44"/>
      <c r="D45" s="44"/>
      <c r="E45" s="45" t="s">
        <v>2457</v>
      </c>
      <c r="F45" s="44"/>
      <c r="G45" s="44"/>
      <c r="H45" s="44"/>
      <c r="I45" s="44"/>
      <c r="J45" s="44"/>
      <c r="K45" s="44"/>
      <c r="L45" s="44"/>
      <c r="M45" s="44"/>
      <c r="N45" s="44"/>
      <c r="O45" s="44"/>
      <c r="P45" s="44"/>
      <c r="Q45" s="44"/>
      <c r="R45" s="44"/>
      <c r="S45" s="44"/>
      <c r="T45" s="44"/>
      <c r="U45" s="44"/>
      <c r="V45" s="44"/>
      <c r="W45" s="44"/>
      <c r="X45" s="44"/>
      <c r="Y45" s="44"/>
      <c r="Z45" s="44"/>
    </row>
    <row r="46">
      <c r="A46" s="44"/>
      <c r="B46" s="44"/>
      <c r="C46" s="44"/>
      <c r="D46" s="44"/>
      <c r="E46" s="45" t="s">
        <v>2458</v>
      </c>
      <c r="F46" s="44"/>
      <c r="G46" s="44"/>
      <c r="H46" s="44"/>
      <c r="I46" s="44"/>
      <c r="J46" s="44"/>
      <c r="K46" s="44"/>
      <c r="L46" s="44"/>
      <c r="M46" s="44"/>
      <c r="N46" s="44"/>
      <c r="O46" s="44"/>
      <c r="P46" s="44"/>
      <c r="Q46" s="44"/>
      <c r="R46" s="44"/>
      <c r="S46" s="44"/>
      <c r="T46" s="44"/>
      <c r="U46" s="44"/>
      <c r="V46" s="44"/>
      <c r="W46" s="44"/>
      <c r="X46" s="44"/>
      <c r="Y46" s="44"/>
      <c r="Z46" s="44"/>
    </row>
    <row r="47">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c r="A48" s="48">
        <v>45412.0</v>
      </c>
      <c r="B48" s="44"/>
      <c r="C48" s="44"/>
      <c r="D48" s="44"/>
      <c r="E48" s="45" t="s">
        <v>2459</v>
      </c>
      <c r="F48" s="44"/>
      <c r="G48" s="44"/>
      <c r="H48" s="44"/>
      <c r="I48" s="44"/>
      <c r="J48" s="44"/>
      <c r="K48" s="44"/>
      <c r="L48" s="44"/>
      <c r="M48" s="44"/>
      <c r="N48" s="44"/>
      <c r="O48" s="44"/>
      <c r="P48" s="44"/>
      <c r="Q48" s="44"/>
      <c r="R48" s="44"/>
      <c r="S48" s="44"/>
      <c r="T48" s="44"/>
      <c r="U48" s="44"/>
      <c r="V48" s="44"/>
      <c r="W48" s="44"/>
      <c r="X48" s="44"/>
      <c r="Y48" s="44"/>
      <c r="Z48" s="44"/>
    </row>
    <row r="49">
      <c r="A49" s="44"/>
      <c r="B49" s="44"/>
      <c r="C49" s="44"/>
      <c r="D49" s="44"/>
      <c r="E49" s="45" t="s">
        <v>2460</v>
      </c>
      <c r="F49" s="44"/>
      <c r="G49" s="44"/>
      <c r="H49" s="44"/>
      <c r="I49" s="44"/>
      <c r="J49" s="44"/>
      <c r="K49" s="44"/>
      <c r="L49" s="44"/>
      <c r="M49" s="44"/>
      <c r="N49" s="44"/>
      <c r="O49" s="44"/>
      <c r="P49" s="44"/>
      <c r="Q49" s="44"/>
      <c r="R49" s="44"/>
      <c r="S49" s="44"/>
      <c r="T49" s="44"/>
      <c r="U49" s="44"/>
      <c r="V49" s="44"/>
      <c r="W49" s="44"/>
      <c r="X49" s="44"/>
      <c r="Y49" s="44"/>
      <c r="Z49" s="44"/>
    </row>
    <row r="50">
      <c r="A50" s="49">
        <v>45413.0</v>
      </c>
      <c r="B50" s="45" t="s">
        <v>2461</v>
      </c>
      <c r="C50" s="45" t="s">
        <v>2462</v>
      </c>
      <c r="D50" s="44"/>
      <c r="E50" s="44"/>
      <c r="F50" s="44"/>
      <c r="G50" s="44"/>
      <c r="H50" s="44"/>
      <c r="I50" s="44"/>
      <c r="J50" s="44"/>
      <c r="K50" s="44"/>
      <c r="L50" s="44"/>
      <c r="M50" s="44"/>
      <c r="N50" s="44"/>
      <c r="O50" s="44"/>
      <c r="P50" s="44"/>
      <c r="Q50" s="44"/>
      <c r="R50" s="44"/>
      <c r="S50" s="44"/>
      <c r="T50" s="44"/>
      <c r="U50" s="44"/>
      <c r="V50" s="44"/>
      <c r="W50" s="44"/>
      <c r="X50" s="44"/>
      <c r="Y50" s="44"/>
      <c r="Z50" s="44"/>
    </row>
    <row r="51">
      <c r="A51" s="49">
        <v>45414.0</v>
      </c>
      <c r="B51" s="45" t="s">
        <v>2463</v>
      </c>
      <c r="C51" s="44"/>
      <c r="D51" s="44"/>
      <c r="E51" s="44"/>
      <c r="F51" s="44"/>
      <c r="G51" s="44"/>
      <c r="H51" s="44"/>
      <c r="I51" s="44"/>
      <c r="J51" s="44"/>
      <c r="K51" s="44"/>
      <c r="L51" s="44"/>
      <c r="M51" s="44"/>
      <c r="N51" s="44"/>
      <c r="O51" s="44"/>
      <c r="P51" s="44"/>
      <c r="Q51" s="44"/>
      <c r="R51" s="44"/>
      <c r="S51" s="44"/>
      <c r="T51" s="44"/>
      <c r="U51" s="44"/>
      <c r="V51" s="44"/>
      <c r="W51" s="44"/>
      <c r="X51" s="44"/>
      <c r="Y51" s="44"/>
      <c r="Z51" s="44"/>
    </row>
    <row r="52">
      <c r="A52" s="44"/>
      <c r="B52" s="45" t="s">
        <v>2464</v>
      </c>
      <c r="C52" s="44"/>
      <c r="D52" s="44"/>
      <c r="E52" s="44"/>
      <c r="F52" s="44"/>
      <c r="G52" s="44"/>
      <c r="H52" s="44"/>
      <c r="I52" s="44"/>
      <c r="J52" s="44"/>
      <c r="K52" s="44"/>
      <c r="L52" s="44"/>
      <c r="M52" s="44"/>
      <c r="N52" s="44"/>
      <c r="O52" s="44"/>
      <c r="P52" s="44"/>
      <c r="Q52" s="44"/>
      <c r="R52" s="44"/>
      <c r="S52" s="44"/>
      <c r="T52" s="44"/>
      <c r="U52" s="44"/>
      <c r="V52" s="44"/>
      <c r="W52" s="44"/>
      <c r="X52" s="44"/>
      <c r="Y52" s="44"/>
      <c r="Z52" s="44"/>
    </row>
    <row r="53">
      <c r="A53" s="50">
        <v>45415.0</v>
      </c>
      <c r="B53" s="45" t="s">
        <v>2465</v>
      </c>
      <c r="C53" s="45" t="s">
        <v>2466</v>
      </c>
      <c r="D53" s="44"/>
      <c r="E53" s="45">
        <v>1.0</v>
      </c>
      <c r="F53" s="44"/>
      <c r="G53" s="44"/>
      <c r="H53" s="44"/>
      <c r="I53" s="44"/>
      <c r="J53" s="44"/>
      <c r="K53" s="44"/>
      <c r="L53" s="44"/>
      <c r="M53" s="44"/>
      <c r="N53" s="44"/>
      <c r="O53" s="44"/>
      <c r="P53" s="44"/>
      <c r="Q53" s="44"/>
      <c r="R53" s="44"/>
      <c r="S53" s="44"/>
      <c r="T53" s="44"/>
      <c r="U53" s="44"/>
      <c r="V53" s="44"/>
      <c r="W53" s="44"/>
      <c r="X53" s="44"/>
      <c r="Y53" s="44"/>
      <c r="Z53" s="44"/>
    </row>
    <row r="54">
      <c r="A54" s="44"/>
      <c r="B54" s="46">
        <v>0.5833333333333334</v>
      </c>
      <c r="C54" s="46">
        <v>0.59375</v>
      </c>
      <c r="D54" s="44"/>
      <c r="E54" s="45">
        <v>1.0</v>
      </c>
      <c r="F54" s="44"/>
      <c r="G54" s="44"/>
      <c r="H54" s="44"/>
      <c r="I54" s="44"/>
      <c r="J54" s="44"/>
      <c r="K54" s="44"/>
      <c r="L54" s="44"/>
      <c r="M54" s="44"/>
      <c r="N54" s="44"/>
      <c r="O54" s="44"/>
      <c r="P54" s="44"/>
      <c r="Q54" s="44"/>
      <c r="R54" s="44"/>
      <c r="S54" s="44"/>
      <c r="T54" s="44"/>
      <c r="U54" s="44"/>
      <c r="V54" s="44"/>
      <c r="W54" s="44"/>
      <c r="X54" s="44"/>
      <c r="Y54" s="44"/>
      <c r="Z54" s="44"/>
    </row>
    <row r="55">
      <c r="A55" s="44"/>
      <c r="B55" s="46">
        <v>0.61875</v>
      </c>
      <c r="C55" s="46">
        <v>0.6354166666666666</v>
      </c>
      <c r="D55" s="44"/>
      <c r="E55" s="45" t="s">
        <v>2467</v>
      </c>
      <c r="F55" s="44"/>
      <c r="G55" s="44"/>
      <c r="H55" s="44"/>
      <c r="I55" s="44"/>
      <c r="J55" s="44"/>
      <c r="K55" s="44"/>
      <c r="L55" s="44"/>
      <c r="M55" s="44"/>
      <c r="N55" s="44"/>
      <c r="O55" s="44"/>
      <c r="P55" s="44"/>
      <c r="Q55" s="44"/>
      <c r="R55" s="44"/>
      <c r="S55" s="44"/>
      <c r="T55" s="44"/>
      <c r="U55" s="44"/>
      <c r="V55" s="44"/>
      <c r="W55" s="44"/>
      <c r="X55" s="44"/>
      <c r="Y55" s="44"/>
      <c r="Z55" s="44"/>
    </row>
    <row r="56">
      <c r="A56" s="44"/>
      <c r="B56" s="45" t="s">
        <v>2468</v>
      </c>
      <c r="C56" s="44"/>
      <c r="D56" s="44"/>
      <c r="E56" s="45">
        <v>14.0</v>
      </c>
      <c r="F56" s="44"/>
      <c r="G56" s="44"/>
      <c r="H56" s="44"/>
      <c r="I56" s="44"/>
      <c r="J56" s="44"/>
      <c r="K56" s="44"/>
      <c r="L56" s="44"/>
      <c r="M56" s="44"/>
      <c r="N56" s="44"/>
      <c r="O56" s="44"/>
      <c r="P56" s="44"/>
      <c r="Q56" s="44"/>
      <c r="R56" s="44"/>
      <c r="S56" s="44"/>
      <c r="T56" s="44"/>
      <c r="U56" s="44"/>
      <c r="V56" s="44"/>
      <c r="W56" s="44"/>
      <c r="X56" s="44"/>
      <c r="Y56" s="44"/>
      <c r="Z56" s="44"/>
    </row>
    <row r="57">
      <c r="A57" s="44"/>
      <c r="B57" s="45" t="s">
        <v>2469</v>
      </c>
      <c r="C57" s="44"/>
      <c r="D57" s="44"/>
      <c r="E57" s="45">
        <v>1.5</v>
      </c>
      <c r="F57" s="44"/>
      <c r="G57" s="44"/>
      <c r="H57" s="44"/>
      <c r="I57" s="44"/>
      <c r="J57" s="44"/>
      <c r="K57" s="44"/>
      <c r="L57" s="44"/>
      <c r="M57" s="44"/>
      <c r="N57" s="44"/>
      <c r="O57" s="44"/>
      <c r="P57" s="44"/>
      <c r="Q57" s="44"/>
      <c r="R57" s="44"/>
      <c r="S57" s="44"/>
      <c r="T57" s="44"/>
      <c r="U57" s="44"/>
      <c r="V57" s="44"/>
      <c r="W57" s="44"/>
      <c r="X57" s="44"/>
      <c r="Y57" s="44"/>
      <c r="Z57" s="44"/>
    </row>
    <row r="58">
      <c r="A58" s="45" t="s">
        <v>2470</v>
      </c>
      <c r="B58" s="45" t="s">
        <v>2471</v>
      </c>
      <c r="C58" s="44"/>
      <c r="D58" s="44"/>
      <c r="E58" s="44"/>
      <c r="F58" s="44"/>
      <c r="G58" s="44"/>
      <c r="H58" s="44"/>
      <c r="I58" s="44"/>
      <c r="J58" s="44"/>
      <c r="K58" s="44"/>
      <c r="L58" s="44"/>
      <c r="M58" s="44"/>
      <c r="N58" s="44"/>
      <c r="O58" s="44"/>
      <c r="P58" s="44"/>
      <c r="Q58" s="44"/>
      <c r="R58" s="44"/>
      <c r="S58" s="44"/>
      <c r="T58" s="44"/>
      <c r="U58" s="44"/>
      <c r="V58" s="44"/>
      <c r="W58" s="44"/>
      <c r="X58" s="44"/>
      <c r="Y58" s="44"/>
      <c r="Z58" s="44"/>
    </row>
    <row r="59">
      <c r="A59" s="44"/>
      <c r="B59" s="46">
        <v>0.33958333333333335</v>
      </c>
      <c r="C59" s="46">
        <v>0.40625</v>
      </c>
      <c r="D59" s="44"/>
      <c r="E59" s="45">
        <v>2.0</v>
      </c>
      <c r="F59" s="44"/>
      <c r="G59" s="44"/>
      <c r="H59" s="44"/>
      <c r="I59" s="44"/>
      <c r="J59" s="44"/>
      <c r="K59" s="44"/>
      <c r="L59" s="44"/>
      <c r="M59" s="44"/>
      <c r="N59" s="44"/>
      <c r="O59" s="44"/>
      <c r="P59" s="44"/>
      <c r="Q59" s="44"/>
      <c r="R59" s="44"/>
      <c r="S59" s="44"/>
      <c r="T59" s="44"/>
      <c r="U59" s="44"/>
      <c r="V59" s="44"/>
      <c r="W59" s="44"/>
      <c r="X59" s="44"/>
      <c r="Y59" s="44"/>
      <c r="Z59" s="44"/>
    </row>
    <row r="60">
      <c r="A60" s="49">
        <v>45416.0</v>
      </c>
      <c r="B60" s="46">
        <v>0.34375</v>
      </c>
      <c r="C60" s="46">
        <v>0.38680555555555557</v>
      </c>
      <c r="D60" s="44"/>
      <c r="E60" s="44"/>
      <c r="F60" s="44"/>
      <c r="G60" s="44"/>
      <c r="H60" s="44"/>
      <c r="I60" s="44"/>
      <c r="J60" s="44"/>
      <c r="K60" s="44"/>
      <c r="L60" s="44"/>
      <c r="M60" s="44"/>
      <c r="N60" s="44"/>
      <c r="O60" s="44"/>
      <c r="P60" s="44"/>
      <c r="Q60" s="44"/>
      <c r="R60" s="44"/>
      <c r="S60" s="44"/>
      <c r="T60" s="44"/>
      <c r="U60" s="44"/>
      <c r="V60" s="44"/>
      <c r="W60" s="44"/>
      <c r="X60" s="44"/>
      <c r="Y60" s="44"/>
      <c r="Z60" s="44"/>
    </row>
    <row r="61">
      <c r="A61" s="50">
        <v>45417.0</v>
      </c>
      <c r="B61" s="46">
        <v>0.375</v>
      </c>
      <c r="C61" s="46">
        <v>0.4166666666666667</v>
      </c>
      <c r="D61" s="44"/>
      <c r="E61" s="45" t="s">
        <v>2472</v>
      </c>
      <c r="F61" s="44"/>
      <c r="G61" s="44"/>
      <c r="H61" s="44"/>
      <c r="I61" s="44"/>
      <c r="J61" s="44"/>
      <c r="K61" s="44"/>
      <c r="L61" s="44"/>
      <c r="M61" s="44"/>
      <c r="N61" s="44"/>
      <c r="O61" s="44"/>
      <c r="P61" s="44"/>
      <c r="Q61" s="44"/>
      <c r="R61" s="44"/>
      <c r="S61" s="44"/>
      <c r="T61" s="44"/>
      <c r="U61" s="44"/>
      <c r="V61" s="44"/>
      <c r="W61" s="44"/>
      <c r="X61" s="44"/>
      <c r="Y61" s="44"/>
      <c r="Z61" s="44"/>
    </row>
    <row r="62">
      <c r="A62" s="49">
        <v>45418.0</v>
      </c>
      <c r="B62" s="46">
        <v>0.11805555555555555</v>
      </c>
      <c r="C62" s="44"/>
      <c r="D62" s="44"/>
      <c r="E62" s="44"/>
      <c r="F62" s="44"/>
      <c r="G62" s="44"/>
      <c r="H62" s="44"/>
      <c r="I62" s="44"/>
      <c r="J62" s="44"/>
      <c r="K62" s="44"/>
      <c r="L62" s="44"/>
      <c r="M62" s="44"/>
      <c r="N62" s="44"/>
      <c r="O62" s="44"/>
      <c r="P62" s="44"/>
      <c r="Q62" s="44"/>
      <c r="R62" s="44"/>
      <c r="S62" s="44"/>
      <c r="T62" s="44"/>
      <c r="U62" s="44"/>
      <c r="V62" s="44"/>
      <c r="W62" s="44"/>
      <c r="X62" s="44"/>
      <c r="Y62" s="44"/>
      <c r="Z62" s="44"/>
    </row>
    <row r="63">
      <c r="A63" s="44"/>
      <c r="B63" s="46">
        <v>0.5</v>
      </c>
      <c r="C63" s="46">
        <v>0.041666666666666664</v>
      </c>
      <c r="D63" s="45" t="s">
        <v>2473</v>
      </c>
      <c r="E63" s="44"/>
      <c r="F63" s="44"/>
      <c r="G63" s="44"/>
      <c r="H63" s="44"/>
      <c r="I63" s="44"/>
      <c r="J63" s="44"/>
      <c r="K63" s="44"/>
      <c r="L63" s="44"/>
      <c r="M63" s="44"/>
      <c r="N63" s="44"/>
      <c r="O63" s="44"/>
      <c r="P63" s="44"/>
      <c r="Q63" s="44"/>
      <c r="R63" s="44"/>
      <c r="S63" s="44"/>
      <c r="T63" s="44"/>
      <c r="U63" s="44"/>
      <c r="V63" s="44"/>
      <c r="W63" s="44"/>
      <c r="X63" s="44"/>
      <c r="Y63" s="44"/>
      <c r="Z63" s="44"/>
    </row>
    <row r="64">
      <c r="A64" s="44"/>
      <c r="B64" s="46">
        <v>0.3888888888888889</v>
      </c>
      <c r="C64" s="46">
        <v>0.5</v>
      </c>
      <c r="D64" s="44"/>
      <c r="E64" s="44"/>
      <c r="F64" s="44"/>
      <c r="G64" s="44"/>
      <c r="H64" s="44"/>
      <c r="I64" s="44"/>
      <c r="J64" s="44"/>
      <c r="K64" s="44"/>
      <c r="L64" s="44"/>
      <c r="M64" s="44"/>
      <c r="N64" s="44"/>
      <c r="O64" s="44"/>
      <c r="P64" s="44"/>
      <c r="Q64" s="44"/>
      <c r="R64" s="44"/>
      <c r="S64" s="44"/>
      <c r="T64" s="44"/>
      <c r="U64" s="44"/>
      <c r="V64" s="44"/>
      <c r="W64" s="44"/>
      <c r="X64" s="44"/>
      <c r="Y64" s="44"/>
      <c r="Z64" s="44"/>
    </row>
    <row r="65">
      <c r="A65" s="49">
        <v>45419.0</v>
      </c>
      <c r="B65" s="45" t="s">
        <v>2474</v>
      </c>
      <c r="C65" s="44"/>
      <c r="D65" s="44"/>
      <c r="E65" s="44"/>
      <c r="F65" s="44"/>
      <c r="G65" s="44"/>
      <c r="H65" s="44"/>
      <c r="I65" s="44"/>
      <c r="J65" s="44"/>
      <c r="K65" s="44"/>
      <c r="L65" s="44"/>
      <c r="M65" s="44"/>
      <c r="N65" s="44"/>
      <c r="O65" s="44"/>
      <c r="P65" s="44"/>
      <c r="Q65" s="44"/>
      <c r="R65" s="44"/>
      <c r="S65" s="44"/>
      <c r="T65" s="44"/>
      <c r="U65" s="44"/>
      <c r="V65" s="44"/>
      <c r="W65" s="44"/>
      <c r="X65" s="44"/>
      <c r="Y65" s="44"/>
      <c r="Z65" s="44"/>
    </row>
    <row r="66">
      <c r="A66" s="44"/>
      <c r="B66" s="51">
        <v>45605.0</v>
      </c>
      <c r="C66" s="45" t="s">
        <v>2475</v>
      </c>
      <c r="D66" s="45">
        <v>2.0</v>
      </c>
      <c r="E66" s="44"/>
      <c r="F66" s="44"/>
      <c r="G66" s="44"/>
      <c r="H66" s="44"/>
      <c r="I66" s="44"/>
      <c r="J66" s="44"/>
      <c r="K66" s="44"/>
      <c r="L66" s="44"/>
      <c r="M66" s="44"/>
      <c r="N66" s="44"/>
      <c r="O66" s="44"/>
      <c r="P66" s="44"/>
      <c r="Q66" s="44"/>
      <c r="R66" s="44"/>
      <c r="S66" s="44"/>
      <c r="T66" s="44"/>
      <c r="U66" s="44"/>
      <c r="V66" s="44"/>
      <c r="W66" s="44"/>
      <c r="X66" s="44"/>
      <c r="Y66" s="44"/>
      <c r="Z66" s="44"/>
    </row>
    <row r="67">
      <c r="A67" s="44"/>
      <c r="B67" s="51">
        <v>45363.0</v>
      </c>
      <c r="C67" s="45" t="s">
        <v>2476</v>
      </c>
      <c r="D67" s="45">
        <v>3.0</v>
      </c>
      <c r="E67" s="44"/>
      <c r="F67" s="44"/>
      <c r="G67" s="44"/>
      <c r="H67" s="44"/>
      <c r="I67" s="44"/>
      <c r="J67" s="44"/>
      <c r="K67" s="44"/>
      <c r="L67" s="44"/>
      <c r="M67" s="44"/>
      <c r="N67" s="44"/>
      <c r="O67" s="44"/>
      <c r="P67" s="44"/>
      <c r="Q67" s="44"/>
      <c r="R67" s="44"/>
      <c r="S67" s="44"/>
      <c r="T67" s="44"/>
      <c r="U67" s="44"/>
      <c r="V67" s="44"/>
      <c r="W67" s="44"/>
      <c r="X67" s="44"/>
      <c r="Y67" s="44"/>
      <c r="Z67" s="44"/>
    </row>
    <row r="68">
      <c r="A68" s="44"/>
      <c r="B68" s="51">
        <v>45385.0</v>
      </c>
      <c r="C68" s="45" t="s">
        <v>2477</v>
      </c>
      <c r="D68" s="44"/>
      <c r="E68" s="44"/>
      <c r="F68" s="44"/>
      <c r="G68" s="44"/>
      <c r="H68" s="44"/>
      <c r="I68" s="44"/>
      <c r="J68" s="44"/>
      <c r="K68" s="44"/>
      <c r="L68" s="44"/>
      <c r="M68" s="44"/>
      <c r="N68" s="44"/>
      <c r="O68" s="44"/>
      <c r="P68" s="44"/>
      <c r="Q68" s="44"/>
      <c r="R68" s="44"/>
      <c r="S68" s="44"/>
      <c r="T68" s="44"/>
      <c r="U68" s="44"/>
      <c r="V68" s="44"/>
      <c r="W68" s="44"/>
      <c r="X68" s="44"/>
      <c r="Y68" s="44"/>
      <c r="Z68" s="44"/>
    </row>
    <row r="69">
      <c r="A69" s="44"/>
      <c r="B69" s="51">
        <v>45447.0</v>
      </c>
      <c r="C69" s="45" t="s">
        <v>2478</v>
      </c>
      <c r="D69" s="45">
        <v>2.0</v>
      </c>
      <c r="E69" s="44"/>
      <c r="F69" s="44"/>
      <c r="G69" s="44"/>
      <c r="H69" s="44"/>
      <c r="I69" s="44"/>
      <c r="J69" s="44"/>
      <c r="K69" s="44"/>
      <c r="L69" s="44"/>
      <c r="M69" s="44"/>
      <c r="N69" s="44"/>
      <c r="O69" s="44"/>
      <c r="P69" s="44"/>
      <c r="Q69" s="44"/>
      <c r="R69" s="44"/>
      <c r="S69" s="44"/>
      <c r="T69" s="44"/>
      <c r="U69" s="44"/>
      <c r="V69" s="44"/>
      <c r="W69" s="44"/>
      <c r="X69" s="44"/>
      <c r="Y69" s="44"/>
      <c r="Z69" s="44"/>
    </row>
    <row r="70">
      <c r="A70" s="44"/>
      <c r="B70" s="51">
        <v>45479.0</v>
      </c>
      <c r="C70" s="45" t="s">
        <v>2479</v>
      </c>
      <c r="D70" s="44"/>
      <c r="E70" s="44"/>
      <c r="F70" s="44"/>
      <c r="G70" s="44"/>
      <c r="H70" s="44"/>
      <c r="I70" s="44"/>
      <c r="J70" s="44"/>
      <c r="K70" s="44"/>
      <c r="L70" s="44"/>
      <c r="M70" s="44"/>
      <c r="N70" s="44"/>
      <c r="O70" s="44"/>
      <c r="P70" s="44"/>
      <c r="Q70" s="44"/>
      <c r="R70" s="44"/>
      <c r="S70" s="44"/>
      <c r="T70" s="44"/>
      <c r="U70" s="44"/>
      <c r="V70" s="44"/>
      <c r="W70" s="44"/>
      <c r="X70" s="44"/>
      <c r="Y70" s="44"/>
      <c r="Z70" s="44"/>
    </row>
    <row r="71">
      <c r="A71" s="44"/>
      <c r="B71" s="51">
        <v>45511.0</v>
      </c>
      <c r="C71" s="45" t="s">
        <v>2480</v>
      </c>
      <c r="D71" s="44"/>
      <c r="E71" s="44"/>
      <c r="F71" s="44"/>
      <c r="G71" s="44"/>
      <c r="H71" s="44"/>
      <c r="I71" s="44"/>
      <c r="J71" s="44"/>
      <c r="K71" s="44"/>
      <c r="L71" s="44"/>
      <c r="M71" s="44"/>
      <c r="N71" s="44"/>
      <c r="O71" s="44"/>
      <c r="P71" s="44"/>
      <c r="Q71" s="44"/>
      <c r="R71" s="44"/>
      <c r="S71" s="44"/>
      <c r="T71" s="44"/>
      <c r="U71" s="44"/>
      <c r="V71" s="44"/>
      <c r="W71" s="44"/>
      <c r="X71" s="44"/>
      <c r="Y71" s="44"/>
      <c r="Z71" s="44"/>
    </row>
    <row r="72">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c r="A73" s="49">
        <v>45420.0</v>
      </c>
      <c r="B73" s="45" t="s">
        <v>2481</v>
      </c>
      <c r="C73" s="45" t="s">
        <v>2482</v>
      </c>
      <c r="D73" s="44"/>
      <c r="E73" s="44"/>
      <c r="F73" s="44"/>
      <c r="G73" s="44"/>
      <c r="H73" s="44"/>
      <c r="I73" s="44"/>
      <c r="J73" s="44"/>
      <c r="K73" s="44"/>
      <c r="L73" s="44"/>
      <c r="M73" s="44"/>
      <c r="N73" s="44"/>
      <c r="O73" s="44"/>
      <c r="P73" s="44"/>
      <c r="Q73" s="44"/>
      <c r="R73" s="44"/>
      <c r="S73" s="44"/>
      <c r="T73" s="44"/>
      <c r="U73" s="44"/>
      <c r="V73" s="44"/>
      <c r="W73" s="44"/>
      <c r="X73" s="44"/>
      <c r="Y73" s="44"/>
      <c r="Z73" s="44"/>
    </row>
    <row r="74">
      <c r="A74" s="44"/>
      <c r="B74" s="45" t="s">
        <v>2483</v>
      </c>
      <c r="C74" s="45" t="s">
        <v>2484</v>
      </c>
      <c r="D74" s="44"/>
      <c r="E74" s="44"/>
      <c r="F74" s="44"/>
      <c r="G74" s="44"/>
      <c r="H74" s="44"/>
      <c r="I74" s="44"/>
      <c r="J74" s="44"/>
      <c r="K74" s="44"/>
      <c r="L74" s="44"/>
      <c r="M74" s="44"/>
      <c r="N74" s="44"/>
      <c r="O74" s="44"/>
      <c r="P74" s="44"/>
      <c r="Q74" s="44"/>
      <c r="R74" s="44"/>
      <c r="S74" s="44"/>
      <c r="T74" s="44"/>
      <c r="U74" s="44"/>
      <c r="V74" s="44"/>
      <c r="W74" s="44"/>
      <c r="X74" s="44"/>
      <c r="Y74" s="44"/>
      <c r="Z74" s="44"/>
    </row>
    <row r="75">
      <c r="A75" s="44"/>
      <c r="B75" s="45" t="s">
        <v>2485</v>
      </c>
      <c r="C75" s="45" t="s">
        <v>2482</v>
      </c>
      <c r="D75" s="44"/>
      <c r="E75" s="44"/>
      <c r="F75" s="44"/>
      <c r="G75" s="44"/>
      <c r="H75" s="44"/>
      <c r="I75" s="44"/>
      <c r="J75" s="44"/>
      <c r="K75" s="44"/>
      <c r="L75" s="44"/>
      <c r="M75" s="44"/>
      <c r="N75" s="44"/>
      <c r="O75" s="44"/>
      <c r="P75" s="44"/>
      <c r="Q75" s="44"/>
      <c r="R75" s="44"/>
      <c r="S75" s="44"/>
      <c r="T75" s="44"/>
      <c r="U75" s="44"/>
      <c r="V75" s="44"/>
      <c r="W75" s="44"/>
      <c r="X75" s="44"/>
      <c r="Y75" s="44"/>
      <c r="Z75" s="44"/>
    </row>
    <row r="76">
      <c r="A76" s="44"/>
      <c r="B76" s="45" t="s">
        <v>2486</v>
      </c>
      <c r="C76" s="45">
        <v>1.5</v>
      </c>
      <c r="D76" s="44"/>
      <c r="E76" s="44"/>
      <c r="F76" s="44"/>
      <c r="G76" s="44"/>
      <c r="H76" s="44"/>
      <c r="I76" s="44"/>
      <c r="J76" s="44"/>
      <c r="K76" s="44"/>
      <c r="L76" s="44"/>
      <c r="M76" s="44"/>
      <c r="N76" s="44"/>
      <c r="O76" s="44"/>
      <c r="P76" s="44"/>
      <c r="Q76" s="44"/>
      <c r="R76" s="44"/>
      <c r="S76" s="44"/>
      <c r="T76" s="44"/>
      <c r="U76" s="44"/>
      <c r="V76" s="44"/>
      <c r="W76" s="44"/>
      <c r="X76" s="44"/>
      <c r="Y76" s="44"/>
      <c r="Z76" s="44"/>
    </row>
    <row r="77">
      <c r="A77" s="44"/>
      <c r="B77" s="46">
        <v>0.32083333333333336</v>
      </c>
      <c r="C77" s="44"/>
      <c r="D77" s="44"/>
      <c r="E77" s="44"/>
      <c r="F77" s="44"/>
      <c r="G77" s="44"/>
      <c r="H77" s="44"/>
      <c r="I77" s="44"/>
      <c r="J77" s="44"/>
      <c r="K77" s="44"/>
      <c r="L77" s="44"/>
      <c r="M77" s="44"/>
      <c r="N77" s="44"/>
      <c r="O77" s="44"/>
      <c r="P77" s="44"/>
      <c r="Q77" s="44"/>
      <c r="R77" s="44"/>
      <c r="S77" s="44"/>
      <c r="T77" s="44"/>
      <c r="U77" s="44"/>
      <c r="V77" s="44"/>
      <c r="W77" s="44"/>
      <c r="X77" s="44"/>
      <c r="Y77" s="44"/>
      <c r="Z77" s="44"/>
    </row>
    <row r="78">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c r="A79" s="49">
        <v>45421.0</v>
      </c>
      <c r="B79" s="45" t="s">
        <v>2487</v>
      </c>
      <c r="C79" s="44"/>
      <c r="D79" s="44"/>
      <c r="E79" s="44"/>
      <c r="F79" s="44"/>
      <c r="G79" s="44"/>
      <c r="H79" s="44"/>
      <c r="I79" s="44"/>
      <c r="J79" s="44"/>
      <c r="K79" s="44"/>
      <c r="L79" s="44"/>
      <c r="M79" s="44"/>
      <c r="N79" s="44"/>
      <c r="O79" s="44"/>
      <c r="P79" s="44"/>
      <c r="Q79" s="44"/>
      <c r="R79" s="44"/>
      <c r="S79" s="44"/>
      <c r="T79" s="44"/>
      <c r="U79" s="44"/>
      <c r="V79" s="44"/>
      <c r="W79" s="44"/>
      <c r="X79" s="44"/>
      <c r="Y79" s="44"/>
      <c r="Z79" s="44"/>
    </row>
    <row r="80">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c r="A81" s="52">
        <v>45422.0</v>
      </c>
      <c r="B81" s="45" t="s">
        <v>2488</v>
      </c>
      <c r="C81" s="45" t="s">
        <v>2489</v>
      </c>
      <c r="D81" s="44"/>
      <c r="E81" s="45">
        <v>4.0</v>
      </c>
      <c r="F81" s="44"/>
      <c r="G81" s="44"/>
      <c r="H81" s="44"/>
      <c r="I81" s="44"/>
      <c r="J81" s="44"/>
      <c r="K81" s="44"/>
      <c r="L81" s="44"/>
      <c r="M81" s="44"/>
      <c r="N81" s="44"/>
      <c r="O81" s="44"/>
      <c r="P81" s="44"/>
      <c r="Q81" s="44"/>
      <c r="R81" s="44"/>
      <c r="S81" s="44"/>
      <c r="T81" s="44"/>
      <c r="U81" s="44"/>
      <c r="V81" s="44"/>
      <c r="W81" s="44"/>
      <c r="X81" s="44"/>
      <c r="Y81" s="44"/>
      <c r="Z81" s="44"/>
    </row>
    <row r="82">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c r="A83" s="45" t="s">
        <v>2490</v>
      </c>
      <c r="B83" s="46">
        <v>0.4236111111111111</v>
      </c>
      <c r="C83" s="46">
        <v>0.4375</v>
      </c>
      <c r="D83" s="45" t="s">
        <v>2491</v>
      </c>
      <c r="E83" s="45" t="s">
        <v>2489</v>
      </c>
      <c r="F83" s="44"/>
      <c r="G83" s="44"/>
      <c r="H83" s="44"/>
      <c r="I83" s="44"/>
      <c r="J83" s="44"/>
      <c r="K83" s="44"/>
      <c r="L83" s="44"/>
      <c r="M83" s="44"/>
      <c r="N83" s="44"/>
      <c r="O83" s="44"/>
      <c r="P83" s="44"/>
      <c r="Q83" s="44"/>
      <c r="R83" s="44"/>
      <c r="S83" s="44"/>
      <c r="T83" s="44"/>
      <c r="U83" s="44"/>
      <c r="V83" s="44"/>
      <c r="W83" s="44"/>
      <c r="X83" s="44"/>
      <c r="Y83" s="44"/>
      <c r="Z83" s="44"/>
    </row>
    <row r="84">
      <c r="A84" s="44"/>
      <c r="B84" s="46">
        <v>0.5138888888888888</v>
      </c>
      <c r="C84" s="46">
        <v>0.5694444444444444</v>
      </c>
      <c r="D84" s="45" t="s">
        <v>2492</v>
      </c>
      <c r="E84" s="45" t="s">
        <v>2493</v>
      </c>
      <c r="F84" s="44"/>
      <c r="G84" s="44"/>
      <c r="H84" s="44"/>
      <c r="I84" s="44"/>
      <c r="J84" s="44"/>
      <c r="K84" s="44"/>
      <c r="L84" s="44"/>
      <c r="M84" s="44"/>
      <c r="N84" s="44"/>
      <c r="O84" s="44"/>
      <c r="P84" s="44"/>
      <c r="Q84" s="44"/>
      <c r="R84" s="44"/>
      <c r="S84" s="44"/>
      <c r="T84" s="44"/>
      <c r="U84" s="44"/>
      <c r="V84" s="44"/>
      <c r="W84" s="44"/>
      <c r="X84" s="44"/>
      <c r="Y84" s="44"/>
      <c r="Z84" s="44"/>
    </row>
    <row r="85">
      <c r="A85" s="44"/>
      <c r="B85" s="46">
        <v>0.7916666666666666</v>
      </c>
      <c r="C85" s="46">
        <v>0.8229166666666666</v>
      </c>
      <c r="D85" s="45" t="s">
        <v>2494</v>
      </c>
      <c r="E85" s="44"/>
      <c r="F85" s="44"/>
      <c r="G85" s="44"/>
      <c r="H85" s="44"/>
      <c r="I85" s="44"/>
      <c r="J85" s="44"/>
      <c r="K85" s="44"/>
      <c r="L85" s="44"/>
      <c r="M85" s="44"/>
      <c r="N85" s="44"/>
      <c r="O85" s="44"/>
      <c r="P85" s="44"/>
      <c r="Q85" s="44"/>
      <c r="R85" s="44"/>
      <c r="S85" s="44"/>
      <c r="T85" s="44"/>
      <c r="U85" s="44"/>
      <c r="V85" s="44"/>
      <c r="W85" s="44"/>
      <c r="X85" s="44"/>
      <c r="Y85" s="44"/>
      <c r="Z85" s="44"/>
    </row>
    <row r="86">
      <c r="A86" s="44"/>
      <c r="B86" s="46">
        <v>0.9166666666666666</v>
      </c>
      <c r="C86" s="46">
        <v>0.020833333333333332</v>
      </c>
      <c r="D86" s="45" t="s">
        <v>2495</v>
      </c>
      <c r="E86" s="44"/>
      <c r="F86" s="44"/>
      <c r="G86" s="44"/>
      <c r="H86" s="44"/>
      <c r="I86" s="44"/>
      <c r="J86" s="44"/>
      <c r="K86" s="44"/>
      <c r="L86" s="44"/>
      <c r="M86" s="44"/>
      <c r="N86" s="44"/>
      <c r="O86" s="44"/>
      <c r="P86" s="44"/>
      <c r="Q86" s="44"/>
      <c r="R86" s="44"/>
      <c r="S86" s="44"/>
      <c r="T86" s="44"/>
      <c r="U86" s="44"/>
      <c r="V86" s="44"/>
      <c r="W86" s="44"/>
      <c r="X86" s="44"/>
      <c r="Y86" s="44"/>
      <c r="Z86" s="44"/>
    </row>
    <row r="87">
      <c r="A87" s="44"/>
      <c r="B87" s="44"/>
      <c r="C87" s="44"/>
      <c r="D87" s="45" t="s">
        <v>2496</v>
      </c>
      <c r="E87" s="44"/>
      <c r="F87" s="44"/>
      <c r="G87" s="44"/>
      <c r="H87" s="44"/>
      <c r="I87" s="44"/>
      <c r="J87" s="44"/>
      <c r="K87" s="44"/>
      <c r="L87" s="44"/>
      <c r="M87" s="44"/>
      <c r="N87" s="44"/>
      <c r="O87" s="44"/>
      <c r="P87" s="44"/>
      <c r="Q87" s="44"/>
      <c r="R87" s="44"/>
      <c r="S87" s="44"/>
      <c r="T87" s="44"/>
      <c r="U87" s="44"/>
      <c r="V87" s="44"/>
      <c r="W87" s="44"/>
      <c r="X87" s="44"/>
      <c r="Y87" s="44"/>
      <c r="Z87" s="44"/>
    </row>
    <row r="88">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c r="A89" s="45" t="s">
        <v>2497</v>
      </c>
      <c r="B89" s="46">
        <v>0.6381944444444444</v>
      </c>
      <c r="C89" s="44"/>
      <c r="D89" s="45" t="s">
        <v>2489</v>
      </c>
      <c r="E89" s="44"/>
      <c r="F89" s="44"/>
      <c r="G89" s="44"/>
      <c r="H89" s="44"/>
      <c r="I89" s="44"/>
      <c r="J89" s="44"/>
      <c r="K89" s="44"/>
      <c r="L89" s="44"/>
      <c r="M89" s="44"/>
      <c r="N89" s="44"/>
      <c r="O89" s="44"/>
      <c r="P89" s="44"/>
      <c r="Q89" s="44"/>
      <c r="R89" s="44"/>
      <c r="S89" s="44"/>
      <c r="T89" s="44"/>
      <c r="U89" s="44"/>
      <c r="V89" s="44"/>
      <c r="W89" s="44"/>
      <c r="X89" s="44"/>
      <c r="Y89" s="44"/>
      <c r="Z89" s="44"/>
    </row>
    <row r="90">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c r="A91" s="53">
        <v>45432.0</v>
      </c>
      <c r="B91" s="46">
        <v>0.4048611111111111</v>
      </c>
      <c r="C91" s="46">
        <v>0.45</v>
      </c>
      <c r="D91" s="45" t="s">
        <v>2498</v>
      </c>
      <c r="E91" s="45" t="s">
        <v>2499</v>
      </c>
      <c r="F91" s="44"/>
      <c r="G91" s="44"/>
      <c r="H91" s="44"/>
      <c r="I91" s="44"/>
      <c r="J91" s="44"/>
      <c r="K91" s="44"/>
      <c r="L91" s="44"/>
      <c r="M91" s="44"/>
      <c r="N91" s="44"/>
      <c r="O91" s="44"/>
      <c r="P91" s="44"/>
      <c r="Q91" s="44"/>
      <c r="R91" s="44"/>
      <c r="S91" s="44"/>
      <c r="T91" s="44"/>
      <c r="U91" s="44"/>
      <c r="V91" s="44"/>
      <c r="W91" s="44"/>
      <c r="X91" s="44"/>
      <c r="Y91" s="44"/>
      <c r="Z91" s="44"/>
    </row>
    <row r="92">
      <c r="A92" s="44"/>
      <c r="B92" s="46">
        <v>0.8194444444444444</v>
      </c>
      <c r="C92" s="44"/>
      <c r="D92" s="44"/>
      <c r="E92" s="45" t="s">
        <v>2499</v>
      </c>
      <c r="F92" s="44"/>
      <c r="G92" s="44"/>
      <c r="H92" s="44"/>
      <c r="I92" s="44"/>
      <c r="J92" s="44"/>
      <c r="K92" s="44"/>
      <c r="L92" s="44"/>
      <c r="M92" s="44"/>
      <c r="N92" s="44"/>
      <c r="O92" s="44"/>
      <c r="P92" s="44"/>
      <c r="Q92" s="44"/>
      <c r="R92" s="44"/>
      <c r="S92" s="44"/>
      <c r="T92" s="44"/>
      <c r="U92" s="44"/>
      <c r="V92" s="44"/>
      <c r="W92" s="44"/>
      <c r="X92" s="44"/>
      <c r="Y92" s="44"/>
      <c r="Z92" s="44"/>
    </row>
    <row r="93">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63"/>
    <col customWidth="1" min="2" max="2" width="46.63"/>
    <col customWidth="1" min="3" max="3" width="42.75"/>
    <col customWidth="1" min="5" max="5" width="4.75"/>
    <col customWidth="1" min="6" max="6" width="40.63"/>
  </cols>
  <sheetData>
    <row r="1">
      <c r="A1" s="54" t="s">
        <v>235</v>
      </c>
      <c r="B1" s="44"/>
      <c r="C1" s="55"/>
      <c r="D1" s="44"/>
      <c r="E1" s="45" t="s">
        <v>236</v>
      </c>
      <c r="F1" s="45" t="s">
        <v>2500</v>
      </c>
      <c r="G1" s="44"/>
      <c r="H1" s="44"/>
      <c r="I1" s="44"/>
      <c r="J1" s="44"/>
      <c r="K1" s="44"/>
      <c r="L1" s="44"/>
      <c r="M1" s="44"/>
      <c r="N1" s="44"/>
      <c r="O1" s="44"/>
      <c r="P1" s="44"/>
      <c r="Q1" s="44"/>
      <c r="R1" s="44"/>
      <c r="S1" s="44"/>
      <c r="T1" s="44"/>
      <c r="U1" s="44"/>
      <c r="V1" s="44"/>
      <c r="W1" s="44"/>
      <c r="X1" s="44"/>
      <c r="Y1" s="44"/>
    </row>
    <row r="2">
      <c r="A2" s="56" t="s">
        <v>2501</v>
      </c>
      <c r="B2" s="44"/>
      <c r="C2" s="55"/>
      <c r="D2" s="44"/>
      <c r="E2" s="45"/>
      <c r="F2" s="44"/>
      <c r="G2" s="44"/>
      <c r="H2" s="44"/>
      <c r="I2" s="44"/>
      <c r="J2" s="44"/>
      <c r="K2" s="44"/>
      <c r="L2" s="44"/>
      <c r="M2" s="44"/>
      <c r="N2" s="44"/>
      <c r="O2" s="44"/>
      <c r="P2" s="44"/>
      <c r="Q2" s="44"/>
      <c r="R2" s="44"/>
      <c r="S2" s="44"/>
      <c r="T2" s="44"/>
      <c r="U2" s="44"/>
      <c r="V2" s="44"/>
      <c r="W2" s="44"/>
      <c r="X2" s="44"/>
      <c r="Y2" s="44"/>
    </row>
    <row r="3">
      <c r="A3" s="45" t="s">
        <v>2502</v>
      </c>
      <c r="B3" s="44"/>
      <c r="C3" s="55"/>
      <c r="D3" s="44"/>
      <c r="E3" s="44"/>
      <c r="F3" s="44" t="str">
        <f>IFERROR(__xludf.DUMMYFUNCTION("GOOGLETRANSLATE(A3,""de"",""hi"")"),"मैं जर्मन सीख रहा हूं ताकि मुझे नौकरी मिल सके।")</f>
        <v>मैं जर्मन सीख रहा हूं ताकि मुझे नौकरी मिल सके।</v>
      </c>
      <c r="G3" s="44"/>
      <c r="H3" s="44"/>
      <c r="I3" s="44"/>
      <c r="J3" s="44"/>
      <c r="K3" s="44"/>
      <c r="L3" s="44"/>
      <c r="M3" s="44"/>
      <c r="N3" s="44"/>
      <c r="O3" s="44"/>
      <c r="P3" s="44"/>
      <c r="Q3" s="44"/>
      <c r="R3" s="44"/>
      <c r="S3" s="44"/>
      <c r="T3" s="44"/>
      <c r="U3" s="44"/>
      <c r="V3" s="44"/>
      <c r="W3" s="44"/>
      <c r="X3" s="44"/>
      <c r="Y3" s="44"/>
    </row>
    <row r="4">
      <c r="A4" s="45" t="s">
        <v>2503</v>
      </c>
      <c r="B4" s="44"/>
      <c r="C4" s="55"/>
      <c r="D4" s="44"/>
      <c r="E4" s="44"/>
      <c r="F4" s="45" t="s">
        <v>2504</v>
      </c>
      <c r="G4" s="44"/>
      <c r="H4" s="44"/>
      <c r="I4" s="44"/>
      <c r="J4" s="44"/>
      <c r="K4" s="44"/>
      <c r="L4" s="44"/>
      <c r="M4" s="44"/>
      <c r="N4" s="44"/>
      <c r="O4" s="44"/>
      <c r="P4" s="44"/>
      <c r="Q4" s="44"/>
      <c r="R4" s="44"/>
      <c r="S4" s="44"/>
      <c r="T4" s="44"/>
      <c r="U4" s="44"/>
      <c r="V4" s="44"/>
      <c r="W4" s="44"/>
      <c r="X4" s="44"/>
      <c r="Y4" s="44"/>
    </row>
    <row r="5">
      <c r="A5" s="44"/>
      <c r="B5" s="44"/>
      <c r="C5" s="55"/>
      <c r="D5" s="44"/>
      <c r="E5" s="44"/>
      <c r="F5" s="44"/>
      <c r="G5" s="44"/>
      <c r="H5" s="44"/>
      <c r="I5" s="44"/>
      <c r="J5" s="44"/>
      <c r="K5" s="44"/>
      <c r="L5" s="44"/>
      <c r="M5" s="44"/>
      <c r="N5" s="44"/>
      <c r="O5" s="44"/>
      <c r="P5" s="44"/>
      <c r="Q5" s="44"/>
      <c r="R5" s="44"/>
      <c r="S5" s="44"/>
      <c r="T5" s="44"/>
      <c r="U5" s="44"/>
      <c r="V5" s="44"/>
      <c r="W5" s="44"/>
      <c r="X5" s="44"/>
      <c r="Y5" s="44"/>
    </row>
    <row r="6">
      <c r="A6" s="44"/>
      <c r="B6" s="44"/>
      <c r="C6" s="55"/>
      <c r="D6" s="44"/>
      <c r="E6" s="44"/>
      <c r="F6" s="44" t="str">
        <f>IFERROR(__xludf.DUMMYFUNCTION("GOOGLETRANSLATE(A6,""de"",""hi"")"),"#VALUE!")</f>
        <v>#VALUE!</v>
      </c>
      <c r="G6" s="44"/>
      <c r="H6" s="44"/>
      <c r="I6" s="44"/>
      <c r="J6" s="44"/>
      <c r="K6" s="44"/>
      <c r="L6" s="44"/>
      <c r="M6" s="44"/>
      <c r="N6" s="44"/>
      <c r="O6" s="44"/>
      <c r="P6" s="44"/>
      <c r="Q6" s="44"/>
      <c r="R6" s="44"/>
      <c r="S6" s="44"/>
      <c r="T6" s="44"/>
      <c r="U6" s="44"/>
      <c r="V6" s="44"/>
      <c r="W6" s="44"/>
      <c r="X6" s="44"/>
      <c r="Y6" s="44"/>
    </row>
    <row r="7">
      <c r="A7" s="44"/>
      <c r="B7" s="44"/>
      <c r="C7" s="55"/>
      <c r="D7" s="44"/>
      <c r="E7" s="44"/>
      <c r="F7" s="44" t="str">
        <f>IFERROR(__xludf.DUMMYFUNCTION("GOOGLETRANSLATE(A7,""de"",""hi"")"),"#VALUE!")</f>
        <v>#VALUE!</v>
      </c>
      <c r="G7" s="44"/>
      <c r="H7" s="44"/>
      <c r="I7" s="44"/>
      <c r="J7" s="44"/>
      <c r="K7" s="44"/>
      <c r="L7" s="44"/>
      <c r="M7" s="44"/>
      <c r="N7" s="44"/>
      <c r="O7" s="44"/>
      <c r="P7" s="44"/>
      <c r="Q7" s="44"/>
      <c r="R7" s="44"/>
      <c r="S7" s="44"/>
      <c r="T7" s="44"/>
      <c r="U7" s="44"/>
      <c r="V7" s="44"/>
      <c r="W7" s="44"/>
      <c r="X7" s="44"/>
      <c r="Y7" s="44"/>
    </row>
    <row r="8">
      <c r="A8" s="57" t="s">
        <v>2505</v>
      </c>
      <c r="B8" s="44"/>
      <c r="C8" s="55"/>
      <c r="D8" s="44"/>
      <c r="E8" s="44"/>
      <c r="F8" s="44"/>
      <c r="G8" s="44"/>
      <c r="H8" s="44"/>
      <c r="I8" s="44"/>
      <c r="J8" s="44"/>
      <c r="K8" s="44"/>
      <c r="L8" s="44"/>
      <c r="M8" s="44"/>
      <c r="N8" s="44"/>
      <c r="O8" s="44"/>
      <c r="P8" s="44"/>
      <c r="Q8" s="44"/>
      <c r="R8" s="44"/>
      <c r="S8" s="44"/>
      <c r="T8" s="44"/>
      <c r="U8" s="44"/>
      <c r="V8" s="44"/>
      <c r="W8" s="44"/>
      <c r="X8" s="44"/>
      <c r="Y8" s="44"/>
    </row>
    <row r="9">
      <c r="A9" s="45" t="s">
        <v>2506</v>
      </c>
      <c r="B9" s="44"/>
      <c r="C9" s="55"/>
      <c r="D9" s="44"/>
      <c r="E9" s="44"/>
      <c r="F9" s="44" t="str">
        <f>IFERROR(__xludf.DUMMYFUNCTION("GOOGLETRANSLATE(A9,""de"",""hi"")"),"मैं वहां था")</f>
        <v>मैं वहां था</v>
      </c>
      <c r="G9" s="44"/>
      <c r="H9" s="44"/>
      <c r="I9" s="44"/>
      <c r="J9" s="44"/>
      <c r="K9" s="44"/>
      <c r="L9" s="44"/>
      <c r="M9" s="44"/>
      <c r="N9" s="44"/>
      <c r="O9" s="44"/>
      <c r="P9" s="44"/>
      <c r="Q9" s="44"/>
      <c r="R9" s="44"/>
      <c r="S9" s="44"/>
      <c r="T9" s="44"/>
      <c r="U9" s="44"/>
      <c r="V9" s="44"/>
      <c r="W9" s="44"/>
      <c r="X9" s="44"/>
      <c r="Y9" s="44"/>
    </row>
    <row r="10">
      <c r="A10" s="45" t="s">
        <v>2507</v>
      </c>
      <c r="B10" s="44"/>
      <c r="C10" s="55"/>
      <c r="D10" s="44"/>
      <c r="E10" s="44"/>
      <c r="F10" s="44" t="str">
        <f>IFERROR(__xludf.DUMMYFUNCTION("GOOGLETRANSLATE(A10,""de"",""hi"")"),"तुम वहाँ थे")</f>
        <v>तुम वहाँ थे</v>
      </c>
      <c r="G10" s="44"/>
      <c r="H10" s="44"/>
      <c r="I10" s="44"/>
      <c r="J10" s="44"/>
      <c r="K10" s="44"/>
      <c r="L10" s="44"/>
      <c r="M10" s="44"/>
      <c r="N10" s="44"/>
      <c r="O10" s="44"/>
      <c r="P10" s="44"/>
      <c r="Q10" s="44"/>
      <c r="R10" s="44"/>
      <c r="S10" s="44"/>
      <c r="T10" s="44"/>
      <c r="U10" s="44"/>
      <c r="V10" s="44"/>
      <c r="W10" s="44"/>
      <c r="X10" s="44"/>
      <c r="Y10" s="44"/>
    </row>
    <row r="11">
      <c r="A11" s="45" t="s">
        <v>2508</v>
      </c>
      <c r="B11" s="44"/>
      <c r="C11" s="55"/>
      <c r="D11" s="44"/>
      <c r="E11" s="44"/>
      <c r="F11" s="44" t="str">
        <f>IFERROR(__xludf.DUMMYFUNCTION("GOOGLETRANSLATE(A11,""de"",""hi"")"),"क्या तुम वहां थे?")</f>
        <v>क्या तुम वहां थे?</v>
      </c>
      <c r="G11" s="44"/>
      <c r="H11" s="44"/>
      <c r="I11" s="44"/>
      <c r="J11" s="44"/>
      <c r="K11" s="44"/>
      <c r="L11" s="44"/>
      <c r="M11" s="44"/>
      <c r="N11" s="44"/>
      <c r="O11" s="44"/>
      <c r="P11" s="44"/>
      <c r="Q11" s="44"/>
      <c r="R11" s="44"/>
      <c r="S11" s="44"/>
      <c r="T11" s="44"/>
      <c r="U11" s="44"/>
      <c r="V11" s="44"/>
      <c r="W11" s="44"/>
      <c r="X11" s="44"/>
      <c r="Y11" s="44"/>
    </row>
    <row r="12">
      <c r="A12" s="45" t="s">
        <v>2509</v>
      </c>
      <c r="B12" s="44"/>
      <c r="C12" s="55"/>
      <c r="D12" s="44"/>
      <c r="E12" s="44"/>
      <c r="F12" s="44" t="str">
        <f>IFERROR(__xludf.DUMMYFUNCTION("GOOGLETRANSLATE(A12,""de"",""hi"")"),"क्या आप भी वहां थे?")</f>
        <v>क्या आप भी वहां थे?</v>
      </c>
      <c r="G12" s="44"/>
      <c r="H12" s="44"/>
      <c r="I12" s="44"/>
      <c r="J12" s="44"/>
      <c r="K12" s="44"/>
      <c r="L12" s="44"/>
      <c r="M12" s="44"/>
      <c r="N12" s="44"/>
      <c r="O12" s="44"/>
      <c r="P12" s="44"/>
      <c r="Q12" s="44"/>
      <c r="R12" s="44"/>
      <c r="S12" s="44"/>
      <c r="T12" s="44"/>
      <c r="U12" s="44"/>
      <c r="V12" s="44"/>
      <c r="W12" s="44"/>
      <c r="X12" s="44"/>
      <c r="Y12" s="44"/>
    </row>
    <row r="13">
      <c r="A13" s="44"/>
      <c r="B13" s="44"/>
      <c r="C13" s="55"/>
      <c r="D13" s="44"/>
      <c r="E13" s="44"/>
      <c r="F13" s="44" t="str">
        <f>IFERROR(__xludf.DUMMYFUNCTION("GOOGLETRANSLATE(A13,""de"",""hi"")"),"#VALUE!")</f>
        <v>#VALUE!</v>
      </c>
      <c r="G13" s="44"/>
      <c r="H13" s="44"/>
      <c r="I13" s="44"/>
      <c r="J13" s="44"/>
      <c r="K13" s="44"/>
      <c r="L13" s="44"/>
      <c r="M13" s="44"/>
      <c r="N13" s="44"/>
      <c r="O13" s="44"/>
      <c r="P13" s="44"/>
      <c r="Q13" s="44"/>
      <c r="R13" s="44"/>
      <c r="S13" s="44"/>
      <c r="T13" s="44"/>
      <c r="U13" s="44"/>
      <c r="V13" s="44"/>
      <c r="W13" s="44"/>
      <c r="X13" s="44"/>
      <c r="Y13" s="44"/>
    </row>
    <row r="14">
      <c r="A14" s="44"/>
      <c r="B14" s="44"/>
      <c r="C14" s="55"/>
      <c r="D14" s="44"/>
      <c r="E14" s="44"/>
      <c r="F14" s="44" t="str">
        <f>IFERROR(__xludf.DUMMYFUNCTION("GOOGLETRANSLATE(A14,""de"",""hi"")"),"#VALUE!")</f>
        <v>#VALUE!</v>
      </c>
      <c r="G14" s="44"/>
      <c r="H14" s="44"/>
      <c r="I14" s="44"/>
      <c r="J14" s="44"/>
      <c r="K14" s="44"/>
      <c r="L14" s="44"/>
      <c r="M14" s="44"/>
      <c r="N14" s="44"/>
      <c r="O14" s="44"/>
      <c r="P14" s="44"/>
      <c r="Q14" s="44"/>
      <c r="R14" s="44"/>
      <c r="S14" s="44"/>
      <c r="T14" s="44"/>
      <c r="U14" s="44"/>
      <c r="V14" s="44"/>
      <c r="W14" s="44"/>
      <c r="X14" s="44"/>
      <c r="Y14" s="44"/>
    </row>
    <row r="15">
      <c r="A15" s="58" t="s">
        <v>2510</v>
      </c>
      <c r="B15" s="44"/>
      <c r="C15" s="55"/>
      <c r="D15" s="44"/>
      <c r="E15" s="44"/>
      <c r="F15" s="44"/>
      <c r="G15" s="44"/>
      <c r="H15" s="44"/>
      <c r="I15" s="44"/>
      <c r="J15" s="44"/>
      <c r="K15" s="44"/>
      <c r="L15" s="44"/>
      <c r="M15" s="44"/>
      <c r="N15" s="44"/>
      <c r="O15" s="44"/>
      <c r="P15" s="44"/>
      <c r="Q15" s="44"/>
      <c r="R15" s="44"/>
      <c r="S15" s="44"/>
      <c r="T15" s="44"/>
      <c r="U15" s="44"/>
      <c r="V15" s="44"/>
      <c r="W15" s="44"/>
      <c r="X15" s="44"/>
      <c r="Y15" s="44"/>
    </row>
    <row r="16">
      <c r="A16" s="45" t="s">
        <v>2511</v>
      </c>
      <c r="B16" s="44"/>
      <c r="C16" s="55" t="s">
        <v>2512</v>
      </c>
      <c r="D16" s="44"/>
      <c r="E16" s="45">
        <v>1.0</v>
      </c>
      <c r="F16" s="45" t="s">
        <v>2513</v>
      </c>
      <c r="H16" s="44"/>
      <c r="I16" s="44"/>
      <c r="J16" s="44"/>
      <c r="K16" s="44"/>
      <c r="L16" s="44"/>
      <c r="M16" s="44"/>
      <c r="N16" s="44"/>
      <c r="O16" s="44"/>
      <c r="P16" s="44"/>
      <c r="Q16" s="44"/>
      <c r="R16" s="44"/>
      <c r="S16" s="44"/>
      <c r="T16" s="44"/>
      <c r="U16" s="44"/>
      <c r="V16" s="44"/>
      <c r="W16" s="44"/>
      <c r="X16" s="44"/>
      <c r="Y16" s="44"/>
    </row>
    <row r="17">
      <c r="A17" s="45" t="s">
        <v>2514</v>
      </c>
      <c r="B17" s="44"/>
      <c r="C17" s="55" t="s">
        <v>2515</v>
      </c>
      <c r="D17" s="44"/>
      <c r="E17" s="45">
        <v>1.0</v>
      </c>
      <c r="F17" s="45" t="s">
        <v>2516</v>
      </c>
      <c r="H17" s="44"/>
      <c r="I17" s="44"/>
      <c r="J17" s="44"/>
      <c r="K17" s="44"/>
      <c r="L17" s="44"/>
      <c r="M17" s="44"/>
      <c r="N17" s="44"/>
      <c r="O17" s="44"/>
      <c r="P17" s="44"/>
      <c r="Q17" s="44"/>
      <c r="R17" s="44"/>
      <c r="S17" s="44"/>
      <c r="T17" s="44"/>
      <c r="U17" s="44"/>
      <c r="V17" s="44"/>
      <c r="W17" s="44"/>
      <c r="X17" s="44"/>
      <c r="Y17" s="44"/>
    </row>
    <row r="18">
      <c r="A18" s="45" t="s">
        <v>2517</v>
      </c>
      <c r="B18" s="44"/>
      <c r="C18" s="55" t="s">
        <v>2518</v>
      </c>
      <c r="D18" s="44"/>
      <c r="E18" s="44"/>
      <c r="F18" s="45" t="s">
        <v>2519</v>
      </c>
      <c r="H18" s="44"/>
      <c r="I18" s="44"/>
      <c r="J18" s="44"/>
      <c r="K18" s="44"/>
      <c r="L18" s="44"/>
      <c r="M18" s="44"/>
      <c r="N18" s="44"/>
      <c r="O18" s="44"/>
      <c r="P18" s="44"/>
      <c r="Q18" s="44"/>
      <c r="R18" s="44"/>
      <c r="S18" s="44"/>
      <c r="T18" s="44"/>
      <c r="U18" s="44"/>
      <c r="V18" s="44"/>
      <c r="W18" s="44"/>
      <c r="X18" s="44"/>
      <c r="Y18" s="44"/>
    </row>
    <row r="19">
      <c r="A19" s="45" t="s">
        <v>2520</v>
      </c>
      <c r="B19" s="44"/>
      <c r="C19" s="55" t="s">
        <v>2521</v>
      </c>
      <c r="D19" s="44"/>
      <c r="E19" s="44"/>
      <c r="F19" s="45" t="s">
        <v>2522</v>
      </c>
      <c r="H19" s="44"/>
      <c r="I19" s="44"/>
      <c r="J19" s="44"/>
      <c r="K19" s="44"/>
      <c r="L19" s="44"/>
      <c r="M19" s="44"/>
      <c r="N19" s="44"/>
      <c r="O19" s="44"/>
      <c r="P19" s="44"/>
      <c r="Q19" s="44"/>
      <c r="R19" s="44"/>
      <c r="S19" s="44"/>
      <c r="T19" s="44"/>
      <c r="U19" s="44"/>
      <c r="V19" s="44"/>
      <c r="W19" s="44"/>
      <c r="X19" s="44"/>
      <c r="Y19" s="44"/>
    </row>
    <row r="20">
      <c r="A20" s="45"/>
      <c r="B20" s="44"/>
      <c r="C20" s="55"/>
      <c r="D20" s="44"/>
      <c r="E20" s="44"/>
      <c r="F20" s="44"/>
      <c r="H20" s="44"/>
      <c r="I20" s="44"/>
      <c r="J20" s="44"/>
      <c r="K20" s="44"/>
      <c r="L20" s="44"/>
      <c r="M20" s="44"/>
      <c r="N20" s="44"/>
      <c r="O20" s="44"/>
      <c r="P20" s="44"/>
      <c r="Q20" s="44"/>
      <c r="R20" s="44"/>
      <c r="S20" s="44"/>
      <c r="T20" s="44"/>
      <c r="U20" s="44"/>
      <c r="V20" s="44"/>
      <c r="W20" s="44"/>
      <c r="X20" s="44"/>
      <c r="Y20" s="44"/>
    </row>
    <row r="21">
      <c r="A21" s="45" t="s">
        <v>2523</v>
      </c>
      <c r="B21" s="44"/>
      <c r="C21" s="55"/>
      <c r="D21" s="44"/>
      <c r="E21" s="44"/>
      <c r="F21" s="44"/>
      <c r="H21" s="44"/>
      <c r="I21" s="44"/>
      <c r="J21" s="44"/>
      <c r="K21" s="44"/>
      <c r="L21" s="44"/>
      <c r="M21" s="44"/>
      <c r="N21" s="44"/>
      <c r="O21" s="44"/>
      <c r="P21" s="44"/>
      <c r="Q21" s="44"/>
      <c r="R21" s="44"/>
      <c r="S21" s="44"/>
      <c r="T21" s="44"/>
      <c r="U21" s="44"/>
      <c r="V21" s="44"/>
      <c r="W21" s="44"/>
      <c r="X21" s="44"/>
      <c r="Y21" s="44"/>
    </row>
    <row r="22">
      <c r="A22" s="45" t="s">
        <v>2524</v>
      </c>
      <c r="B22" s="44"/>
      <c r="C22" s="55"/>
      <c r="D22" s="44"/>
      <c r="E22" s="44"/>
      <c r="F22" s="44"/>
      <c r="H22" s="44"/>
      <c r="I22" s="44"/>
      <c r="J22" s="44"/>
      <c r="K22" s="44"/>
      <c r="L22" s="44"/>
      <c r="M22" s="44"/>
      <c r="N22" s="44"/>
      <c r="O22" s="44"/>
      <c r="P22" s="44"/>
      <c r="Q22" s="44"/>
      <c r="R22" s="44"/>
      <c r="S22" s="44"/>
      <c r="T22" s="44"/>
      <c r="U22" s="44"/>
      <c r="V22" s="44"/>
      <c r="W22" s="44"/>
      <c r="X22" s="44"/>
      <c r="Y22" s="44"/>
    </row>
    <row r="23">
      <c r="A23" s="45"/>
      <c r="B23" s="44"/>
      <c r="C23" s="55"/>
      <c r="D23" s="44"/>
      <c r="E23" s="44"/>
      <c r="F23" s="44" t="str">
        <f>IFERROR(__xludf.DUMMYFUNCTION("GOOGLETRANSLATE(A23,""de"",""hi"")"),"#VALUE!")</f>
        <v>#VALUE!</v>
      </c>
      <c r="H23" s="44"/>
      <c r="I23" s="44"/>
      <c r="J23" s="44"/>
      <c r="K23" s="44"/>
      <c r="L23" s="44"/>
      <c r="M23" s="44"/>
      <c r="N23" s="44"/>
      <c r="O23" s="44"/>
      <c r="P23" s="44"/>
      <c r="Q23" s="44"/>
      <c r="R23" s="44"/>
      <c r="S23" s="44"/>
      <c r="T23" s="44"/>
      <c r="U23" s="44"/>
      <c r="V23" s="44"/>
      <c r="W23" s="44"/>
      <c r="X23" s="44"/>
      <c r="Y23" s="44"/>
    </row>
    <row r="24">
      <c r="A24" s="45" t="s">
        <v>2525</v>
      </c>
      <c r="B24" s="44"/>
      <c r="C24" s="55" t="str">
        <f>IFERROR(__xludf.DUMMYFUNCTION("GOOGLETRANSLATE(A24,""de"",""en"")"),"Then we should buy from the other store. ")</f>
        <v>Then we should buy from the other store. </v>
      </c>
      <c r="D24" s="44"/>
      <c r="E24" s="44"/>
      <c r="F24" s="44" t="str">
        <f>IFERROR(__xludf.DUMMYFUNCTION("GOOGLETRANSLATE(A24,""de"",""hi"")"),"फिर हमें दूसरे स्टोर से खरीदना चाहिए. ")</f>
        <v>फिर हमें दूसरे स्टोर से खरीदना चाहिए. </v>
      </c>
      <c r="H24" s="44"/>
      <c r="I24" s="44"/>
      <c r="J24" s="44"/>
      <c r="K24" s="44"/>
      <c r="L24" s="44"/>
      <c r="M24" s="44"/>
      <c r="N24" s="44"/>
      <c r="O24" s="44"/>
      <c r="P24" s="44"/>
      <c r="Q24" s="44"/>
      <c r="R24" s="44"/>
      <c r="S24" s="44"/>
      <c r="T24" s="44"/>
      <c r="U24" s="44"/>
      <c r="V24" s="44"/>
      <c r="W24" s="44"/>
      <c r="X24" s="44"/>
      <c r="Y24" s="44"/>
    </row>
    <row r="25">
      <c r="A25" s="45" t="s">
        <v>2526</v>
      </c>
      <c r="B25" s="44"/>
      <c r="C25" s="55" t="str">
        <f>IFERROR(__xludf.DUMMYFUNCTION("GOOGLETRANSLATE(A25,""de"",""en"")"),"When I eat too much, I feel lazier.")</f>
        <v>When I eat too much, I feel lazier.</v>
      </c>
      <c r="D25" s="44"/>
      <c r="E25" s="44"/>
      <c r="F25" s="45" t="s">
        <v>2527</v>
      </c>
      <c r="H25" s="44"/>
      <c r="I25" s="44"/>
      <c r="J25" s="44"/>
      <c r="K25" s="44"/>
      <c r="L25" s="44"/>
      <c r="M25" s="44"/>
      <c r="N25" s="44"/>
      <c r="O25" s="44"/>
      <c r="P25" s="44"/>
      <c r="Q25" s="44"/>
      <c r="R25" s="44"/>
      <c r="S25" s="44"/>
      <c r="T25" s="44"/>
      <c r="U25" s="44"/>
      <c r="V25" s="44"/>
      <c r="W25" s="44"/>
      <c r="X25" s="44"/>
      <c r="Y25" s="44"/>
    </row>
    <row r="26">
      <c r="A26" s="45" t="s">
        <v>2528</v>
      </c>
      <c r="B26" s="44"/>
      <c r="C26" s="55" t="s">
        <v>2529</v>
      </c>
      <c r="D26" s="44"/>
      <c r="E26" s="44"/>
      <c r="F26" s="45" t="s">
        <v>2530</v>
      </c>
      <c r="H26" s="44"/>
      <c r="I26" s="44"/>
      <c r="J26" s="44"/>
      <c r="K26" s="44"/>
      <c r="L26" s="44"/>
      <c r="M26" s="44"/>
      <c r="N26" s="44"/>
      <c r="O26" s="44"/>
      <c r="P26" s="44"/>
      <c r="Q26" s="44"/>
      <c r="R26" s="44"/>
      <c r="S26" s="44"/>
      <c r="T26" s="44"/>
      <c r="U26" s="44"/>
      <c r="V26" s="44"/>
      <c r="W26" s="44"/>
      <c r="X26" s="44"/>
      <c r="Y26" s="44"/>
    </row>
    <row r="27">
      <c r="A27" s="55" t="s">
        <v>2531</v>
      </c>
      <c r="B27" s="44"/>
      <c r="C27" s="55"/>
      <c r="D27" s="44"/>
      <c r="E27" s="44"/>
      <c r="F27" s="44"/>
      <c r="H27" s="44"/>
      <c r="I27" s="44"/>
      <c r="J27" s="44"/>
      <c r="K27" s="44"/>
      <c r="L27" s="44"/>
      <c r="M27" s="44"/>
      <c r="N27" s="44"/>
      <c r="O27" s="44"/>
      <c r="P27" s="44"/>
      <c r="Q27" s="44"/>
      <c r="R27" s="44"/>
      <c r="S27" s="44"/>
      <c r="T27" s="44"/>
      <c r="U27" s="44"/>
      <c r="V27" s="44"/>
      <c r="W27" s="44"/>
      <c r="X27" s="44"/>
      <c r="Y27" s="44"/>
    </row>
    <row r="28">
      <c r="A28" s="58"/>
      <c r="B28" s="44"/>
      <c r="C28" s="55"/>
      <c r="D28" s="44"/>
      <c r="E28" s="44"/>
      <c r="F28" s="44" t="str">
        <f>IFERROR(__xludf.DUMMYFUNCTION("GOOGLETRANSLATE(A28,""de"",""hi"")"),"#VALUE!")</f>
        <v>#VALUE!</v>
      </c>
      <c r="H28" s="44"/>
      <c r="I28" s="44"/>
      <c r="J28" s="44"/>
      <c r="K28" s="44"/>
      <c r="L28" s="44"/>
      <c r="M28" s="44"/>
      <c r="N28" s="44"/>
      <c r="O28" s="44"/>
      <c r="P28" s="44"/>
      <c r="Q28" s="44"/>
      <c r="R28" s="44"/>
      <c r="S28" s="44"/>
      <c r="T28" s="44"/>
      <c r="U28" s="44"/>
      <c r="V28" s="44"/>
      <c r="W28" s="44"/>
      <c r="X28" s="44"/>
      <c r="Y28" s="44"/>
    </row>
    <row r="29">
      <c r="A29" s="58" t="s">
        <v>2532</v>
      </c>
      <c r="B29" s="44"/>
      <c r="C29" s="55"/>
      <c r="D29" s="44"/>
      <c r="E29" s="44"/>
      <c r="F29" s="44"/>
      <c r="H29" s="44"/>
      <c r="I29" s="44"/>
      <c r="J29" s="44"/>
      <c r="K29" s="44"/>
      <c r="L29" s="44"/>
      <c r="M29" s="44"/>
      <c r="N29" s="44"/>
      <c r="O29" s="44"/>
      <c r="P29" s="44"/>
      <c r="Q29" s="44"/>
      <c r="R29" s="44"/>
      <c r="S29" s="44"/>
      <c r="T29" s="44"/>
      <c r="U29" s="44"/>
      <c r="V29" s="44"/>
      <c r="W29" s="44"/>
      <c r="X29" s="44"/>
      <c r="Y29" s="44"/>
    </row>
    <row r="30">
      <c r="A30" s="45" t="s">
        <v>2533</v>
      </c>
      <c r="B30" s="44"/>
      <c r="C30" s="55" t="str">
        <f>IFERROR(__xludf.DUMMYFUNCTION("GOOGLETRANSLATE(A30,""de"",""en"")"),"I sit down on the chair.")</f>
        <v>I sit down on the chair.</v>
      </c>
      <c r="D30" s="44"/>
      <c r="E30" s="45">
        <v>1.0</v>
      </c>
      <c r="F30" s="45" t="s">
        <v>2534</v>
      </c>
      <c r="H30" s="44"/>
      <c r="I30" s="44"/>
      <c r="J30" s="44"/>
      <c r="K30" s="44"/>
      <c r="L30" s="44"/>
      <c r="M30" s="44"/>
      <c r="N30" s="44"/>
      <c r="O30" s="44"/>
      <c r="P30" s="44"/>
      <c r="Q30" s="44"/>
      <c r="R30" s="44"/>
      <c r="S30" s="44"/>
      <c r="T30" s="44"/>
      <c r="U30" s="44"/>
      <c r="V30" s="44"/>
      <c r="W30" s="44"/>
      <c r="X30" s="44"/>
      <c r="Y30" s="44"/>
    </row>
    <row r="31">
      <c r="A31" s="45" t="s">
        <v>409</v>
      </c>
      <c r="B31" s="44"/>
      <c r="C31" s="55" t="str">
        <f>IFERROR(__xludf.DUMMYFUNCTION("GOOGLETRANSLATE(A31,""de"",""en"")"),"I'm sitting on the chair.")</f>
        <v>I'm sitting on the chair.</v>
      </c>
      <c r="D31" s="44"/>
      <c r="E31" s="45">
        <v>1.0</v>
      </c>
      <c r="F31" s="45" t="s">
        <v>2535</v>
      </c>
      <c r="H31" s="44"/>
      <c r="I31" s="44"/>
      <c r="J31" s="44"/>
      <c r="K31" s="44"/>
      <c r="L31" s="44"/>
      <c r="M31" s="44"/>
      <c r="N31" s="44"/>
      <c r="O31" s="44"/>
      <c r="P31" s="44"/>
      <c r="Q31" s="44"/>
      <c r="R31" s="44"/>
      <c r="S31" s="44"/>
      <c r="T31" s="44"/>
      <c r="U31" s="44"/>
      <c r="V31" s="44"/>
      <c r="W31" s="44"/>
      <c r="X31" s="44"/>
      <c r="Y31" s="44"/>
    </row>
    <row r="32">
      <c r="A32" s="44"/>
      <c r="B32" s="44"/>
      <c r="C32" s="55"/>
      <c r="D32" s="44"/>
      <c r="E32" s="44"/>
      <c r="F32" s="44"/>
      <c r="H32" s="44"/>
      <c r="I32" s="44"/>
      <c r="J32" s="44"/>
      <c r="K32" s="44"/>
      <c r="L32" s="44"/>
      <c r="M32" s="44"/>
      <c r="N32" s="44"/>
      <c r="O32" s="44"/>
      <c r="P32" s="44"/>
      <c r="Q32" s="44"/>
      <c r="R32" s="44"/>
      <c r="S32" s="44"/>
      <c r="T32" s="44"/>
      <c r="U32" s="44"/>
      <c r="V32" s="44"/>
      <c r="W32" s="44"/>
      <c r="X32" s="44"/>
      <c r="Y32" s="44"/>
    </row>
    <row r="33">
      <c r="A33" s="44"/>
      <c r="B33" s="44"/>
      <c r="C33" s="55"/>
      <c r="D33" s="44"/>
      <c r="E33" s="44"/>
      <c r="F33" s="44" t="str">
        <f>IFERROR(__xludf.DUMMYFUNCTION("GOOGLETRANSLATE(A33,""de"",""hi"")"),"#VALUE!")</f>
        <v>#VALUE!</v>
      </c>
      <c r="H33" s="44"/>
      <c r="I33" s="44"/>
      <c r="J33" s="44"/>
      <c r="K33" s="44"/>
      <c r="L33" s="44"/>
      <c r="M33" s="44"/>
      <c r="N33" s="44"/>
      <c r="O33" s="44"/>
      <c r="P33" s="44"/>
      <c r="Q33" s="44"/>
      <c r="R33" s="44"/>
      <c r="S33" s="44"/>
      <c r="T33" s="44"/>
      <c r="U33" s="44"/>
      <c r="V33" s="44"/>
      <c r="W33" s="44"/>
      <c r="X33" s="44"/>
      <c r="Y33" s="44"/>
    </row>
    <row r="34">
      <c r="A34" s="58" t="s">
        <v>2536</v>
      </c>
      <c r="B34" s="44"/>
      <c r="C34" s="55"/>
      <c r="D34" s="44"/>
      <c r="E34" s="44"/>
      <c r="F34" s="44"/>
      <c r="H34" s="44"/>
      <c r="I34" s="44"/>
      <c r="J34" s="44"/>
      <c r="K34" s="44"/>
      <c r="L34" s="44"/>
      <c r="M34" s="44"/>
      <c r="N34" s="44"/>
      <c r="O34" s="44"/>
      <c r="P34" s="44"/>
      <c r="Q34" s="44"/>
      <c r="R34" s="44"/>
      <c r="S34" s="44"/>
      <c r="T34" s="44"/>
      <c r="U34" s="44"/>
      <c r="V34" s="44"/>
      <c r="W34" s="44"/>
      <c r="X34" s="44"/>
      <c r="Y34" s="44"/>
    </row>
    <row r="35">
      <c r="A35" s="45" t="s">
        <v>2537</v>
      </c>
      <c r="B35" s="44"/>
      <c r="C35" s="55" t="s">
        <v>2538</v>
      </c>
      <c r="D35" s="44"/>
      <c r="E35" s="44"/>
      <c r="F35" s="44" t="str">
        <f>IFERROR(__xludf.DUMMYFUNCTION("GOOGLETRANSLATE(A35,""de"",""hi"")"),"मुझे वह पसंद है।")</f>
        <v>मुझे वह पसंद है।</v>
      </c>
      <c r="H35" s="44"/>
      <c r="I35" s="44"/>
      <c r="J35" s="44"/>
      <c r="K35" s="44"/>
      <c r="L35" s="44"/>
      <c r="M35" s="44"/>
      <c r="N35" s="44"/>
      <c r="O35" s="44"/>
      <c r="P35" s="44"/>
      <c r="Q35" s="44"/>
      <c r="R35" s="44"/>
      <c r="S35" s="44"/>
      <c r="T35" s="44"/>
      <c r="U35" s="44"/>
      <c r="V35" s="44"/>
      <c r="W35" s="44"/>
      <c r="X35" s="44"/>
      <c r="Y35" s="44"/>
    </row>
    <row r="36">
      <c r="A36" s="59" t="s">
        <v>2539</v>
      </c>
      <c r="B36" s="44"/>
      <c r="C36" s="55" t="str">
        <f>IFERROR(__xludf.DUMMYFUNCTION("GOOGLETRANSLATE(A36,""de"",""en"")"),"I liked it.")</f>
        <v>I liked it.</v>
      </c>
      <c r="D36" s="44"/>
      <c r="E36" s="44"/>
      <c r="F36" s="44" t="str">
        <f>IFERROR(__xludf.DUMMYFUNCTION("GOOGLETRANSLATE(A36,""de"",""hi"")"),"अच्छा लगा मुझे।")</f>
        <v>अच्छा लगा मुझे।</v>
      </c>
      <c r="H36" s="44"/>
      <c r="I36" s="44"/>
      <c r="J36" s="44"/>
      <c r="K36" s="44"/>
      <c r="L36" s="44"/>
      <c r="M36" s="44"/>
      <c r="N36" s="44"/>
      <c r="O36" s="44"/>
      <c r="P36" s="44"/>
      <c r="Q36" s="44"/>
      <c r="R36" s="44"/>
      <c r="S36" s="44"/>
      <c r="T36" s="44"/>
      <c r="U36" s="44"/>
      <c r="V36" s="44"/>
      <c r="W36" s="44"/>
      <c r="X36" s="44"/>
      <c r="Y36" s="44"/>
    </row>
    <row r="37">
      <c r="A37" s="45"/>
      <c r="B37" s="44"/>
      <c r="C37" s="55"/>
      <c r="D37" s="44"/>
      <c r="E37" s="44"/>
      <c r="F37" s="44" t="str">
        <f>IFERROR(__xludf.DUMMYFUNCTION("GOOGLETRANSLATE(A37,""de"",""hi"")"),"#VALUE!")</f>
        <v>#VALUE!</v>
      </c>
      <c r="H37" s="44"/>
      <c r="I37" s="44"/>
      <c r="J37" s="44"/>
      <c r="K37" s="44"/>
      <c r="L37" s="44"/>
      <c r="M37" s="44"/>
      <c r="N37" s="44"/>
      <c r="O37" s="44"/>
      <c r="P37" s="44"/>
      <c r="Q37" s="44"/>
      <c r="R37" s="44"/>
      <c r="S37" s="44"/>
      <c r="T37" s="44"/>
      <c r="U37" s="44"/>
      <c r="V37" s="44"/>
      <c r="W37" s="44"/>
      <c r="X37" s="44"/>
      <c r="Y37" s="44"/>
    </row>
    <row r="38">
      <c r="A38" s="45" t="s">
        <v>2540</v>
      </c>
      <c r="B38" s="44"/>
      <c r="C38" s="55" t="str">
        <f>IFERROR(__xludf.DUMMYFUNCTION("GOOGLETRANSLATE(A38,""de"",""en"")"),"Last year I drank Chamomile in a cafe. I liked it.")</f>
        <v>Last year I drank Chamomile in a cafe. I liked it.</v>
      </c>
      <c r="D38" s="44"/>
      <c r="E38" s="44"/>
      <c r="F38" s="45" t="s">
        <v>2541</v>
      </c>
      <c r="H38" s="44"/>
      <c r="I38" s="44"/>
      <c r="J38" s="44"/>
      <c r="K38" s="44"/>
      <c r="L38" s="44"/>
      <c r="M38" s="44"/>
      <c r="N38" s="44"/>
      <c r="O38" s="44"/>
      <c r="P38" s="44"/>
      <c r="Q38" s="44"/>
      <c r="R38" s="44"/>
      <c r="S38" s="44"/>
      <c r="T38" s="44"/>
      <c r="U38" s="44"/>
      <c r="V38" s="44"/>
      <c r="W38" s="44"/>
      <c r="X38" s="44"/>
      <c r="Y38" s="44"/>
    </row>
    <row r="39">
      <c r="A39" s="45" t="s">
        <v>2542</v>
      </c>
      <c r="B39" s="44"/>
      <c r="C39" s="55" t="s">
        <v>2543</v>
      </c>
      <c r="D39" s="44"/>
      <c r="E39" s="44"/>
      <c r="F39" s="45" t="s">
        <v>2544</v>
      </c>
      <c r="H39" s="44"/>
      <c r="I39" s="44"/>
      <c r="J39" s="44"/>
      <c r="K39" s="44"/>
      <c r="L39" s="44"/>
      <c r="M39" s="44"/>
      <c r="N39" s="44"/>
      <c r="O39" s="44"/>
      <c r="P39" s="44"/>
      <c r="Q39" s="44"/>
      <c r="R39" s="44"/>
      <c r="S39" s="44"/>
      <c r="T39" s="44"/>
      <c r="U39" s="44"/>
      <c r="V39" s="44"/>
      <c r="W39" s="44"/>
      <c r="X39" s="44"/>
      <c r="Y39" s="44"/>
    </row>
    <row r="40">
      <c r="A40" s="44"/>
      <c r="B40" s="44"/>
      <c r="C40" s="55"/>
      <c r="D40" s="44"/>
      <c r="E40" s="44"/>
      <c r="F40" s="44" t="str">
        <f>IFERROR(__xludf.DUMMYFUNCTION("GOOGLETRANSLATE(A40,""de"",""hi"")"),"#VALUE!")</f>
        <v>#VALUE!</v>
      </c>
      <c r="H40" s="44"/>
      <c r="I40" s="44"/>
      <c r="J40" s="44"/>
      <c r="K40" s="44"/>
      <c r="L40" s="44"/>
      <c r="M40" s="44"/>
      <c r="N40" s="44"/>
      <c r="O40" s="44"/>
      <c r="P40" s="44"/>
      <c r="Q40" s="44"/>
      <c r="R40" s="44"/>
      <c r="S40" s="44"/>
      <c r="T40" s="44"/>
      <c r="U40" s="44"/>
      <c r="V40" s="44"/>
      <c r="W40" s="44"/>
      <c r="X40" s="44"/>
      <c r="Y40" s="44"/>
    </row>
    <row r="41">
      <c r="A41" s="58" t="s">
        <v>2545</v>
      </c>
      <c r="B41" s="44"/>
      <c r="C41" s="55"/>
      <c r="D41" s="44"/>
      <c r="E41" s="44"/>
      <c r="F41" s="44"/>
      <c r="H41" s="44"/>
      <c r="I41" s="44"/>
      <c r="J41" s="44"/>
      <c r="K41" s="44"/>
      <c r="L41" s="44"/>
      <c r="M41" s="44"/>
      <c r="N41" s="44"/>
      <c r="O41" s="44"/>
      <c r="P41" s="44"/>
      <c r="Q41" s="44"/>
      <c r="R41" s="44"/>
      <c r="S41" s="44"/>
      <c r="T41" s="44"/>
      <c r="U41" s="44"/>
      <c r="V41" s="44"/>
      <c r="W41" s="44"/>
      <c r="X41" s="44"/>
      <c r="Y41" s="44"/>
    </row>
    <row r="42">
      <c r="A42" s="45" t="s">
        <v>2546</v>
      </c>
      <c r="B42" s="44"/>
      <c r="C42" s="55" t="s">
        <v>2547</v>
      </c>
      <c r="D42" s="44"/>
      <c r="E42" s="45">
        <v>1.0</v>
      </c>
      <c r="F42" s="45" t="s">
        <v>2548</v>
      </c>
      <c r="H42" s="45" t="s">
        <v>2549</v>
      </c>
      <c r="I42" s="44"/>
      <c r="J42" s="44"/>
      <c r="K42" s="44"/>
      <c r="L42" s="44"/>
      <c r="M42" s="44"/>
      <c r="N42" s="44"/>
      <c r="O42" s="44"/>
      <c r="P42" s="44"/>
      <c r="Q42" s="44"/>
      <c r="R42" s="44"/>
      <c r="S42" s="44"/>
      <c r="T42" s="44"/>
      <c r="U42" s="44"/>
      <c r="V42" s="44"/>
      <c r="W42" s="44"/>
      <c r="X42" s="44"/>
      <c r="Y42" s="44"/>
    </row>
    <row r="43">
      <c r="A43" s="44" t="str">
        <f>IFERROR(__xludf.DUMMYFUNCTION("GOOGLETRANSLATE(C43,""en"",""de"")"),"Nächstes Jahr werde ich reich.")</f>
        <v>Nächstes Jahr werde ich reich.</v>
      </c>
      <c r="B43" s="44"/>
      <c r="C43" s="55" t="s">
        <v>2550</v>
      </c>
      <c r="D43" s="44"/>
      <c r="E43" s="44"/>
      <c r="F43" s="44" t="str">
        <f>IFERROR(__xludf.DUMMYFUNCTION("GOOGLETRANSLATE(A43,""de"",""hi"")"),"मैं अगले साल अमीर बन जाऊंगा.")</f>
        <v>मैं अगले साल अमीर बन जाऊंगा.</v>
      </c>
      <c r="H43" s="44"/>
      <c r="I43" s="44"/>
      <c r="J43" s="44"/>
      <c r="K43" s="44"/>
      <c r="L43" s="44"/>
      <c r="M43" s="44"/>
      <c r="N43" s="44"/>
      <c r="O43" s="44"/>
      <c r="P43" s="44"/>
      <c r="Q43" s="44"/>
      <c r="R43" s="44"/>
      <c r="S43" s="44"/>
      <c r="T43" s="44"/>
      <c r="U43" s="44"/>
      <c r="V43" s="44"/>
      <c r="W43" s="44"/>
      <c r="X43" s="44"/>
      <c r="Y43" s="44"/>
    </row>
    <row r="44">
      <c r="A44" s="44"/>
      <c r="B44" s="44"/>
      <c r="C44" s="55"/>
      <c r="D44" s="44"/>
      <c r="E44" s="44"/>
      <c r="F44" s="44" t="str">
        <f>IFERROR(__xludf.DUMMYFUNCTION("GOOGLETRANSLATE(A44,""de"",""hi"")"),"#VALUE!")</f>
        <v>#VALUE!</v>
      </c>
      <c r="H44" s="44"/>
      <c r="I44" s="44"/>
      <c r="J44" s="44"/>
      <c r="K44" s="44"/>
      <c r="L44" s="44"/>
      <c r="M44" s="44"/>
      <c r="N44" s="44"/>
      <c r="O44" s="44"/>
      <c r="P44" s="44"/>
      <c r="Q44" s="44"/>
      <c r="R44" s="44"/>
      <c r="S44" s="44"/>
      <c r="T44" s="44"/>
      <c r="U44" s="44"/>
      <c r="V44" s="44"/>
      <c r="W44" s="44"/>
      <c r="X44" s="44"/>
      <c r="Y44" s="44"/>
    </row>
    <row r="45">
      <c r="A45" s="44" t="str">
        <f>IFERROR(__xludf.DUMMYFUNCTION("GOOGLETRANSLATE(C45,""en"",""de"")"),"Letztes Jahr wurde ich reich.")</f>
        <v>Letztes Jahr wurde ich reich.</v>
      </c>
      <c r="B45" s="44"/>
      <c r="C45" s="55" t="s">
        <v>2551</v>
      </c>
      <c r="D45" s="44"/>
      <c r="E45" s="44"/>
      <c r="F45" s="44" t="str">
        <f>IFERROR(__xludf.DUMMYFUNCTION("GOOGLETRANSLATE(A45,""de"",""hi"")"),"पिछले साल मैं अमीर बन गया.")</f>
        <v>पिछले साल मैं अमीर बन गया.</v>
      </c>
      <c r="H45" s="44"/>
      <c r="I45" s="44"/>
      <c r="J45" s="44"/>
      <c r="K45" s="44"/>
      <c r="L45" s="44"/>
      <c r="M45" s="44"/>
      <c r="N45" s="44"/>
      <c r="O45" s="44"/>
      <c r="P45" s="44"/>
      <c r="Q45" s="44"/>
      <c r="R45" s="44"/>
      <c r="S45" s="44"/>
      <c r="T45" s="44"/>
      <c r="U45" s="44"/>
      <c r="V45" s="44"/>
      <c r="W45" s="44"/>
      <c r="X45" s="44"/>
      <c r="Y45" s="44"/>
    </row>
    <row r="46">
      <c r="A46" s="44" t="str">
        <f>IFERROR(__xludf.DUMMYFUNCTION("GOOGLETRANSLATE(C46,""en"",""de"")"),"Letztes Jahr wurde sie reich.")</f>
        <v>Letztes Jahr wurde sie reich.</v>
      </c>
      <c r="B46" s="44"/>
      <c r="C46" s="55" t="s">
        <v>2552</v>
      </c>
      <c r="D46" s="44"/>
      <c r="E46" s="44"/>
      <c r="F46" s="44" t="str">
        <f>IFERROR(__xludf.DUMMYFUNCTION("GOOGLETRANSLATE(A46,""de"",""hi"")"),"वह पिछले साल अमीर हो गई।")</f>
        <v>वह पिछले साल अमीर हो गई।</v>
      </c>
      <c r="H46" s="44"/>
      <c r="I46" s="44"/>
      <c r="J46" s="44"/>
      <c r="K46" s="44"/>
      <c r="L46" s="44"/>
      <c r="M46" s="44"/>
      <c r="N46" s="44"/>
      <c r="O46" s="44"/>
      <c r="P46" s="44"/>
      <c r="Q46" s="44"/>
      <c r="R46" s="44"/>
      <c r="S46" s="44"/>
      <c r="T46" s="44"/>
      <c r="U46" s="44"/>
      <c r="V46" s="44"/>
      <c r="W46" s="44"/>
      <c r="X46" s="44"/>
      <c r="Y46" s="44"/>
    </row>
    <row r="47">
      <c r="A47" s="44"/>
      <c r="B47" s="44"/>
      <c r="C47" s="55"/>
      <c r="D47" s="44"/>
      <c r="E47" s="44"/>
      <c r="F47" s="44" t="str">
        <f>IFERROR(__xludf.DUMMYFUNCTION("GOOGLETRANSLATE(A47,""de"",""hi"")"),"#VALUE!")</f>
        <v>#VALUE!</v>
      </c>
      <c r="H47" s="44"/>
      <c r="I47" s="44"/>
      <c r="J47" s="44"/>
      <c r="K47" s="44"/>
      <c r="L47" s="44"/>
      <c r="M47" s="44"/>
      <c r="N47" s="44"/>
      <c r="O47" s="44"/>
      <c r="P47" s="44"/>
      <c r="Q47" s="44"/>
      <c r="R47" s="44"/>
      <c r="S47" s="44"/>
      <c r="T47" s="44"/>
      <c r="U47" s="44"/>
      <c r="V47" s="44"/>
      <c r="W47" s="44"/>
      <c r="X47" s="44"/>
      <c r="Y47" s="44"/>
    </row>
    <row r="48">
      <c r="A48" s="45" t="s">
        <v>2553</v>
      </c>
      <c r="B48" s="44"/>
      <c r="C48" s="55" t="s">
        <v>2554</v>
      </c>
      <c r="D48" s="44"/>
      <c r="E48" s="44"/>
      <c r="F48" s="44" t="str">
        <f>IFERROR(__xludf.DUMMYFUNCTION("GOOGLETRANSLATE(A48,""de"",""hi"")"),"हम पिछले साल अमीर हो गए।")</f>
        <v>हम पिछले साल अमीर हो गए।</v>
      </c>
      <c r="H48" s="44"/>
      <c r="I48" s="44"/>
      <c r="J48" s="44"/>
      <c r="K48" s="44"/>
      <c r="L48" s="44"/>
      <c r="M48" s="44"/>
      <c r="N48" s="44"/>
      <c r="O48" s="44"/>
      <c r="P48" s="44"/>
      <c r="Q48" s="44"/>
      <c r="R48" s="44"/>
      <c r="S48" s="44"/>
      <c r="T48" s="44"/>
      <c r="U48" s="44"/>
      <c r="V48" s="44"/>
      <c r="W48" s="44"/>
      <c r="X48" s="44"/>
      <c r="Y48" s="44"/>
    </row>
    <row r="49">
      <c r="A49" s="45" t="s">
        <v>2555</v>
      </c>
      <c r="B49" s="44"/>
      <c r="C49" s="55"/>
      <c r="D49" s="44"/>
      <c r="E49" s="45">
        <v>1.0</v>
      </c>
      <c r="F49" s="45" t="s">
        <v>2556</v>
      </c>
      <c r="H49" s="44"/>
      <c r="I49" s="44"/>
      <c r="J49" s="44"/>
      <c r="K49" s="44"/>
      <c r="L49" s="44"/>
      <c r="M49" s="44"/>
      <c r="N49" s="44"/>
      <c r="O49" s="44"/>
      <c r="P49" s="44"/>
      <c r="Q49" s="44"/>
      <c r="R49" s="44"/>
      <c r="S49" s="44"/>
      <c r="T49" s="44"/>
      <c r="U49" s="44"/>
      <c r="V49" s="44"/>
      <c r="W49" s="44"/>
      <c r="X49" s="44"/>
      <c r="Y49" s="44"/>
    </row>
    <row r="50">
      <c r="A50" s="44"/>
      <c r="B50" s="44"/>
      <c r="C50" s="55"/>
      <c r="D50" s="44"/>
      <c r="E50" s="44"/>
      <c r="F50" s="44" t="str">
        <f>IFERROR(__xludf.DUMMYFUNCTION("GOOGLETRANSLATE(A50,""de"",""hi"")"),"#VALUE!")</f>
        <v>#VALUE!</v>
      </c>
      <c r="G50" s="44"/>
      <c r="H50" s="44"/>
      <c r="I50" s="44"/>
      <c r="J50" s="44"/>
      <c r="K50" s="44"/>
      <c r="L50" s="44"/>
      <c r="M50" s="44"/>
      <c r="N50" s="44"/>
      <c r="O50" s="44"/>
      <c r="P50" s="44"/>
      <c r="Q50" s="44"/>
      <c r="R50" s="44"/>
      <c r="S50" s="44"/>
      <c r="T50" s="44"/>
      <c r="U50" s="44"/>
      <c r="V50" s="44"/>
      <c r="W50" s="44"/>
      <c r="X50" s="44"/>
      <c r="Y50" s="44"/>
    </row>
    <row r="51">
      <c r="A51" s="44" t="str">
        <f>IFERROR(__xludf.DUMMYFUNCTION("GOOGLETRANSLATE(C51,""en"",""de"")"),"Ich bin reich geworden")</f>
        <v>Ich bin reich geworden</v>
      </c>
      <c r="B51" s="44"/>
      <c r="C51" s="55" t="s">
        <v>2557</v>
      </c>
      <c r="D51" s="44"/>
      <c r="E51" s="44"/>
      <c r="F51" s="44" t="str">
        <f>IFERROR(__xludf.DUMMYFUNCTION("GOOGLETRANSLATE(A51,""de"",""hi"")"),"मैं अमीर बन गया")</f>
        <v>मैं अमीर बन गया</v>
      </c>
      <c r="G51" s="44"/>
      <c r="H51" s="44"/>
      <c r="I51" s="44"/>
      <c r="J51" s="44"/>
      <c r="K51" s="44"/>
      <c r="L51" s="44"/>
      <c r="M51" s="44"/>
      <c r="N51" s="44"/>
      <c r="O51" s="44"/>
      <c r="P51" s="44"/>
      <c r="Q51" s="44"/>
      <c r="R51" s="44"/>
      <c r="S51" s="44"/>
      <c r="T51" s="44"/>
      <c r="U51" s="44"/>
      <c r="V51" s="44"/>
      <c r="W51" s="44"/>
      <c r="X51" s="44"/>
      <c r="Y51" s="44"/>
    </row>
    <row r="52">
      <c r="A52" s="45" t="s">
        <v>2558</v>
      </c>
      <c r="B52" s="44"/>
      <c r="C52" s="55" t="s">
        <v>2559</v>
      </c>
      <c r="D52" s="44"/>
      <c r="E52" s="44"/>
      <c r="F52" s="44" t="str">
        <f>IFERROR(__xludf.DUMMYFUNCTION("GOOGLETRANSLATE(A52,""de"",""hi"")"),"आपकी जीभ कैसी है? यह सामान्य हो गया है.")</f>
        <v>आपकी जीभ कैसी है? यह सामान्य हो गया है.</v>
      </c>
      <c r="G52" s="44"/>
      <c r="H52" s="44"/>
      <c r="I52" s="44"/>
      <c r="J52" s="44"/>
      <c r="K52" s="44"/>
      <c r="L52" s="44"/>
      <c r="M52" s="44"/>
      <c r="N52" s="44"/>
      <c r="O52" s="44"/>
      <c r="P52" s="44"/>
      <c r="Q52" s="44"/>
      <c r="R52" s="44"/>
      <c r="S52" s="44"/>
      <c r="T52" s="44"/>
      <c r="U52" s="44"/>
      <c r="V52" s="44"/>
      <c r="W52" s="44"/>
      <c r="X52" s="44"/>
      <c r="Y52" s="44"/>
    </row>
    <row r="53">
      <c r="A53" s="44"/>
      <c r="B53" s="44"/>
      <c r="C53" s="55"/>
      <c r="D53" s="44"/>
      <c r="E53" s="44"/>
      <c r="F53" s="44" t="str">
        <f>IFERROR(__xludf.DUMMYFUNCTION("GOOGLETRANSLATE(A53,""de"",""hi"")"),"#VALUE!")</f>
        <v>#VALUE!</v>
      </c>
      <c r="G53" s="44"/>
      <c r="H53" s="44"/>
      <c r="I53" s="44"/>
      <c r="J53" s="44"/>
      <c r="K53" s="44"/>
      <c r="L53" s="44"/>
      <c r="M53" s="44"/>
      <c r="N53" s="44"/>
      <c r="O53" s="44"/>
      <c r="P53" s="44"/>
      <c r="Q53" s="44"/>
      <c r="R53" s="44"/>
      <c r="S53" s="44"/>
      <c r="T53" s="44"/>
      <c r="U53" s="44"/>
      <c r="V53" s="44"/>
      <c r="W53" s="44"/>
      <c r="X53" s="44"/>
      <c r="Y53" s="44"/>
    </row>
    <row r="54">
      <c r="A54" s="58" t="s">
        <v>2560</v>
      </c>
      <c r="B54" s="44"/>
      <c r="C54" s="55"/>
      <c r="D54" s="44"/>
      <c r="E54" s="44"/>
      <c r="F54" s="44" t="str">
        <f>IFERROR(__xludf.DUMMYFUNCTION("GOOGLETRANSLATE(A54,""de"",""hi"")"),"समय (आज, कल, अभी, अगले वर्ष, किसी दिन आदि)")</f>
        <v>समय (आज, कल, अभी, अगले वर्ष, किसी दिन आदि)</v>
      </c>
      <c r="G54" s="44"/>
      <c r="H54" s="44"/>
      <c r="I54" s="44"/>
      <c r="J54" s="44"/>
      <c r="K54" s="44"/>
      <c r="L54" s="44"/>
      <c r="M54" s="44"/>
      <c r="N54" s="44"/>
      <c r="O54" s="44"/>
      <c r="P54" s="44"/>
      <c r="Q54" s="44"/>
      <c r="R54" s="44"/>
      <c r="S54" s="44"/>
      <c r="T54" s="44"/>
      <c r="U54" s="44"/>
      <c r="V54" s="44"/>
      <c r="W54" s="44"/>
      <c r="X54" s="44"/>
      <c r="Y54" s="44"/>
    </row>
    <row r="55">
      <c r="A55" s="45" t="s">
        <v>2561</v>
      </c>
      <c r="B55" s="44"/>
      <c r="C55" s="55" t="s">
        <v>2562</v>
      </c>
      <c r="D55" s="44"/>
      <c r="E55" s="44"/>
      <c r="F55" s="45" t="s">
        <v>2563</v>
      </c>
      <c r="G55" s="44"/>
      <c r="H55" s="44"/>
      <c r="I55" s="44"/>
      <c r="J55" s="44"/>
      <c r="K55" s="44"/>
      <c r="L55" s="44"/>
      <c r="M55" s="44"/>
      <c r="N55" s="44"/>
      <c r="O55" s="44"/>
      <c r="P55" s="44"/>
      <c r="Q55" s="44"/>
      <c r="R55" s="44"/>
      <c r="S55" s="44"/>
      <c r="T55" s="44"/>
      <c r="U55" s="44"/>
      <c r="V55" s="44"/>
      <c r="W55" s="44"/>
      <c r="X55" s="44"/>
      <c r="Y55" s="44"/>
    </row>
    <row r="56">
      <c r="A56" s="45" t="s">
        <v>2564</v>
      </c>
      <c r="B56" s="44"/>
      <c r="C56" s="55" t="s">
        <v>2565</v>
      </c>
      <c r="D56" s="44"/>
      <c r="E56" s="44"/>
      <c r="F56" s="44" t="s">
        <v>2566</v>
      </c>
      <c r="G56" s="44"/>
      <c r="H56" s="44"/>
      <c r="I56" s="44"/>
      <c r="J56" s="44"/>
      <c r="K56" s="44"/>
      <c r="L56" s="44"/>
      <c r="M56" s="44"/>
      <c r="N56" s="44"/>
      <c r="O56" s="44"/>
      <c r="P56" s="44"/>
      <c r="Q56" s="44"/>
      <c r="R56" s="44"/>
      <c r="S56" s="44"/>
      <c r="T56" s="44"/>
      <c r="U56" s="44"/>
      <c r="V56" s="44"/>
      <c r="W56" s="44"/>
      <c r="X56" s="44"/>
      <c r="Y56" s="44"/>
    </row>
    <row r="57">
      <c r="A57" s="44" t="str">
        <f>IFERROR(__xludf.DUMMYFUNCTION("GOOGLETRANSLATE(C57,""en"",""de"")"),"Jetzt werde ich lernen.")</f>
        <v>Jetzt werde ich lernen.</v>
      </c>
      <c r="B57" s="44"/>
      <c r="C57" s="55" t="s">
        <v>2567</v>
      </c>
      <c r="D57" s="44"/>
      <c r="E57" s="44"/>
      <c r="F57" s="44" t="s">
        <v>2568</v>
      </c>
      <c r="G57" s="44"/>
      <c r="H57" s="44"/>
      <c r="I57" s="44"/>
      <c r="J57" s="44"/>
      <c r="K57" s="44"/>
      <c r="L57" s="44"/>
      <c r="M57" s="44"/>
      <c r="N57" s="44"/>
      <c r="O57" s="44"/>
      <c r="P57" s="44"/>
      <c r="Q57" s="44"/>
      <c r="R57" s="44"/>
      <c r="S57" s="44"/>
      <c r="T57" s="44"/>
      <c r="U57" s="44"/>
      <c r="V57" s="44"/>
      <c r="W57" s="44"/>
      <c r="X57" s="44"/>
      <c r="Y57" s="44"/>
    </row>
    <row r="58">
      <c r="A58" s="44" t="str">
        <f>IFERROR(__xludf.DUMMYFUNCTION("GOOGLETRANSLATE(C58,""en"",""de"")"),"Eines Tages werde ich reich.")</f>
        <v>Eines Tages werde ich reich.</v>
      </c>
      <c r="B58" s="44"/>
      <c r="C58" s="55" t="s">
        <v>2569</v>
      </c>
      <c r="D58" s="44"/>
      <c r="E58" s="44"/>
      <c r="F58" s="44" t="s">
        <v>2570</v>
      </c>
      <c r="G58" s="44"/>
      <c r="H58" s="44"/>
      <c r="I58" s="44"/>
      <c r="J58" s="44"/>
      <c r="K58" s="44"/>
      <c r="L58" s="44"/>
      <c r="M58" s="44"/>
      <c r="N58" s="44"/>
      <c r="O58" s="44"/>
      <c r="P58" s="44"/>
      <c r="Q58" s="44"/>
      <c r="R58" s="44"/>
      <c r="S58" s="44"/>
      <c r="T58" s="44"/>
      <c r="U58" s="44"/>
      <c r="V58" s="44"/>
      <c r="W58" s="44"/>
      <c r="X58" s="44"/>
      <c r="Y58" s="44"/>
    </row>
    <row r="59">
      <c r="A59" s="44"/>
      <c r="B59" s="44"/>
      <c r="C59" s="55"/>
      <c r="D59" s="44"/>
      <c r="E59" s="44"/>
      <c r="F59" s="44"/>
      <c r="G59" s="44"/>
      <c r="H59" s="44"/>
      <c r="I59" s="44"/>
      <c r="J59" s="44"/>
      <c r="K59" s="44"/>
      <c r="L59" s="44"/>
      <c r="M59" s="44"/>
      <c r="N59" s="44"/>
      <c r="O59" s="44"/>
      <c r="P59" s="44"/>
      <c r="Q59" s="44"/>
      <c r="R59" s="44"/>
      <c r="S59" s="44"/>
      <c r="T59" s="44"/>
      <c r="U59" s="44"/>
      <c r="V59" s="44"/>
      <c r="W59" s="44"/>
      <c r="X59" s="44"/>
      <c r="Y59" s="44"/>
    </row>
    <row r="60">
      <c r="C60" s="55"/>
    </row>
    <row r="61">
      <c r="C61" s="55"/>
    </row>
    <row r="62">
      <c r="C62" s="55"/>
    </row>
    <row r="63">
      <c r="C63" s="55"/>
    </row>
    <row r="64">
      <c r="C64" s="55"/>
    </row>
    <row r="65">
      <c r="C65" s="55"/>
    </row>
    <row r="66">
      <c r="A66" s="44"/>
      <c r="B66" s="44"/>
      <c r="C66" s="55"/>
      <c r="D66" s="44"/>
      <c r="E66" s="44"/>
      <c r="F66" s="44"/>
      <c r="G66" s="44"/>
      <c r="H66" s="44"/>
      <c r="I66" s="44"/>
      <c r="J66" s="44"/>
      <c r="K66" s="44"/>
      <c r="L66" s="44"/>
      <c r="M66" s="44"/>
      <c r="N66" s="44"/>
      <c r="O66" s="44"/>
      <c r="P66" s="44"/>
      <c r="Q66" s="44"/>
      <c r="R66" s="44"/>
      <c r="S66" s="44"/>
      <c r="T66" s="44"/>
      <c r="U66" s="44"/>
      <c r="V66" s="44"/>
      <c r="W66" s="44"/>
      <c r="X66" s="44"/>
      <c r="Y66" s="44"/>
    </row>
    <row r="67">
      <c r="A67" s="44"/>
      <c r="B67" s="44"/>
      <c r="C67" s="55"/>
      <c r="D67" s="44"/>
      <c r="E67" s="44"/>
      <c r="F67" s="44"/>
      <c r="G67" s="44"/>
      <c r="H67" s="44"/>
      <c r="I67" s="44"/>
      <c r="J67" s="44"/>
      <c r="K67" s="44"/>
      <c r="L67" s="44"/>
      <c r="M67" s="44"/>
      <c r="N67" s="44"/>
      <c r="O67" s="44"/>
      <c r="P67" s="44"/>
      <c r="Q67" s="44"/>
      <c r="R67" s="44"/>
      <c r="S67" s="44"/>
      <c r="T67" s="44"/>
      <c r="U67" s="44"/>
      <c r="V67" s="44"/>
      <c r="W67" s="44"/>
      <c r="X67" s="44"/>
      <c r="Y67" s="44"/>
    </row>
    <row r="68">
      <c r="A68" s="58" t="s">
        <v>2571</v>
      </c>
      <c r="B68" s="44"/>
      <c r="C68" s="55"/>
      <c r="D68" s="44"/>
      <c r="E68" s="44"/>
      <c r="F68" s="44"/>
      <c r="G68" s="44"/>
      <c r="H68" s="44"/>
      <c r="I68" s="44"/>
      <c r="J68" s="44"/>
      <c r="K68" s="44"/>
      <c r="L68" s="44"/>
      <c r="M68" s="44"/>
      <c r="N68" s="44"/>
      <c r="O68" s="44"/>
      <c r="P68" s="44"/>
      <c r="Q68" s="44"/>
      <c r="R68" s="44"/>
      <c r="S68" s="44"/>
      <c r="T68" s="44"/>
      <c r="U68" s="44"/>
      <c r="V68" s="44"/>
      <c r="W68" s="44"/>
      <c r="X68" s="44"/>
      <c r="Y68" s="44"/>
    </row>
    <row r="69">
      <c r="A69" s="45" t="s">
        <v>2572</v>
      </c>
      <c r="B69" s="44"/>
      <c r="C69" s="55" t="str">
        <f>IFERROR(__xludf.DUMMYFUNCTION("GOOGLETRANSLATE(A69,""de"",""en"")"),"She argues with everyone.")</f>
        <v>She argues with everyone.</v>
      </c>
      <c r="D69" s="44"/>
      <c r="E69" s="45">
        <v>1.0</v>
      </c>
      <c r="F69" s="45" t="s">
        <v>2573</v>
      </c>
      <c r="G69" s="44"/>
      <c r="H69" s="44"/>
      <c r="I69" s="44"/>
      <c r="J69" s="44"/>
      <c r="K69" s="44"/>
      <c r="L69" s="44"/>
      <c r="M69" s="44"/>
      <c r="N69" s="44"/>
      <c r="O69" s="44"/>
      <c r="P69" s="44"/>
      <c r="Q69" s="44"/>
      <c r="R69" s="44"/>
      <c r="S69" s="44"/>
      <c r="T69" s="44"/>
      <c r="U69" s="44"/>
      <c r="V69" s="44"/>
      <c r="W69" s="44"/>
      <c r="X69" s="44"/>
      <c r="Y69" s="44"/>
    </row>
    <row r="70">
      <c r="A70" s="45" t="s">
        <v>2574</v>
      </c>
      <c r="B70" s="44"/>
      <c r="C70" s="55"/>
      <c r="D70" s="44"/>
      <c r="E70" s="44"/>
      <c r="F70" s="44" t="s">
        <v>2575</v>
      </c>
      <c r="G70" s="44"/>
      <c r="H70" s="44"/>
      <c r="I70" s="44"/>
      <c r="J70" s="44"/>
      <c r="K70" s="44"/>
      <c r="L70" s="44"/>
      <c r="M70" s="44"/>
      <c r="N70" s="44"/>
      <c r="O70" s="44"/>
      <c r="P70" s="44"/>
      <c r="Q70" s="44"/>
      <c r="R70" s="44"/>
      <c r="S70" s="44"/>
      <c r="T70" s="44"/>
      <c r="U70" s="44"/>
      <c r="V70" s="44"/>
      <c r="W70" s="44"/>
      <c r="X70" s="44"/>
      <c r="Y70" s="44"/>
    </row>
    <row r="71">
      <c r="A71" s="45" t="s">
        <v>2576</v>
      </c>
      <c r="B71" s="44"/>
      <c r="C71" s="55"/>
      <c r="D71" s="44"/>
      <c r="E71" s="44"/>
      <c r="F71" s="44" t="s">
        <v>2577</v>
      </c>
      <c r="G71" s="44"/>
      <c r="H71" s="44"/>
      <c r="I71" s="44"/>
      <c r="J71" s="44"/>
      <c r="K71" s="44"/>
      <c r="L71" s="44"/>
      <c r="M71" s="44"/>
      <c r="N71" s="44"/>
      <c r="O71" s="44"/>
      <c r="P71" s="44"/>
      <c r="Q71" s="44"/>
      <c r="R71" s="44"/>
      <c r="S71" s="44"/>
      <c r="T71" s="44"/>
      <c r="U71" s="44"/>
      <c r="V71" s="44"/>
      <c r="W71" s="44"/>
      <c r="X71" s="44"/>
      <c r="Y71" s="44"/>
    </row>
    <row r="72">
      <c r="A72" s="45" t="s">
        <v>17</v>
      </c>
      <c r="B72" s="44"/>
      <c r="C72" s="55"/>
      <c r="D72" s="44"/>
      <c r="E72" s="45">
        <v>1.0</v>
      </c>
      <c r="F72" s="44" t="s">
        <v>2578</v>
      </c>
      <c r="G72" s="44"/>
      <c r="H72" s="44"/>
      <c r="I72" s="44"/>
      <c r="J72" s="44"/>
      <c r="K72" s="44"/>
      <c r="L72" s="44"/>
      <c r="M72" s="44"/>
      <c r="N72" s="44"/>
      <c r="O72" s="44"/>
      <c r="P72" s="44"/>
      <c r="Q72" s="44"/>
      <c r="R72" s="44"/>
      <c r="S72" s="44"/>
      <c r="T72" s="44"/>
      <c r="U72" s="44"/>
      <c r="V72" s="44"/>
      <c r="W72" s="44"/>
      <c r="X72" s="44"/>
      <c r="Y72" s="44"/>
    </row>
    <row r="73">
      <c r="A73" s="44"/>
      <c r="B73" s="44"/>
      <c r="C73" s="55"/>
      <c r="D73" s="44"/>
      <c r="E73" s="44"/>
      <c r="F73" s="44"/>
      <c r="G73" s="44"/>
      <c r="H73" s="44"/>
      <c r="I73" s="44"/>
      <c r="J73" s="44"/>
      <c r="K73" s="44"/>
      <c r="L73" s="44"/>
      <c r="M73" s="44"/>
      <c r="N73" s="44"/>
      <c r="O73" s="44"/>
      <c r="P73" s="44"/>
      <c r="Q73" s="44"/>
      <c r="R73" s="44"/>
      <c r="S73" s="44"/>
      <c r="T73" s="44"/>
      <c r="U73" s="44"/>
      <c r="V73" s="44"/>
      <c r="W73" s="44"/>
      <c r="X73" s="44"/>
      <c r="Y73" s="44"/>
    </row>
    <row r="74">
      <c r="A74" s="58" t="s">
        <v>2579</v>
      </c>
      <c r="B74" s="44"/>
      <c r="C74" s="55"/>
      <c r="D74" s="44"/>
      <c r="E74" s="44"/>
      <c r="F74" s="44"/>
      <c r="G74" s="44"/>
      <c r="H74" s="44"/>
      <c r="I74" s="44"/>
      <c r="J74" s="44"/>
      <c r="K74" s="44"/>
      <c r="L74" s="44"/>
      <c r="M74" s="44"/>
      <c r="N74" s="44"/>
      <c r="O74" s="44"/>
      <c r="P74" s="44"/>
      <c r="Q74" s="44"/>
      <c r="R74" s="44"/>
      <c r="S74" s="44"/>
      <c r="T74" s="44"/>
      <c r="U74" s="44"/>
      <c r="V74" s="44"/>
      <c r="W74" s="44"/>
      <c r="X74" s="44"/>
      <c r="Y74" s="44"/>
    </row>
    <row r="75">
      <c r="A75" s="44" t="str">
        <f>IFERROR(__xludf.DUMMYFUNCTION("GOOGLETRANSLATE(C75,""en"",""de"")"),"Ist er dein älterer Bruder?")</f>
        <v>Ist er dein älterer Bruder?</v>
      </c>
      <c r="B75" s="44"/>
      <c r="C75" s="55" t="s">
        <v>2580</v>
      </c>
      <c r="E75" s="45">
        <v>1.0</v>
      </c>
      <c r="F75" s="44" t="s">
        <v>2581</v>
      </c>
      <c r="H75" s="44"/>
      <c r="I75" s="44"/>
      <c r="J75" s="44"/>
      <c r="K75" s="44"/>
      <c r="L75" s="44"/>
      <c r="M75" s="44"/>
      <c r="N75" s="44"/>
      <c r="O75" s="44"/>
      <c r="P75" s="44"/>
      <c r="Q75" s="44"/>
      <c r="R75" s="44"/>
      <c r="S75" s="44"/>
      <c r="T75" s="44"/>
      <c r="U75" s="44"/>
      <c r="V75" s="44"/>
      <c r="W75" s="44"/>
      <c r="X75" s="44"/>
      <c r="Y75" s="44"/>
    </row>
    <row r="76">
      <c r="A76" s="44" t="str">
        <f>IFERROR(__xludf.DUMMYFUNCTION("GOOGLETRANSLATE(C76,""en"",""de"")"),"Ich gehe mit deiner Schwester.")</f>
        <v>Ich gehe mit deiner Schwester.</v>
      </c>
      <c r="B76" s="44"/>
      <c r="C76" s="55" t="s">
        <v>2582</v>
      </c>
      <c r="E76" s="45">
        <v>1.0</v>
      </c>
      <c r="F76" s="44" t="s">
        <v>2583</v>
      </c>
      <c r="H76" s="44"/>
      <c r="I76" s="44"/>
      <c r="J76" s="44"/>
      <c r="K76" s="44"/>
      <c r="L76" s="44"/>
      <c r="M76" s="44"/>
      <c r="N76" s="44"/>
      <c r="O76" s="44"/>
      <c r="P76" s="44"/>
      <c r="Q76" s="44"/>
      <c r="R76" s="44"/>
      <c r="S76" s="44"/>
      <c r="T76" s="44"/>
      <c r="U76" s="44"/>
      <c r="V76" s="44"/>
      <c r="W76" s="44"/>
      <c r="X76" s="44"/>
      <c r="Y76" s="44"/>
    </row>
    <row r="77">
      <c r="A77" s="44" t="str">
        <f>IFERROR(__xludf.DUMMYFUNCTION("GOOGLETRANSLATE(C77,""en"",""de"")"),"Du, ich gehe mit deinen Kindern.")</f>
        <v>Du, ich gehe mit deinen Kindern.</v>
      </c>
      <c r="B77" s="44"/>
      <c r="C77" s="55" t="s">
        <v>2584</v>
      </c>
      <c r="E77" s="45">
        <v>2.0</v>
      </c>
      <c r="F77" s="45" t="s">
        <v>2585</v>
      </c>
      <c r="H77" s="44"/>
      <c r="I77" s="44"/>
      <c r="J77" s="44"/>
      <c r="K77" s="44"/>
      <c r="L77" s="44"/>
      <c r="M77" s="44"/>
      <c r="N77" s="44"/>
      <c r="O77" s="44"/>
      <c r="P77" s="44"/>
      <c r="Q77" s="44"/>
      <c r="R77" s="44"/>
      <c r="S77" s="44"/>
      <c r="T77" s="44"/>
      <c r="U77" s="44"/>
      <c r="V77" s="44"/>
      <c r="W77" s="44"/>
      <c r="X77" s="44"/>
      <c r="Y77" s="44"/>
    </row>
    <row r="78">
      <c r="A78" s="44" t="str">
        <f>IFERROR(__xludf.DUMMYFUNCTION("GOOGLETRANSLATE(C78,""en"",""de"")"),"Du, ich gehe mit deinen weißen Kindern.")</f>
        <v>Du, ich gehe mit deinen weißen Kindern.</v>
      </c>
      <c r="B78" s="44"/>
      <c r="C78" s="55" t="s">
        <v>2586</v>
      </c>
      <c r="E78" s="44"/>
      <c r="F78" s="44" t="s">
        <v>2587</v>
      </c>
      <c r="H78" s="44"/>
      <c r="I78" s="44"/>
      <c r="J78" s="44"/>
      <c r="K78" s="44"/>
      <c r="L78" s="44"/>
      <c r="M78" s="44"/>
      <c r="N78" s="44"/>
      <c r="O78" s="44"/>
      <c r="P78" s="44"/>
      <c r="Q78" s="44"/>
      <c r="R78" s="44"/>
      <c r="S78" s="44"/>
      <c r="T78" s="44"/>
      <c r="U78" s="44"/>
      <c r="V78" s="44"/>
      <c r="W78" s="44"/>
      <c r="X78" s="44"/>
      <c r="Y78" s="44"/>
    </row>
    <row r="79">
      <c r="A79" s="44" t="str">
        <f>IFERROR(__xludf.DUMMYFUNCTION("GOOGLETRANSLATE(C79,""en"",""de"")"),"Du, ich gehe mit deinen kleinen weißen Kindern.")</f>
        <v>Du, ich gehe mit deinen kleinen weißen Kindern.</v>
      </c>
      <c r="B79" s="44"/>
      <c r="C79" s="55" t="s">
        <v>2588</v>
      </c>
      <c r="E79" s="44"/>
      <c r="F79" s="44" t="s">
        <v>2589</v>
      </c>
      <c r="H79" s="44"/>
      <c r="I79" s="44"/>
      <c r="J79" s="44"/>
      <c r="K79" s="44"/>
      <c r="L79" s="44"/>
      <c r="M79" s="44"/>
      <c r="N79" s="44"/>
      <c r="O79" s="44"/>
      <c r="P79" s="44"/>
      <c r="Q79" s="44"/>
      <c r="R79" s="44"/>
      <c r="S79" s="44"/>
      <c r="T79" s="44"/>
      <c r="U79" s="44"/>
      <c r="V79" s="44"/>
      <c r="W79" s="44"/>
      <c r="X79" s="44"/>
      <c r="Y79" s="44"/>
    </row>
    <row r="80">
      <c r="A80" s="45" t="s">
        <v>2590</v>
      </c>
      <c r="B80" s="44"/>
      <c r="C80" s="55" t="s">
        <v>2591</v>
      </c>
      <c r="E80" s="44"/>
      <c r="F80" s="44" t="str">
        <f>IFERROR(__xludf.DUMMYFUNCTION("GOOGLETRANSLATE(A80,""de"",""hi"")"),"तुम, मैं तुम्हारे गोरे बच्चे के साथ जा रहे हैं।")</f>
        <v>तुम, मैं तुम्हारे गोरे बच्चे के साथ जा रहे हैं।</v>
      </c>
      <c r="H80" s="44"/>
      <c r="I80" s="44"/>
      <c r="J80" s="44"/>
      <c r="K80" s="44"/>
      <c r="L80" s="44"/>
      <c r="M80" s="44"/>
      <c r="N80" s="44"/>
      <c r="O80" s="44"/>
      <c r="P80" s="44"/>
      <c r="Q80" s="44"/>
      <c r="R80" s="44"/>
      <c r="S80" s="44"/>
      <c r="T80" s="44"/>
      <c r="U80" s="44"/>
      <c r="V80" s="44"/>
      <c r="W80" s="44"/>
      <c r="X80" s="44"/>
      <c r="Y80" s="44"/>
    </row>
    <row r="81">
      <c r="A81" s="44"/>
      <c r="B81" s="44"/>
      <c r="C81" s="55"/>
      <c r="E81" s="44"/>
      <c r="F81" s="44"/>
      <c r="H81" s="44"/>
      <c r="I81" s="44"/>
      <c r="J81" s="44"/>
      <c r="K81" s="44"/>
      <c r="L81" s="44"/>
      <c r="M81" s="44"/>
      <c r="N81" s="44"/>
      <c r="O81" s="44"/>
      <c r="P81" s="44"/>
      <c r="Q81" s="44"/>
      <c r="R81" s="44"/>
      <c r="S81" s="44"/>
      <c r="T81" s="44"/>
      <c r="U81" s="44"/>
      <c r="V81" s="44"/>
      <c r="W81" s="44"/>
      <c r="X81" s="44"/>
      <c r="Y81" s="44"/>
    </row>
    <row r="82">
      <c r="A82" s="45" t="s">
        <v>2592</v>
      </c>
      <c r="B82" s="44"/>
      <c r="C82" s="55"/>
      <c r="E82" s="45">
        <v>1.0</v>
      </c>
      <c r="F82" s="44" t="str">
        <f>IFERROR(__xludf.DUMMYFUNCTION("GOOGLETRANSLATE(A82,""de"",""hi"")"),"मैं तुम्हारी गोरी बहन के साथ जा रहा हूँ।")</f>
        <v>मैं तुम्हारी गोरी बहन के साथ जा रहा हूँ।</v>
      </c>
      <c r="H82" s="44"/>
      <c r="I82" s="44"/>
      <c r="J82" s="44"/>
      <c r="K82" s="44"/>
      <c r="L82" s="44"/>
      <c r="M82" s="44"/>
      <c r="N82" s="44"/>
      <c r="O82" s="44"/>
      <c r="P82" s="44"/>
      <c r="Q82" s="44"/>
      <c r="R82" s="44"/>
      <c r="S82" s="44"/>
      <c r="T82" s="44"/>
      <c r="U82" s="44"/>
      <c r="V82" s="44"/>
      <c r="W82" s="44"/>
      <c r="X82" s="44"/>
      <c r="Y82" s="44"/>
    </row>
    <row r="83">
      <c r="A83" s="44" t="str">
        <f>IFERROR(__xludf.DUMMYFUNCTION("GOOGLETRANSLATE(C83,""en"",""de"")"),"Ich gehe mit deinen weißen Schwestern.")</f>
        <v>Ich gehe mit deinen weißen Schwestern.</v>
      </c>
      <c r="B83" s="44"/>
      <c r="C83" s="55" t="s">
        <v>2593</v>
      </c>
      <c r="E83" s="44"/>
      <c r="F83" s="44" t="s">
        <v>2594</v>
      </c>
      <c r="H83" s="44"/>
      <c r="I83" s="44"/>
      <c r="J83" s="44"/>
      <c r="K83" s="44"/>
      <c r="L83" s="44"/>
      <c r="M83" s="44"/>
      <c r="N83" s="44"/>
      <c r="O83" s="44"/>
      <c r="P83" s="44"/>
      <c r="Q83" s="44"/>
      <c r="R83" s="44"/>
      <c r="S83" s="44"/>
      <c r="T83" s="44"/>
      <c r="U83" s="44"/>
      <c r="V83" s="44"/>
      <c r="W83" s="44"/>
      <c r="X83" s="44"/>
      <c r="Y83" s="44"/>
    </row>
    <row r="84">
      <c r="A84" s="44"/>
      <c r="B84" s="44"/>
      <c r="C84" s="55"/>
      <c r="E84" s="44"/>
      <c r="F84" s="44"/>
      <c r="H84" s="44"/>
      <c r="I84" s="44"/>
      <c r="J84" s="44"/>
      <c r="K84" s="44"/>
      <c r="L84" s="44"/>
      <c r="M84" s="44"/>
      <c r="N84" s="44"/>
      <c r="O84" s="44"/>
      <c r="P84" s="44"/>
      <c r="Q84" s="44"/>
      <c r="R84" s="44"/>
      <c r="S84" s="44"/>
      <c r="T84" s="44"/>
      <c r="U84" s="44"/>
      <c r="V84" s="44"/>
      <c r="W84" s="44"/>
      <c r="X84" s="44"/>
      <c r="Y84" s="44"/>
    </row>
    <row r="85">
      <c r="A85" s="44" t="str">
        <f>IFERROR(__xludf.DUMMYFUNCTION("GOOGLETRANSLATE(C85,""en"",""de"")"),"Ich gehe mit deiner Frau.")</f>
        <v>Ich gehe mit deiner Frau.</v>
      </c>
      <c r="B85" s="44"/>
      <c r="C85" s="55" t="s">
        <v>2595</v>
      </c>
      <c r="E85" s="45">
        <v>1.0</v>
      </c>
      <c r="F85" s="45" t="s">
        <v>2596</v>
      </c>
      <c r="H85" s="44"/>
      <c r="I85" s="44"/>
      <c r="J85" s="44"/>
      <c r="K85" s="44"/>
      <c r="L85" s="44"/>
      <c r="M85" s="44"/>
      <c r="N85" s="44"/>
      <c r="O85" s="44"/>
      <c r="P85" s="44"/>
      <c r="Q85" s="44"/>
      <c r="R85" s="44"/>
      <c r="S85" s="44"/>
      <c r="T85" s="44"/>
      <c r="U85" s="44"/>
      <c r="V85" s="44"/>
      <c r="W85" s="44"/>
      <c r="X85" s="44"/>
      <c r="Y85" s="44"/>
    </row>
    <row r="86">
      <c r="A86" s="44"/>
      <c r="B86" s="44"/>
      <c r="C86" s="55"/>
      <c r="E86" s="44"/>
      <c r="F86" s="44"/>
      <c r="H86" s="44"/>
      <c r="I86" s="44"/>
      <c r="J86" s="44"/>
      <c r="K86" s="44"/>
      <c r="L86" s="44"/>
      <c r="M86" s="44"/>
      <c r="N86" s="44"/>
      <c r="O86" s="44"/>
      <c r="P86" s="44"/>
      <c r="Q86" s="44"/>
      <c r="R86" s="44"/>
      <c r="S86" s="44"/>
      <c r="T86" s="44"/>
      <c r="U86" s="44"/>
      <c r="V86" s="44"/>
      <c r="W86" s="44"/>
      <c r="X86" s="44"/>
      <c r="Y86" s="44"/>
    </row>
    <row r="87">
      <c r="A87" s="60" t="s">
        <v>2597</v>
      </c>
      <c r="B87" s="44"/>
      <c r="C87" s="55"/>
      <c r="E87" s="44"/>
      <c r="F87" s="44"/>
      <c r="H87" s="44"/>
      <c r="I87" s="44"/>
      <c r="J87" s="44"/>
      <c r="K87" s="44"/>
      <c r="L87" s="44"/>
      <c r="M87" s="44"/>
      <c r="N87" s="44"/>
      <c r="O87" s="44"/>
      <c r="P87" s="44"/>
      <c r="Q87" s="44"/>
      <c r="R87" s="44"/>
      <c r="S87" s="44"/>
      <c r="T87" s="44"/>
      <c r="U87" s="44"/>
      <c r="V87" s="44"/>
      <c r="W87" s="44"/>
      <c r="X87" s="44"/>
      <c r="Y87" s="44"/>
    </row>
    <row r="88">
      <c r="A88" s="44" t="str">
        <f>IFERROR(__xludf.DUMMYFUNCTION("GOOGLETRANSLATE(C88,""en"",""de"")"),"Ich gehe mit ihrem Vater.")</f>
        <v>Ich gehe mit ihrem Vater.</v>
      </c>
      <c r="B88" s="44"/>
      <c r="C88" s="55" t="s">
        <v>2598</v>
      </c>
      <c r="E88" s="44"/>
      <c r="F88" s="44" t="s">
        <v>2599</v>
      </c>
      <c r="H88" s="44"/>
      <c r="I88" s="44"/>
      <c r="J88" s="44"/>
      <c r="K88" s="44"/>
      <c r="L88" s="44"/>
      <c r="M88" s="44"/>
      <c r="N88" s="44"/>
      <c r="O88" s="44"/>
      <c r="P88" s="44"/>
      <c r="Q88" s="44"/>
      <c r="R88" s="44"/>
      <c r="S88" s="44"/>
      <c r="T88" s="44"/>
      <c r="U88" s="44"/>
      <c r="V88" s="44"/>
      <c r="W88" s="44"/>
      <c r="X88" s="44"/>
      <c r="Y88" s="44"/>
    </row>
    <row r="89">
      <c r="A89" s="44" t="str">
        <f>IFERROR(__xludf.DUMMYFUNCTION("GOOGLETRANSLATE(C89,""en"",""de"")"),"Ich gehe mit ihrer Mutter.")</f>
        <v>Ich gehe mit ihrer Mutter.</v>
      </c>
      <c r="B89" s="44"/>
      <c r="C89" s="55" t="s">
        <v>2600</v>
      </c>
      <c r="E89" s="44"/>
      <c r="F89" s="44" t="s">
        <v>2601</v>
      </c>
      <c r="H89" s="44"/>
      <c r="I89" s="44"/>
      <c r="J89" s="44"/>
      <c r="K89" s="44"/>
      <c r="L89" s="44"/>
      <c r="M89" s="44"/>
      <c r="N89" s="44"/>
      <c r="O89" s="44"/>
      <c r="P89" s="44"/>
      <c r="Q89" s="44"/>
      <c r="R89" s="44"/>
      <c r="S89" s="44"/>
      <c r="T89" s="44"/>
      <c r="U89" s="44"/>
      <c r="V89" s="44"/>
      <c r="W89" s="44"/>
      <c r="X89" s="44"/>
      <c r="Y89" s="44"/>
    </row>
    <row r="90">
      <c r="A90" s="44" t="str">
        <f>IFERROR(__xludf.DUMMYFUNCTION("GOOGLETRANSLATE(C90,""en"",""de"")"),"Ich gehe mit ihren Kindern.")</f>
        <v>Ich gehe mit ihren Kindern.</v>
      </c>
      <c r="B90" s="44"/>
      <c r="C90" s="55" t="s">
        <v>2602</v>
      </c>
      <c r="E90" s="45">
        <v>2.0</v>
      </c>
      <c r="F90" s="45" t="s">
        <v>2603</v>
      </c>
      <c r="H90" s="44"/>
      <c r="I90" s="44"/>
      <c r="J90" s="44"/>
      <c r="K90" s="44"/>
      <c r="L90" s="44"/>
      <c r="M90" s="44"/>
      <c r="N90" s="44"/>
      <c r="O90" s="44"/>
      <c r="P90" s="44"/>
      <c r="Q90" s="44"/>
      <c r="R90" s="44"/>
      <c r="S90" s="44"/>
      <c r="T90" s="44"/>
      <c r="U90" s="44"/>
      <c r="V90" s="44"/>
      <c r="W90" s="44"/>
      <c r="X90" s="44"/>
      <c r="Y90" s="44"/>
    </row>
    <row r="91">
      <c r="A91" s="44"/>
      <c r="B91" s="44"/>
      <c r="C91" s="55"/>
      <c r="E91" s="44"/>
      <c r="F91" s="44"/>
      <c r="H91" s="44"/>
      <c r="I91" s="44"/>
      <c r="J91" s="44"/>
      <c r="K91" s="44"/>
      <c r="L91" s="44"/>
      <c r="M91" s="44"/>
      <c r="N91" s="44"/>
      <c r="O91" s="44"/>
      <c r="P91" s="44"/>
      <c r="Q91" s="44"/>
      <c r="R91" s="44"/>
      <c r="S91" s="44"/>
      <c r="T91" s="44"/>
      <c r="U91" s="44"/>
      <c r="V91" s="44"/>
      <c r="W91" s="44"/>
      <c r="X91" s="44"/>
      <c r="Y91" s="44"/>
    </row>
    <row r="92">
      <c r="A92" s="58" t="s">
        <v>2604</v>
      </c>
      <c r="B92" s="44"/>
      <c r="C92" s="55"/>
      <c r="E92" s="44"/>
      <c r="F92" s="44" t="s">
        <v>2605</v>
      </c>
      <c r="H92" s="44"/>
      <c r="I92" s="44"/>
      <c r="J92" s="44"/>
      <c r="K92" s="44"/>
      <c r="L92" s="44"/>
      <c r="M92" s="44"/>
      <c r="N92" s="44"/>
      <c r="O92" s="44"/>
      <c r="P92" s="44"/>
      <c r="Q92" s="44"/>
      <c r="R92" s="44"/>
      <c r="S92" s="44"/>
      <c r="T92" s="44"/>
      <c r="U92" s="44"/>
      <c r="V92" s="44"/>
      <c r="W92" s="44"/>
      <c r="X92" s="44"/>
      <c r="Y92" s="44"/>
    </row>
    <row r="93">
      <c r="A93" s="44" t="str">
        <f>IFERROR(__xludf.DUMMYFUNCTION("GOOGLETRANSLATE(C93,""en"",""de"")"),"Ich gehe mit seinem Vater.")</f>
        <v>Ich gehe mit seinem Vater.</v>
      </c>
      <c r="B93" s="44"/>
      <c r="C93" s="55" t="s">
        <v>2606</v>
      </c>
      <c r="E93" s="44"/>
      <c r="F93" s="44" t="s">
        <v>2599</v>
      </c>
      <c r="H93" s="44"/>
      <c r="I93" s="44"/>
      <c r="J93" s="44"/>
      <c r="K93" s="44"/>
      <c r="L93" s="44"/>
      <c r="M93" s="44"/>
      <c r="N93" s="44"/>
      <c r="O93" s="44"/>
      <c r="P93" s="44"/>
      <c r="Q93" s="44"/>
      <c r="R93" s="44"/>
      <c r="S93" s="44"/>
      <c r="T93" s="44"/>
      <c r="U93" s="44"/>
      <c r="V93" s="44"/>
      <c r="W93" s="44"/>
      <c r="X93" s="44"/>
      <c r="Y93" s="44"/>
    </row>
    <row r="94">
      <c r="A94" s="44" t="str">
        <f>IFERROR(__xludf.DUMMYFUNCTION("GOOGLETRANSLATE(C94,""en"",""de"")"),"Ich gehe mit seiner Mutter.")</f>
        <v>Ich gehe mit seiner Mutter.</v>
      </c>
      <c r="B94" s="44"/>
      <c r="C94" s="55" t="s">
        <v>2607</v>
      </c>
      <c r="E94" s="44"/>
      <c r="F94" s="44" t="s">
        <v>2608</v>
      </c>
      <c r="H94" s="44"/>
      <c r="I94" s="44"/>
      <c r="J94" s="44"/>
      <c r="K94" s="44"/>
      <c r="L94" s="44"/>
      <c r="M94" s="44"/>
      <c r="N94" s="44"/>
      <c r="O94" s="44"/>
      <c r="P94" s="44"/>
      <c r="Q94" s="44"/>
      <c r="R94" s="44"/>
      <c r="S94" s="44"/>
      <c r="T94" s="44"/>
      <c r="U94" s="44"/>
      <c r="V94" s="44"/>
      <c r="W94" s="44"/>
      <c r="X94" s="44"/>
      <c r="Y94" s="44"/>
    </row>
    <row r="95">
      <c r="A95" s="44" t="str">
        <f>IFERROR(__xludf.DUMMYFUNCTION("GOOGLETRANSLATE(C95,""en"",""de"")"),"Ich gehe mit seinem Kind.")</f>
        <v>Ich gehe mit seinem Kind.</v>
      </c>
      <c r="B95" s="44"/>
      <c r="C95" s="55" t="s">
        <v>2609</v>
      </c>
      <c r="E95" s="45">
        <v>2.0</v>
      </c>
      <c r="F95" s="45" t="s">
        <v>2610</v>
      </c>
      <c r="H95" s="44"/>
      <c r="I95" s="44"/>
      <c r="J95" s="44"/>
      <c r="K95" s="44"/>
      <c r="L95" s="44"/>
      <c r="M95" s="44"/>
      <c r="N95" s="44"/>
      <c r="O95" s="44"/>
      <c r="P95" s="44"/>
      <c r="Q95" s="44"/>
      <c r="R95" s="44"/>
      <c r="S95" s="44"/>
      <c r="T95" s="44"/>
      <c r="U95" s="44"/>
      <c r="V95" s="44"/>
      <c r="W95" s="44"/>
      <c r="X95" s="44"/>
      <c r="Y95" s="44"/>
    </row>
    <row r="96">
      <c r="A96" s="44" t="str">
        <f>IFERROR(__xludf.DUMMYFUNCTION("GOOGLETRANSLATE(C96,""en"",""de"")"),"Ich gehe mit seinen Kindern.")</f>
        <v>Ich gehe mit seinen Kindern.</v>
      </c>
      <c r="B96" s="44"/>
      <c r="C96" s="55" t="s">
        <v>2611</v>
      </c>
      <c r="E96" s="45">
        <v>1.0</v>
      </c>
      <c r="F96" s="44" t="s">
        <v>2612</v>
      </c>
      <c r="H96" s="44"/>
      <c r="I96" s="44"/>
      <c r="J96" s="44"/>
      <c r="K96" s="44"/>
      <c r="L96" s="44"/>
      <c r="M96" s="44"/>
      <c r="N96" s="44"/>
      <c r="O96" s="44"/>
      <c r="P96" s="44"/>
      <c r="Q96" s="44"/>
      <c r="R96" s="44"/>
      <c r="S96" s="44"/>
      <c r="T96" s="44"/>
      <c r="U96" s="44"/>
      <c r="V96" s="44"/>
      <c r="W96" s="44"/>
      <c r="X96" s="44"/>
      <c r="Y96" s="44"/>
    </row>
    <row r="97">
      <c r="A97" s="44"/>
      <c r="B97" s="44"/>
      <c r="C97" s="55"/>
      <c r="E97" s="44"/>
      <c r="F97" s="44"/>
      <c r="H97" s="44"/>
      <c r="I97" s="44"/>
      <c r="J97" s="44"/>
      <c r="K97" s="44"/>
      <c r="L97" s="44"/>
      <c r="M97" s="44"/>
      <c r="N97" s="44"/>
      <c r="O97" s="44"/>
      <c r="P97" s="44"/>
      <c r="Q97" s="44"/>
      <c r="R97" s="44"/>
      <c r="S97" s="44"/>
      <c r="T97" s="44"/>
      <c r="U97" s="44"/>
      <c r="V97" s="44"/>
      <c r="W97" s="44"/>
      <c r="X97" s="44"/>
      <c r="Y97" s="44"/>
    </row>
    <row r="98">
      <c r="A98" s="44"/>
      <c r="B98" s="44"/>
      <c r="C98" s="55"/>
      <c r="D98" s="44"/>
      <c r="E98" s="44"/>
      <c r="F98" s="44"/>
      <c r="G98" s="44"/>
      <c r="H98" s="44"/>
      <c r="I98" s="44"/>
      <c r="J98" s="44"/>
      <c r="K98" s="44"/>
      <c r="L98" s="44"/>
      <c r="M98" s="44"/>
      <c r="N98" s="44"/>
      <c r="O98" s="44"/>
      <c r="P98" s="44"/>
      <c r="Q98" s="44"/>
      <c r="R98" s="44"/>
      <c r="S98" s="44"/>
      <c r="T98" s="44"/>
      <c r="U98" s="44"/>
      <c r="V98" s="44"/>
      <c r="W98" s="44"/>
      <c r="X98" s="44"/>
      <c r="Y98" s="44"/>
    </row>
    <row r="99">
      <c r="A99" s="60" t="s">
        <v>2613</v>
      </c>
      <c r="B99" s="44"/>
      <c r="C99" s="55"/>
      <c r="D99" s="44"/>
      <c r="E99" s="44"/>
      <c r="F99" s="44" t="s">
        <v>2614</v>
      </c>
      <c r="G99" s="44"/>
      <c r="H99" s="44"/>
      <c r="I99" s="44"/>
      <c r="J99" s="44"/>
      <c r="K99" s="44"/>
      <c r="L99" s="44"/>
      <c r="M99" s="44"/>
      <c r="N99" s="44"/>
      <c r="O99" s="44"/>
      <c r="P99" s="44"/>
      <c r="Q99" s="44"/>
      <c r="R99" s="44"/>
      <c r="S99" s="44"/>
      <c r="T99" s="44"/>
      <c r="U99" s="44"/>
      <c r="V99" s="44"/>
      <c r="W99" s="44"/>
      <c r="X99" s="44"/>
      <c r="Y99" s="44"/>
    </row>
    <row r="100">
      <c r="A100" s="45" t="s">
        <v>2525</v>
      </c>
      <c r="B100" s="44"/>
      <c r="C100" s="55" t="str">
        <f>IFERROR(__xludf.DUMMYFUNCTION("GOOGLETRANSLATE(A100,""de"",""en"")"),"Then we should buy from the other store. ")</f>
        <v>Then we should buy from the other store. </v>
      </c>
      <c r="E100" s="45">
        <v>1.0</v>
      </c>
      <c r="F100" s="44" t="s">
        <v>2615</v>
      </c>
      <c r="G100" s="44"/>
      <c r="H100" s="44"/>
      <c r="I100" s="44"/>
      <c r="J100" s="44"/>
      <c r="K100" s="44"/>
      <c r="L100" s="44"/>
      <c r="M100" s="44"/>
      <c r="N100" s="44"/>
      <c r="O100" s="44"/>
      <c r="P100" s="44"/>
      <c r="Q100" s="44"/>
      <c r="R100" s="44"/>
      <c r="S100" s="44"/>
      <c r="T100" s="44"/>
      <c r="U100" s="44"/>
      <c r="V100" s="44"/>
      <c r="W100" s="44"/>
      <c r="X100" s="44"/>
      <c r="Y100" s="44"/>
    </row>
    <row r="101">
      <c r="A101" s="45" t="s">
        <v>2616</v>
      </c>
      <c r="B101" s="44"/>
      <c r="C101" s="55" t="s">
        <v>2617</v>
      </c>
      <c r="D101" s="44"/>
      <c r="E101" s="44"/>
      <c r="F101" s="44" t="s">
        <v>2618</v>
      </c>
      <c r="G101" s="44"/>
      <c r="H101" s="44"/>
      <c r="I101" s="44"/>
      <c r="J101" s="44"/>
      <c r="K101" s="44"/>
      <c r="L101" s="44"/>
      <c r="M101" s="44"/>
      <c r="N101" s="44"/>
      <c r="O101" s="44"/>
      <c r="P101" s="44"/>
      <c r="Q101" s="44"/>
      <c r="R101" s="44"/>
      <c r="S101" s="44"/>
      <c r="T101" s="44"/>
      <c r="U101" s="44"/>
      <c r="V101" s="44"/>
      <c r="W101" s="44"/>
      <c r="X101" s="44"/>
      <c r="Y101" s="44"/>
    </row>
    <row r="102">
      <c r="A102" s="44" t="str">
        <f>IFERROR(__xludf.DUMMYFUNCTION("GOOGLETRANSLATE(C102,""en"",""de"")"),"Ich habe diesen Stift von einem anderen Mann bekommen.")</f>
        <v>Ich habe diesen Stift von einem anderen Mann bekommen.</v>
      </c>
      <c r="B102" s="44"/>
      <c r="C102" s="55" t="s">
        <v>2619</v>
      </c>
      <c r="D102" s="44"/>
      <c r="E102" s="44"/>
      <c r="F102" s="44" t="s">
        <v>2620</v>
      </c>
      <c r="G102" s="44"/>
      <c r="H102" s="44"/>
      <c r="I102" s="44"/>
      <c r="J102" s="44"/>
      <c r="K102" s="44"/>
      <c r="L102" s="44"/>
      <c r="M102" s="44"/>
      <c r="N102" s="44"/>
      <c r="O102" s="44"/>
      <c r="P102" s="44"/>
      <c r="Q102" s="44"/>
      <c r="R102" s="44"/>
      <c r="S102" s="44"/>
      <c r="T102" s="44"/>
      <c r="U102" s="44"/>
      <c r="V102" s="44"/>
      <c r="W102" s="44"/>
      <c r="X102" s="44"/>
      <c r="Y102" s="44"/>
    </row>
    <row r="103">
      <c r="A103" s="44"/>
      <c r="B103" s="44"/>
      <c r="C103" s="55"/>
      <c r="D103" s="44"/>
      <c r="E103" s="44"/>
      <c r="F103" s="44"/>
      <c r="G103" s="44"/>
      <c r="H103" s="44"/>
      <c r="I103" s="44"/>
      <c r="J103" s="44"/>
      <c r="K103" s="44"/>
      <c r="L103" s="44"/>
      <c r="M103" s="44"/>
      <c r="N103" s="44"/>
      <c r="O103" s="44"/>
      <c r="P103" s="44"/>
      <c r="Q103" s="44"/>
      <c r="R103" s="44"/>
      <c r="S103" s="44"/>
      <c r="T103" s="44"/>
      <c r="U103" s="44"/>
      <c r="V103" s="44"/>
      <c r="W103" s="44"/>
      <c r="X103" s="44"/>
      <c r="Y103" s="44"/>
    </row>
    <row r="104">
      <c r="A104" s="44"/>
      <c r="B104" s="44"/>
      <c r="C104" s="55"/>
      <c r="D104" s="44"/>
      <c r="E104" s="44"/>
      <c r="F104" s="44"/>
      <c r="G104" s="44"/>
      <c r="H104" s="44"/>
      <c r="I104" s="44"/>
      <c r="J104" s="44"/>
      <c r="K104" s="44"/>
      <c r="L104" s="44"/>
      <c r="M104" s="44"/>
      <c r="N104" s="44"/>
      <c r="O104" s="44"/>
      <c r="P104" s="44"/>
      <c r="Q104" s="44"/>
      <c r="R104" s="44"/>
      <c r="S104" s="44"/>
      <c r="T104" s="44"/>
      <c r="U104" s="44"/>
      <c r="V104" s="44"/>
      <c r="W104" s="44"/>
      <c r="X104" s="44"/>
      <c r="Y104" s="44"/>
    </row>
    <row r="105">
      <c r="A105" s="58" t="s">
        <v>2621</v>
      </c>
      <c r="B105" s="44"/>
      <c r="C105" s="55"/>
      <c r="D105" s="44"/>
      <c r="E105" s="44"/>
      <c r="F105" s="44"/>
      <c r="G105" s="44"/>
      <c r="H105" s="44"/>
      <c r="I105" s="44"/>
      <c r="J105" s="44"/>
      <c r="K105" s="44"/>
      <c r="L105" s="44"/>
      <c r="M105" s="44"/>
      <c r="N105" s="44"/>
      <c r="O105" s="44"/>
      <c r="P105" s="44"/>
      <c r="Q105" s="44"/>
      <c r="R105" s="44"/>
      <c r="S105" s="44"/>
      <c r="T105" s="44"/>
      <c r="U105" s="44"/>
      <c r="V105" s="44"/>
      <c r="W105" s="44"/>
      <c r="X105" s="44"/>
      <c r="Y105" s="44"/>
    </row>
    <row r="106">
      <c r="A106" s="58" t="s">
        <v>2622</v>
      </c>
      <c r="B106" s="44"/>
      <c r="C106" s="55" t="s">
        <v>2623</v>
      </c>
      <c r="D106" s="44"/>
      <c r="E106" s="44"/>
      <c r="F106" s="45" t="s">
        <v>2624</v>
      </c>
      <c r="G106" s="44"/>
      <c r="H106" s="44"/>
      <c r="I106" s="44"/>
      <c r="J106" s="44"/>
      <c r="K106" s="44"/>
      <c r="L106" s="44"/>
      <c r="M106" s="44"/>
      <c r="N106" s="44"/>
      <c r="O106" s="44"/>
      <c r="P106" s="44"/>
      <c r="Q106" s="44"/>
      <c r="R106" s="44"/>
      <c r="S106" s="44"/>
      <c r="T106" s="44"/>
      <c r="U106" s="44"/>
      <c r="V106" s="44"/>
      <c r="W106" s="44"/>
      <c r="X106" s="44"/>
      <c r="Y106" s="44"/>
    </row>
    <row r="107">
      <c r="A107" s="45" t="s">
        <v>2625</v>
      </c>
      <c r="B107" s="44"/>
      <c r="C107" s="55" t="s">
        <v>2626</v>
      </c>
      <c r="D107" s="44"/>
      <c r="E107" s="44"/>
      <c r="F107" s="45" t="s">
        <v>2627</v>
      </c>
      <c r="G107" s="44"/>
      <c r="H107" s="44"/>
      <c r="I107" s="44"/>
      <c r="J107" s="44"/>
      <c r="K107" s="44"/>
      <c r="L107" s="44"/>
      <c r="M107" s="44"/>
      <c r="N107" s="44"/>
      <c r="O107" s="44"/>
      <c r="P107" s="44"/>
      <c r="Q107" s="44"/>
      <c r="R107" s="44"/>
      <c r="S107" s="44"/>
      <c r="T107" s="44"/>
      <c r="U107" s="44"/>
      <c r="V107" s="44"/>
      <c r="W107" s="44"/>
      <c r="X107" s="44"/>
      <c r="Y107" s="44"/>
    </row>
    <row r="108">
      <c r="A108" s="45" t="s">
        <v>2628</v>
      </c>
      <c r="B108" s="44"/>
      <c r="C108" s="55" t="s">
        <v>2629</v>
      </c>
      <c r="D108" s="44"/>
      <c r="E108" s="45">
        <v>1.0</v>
      </c>
      <c r="F108" s="44" t="s">
        <v>2630</v>
      </c>
      <c r="H108" s="44"/>
      <c r="I108" s="44"/>
      <c r="J108" s="44"/>
      <c r="K108" s="44"/>
      <c r="L108" s="44"/>
      <c r="M108" s="44"/>
      <c r="N108" s="44"/>
      <c r="O108" s="44"/>
      <c r="P108" s="44"/>
      <c r="Q108" s="44"/>
      <c r="R108" s="44"/>
      <c r="S108" s="44"/>
      <c r="T108" s="44"/>
      <c r="U108" s="44"/>
      <c r="V108" s="44"/>
      <c r="W108" s="44"/>
      <c r="X108" s="44"/>
      <c r="Y108" s="44"/>
    </row>
    <row r="109">
      <c r="A109" s="45" t="s">
        <v>2631</v>
      </c>
      <c r="B109" s="44"/>
      <c r="C109" s="55" t="s">
        <v>2632</v>
      </c>
      <c r="D109" s="44"/>
      <c r="E109" s="44"/>
      <c r="F109" s="44" t="s">
        <v>2633</v>
      </c>
      <c r="G109" s="44"/>
      <c r="H109" s="44"/>
      <c r="I109" s="44"/>
      <c r="J109" s="44"/>
      <c r="K109" s="44"/>
      <c r="L109" s="44"/>
      <c r="M109" s="44"/>
      <c r="N109" s="44"/>
      <c r="O109" s="44"/>
      <c r="P109" s="44"/>
      <c r="Q109" s="44"/>
      <c r="R109" s="44"/>
      <c r="S109" s="44"/>
      <c r="T109" s="44"/>
      <c r="U109" s="44"/>
      <c r="V109" s="44"/>
      <c r="W109" s="44"/>
      <c r="X109" s="44"/>
      <c r="Y109" s="44"/>
    </row>
    <row r="110">
      <c r="A110" s="45" t="s">
        <v>2634</v>
      </c>
      <c r="B110" s="44"/>
      <c r="C110" s="55" t="s">
        <v>2635</v>
      </c>
      <c r="D110" s="44"/>
      <c r="E110" s="44"/>
      <c r="F110" s="44" t="s">
        <v>2636</v>
      </c>
      <c r="G110" s="44"/>
      <c r="H110" s="44"/>
      <c r="I110" s="44"/>
      <c r="J110" s="44"/>
      <c r="K110" s="44"/>
      <c r="L110" s="44"/>
      <c r="M110" s="44"/>
      <c r="N110" s="44"/>
      <c r="O110" s="44"/>
      <c r="P110" s="44"/>
      <c r="Q110" s="44"/>
      <c r="R110" s="44"/>
      <c r="S110" s="44"/>
      <c r="T110" s="44"/>
      <c r="U110" s="44"/>
      <c r="V110" s="44"/>
      <c r="W110" s="44"/>
      <c r="X110" s="44"/>
      <c r="Y110" s="44"/>
    </row>
    <row r="111">
      <c r="A111" s="45" t="s">
        <v>2637</v>
      </c>
      <c r="B111" s="44"/>
      <c r="C111" s="55"/>
      <c r="D111" s="44"/>
      <c r="E111" s="44"/>
      <c r="F111" s="44"/>
      <c r="G111" s="44"/>
      <c r="H111" s="44"/>
      <c r="I111" s="44"/>
      <c r="J111" s="44"/>
      <c r="K111" s="44"/>
      <c r="L111" s="44"/>
      <c r="M111" s="44"/>
      <c r="N111" s="44"/>
      <c r="O111" s="44"/>
      <c r="P111" s="44"/>
      <c r="Q111" s="44"/>
      <c r="R111" s="44"/>
      <c r="S111" s="44"/>
      <c r="T111" s="44"/>
      <c r="U111" s="44"/>
      <c r="V111" s="44"/>
      <c r="W111" s="44"/>
      <c r="X111" s="44"/>
      <c r="Y111" s="44"/>
    </row>
    <row r="112">
      <c r="A112" s="44"/>
      <c r="B112" s="44"/>
      <c r="C112" s="55"/>
      <c r="D112" s="44"/>
      <c r="E112" s="44"/>
      <c r="F112" s="44"/>
      <c r="G112" s="44"/>
      <c r="H112" s="44"/>
      <c r="I112" s="44"/>
      <c r="J112" s="44"/>
      <c r="K112" s="44"/>
      <c r="L112" s="44"/>
      <c r="M112" s="44"/>
      <c r="N112" s="44"/>
      <c r="O112" s="44"/>
      <c r="P112" s="44"/>
      <c r="Q112" s="44"/>
      <c r="R112" s="44"/>
      <c r="S112" s="44"/>
      <c r="T112" s="44"/>
      <c r="U112" s="44"/>
      <c r="V112" s="44"/>
      <c r="W112" s="44"/>
      <c r="X112" s="44"/>
      <c r="Y112" s="44"/>
    </row>
    <row r="113">
      <c r="A113" s="44"/>
      <c r="B113" s="44"/>
      <c r="C113" s="55"/>
      <c r="D113" s="44"/>
      <c r="E113" s="44"/>
      <c r="F113" s="44"/>
      <c r="G113" s="44"/>
      <c r="H113" s="44"/>
      <c r="I113" s="44"/>
      <c r="J113" s="44"/>
      <c r="K113" s="44"/>
      <c r="L113" s="44"/>
      <c r="M113" s="44"/>
      <c r="N113" s="44"/>
      <c r="O113" s="44"/>
      <c r="P113" s="44"/>
      <c r="Q113" s="44"/>
      <c r="R113" s="44"/>
      <c r="S113" s="44"/>
      <c r="T113" s="44"/>
      <c r="U113" s="44"/>
      <c r="V113" s="44"/>
      <c r="W113" s="44"/>
      <c r="X113" s="44"/>
      <c r="Y113" s="44"/>
    </row>
    <row r="114">
      <c r="A114" s="45" t="s">
        <v>2638</v>
      </c>
      <c r="B114" s="44"/>
      <c r="C114" s="55"/>
      <c r="D114" s="44"/>
      <c r="E114" s="44"/>
      <c r="F114" s="44"/>
      <c r="G114" s="44"/>
      <c r="H114" s="44"/>
      <c r="I114" s="44"/>
      <c r="J114" s="44"/>
      <c r="K114" s="44"/>
      <c r="L114" s="44"/>
      <c r="M114" s="44"/>
      <c r="N114" s="44"/>
      <c r="O114" s="44"/>
      <c r="P114" s="44"/>
      <c r="Q114" s="44"/>
      <c r="R114" s="44"/>
      <c r="S114" s="44"/>
      <c r="T114" s="44"/>
      <c r="U114" s="44"/>
      <c r="V114" s="44"/>
      <c r="W114" s="44"/>
      <c r="X114" s="44"/>
      <c r="Y114" s="44"/>
    </row>
    <row r="115">
      <c r="A115" s="60" t="s">
        <v>2639</v>
      </c>
      <c r="B115" s="44"/>
      <c r="C115" s="55" t="s">
        <v>2640</v>
      </c>
      <c r="D115" s="44"/>
      <c r="E115" s="44"/>
      <c r="F115" s="44"/>
      <c r="G115" s="44"/>
      <c r="H115" s="44"/>
      <c r="I115" s="44"/>
      <c r="J115" s="44"/>
      <c r="K115" s="44"/>
      <c r="L115" s="44"/>
      <c r="M115" s="44"/>
      <c r="N115" s="44"/>
      <c r="O115" s="44"/>
      <c r="P115" s="44"/>
      <c r="Q115" s="44"/>
      <c r="R115" s="44"/>
      <c r="S115" s="44"/>
      <c r="T115" s="44"/>
      <c r="U115" s="44"/>
      <c r="V115" s="44"/>
      <c r="W115" s="44"/>
      <c r="X115" s="44"/>
      <c r="Y115" s="44"/>
    </row>
    <row r="116">
      <c r="A116" s="45" t="s">
        <v>2641</v>
      </c>
      <c r="B116" s="44"/>
      <c r="C116" s="55"/>
      <c r="D116" s="44"/>
      <c r="E116" s="44"/>
      <c r="F116" s="45" t="s">
        <v>2642</v>
      </c>
      <c r="G116" s="44"/>
      <c r="H116" s="44"/>
      <c r="I116" s="44"/>
      <c r="J116" s="44"/>
      <c r="K116" s="44"/>
      <c r="L116" s="44"/>
      <c r="M116" s="44"/>
      <c r="N116" s="44"/>
      <c r="O116" s="44"/>
      <c r="P116" s="44"/>
      <c r="Q116" s="44"/>
      <c r="R116" s="44"/>
      <c r="S116" s="44"/>
      <c r="T116" s="44"/>
      <c r="U116" s="44"/>
      <c r="V116" s="44"/>
      <c r="W116" s="44"/>
      <c r="X116" s="44"/>
      <c r="Y116" s="44"/>
    </row>
    <row r="117">
      <c r="A117" s="45" t="s">
        <v>2643</v>
      </c>
      <c r="B117" s="44"/>
      <c r="C117" s="55"/>
      <c r="D117" s="44"/>
      <c r="E117" s="44"/>
      <c r="F117" s="45" t="s">
        <v>2644</v>
      </c>
      <c r="G117" s="44"/>
      <c r="H117" s="44"/>
      <c r="I117" s="44"/>
      <c r="J117" s="44"/>
      <c r="K117" s="44"/>
      <c r="L117" s="44"/>
      <c r="M117" s="44"/>
      <c r="N117" s="44"/>
      <c r="O117" s="44"/>
      <c r="P117" s="44"/>
      <c r="Q117" s="44"/>
      <c r="R117" s="44"/>
      <c r="S117" s="44"/>
      <c r="T117" s="44"/>
      <c r="U117" s="44"/>
      <c r="V117" s="44"/>
      <c r="W117" s="44"/>
      <c r="X117" s="44"/>
      <c r="Y117" s="44"/>
    </row>
    <row r="118">
      <c r="A118" s="45" t="s">
        <v>2645</v>
      </c>
      <c r="B118" s="44"/>
      <c r="C118" s="55"/>
      <c r="D118" s="44"/>
      <c r="E118" s="44"/>
      <c r="F118" s="45" t="s">
        <v>2646</v>
      </c>
      <c r="G118" s="44"/>
      <c r="H118" s="44"/>
      <c r="I118" s="44"/>
      <c r="J118" s="44"/>
      <c r="K118" s="44"/>
      <c r="L118" s="44"/>
      <c r="M118" s="44"/>
      <c r="N118" s="44"/>
      <c r="O118" s="44"/>
      <c r="P118" s="44"/>
      <c r="Q118" s="44"/>
      <c r="R118" s="44"/>
      <c r="S118" s="44"/>
      <c r="T118" s="44"/>
      <c r="U118" s="44"/>
      <c r="V118" s="44"/>
      <c r="W118" s="44"/>
      <c r="X118" s="44"/>
      <c r="Y118" s="44"/>
    </row>
    <row r="119">
      <c r="A119" s="45" t="s">
        <v>2647</v>
      </c>
      <c r="B119" s="44"/>
      <c r="C119" s="55"/>
      <c r="D119" s="44"/>
      <c r="E119" s="44"/>
      <c r="F119" s="45" t="s">
        <v>2648</v>
      </c>
      <c r="G119" s="44"/>
      <c r="H119" s="44"/>
      <c r="I119" s="44"/>
      <c r="J119" s="44"/>
      <c r="K119" s="44"/>
      <c r="L119" s="44"/>
      <c r="M119" s="44"/>
      <c r="N119" s="44"/>
      <c r="O119" s="44"/>
      <c r="P119" s="44"/>
      <c r="Q119" s="44"/>
      <c r="R119" s="44"/>
      <c r="S119" s="44"/>
      <c r="T119" s="44"/>
      <c r="U119" s="44"/>
      <c r="V119" s="44"/>
      <c r="W119" s="44"/>
      <c r="X119" s="44"/>
      <c r="Y119" s="44"/>
    </row>
    <row r="120">
      <c r="A120" s="45"/>
      <c r="B120" s="44"/>
      <c r="C120" s="55"/>
      <c r="D120" s="44"/>
      <c r="E120" s="44"/>
      <c r="F120" s="44"/>
      <c r="G120" s="44"/>
      <c r="H120" s="44"/>
      <c r="I120" s="44"/>
      <c r="J120" s="44"/>
      <c r="K120" s="44"/>
      <c r="L120" s="44"/>
      <c r="M120" s="44"/>
      <c r="N120" s="44"/>
      <c r="O120" s="44"/>
      <c r="P120" s="44"/>
      <c r="Q120" s="44"/>
      <c r="R120" s="44"/>
      <c r="S120" s="44"/>
      <c r="T120" s="44"/>
      <c r="U120" s="44"/>
      <c r="V120" s="44"/>
      <c r="W120" s="44"/>
      <c r="X120" s="44"/>
      <c r="Y120" s="44"/>
    </row>
    <row r="121">
      <c r="A121" s="60" t="s">
        <v>2649</v>
      </c>
      <c r="B121" s="44"/>
      <c r="C121" s="55"/>
      <c r="D121" s="44"/>
      <c r="E121" s="44"/>
      <c r="F121" s="44"/>
      <c r="G121" s="44"/>
      <c r="H121" s="44"/>
      <c r="I121" s="44"/>
      <c r="J121" s="44"/>
      <c r="K121" s="44"/>
      <c r="L121" s="44"/>
      <c r="M121" s="44"/>
      <c r="N121" s="44"/>
      <c r="O121" s="44"/>
      <c r="P121" s="44"/>
      <c r="Q121" s="44"/>
      <c r="R121" s="44"/>
      <c r="S121" s="44"/>
      <c r="T121" s="44"/>
      <c r="U121" s="44"/>
      <c r="V121" s="44"/>
      <c r="W121" s="44"/>
      <c r="X121" s="44"/>
      <c r="Y121" s="44"/>
    </row>
    <row r="122">
      <c r="A122" s="45" t="s">
        <v>2650</v>
      </c>
      <c r="B122" s="44"/>
      <c r="C122" s="55"/>
      <c r="D122" s="44"/>
      <c r="E122" s="44"/>
      <c r="F122" s="44" t="s">
        <v>2651</v>
      </c>
      <c r="G122" s="44"/>
      <c r="H122" s="44"/>
      <c r="I122" s="44"/>
      <c r="J122" s="44"/>
      <c r="K122" s="44"/>
      <c r="L122" s="44"/>
      <c r="M122" s="44"/>
      <c r="N122" s="44"/>
      <c r="O122" s="44"/>
      <c r="P122" s="44"/>
      <c r="Q122" s="44"/>
      <c r="R122" s="44"/>
      <c r="S122" s="44"/>
      <c r="T122" s="44"/>
      <c r="U122" s="44"/>
      <c r="V122" s="44"/>
      <c r="W122" s="44"/>
      <c r="X122" s="44"/>
      <c r="Y122" s="44"/>
    </row>
    <row r="123">
      <c r="A123" s="45" t="s">
        <v>2652</v>
      </c>
      <c r="B123" s="44"/>
      <c r="C123" s="55"/>
      <c r="D123" s="44"/>
      <c r="E123" s="44"/>
      <c r="F123" s="44"/>
      <c r="G123" s="44"/>
      <c r="H123" s="44"/>
      <c r="I123" s="44"/>
      <c r="J123" s="44"/>
      <c r="K123" s="44"/>
      <c r="L123" s="44"/>
      <c r="M123" s="44"/>
      <c r="N123" s="44"/>
      <c r="O123" s="44"/>
      <c r="P123" s="44"/>
      <c r="Q123" s="44"/>
      <c r="R123" s="44"/>
      <c r="S123" s="44"/>
      <c r="T123" s="44"/>
      <c r="U123" s="44"/>
      <c r="V123" s="44"/>
      <c r="W123" s="44"/>
      <c r="X123" s="44"/>
      <c r="Y123" s="44"/>
    </row>
    <row r="124">
      <c r="A124" s="45" t="s">
        <v>2653</v>
      </c>
      <c r="B124" s="44"/>
      <c r="C124" s="55"/>
      <c r="D124" s="44"/>
      <c r="E124" s="44"/>
      <c r="F124" s="44" t="s">
        <v>2654</v>
      </c>
      <c r="G124" s="44"/>
      <c r="H124" s="44"/>
      <c r="I124" s="44"/>
      <c r="J124" s="44"/>
      <c r="K124" s="44"/>
      <c r="L124" s="44"/>
      <c r="M124" s="44"/>
      <c r="N124" s="44"/>
      <c r="O124" s="44"/>
      <c r="P124" s="44"/>
      <c r="Q124" s="44"/>
      <c r="R124" s="44"/>
      <c r="S124" s="44"/>
      <c r="T124" s="44"/>
      <c r="U124" s="44"/>
      <c r="V124" s="44"/>
      <c r="W124" s="44"/>
      <c r="X124" s="44"/>
      <c r="Y124" s="44"/>
    </row>
    <row r="125">
      <c r="A125" s="45" t="s">
        <v>2655</v>
      </c>
      <c r="B125" s="44"/>
      <c r="C125" s="55"/>
      <c r="D125" s="44"/>
      <c r="E125" s="44"/>
      <c r="F125" s="44" t="s">
        <v>2656</v>
      </c>
      <c r="G125" s="44"/>
      <c r="H125" s="44"/>
      <c r="I125" s="44"/>
      <c r="J125" s="44"/>
      <c r="K125" s="44"/>
      <c r="L125" s="44"/>
      <c r="M125" s="44"/>
      <c r="N125" s="44"/>
      <c r="O125" s="44"/>
      <c r="P125" s="44"/>
      <c r="Q125" s="44"/>
      <c r="R125" s="44"/>
      <c r="S125" s="44"/>
      <c r="T125" s="44"/>
      <c r="U125" s="44"/>
      <c r="V125" s="44"/>
      <c r="W125" s="44"/>
      <c r="X125" s="44"/>
      <c r="Y125" s="44"/>
    </row>
    <row r="126">
      <c r="A126" s="45" t="s">
        <v>2657</v>
      </c>
      <c r="B126" s="44"/>
      <c r="C126" s="55"/>
      <c r="D126" s="44"/>
      <c r="E126" s="44"/>
      <c r="F126" s="44" t="s">
        <v>2656</v>
      </c>
      <c r="G126" s="44"/>
      <c r="H126" s="44"/>
      <c r="I126" s="44"/>
      <c r="J126" s="44"/>
      <c r="K126" s="44"/>
      <c r="L126" s="44"/>
      <c r="M126" s="44"/>
      <c r="N126" s="44"/>
      <c r="O126" s="44"/>
      <c r="P126" s="44"/>
      <c r="Q126" s="44"/>
      <c r="R126" s="44"/>
      <c r="S126" s="44"/>
      <c r="T126" s="44"/>
      <c r="U126" s="44"/>
      <c r="V126" s="44"/>
      <c r="W126" s="44"/>
      <c r="X126" s="44"/>
      <c r="Y126" s="44"/>
    </row>
    <row r="127">
      <c r="A127" s="45" t="s">
        <v>2658</v>
      </c>
      <c r="B127" s="44"/>
      <c r="C127" s="55"/>
      <c r="D127" s="44"/>
      <c r="E127" s="44"/>
      <c r="F127" s="44" t="s">
        <v>2659</v>
      </c>
      <c r="G127" s="44"/>
      <c r="H127" s="44"/>
      <c r="I127" s="44"/>
      <c r="J127" s="44"/>
      <c r="K127" s="44"/>
      <c r="L127" s="44"/>
      <c r="M127" s="44"/>
      <c r="N127" s="44"/>
      <c r="O127" s="44"/>
      <c r="P127" s="44"/>
      <c r="Q127" s="44"/>
      <c r="R127" s="44"/>
      <c r="S127" s="44"/>
      <c r="T127" s="44"/>
      <c r="U127" s="44"/>
      <c r="V127" s="44"/>
      <c r="W127" s="44"/>
      <c r="X127" s="44"/>
      <c r="Y127" s="44"/>
    </row>
    <row r="128">
      <c r="A128" s="45" t="s">
        <v>2660</v>
      </c>
      <c r="B128" s="44"/>
      <c r="C128" s="55"/>
      <c r="D128" s="44"/>
      <c r="E128" s="44"/>
      <c r="F128" s="44" t="s">
        <v>2661</v>
      </c>
      <c r="G128" s="44"/>
      <c r="H128" s="44"/>
      <c r="I128" s="44"/>
      <c r="J128" s="44"/>
      <c r="K128" s="44"/>
      <c r="L128" s="44"/>
      <c r="M128" s="44"/>
      <c r="N128" s="44"/>
      <c r="O128" s="44"/>
      <c r="P128" s="44"/>
      <c r="Q128" s="44"/>
      <c r="R128" s="44"/>
      <c r="S128" s="44"/>
      <c r="T128" s="44"/>
      <c r="U128" s="44"/>
      <c r="V128" s="44"/>
      <c r="W128" s="44"/>
      <c r="X128" s="44"/>
      <c r="Y128" s="44"/>
    </row>
    <row r="129">
      <c r="A129" s="45" t="s">
        <v>2662</v>
      </c>
      <c r="B129" s="44"/>
      <c r="C129" s="55"/>
      <c r="D129" s="44"/>
      <c r="E129" s="44"/>
      <c r="F129" s="44" t="s">
        <v>2663</v>
      </c>
      <c r="G129" s="44"/>
      <c r="H129" s="44"/>
      <c r="I129" s="44"/>
      <c r="J129" s="44"/>
      <c r="K129" s="44"/>
      <c r="L129" s="44"/>
      <c r="M129" s="44"/>
      <c r="N129" s="44"/>
      <c r="O129" s="44"/>
      <c r="P129" s="44"/>
      <c r="Q129" s="44"/>
      <c r="R129" s="44"/>
      <c r="S129" s="44"/>
      <c r="T129" s="44"/>
      <c r="U129" s="44"/>
      <c r="V129" s="44"/>
      <c r="W129" s="44"/>
      <c r="X129" s="44"/>
      <c r="Y129" s="44"/>
    </row>
    <row r="130">
      <c r="A130" s="45" t="s">
        <v>2664</v>
      </c>
      <c r="B130" s="44"/>
      <c r="C130" s="55"/>
      <c r="D130" s="44"/>
      <c r="E130" s="44"/>
      <c r="F130" s="44"/>
      <c r="G130" s="44"/>
      <c r="H130" s="44"/>
      <c r="I130" s="44"/>
      <c r="J130" s="44"/>
      <c r="K130" s="44"/>
      <c r="L130" s="44"/>
      <c r="M130" s="44"/>
      <c r="N130" s="44"/>
      <c r="O130" s="44"/>
      <c r="P130" s="44"/>
      <c r="Q130" s="44"/>
      <c r="R130" s="44"/>
      <c r="S130" s="44"/>
      <c r="T130" s="44"/>
      <c r="U130" s="44"/>
      <c r="V130" s="44"/>
      <c r="W130" s="44"/>
      <c r="X130" s="44"/>
      <c r="Y130" s="44"/>
    </row>
    <row r="131">
      <c r="A131" s="45" t="s">
        <v>2665</v>
      </c>
      <c r="B131" s="44"/>
      <c r="C131" s="55"/>
      <c r="D131" s="44"/>
      <c r="E131" s="45">
        <v>1.0</v>
      </c>
      <c r="F131" s="44"/>
      <c r="H131" s="44"/>
      <c r="I131" s="44"/>
      <c r="J131" s="44"/>
      <c r="K131" s="44"/>
      <c r="L131" s="44"/>
      <c r="M131" s="44"/>
      <c r="N131" s="44"/>
      <c r="O131" s="44"/>
      <c r="P131" s="44"/>
      <c r="Q131" s="44"/>
      <c r="R131" s="44"/>
      <c r="S131" s="44"/>
      <c r="T131" s="44"/>
      <c r="U131" s="44"/>
      <c r="V131" s="44"/>
      <c r="W131" s="44"/>
      <c r="X131" s="44"/>
      <c r="Y131" s="44"/>
    </row>
    <row r="132">
      <c r="A132" s="45"/>
      <c r="B132" s="44"/>
      <c r="C132" s="55"/>
      <c r="D132" s="44"/>
      <c r="E132" s="44"/>
      <c r="F132" s="44"/>
      <c r="H132" s="44"/>
      <c r="I132" s="44"/>
      <c r="J132" s="44"/>
      <c r="K132" s="44"/>
      <c r="L132" s="44"/>
      <c r="M132" s="44"/>
      <c r="N132" s="44"/>
      <c r="O132" s="44"/>
      <c r="P132" s="44"/>
      <c r="Q132" s="44"/>
      <c r="R132" s="44"/>
      <c r="S132" s="44"/>
      <c r="T132" s="44"/>
      <c r="U132" s="44"/>
      <c r="V132" s="44"/>
      <c r="W132" s="44"/>
      <c r="X132" s="44"/>
      <c r="Y132" s="44"/>
    </row>
    <row r="133">
      <c r="A133" s="45"/>
      <c r="B133" s="44"/>
      <c r="C133" s="55"/>
      <c r="D133" s="44"/>
      <c r="E133" s="44"/>
      <c r="F133" s="44"/>
      <c r="H133" s="44"/>
      <c r="I133" s="44"/>
      <c r="J133" s="44"/>
      <c r="K133" s="44"/>
      <c r="L133" s="44"/>
      <c r="M133" s="44"/>
      <c r="N133" s="44"/>
      <c r="O133" s="44"/>
      <c r="P133" s="44"/>
      <c r="Q133" s="44"/>
      <c r="R133" s="44"/>
      <c r="S133" s="44"/>
      <c r="T133" s="44"/>
      <c r="U133" s="44"/>
      <c r="V133" s="44"/>
      <c r="W133" s="44"/>
      <c r="X133" s="44"/>
      <c r="Y133" s="44"/>
    </row>
    <row r="134">
      <c r="A134" s="45" t="s">
        <v>2666</v>
      </c>
      <c r="B134" s="44"/>
      <c r="C134" s="55"/>
      <c r="D134" s="44"/>
      <c r="E134" s="44"/>
      <c r="F134" s="44" t="s">
        <v>2667</v>
      </c>
      <c r="H134" s="44"/>
      <c r="I134" s="44"/>
      <c r="J134" s="44"/>
      <c r="K134" s="44"/>
      <c r="L134" s="44"/>
      <c r="M134" s="44"/>
      <c r="N134" s="44"/>
      <c r="O134" s="44"/>
      <c r="P134" s="44"/>
      <c r="Q134" s="44"/>
      <c r="R134" s="44"/>
      <c r="S134" s="44"/>
      <c r="T134" s="44"/>
      <c r="U134" s="44"/>
      <c r="V134" s="44"/>
      <c r="W134" s="44"/>
      <c r="X134" s="44"/>
      <c r="Y134" s="44"/>
    </row>
    <row r="135">
      <c r="A135" s="45" t="s">
        <v>2668</v>
      </c>
      <c r="B135" s="44"/>
      <c r="C135" s="55"/>
      <c r="D135" s="44"/>
      <c r="E135" s="44"/>
      <c r="F135" s="44" t="s">
        <v>2669</v>
      </c>
      <c r="H135" s="44"/>
      <c r="I135" s="44"/>
      <c r="J135" s="44"/>
      <c r="K135" s="44"/>
      <c r="L135" s="44"/>
      <c r="M135" s="44"/>
      <c r="N135" s="44"/>
      <c r="O135" s="44"/>
      <c r="P135" s="44"/>
      <c r="Q135" s="44"/>
      <c r="R135" s="44"/>
      <c r="S135" s="44"/>
      <c r="T135" s="44"/>
      <c r="U135" s="44"/>
      <c r="V135" s="44"/>
      <c r="W135" s="44"/>
      <c r="X135" s="44"/>
      <c r="Y135" s="44"/>
    </row>
    <row r="136">
      <c r="A136" s="45" t="s">
        <v>2670</v>
      </c>
      <c r="B136" s="44"/>
      <c r="C136" s="55"/>
      <c r="D136" s="44"/>
      <c r="E136" s="44"/>
      <c r="F136" s="44" t="s">
        <v>2671</v>
      </c>
      <c r="H136" s="44"/>
      <c r="I136" s="44"/>
      <c r="J136" s="44"/>
      <c r="K136" s="44"/>
      <c r="L136" s="44"/>
      <c r="M136" s="44"/>
      <c r="N136" s="44"/>
      <c r="O136" s="44"/>
      <c r="P136" s="44"/>
      <c r="Q136" s="44"/>
      <c r="R136" s="44"/>
      <c r="S136" s="44"/>
      <c r="T136" s="44"/>
      <c r="U136" s="44"/>
      <c r="V136" s="44"/>
      <c r="W136" s="44"/>
      <c r="X136" s="44"/>
      <c r="Y136" s="44"/>
    </row>
    <row r="137">
      <c r="A137" s="45" t="s">
        <v>2672</v>
      </c>
      <c r="B137" s="44"/>
      <c r="C137" s="55"/>
      <c r="D137" s="44"/>
      <c r="E137" s="44"/>
      <c r="F137" s="44" t="s">
        <v>2673</v>
      </c>
      <c r="H137" s="44"/>
      <c r="I137" s="44"/>
      <c r="J137" s="44"/>
      <c r="K137" s="44"/>
      <c r="L137" s="44"/>
      <c r="M137" s="44"/>
      <c r="N137" s="44"/>
      <c r="O137" s="44"/>
      <c r="P137" s="44"/>
      <c r="Q137" s="44"/>
      <c r="R137" s="44"/>
      <c r="S137" s="44"/>
      <c r="T137" s="44"/>
      <c r="U137" s="44"/>
      <c r="V137" s="44"/>
      <c r="W137" s="44"/>
      <c r="X137" s="44"/>
      <c r="Y137" s="44"/>
    </row>
    <row r="138">
      <c r="A138" s="45" t="s">
        <v>2674</v>
      </c>
      <c r="B138" s="44"/>
      <c r="C138" s="55"/>
      <c r="D138" s="44"/>
      <c r="E138" s="44"/>
      <c r="F138" s="44" t="s">
        <v>2675</v>
      </c>
      <c r="H138" s="44"/>
      <c r="I138" s="44"/>
      <c r="J138" s="44"/>
      <c r="K138" s="44"/>
      <c r="L138" s="44"/>
      <c r="M138" s="44"/>
      <c r="N138" s="44"/>
      <c r="O138" s="44"/>
      <c r="P138" s="44"/>
      <c r="Q138" s="44"/>
      <c r="R138" s="44"/>
      <c r="S138" s="44"/>
      <c r="T138" s="44"/>
      <c r="U138" s="44"/>
      <c r="V138" s="44"/>
      <c r="W138" s="44"/>
      <c r="X138" s="44"/>
      <c r="Y138" s="44"/>
    </row>
    <row r="139">
      <c r="A139" s="45" t="s">
        <v>2676</v>
      </c>
      <c r="B139" s="44"/>
      <c r="C139" s="55"/>
      <c r="D139" s="44"/>
      <c r="E139" s="44"/>
      <c r="F139" s="44" t="s">
        <v>2677</v>
      </c>
      <c r="H139" s="44"/>
      <c r="I139" s="44"/>
      <c r="J139" s="44"/>
      <c r="K139" s="44"/>
      <c r="L139" s="44"/>
      <c r="M139" s="44"/>
      <c r="N139" s="44"/>
      <c r="O139" s="44"/>
      <c r="P139" s="44"/>
      <c r="Q139" s="44"/>
      <c r="R139" s="44"/>
      <c r="S139" s="44"/>
      <c r="T139" s="44"/>
      <c r="U139" s="44"/>
      <c r="V139" s="44"/>
      <c r="W139" s="44"/>
      <c r="X139" s="44"/>
      <c r="Y139" s="44"/>
    </row>
    <row r="140">
      <c r="A140" s="45" t="s">
        <v>2678</v>
      </c>
      <c r="B140" s="44"/>
      <c r="C140" s="55"/>
      <c r="D140" s="44"/>
      <c r="E140" s="44"/>
      <c r="F140" s="44" t="s">
        <v>2679</v>
      </c>
      <c r="H140" s="44"/>
      <c r="I140" s="44"/>
      <c r="J140" s="44"/>
      <c r="K140" s="44"/>
      <c r="L140" s="44"/>
      <c r="M140" s="44"/>
      <c r="N140" s="44"/>
      <c r="O140" s="44"/>
      <c r="P140" s="44"/>
      <c r="Q140" s="44"/>
      <c r="R140" s="44"/>
      <c r="S140" s="44"/>
      <c r="T140" s="44"/>
      <c r="U140" s="44"/>
      <c r="V140" s="44"/>
      <c r="W140" s="44"/>
      <c r="X140" s="44"/>
      <c r="Y140" s="44"/>
    </row>
    <row r="141">
      <c r="A141" s="44"/>
      <c r="B141" s="44"/>
      <c r="C141" s="55"/>
      <c r="D141" s="44"/>
      <c r="E141" s="44"/>
      <c r="F141" s="44"/>
      <c r="H141" s="44"/>
      <c r="I141" s="44"/>
      <c r="J141" s="44"/>
      <c r="K141" s="44"/>
      <c r="L141" s="44"/>
      <c r="M141" s="44"/>
      <c r="N141" s="44"/>
      <c r="O141" s="44"/>
      <c r="P141" s="44"/>
      <c r="Q141" s="44"/>
      <c r="R141" s="44"/>
      <c r="S141" s="44"/>
      <c r="T141" s="44"/>
      <c r="U141" s="44"/>
      <c r="V141" s="44"/>
      <c r="W141" s="44"/>
      <c r="X141" s="44"/>
      <c r="Y141" s="44"/>
    </row>
    <row r="142">
      <c r="A142" s="44"/>
      <c r="B142" s="44"/>
      <c r="C142" s="55"/>
      <c r="D142" s="44"/>
      <c r="E142" s="44"/>
      <c r="F142" s="44"/>
      <c r="H142" s="44"/>
      <c r="I142" s="44"/>
      <c r="J142" s="44"/>
      <c r="K142" s="44"/>
      <c r="L142" s="44"/>
      <c r="M142" s="44"/>
      <c r="N142" s="44"/>
      <c r="O142" s="44"/>
      <c r="P142" s="44"/>
      <c r="Q142" s="44"/>
      <c r="R142" s="44"/>
      <c r="S142" s="44"/>
      <c r="T142" s="44"/>
      <c r="U142" s="44"/>
      <c r="V142" s="44"/>
      <c r="W142" s="44"/>
      <c r="X142" s="44"/>
      <c r="Y142" s="44"/>
    </row>
    <row r="143">
      <c r="A143" s="45" t="s">
        <v>2680</v>
      </c>
      <c r="B143" s="44"/>
      <c r="C143" s="55"/>
      <c r="D143" s="44"/>
      <c r="E143" s="44"/>
      <c r="F143" s="44"/>
      <c r="H143" s="44"/>
      <c r="I143" s="44"/>
      <c r="J143" s="44"/>
      <c r="K143" s="44"/>
      <c r="L143" s="44"/>
      <c r="M143" s="44"/>
      <c r="N143" s="44"/>
      <c r="O143" s="44"/>
      <c r="P143" s="44"/>
      <c r="Q143" s="44"/>
      <c r="R143" s="44"/>
      <c r="S143" s="44"/>
      <c r="T143" s="44"/>
      <c r="U143" s="44"/>
      <c r="V143" s="44"/>
      <c r="W143" s="44"/>
      <c r="X143" s="44"/>
      <c r="Y143" s="44"/>
    </row>
    <row r="144">
      <c r="A144" s="61" t="s">
        <v>2681</v>
      </c>
      <c r="B144" s="44"/>
      <c r="C144" s="55"/>
      <c r="D144" s="44"/>
      <c r="E144" s="44"/>
      <c r="F144" s="44"/>
      <c r="H144" s="44"/>
      <c r="I144" s="44"/>
      <c r="J144" s="44"/>
      <c r="K144" s="44"/>
      <c r="L144" s="44"/>
      <c r="M144" s="44"/>
      <c r="N144" s="44"/>
      <c r="O144" s="44"/>
      <c r="P144" s="44"/>
      <c r="Q144" s="44"/>
      <c r="R144" s="44"/>
      <c r="S144" s="44"/>
      <c r="T144" s="44"/>
      <c r="U144" s="44"/>
      <c r="V144" s="44"/>
      <c r="W144" s="44"/>
      <c r="X144" s="44"/>
      <c r="Y144" s="44"/>
    </row>
    <row r="145">
      <c r="A145" s="61" t="s">
        <v>2682</v>
      </c>
      <c r="B145" s="44"/>
      <c r="C145" s="55"/>
      <c r="D145" s="44"/>
      <c r="E145" s="44"/>
      <c r="F145" s="44"/>
      <c r="H145" s="44"/>
      <c r="I145" s="44"/>
      <c r="J145" s="44"/>
      <c r="K145" s="44"/>
      <c r="L145" s="44"/>
      <c r="M145" s="44"/>
      <c r="N145" s="44"/>
      <c r="O145" s="44"/>
      <c r="P145" s="44"/>
      <c r="Q145" s="44"/>
      <c r="R145" s="44"/>
      <c r="S145" s="44"/>
      <c r="T145" s="44"/>
      <c r="U145" s="44"/>
      <c r="V145" s="44"/>
      <c r="W145" s="44"/>
      <c r="X145" s="44"/>
      <c r="Y145" s="44"/>
    </row>
    <row r="146">
      <c r="A146" s="61" t="s">
        <v>2683</v>
      </c>
      <c r="B146" s="44"/>
      <c r="C146" s="55"/>
      <c r="D146" s="44"/>
      <c r="E146" s="44"/>
      <c r="F146" s="44"/>
      <c r="H146" s="44"/>
      <c r="I146" s="44"/>
      <c r="J146" s="44"/>
      <c r="K146" s="44"/>
      <c r="L146" s="44"/>
      <c r="M146" s="44"/>
      <c r="N146" s="44"/>
      <c r="O146" s="44"/>
      <c r="P146" s="44"/>
      <c r="Q146" s="44"/>
      <c r="R146" s="44"/>
      <c r="S146" s="44"/>
      <c r="T146" s="44"/>
      <c r="U146" s="44"/>
      <c r="V146" s="44"/>
      <c r="W146" s="44"/>
      <c r="X146" s="44"/>
      <c r="Y146" s="44"/>
    </row>
    <row r="147">
      <c r="A147" s="61" t="s">
        <v>2684</v>
      </c>
      <c r="B147" s="44"/>
      <c r="C147" s="55"/>
      <c r="D147" s="44"/>
      <c r="E147" s="45">
        <v>1.0</v>
      </c>
      <c r="F147" s="45"/>
      <c r="H147" s="44"/>
      <c r="I147" s="44"/>
      <c r="J147" s="44"/>
      <c r="K147" s="44"/>
      <c r="L147" s="44"/>
      <c r="M147" s="44"/>
      <c r="N147" s="44"/>
      <c r="O147" s="44"/>
      <c r="P147" s="44"/>
      <c r="Q147" s="44"/>
      <c r="R147" s="44"/>
      <c r="S147" s="44"/>
      <c r="T147" s="44"/>
      <c r="U147" s="44"/>
      <c r="V147" s="44"/>
      <c r="W147" s="44"/>
      <c r="X147" s="44"/>
      <c r="Y147" s="44"/>
    </row>
    <row r="148">
      <c r="A148" s="61" t="s">
        <v>2685</v>
      </c>
      <c r="B148" s="44"/>
      <c r="C148" s="55"/>
      <c r="D148" s="44"/>
      <c r="E148" s="44"/>
      <c r="F148" s="44"/>
      <c r="H148" s="44"/>
      <c r="I148" s="44"/>
      <c r="J148" s="44"/>
      <c r="K148" s="44"/>
      <c r="L148" s="44"/>
      <c r="M148" s="44"/>
      <c r="N148" s="44"/>
      <c r="O148" s="44"/>
      <c r="P148" s="44"/>
      <c r="Q148" s="44"/>
      <c r="R148" s="44"/>
      <c r="S148" s="44"/>
      <c r="T148" s="44"/>
      <c r="U148" s="44"/>
      <c r="V148" s="44"/>
      <c r="W148" s="44"/>
      <c r="X148" s="44"/>
      <c r="Y148" s="44"/>
    </row>
    <row r="149">
      <c r="A149" s="61" t="s">
        <v>2686</v>
      </c>
      <c r="B149" s="44"/>
      <c r="C149" s="55"/>
      <c r="D149" s="44"/>
      <c r="E149" s="44"/>
      <c r="F149" s="44"/>
      <c r="H149" s="44"/>
      <c r="I149" s="44"/>
      <c r="J149" s="44"/>
      <c r="K149" s="44"/>
      <c r="L149" s="44"/>
      <c r="M149" s="44"/>
      <c r="N149" s="44"/>
      <c r="O149" s="44"/>
      <c r="P149" s="44"/>
      <c r="Q149" s="44"/>
      <c r="R149" s="44"/>
      <c r="S149" s="44"/>
      <c r="T149" s="44"/>
      <c r="U149" s="44"/>
      <c r="V149" s="44"/>
      <c r="W149" s="44"/>
      <c r="X149" s="44"/>
      <c r="Y149" s="44"/>
    </row>
    <row r="150">
      <c r="A150" s="44"/>
      <c r="B150" s="44"/>
      <c r="C150" s="55"/>
      <c r="D150" s="44"/>
      <c r="E150" s="44"/>
      <c r="F150" s="44"/>
      <c r="H150" s="44"/>
      <c r="I150" s="44"/>
      <c r="J150" s="44"/>
      <c r="K150" s="44"/>
      <c r="L150" s="44"/>
      <c r="M150" s="44"/>
      <c r="N150" s="44"/>
      <c r="O150" s="44"/>
      <c r="P150" s="44"/>
      <c r="Q150" s="44"/>
      <c r="R150" s="44"/>
      <c r="S150" s="44"/>
      <c r="T150" s="44"/>
      <c r="U150" s="44"/>
      <c r="V150" s="44"/>
      <c r="W150" s="44"/>
      <c r="X150" s="44"/>
      <c r="Y150" s="44"/>
    </row>
    <row r="151">
      <c r="A151" s="45" t="s">
        <v>2687</v>
      </c>
      <c r="B151" s="44"/>
      <c r="C151" s="55"/>
      <c r="D151" s="44"/>
      <c r="E151" s="44"/>
      <c r="F151" s="44"/>
      <c r="H151" s="44"/>
      <c r="I151" s="44"/>
      <c r="J151" s="44"/>
      <c r="K151" s="44"/>
      <c r="L151" s="44"/>
      <c r="M151" s="44"/>
      <c r="N151" s="44"/>
      <c r="O151" s="44"/>
      <c r="P151" s="44"/>
      <c r="Q151" s="44"/>
      <c r="R151" s="44"/>
      <c r="S151" s="44"/>
      <c r="T151" s="44"/>
      <c r="U151" s="44"/>
      <c r="V151" s="44"/>
      <c r="W151" s="44"/>
      <c r="X151" s="44"/>
      <c r="Y151" s="44"/>
    </row>
    <row r="152">
      <c r="A152" s="1" t="s">
        <v>2688</v>
      </c>
      <c r="B152" s="44"/>
      <c r="C152" s="55"/>
      <c r="D152" s="44"/>
      <c r="E152" s="44"/>
      <c r="F152" s="44"/>
      <c r="G152" s="44"/>
      <c r="H152" s="44"/>
      <c r="I152" s="44"/>
      <c r="J152" s="44"/>
      <c r="K152" s="44"/>
      <c r="L152" s="44"/>
      <c r="M152" s="44"/>
      <c r="N152" s="44"/>
      <c r="O152" s="44"/>
      <c r="P152" s="44"/>
      <c r="Q152" s="44"/>
      <c r="R152" s="44"/>
      <c r="S152" s="44"/>
      <c r="T152" s="44"/>
      <c r="U152" s="44"/>
      <c r="V152" s="44"/>
      <c r="W152" s="44"/>
      <c r="X152" s="44"/>
      <c r="Y152" s="44"/>
    </row>
    <row r="153">
      <c r="A153" s="1" t="s">
        <v>2689</v>
      </c>
      <c r="B153" s="44"/>
      <c r="C153" s="55"/>
      <c r="D153" s="44"/>
      <c r="E153" s="44"/>
      <c r="F153" s="44"/>
      <c r="G153" s="44"/>
      <c r="H153" s="44"/>
      <c r="I153" s="44"/>
      <c r="J153" s="44"/>
      <c r="K153" s="44"/>
      <c r="L153" s="44"/>
      <c r="M153" s="44"/>
      <c r="N153" s="44"/>
      <c r="O153" s="44"/>
      <c r="P153" s="44"/>
      <c r="Q153" s="44"/>
      <c r="R153" s="44"/>
      <c r="S153" s="44"/>
      <c r="T153" s="44"/>
      <c r="U153" s="44"/>
      <c r="V153" s="44"/>
      <c r="W153" s="44"/>
      <c r="X153" s="44"/>
      <c r="Y153" s="44"/>
    </row>
    <row r="154">
      <c r="A154" s="55" t="s">
        <v>2690</v>
      </c>
      <c r="B154" s="44"/>
      <c r="C154" s="55"/>
      <c r="D154" s="44"/>
      <c r="E154" s="44"/>
      <c r="F154" s="44"/>
      <c r="G154" s="44"/>
      <c r="H154" s="44"/>
      <c r="I154" s="44"/>
      <c r="J154" s="44"/>
      <c r="K154" s="44"/>
      <c r="L154" s="44"/>
      <c r="M154" s="44"/>
      <c r="N154" s="44"/>
      <c r="O154" s="44"/>
      <c r="P154" s="44"/>
      <c r="Q154" s="44"/>
      <c r="R154" s="44"/>
      <c r="S154" s="44"/>
      <c r="T154" s="44"/>
      <c r="U154" s="44"/>
      <c r="V154" s="44"/>
      <c r="W154" s="44"/>
      <c r="X154" s="44"/>
      <c r="Y154" s="44"/>
    </row>
    <row r="155">
      <c r="B155" s="44"/>
      <c r="C155" s="55"/>
      <c r="D155" s="44"/>
      <c r="E155" s="44"/>
      <c r="F155" s="44"/>
      <c r="G155" s="44"/>
      <c r="H155" s="44"/>
      <c r="I155" s="44"/>
      <c r="J155" s="44"/>
      <c r="K155" s="44"/>
      <c r="L155" s="44"/>
      <c r="M155" s="44"/>
      <c r="N155" s="44"/>
      <c r="O155" s="44"/>
      <c r="P155" s="44"/>
      <c r="Q155" s="44"/>
      <c r="R155" s="44"/>
      <c r="S155" s="44"/>
      <c r="T155" s="44"/>
      <c r="U155" s="44"/>
      <c r="V155" s="44"/>
      <c r="W155" s="44"/>
      <c r="X155" s="44"/>
      <c r="Y155" s="44"/>
    </row>
    <row r="156">
      <c r="A156" s="55" t="s">
        <v>2691</v>
      </c>
      <c r="B156" s="44"/>
      <c r="C156" s="55"/>
      <c r="D156" s="44"/>
      <c r="E156" s="44"/>
      <c r="F156" s="44"/>
      <c r="G156" s="44"/>
      <c r="H156" s="44"/>
      <c r="I156" s="44"/>
      <c r="J156" s="44"/>
      <c r="K156" s="44"/>
      <c r="L156" s="44"/>
      <c r="M156" s="44"/>
      <c r="N156" s="44"/>
      <c r="O156" s="44"/>
      <c r="P156" s="44"/>
      <c r="Q156" s="44"/>
      <c r="R156" s="44"/>
      <c r="S156" s="44"/>
      <c r="T156" s="44"/>
      <c r="U156" s="44"/>
      <c r="V156" s="44"/>
      <c r="W156" s="44"/>
      <c r="X156" s="44"/>
      <c r="Y156" s="44"/>
    </row>
    <row r="157">
      <c r="A157" s="55" t="s">
        <v>2692</v>
      </c>
      <c r="B157" s="44"/>
      <c r="C157" s="55"/>
      <c r="D157" s="44"/>
      <c r="E157" s="44"/>
      <c r="F157" s="44"/>
      <c r="G157" s="44"/>
      <c r="H157" s="44"/>
      <c r="I157" s="44"/>
      <c r="J157" s="44"/>
      <c r="K157" s="44"/>
      <c r="L157" s="44"/>
      <c r="M157" s="44"/>
      <c r="N157" s="44"/>
      <c r="O157" s="44"/>
      <c r="P157" s="44"/>
      <c r="Q157" s="44"/>
      <c r="R157" s="44"/>
      <c r="S157" s="44"/>
      <c r="T157" s="44"/>
      <c r="U157" s="44"/>
      <c r="V157" s="44"/>
      <c r="W157" s="44"/>
      <c r="X157" s="44"/>
      <c r="Y157" s="44"/>
    </row>
    <row r="158">
      <c r="B158" s="44"/>
      <c r="C158" s="55"/>
      <c r="D158" s="44"/>
      <c r="E158" s="44"/>
      <c r="F158" s="44"/>
      <c r="G158" s="44"/>
      <c r="H158" s="44"/>
      <c r="I158" s="44"/>
      <c r="J158" s="44"/>
      <c r="K158" s="44"/>
      <c r="L158" s="44"/>
      <c r="M158" s="44"/>
      <c r="N158" s="44"/>
      <c r="O158" s="44"/>
      <c r="P158" s="44"/>
      <c r="Q158" s="44"/>
      <c r="R158" s="44"/>
      <c r="S158" s="44"/>
      <c r="T158" s="44"/>
      <c r="U158" s="44"/>
      <c r="V158" s="44"/>
      <c r="W158" s="44"/>
      <c r="X158" s="44"/>
      <c r="Y158" s="44"/>
    </row>
    <row r="159">
      <c r="A159" s="44"/>
      <c r="B159" s="44"/>
      <c r="C159" s="55"/>
      <c r="D159" s="44"/>
      <c r="E159" s="44"/>
      <c r="F159" s="44"/>
      <c r="G159" s="44"/>
      <c r="H159" s="44"/>
      <c r="I159" s="44"/>
      <c r="J159" s="44"/>
      <c r="K159" s="44"/>
      <c r="L159" s="44"/>
      <c r="M159" s="44"/>
      <c r="N159" s="44"/>
      <c r="O159" s="44"/>
      <c r="P159" s="44"/>
      <c r="Q159" s="44"/>
      <c r="R159" s="44"/>
      <c r="S159" s="44"/>
      <c r="T159" s="44"/>
      <c r="U159" s="44"/>
      <c r="V159" s="44"/>
      <c r="W159" s="44"/>
      <c r="X159" s="44"/>
      <c r="Y159" s="44"/>
    </row>
    <row r="160">
      <c r="A160" s="45" t="s">
        <v>2693</v>
      </c>
      <c r="B160" s="44"/>
      <c r="C160" s="55"/>
      <c r="D160" s="44"/>
      <c r="E160" s="44"/>
      <c r="F160" s="44" t="s">
        <v>2694</v>
      </c>
      <c r="G160" s="44"/>
      <c r="H160" s="44"/>
      <c r="I160" s="44"/>
      <c r="J160" s="44"/>
      <c r="K160" s="44"/>
      <c r="L160" s="44"/>
      <c r="M160" s="44"/>
      <c r="N160" s="44"/>
      <c r="O160" s="44"/>
      <c r="P160" s="44"/>
      <c r="Q160" s="44"/>
      <c r="R160" s="44"/>
      <c r="S160" s="44"/>
      <c r="T160" s="44"/>
      <c r="U160" s="44"/>
      <c r="V160" s="44"/>
      <c r="W160" s="44"/>
      <c r="X160" s="44"/>
      <c r="Y160" s="44"/>
    </row>
    <row r="161">
      <c r="A161" s="45" t="s">
        <v>2695</v>
      </c>
      <c r="B161" s="44"/>
      <c r="C161" s="55"/>
      <c r="D161" s="44"/>
      <c r="E161" s="44"/>
      <c r="F161" s="44" t="s">
        <v>2696</v>
      </c>
      <c r="G161" s="44"/>
      <c r="H161" s="44"/>
      <c r="I161" s="44"/>
      <c r="J161" s="44"/>
      <c r="K161" s="44"/>
      <c r="L161" s="44"/>
      <c r="M161" s="44"/>
      <c r="N161" s="44"/>
      <c r="O161" s="44"/>
      <c r="P161" s="44"/>
      <c r="Q161" s="44"/>
      <c r="R161" s="44"/>
      <c r="S161" s="44"/>
      <c r="T161" s="44"/>
      <c r="U161" s="44"/>
      <c r="V161" s="44"/>
      <c r="W161" s="44"/>
      <c r="X161" s="44"/>
      <c r="Y161" s="44"/>
    </row>
    <row r="162">
      <c r="A162" s="45" t="s">
        <v>2697</v>
      </c>
      <c r="B162" s="44"/>
      <c r="C162" s="55"/>
      <c r="D162" s="44"/>
      <c r="E162" s="44"/>
      <c r="F162" s="44" t="s">
        <v>2698</v>
      </c>
      <c r="G162" s="44"/>
      <c r="H162" s="44"/>
      <c r="I162" s="44"/>
      <c r="J162" s="44"/>
      <c r="K162" s="44"/>
      <c r="L162" s="44"/>
      <c r="M162" s="44"/>
      <c r="N162" s="44"/>
      <c r="O162" s="44"/>
      <c r="P162" s="44"/>
      <c r="Q162" s="44"/>
      <c r="R162" s="44"/>
      <c r="S162" s="44"/>
      <c r="T162" s="44"/>
      <c r="U162" s="44"/>
      <c r="V162" s="44"/>
      <c r="W162" s="44"/>
      <c r="X162" s="44"/>
      <c r="Y162" s="44"/>
    </row>
    <row r="163">
      <c r="A163" s="45" t="s">
        <v>2699</v>
      </c>
      <c r="B163" s="44"/>
      <c r="C163" s="55"/>
      <c r="D163" s="44"/>
      <c r="E163" s="44"/>
      <c r="F163" s="44"/>
      <c r="G163" s="44"/>
      <c r="H163" s="44"/>
      <c r="I163" s="44"/>
      <c r="J163" s="44"/>
      <c r="K163" s="44"/>
      <c r="L163" s="44"/>
      <c r="M163" s="44"/>
      <c r="N163" s="44"/>
      <c r="O163" s="44"/>
      <c r="P163" s="44"/>
      <c r="Q163" s="44"/>
      <c r="R163" s="44"/>
      <c r="S163" s="44"/>
      <c r="T163" s="44"/>
      <c r="U163" s="44"/>
      <c r="V163" s="44"/>
      <c r="W163" s="44"/>
      <c r="X163" s="44"/>
      <c r="Y163" s="44"/>
    </row>
    <row r="164">
      <c r="A164" s="45" t="s">
        <v>2700</v>
      </c>
      <c r="B164" s="44"/>
      <c r="C164" s="55"/>
      <c r="D164" s="44"/>
      <c r="E164" s="44"/>
      <c r="F164" s="44"/>
      <c r="G164" s="44"/>
      <c r="H164" s="44"/>
      <c r="I164" s="44"/>
      <c r="J164" s="44"/>
      <c r="K164" s="44"/>
      <c r="L164" s="44"/>
      <c r="M164" s="44"/>
      <c r="N164" s="44"/>
      <c r="O164" s="44"/>
      <c r="P164" s="44"/>
      <c r="Q164" s="44"/>
      <c r="R164" s="44"/>
      <c r="S164" s="44"/>
      <c r="T164" s="44"/>
      <c r="U164" s="44"/>
      <c r="V164" s="44"/>
      <c r="W164" s="44"/>
      <c r="X164" s="44"/>
      <c r="Y164" s="44"/>
    </row>
    <row r="165">
      <c r="A165" s="45" t="s">
        <v>2701</v>
      </c>
      <c r="B165" s="44"/>
      <c r="C165" s="55"/>
      <c r="D165" s="44"/>
      <c r="E165" s="44"/>
      <c r="F165" s="44"/>
      <c r="G165" s="44"/>
      <c r="H165" s="44"/>
      <c r="I165" s="44"/>
      <c r="J165" s="44"/>
      <c r="K165" s="44"/>
      <c r="L165" s="44"/>
      <c r="M165" s="44"/>
      <c r="N165" s="44"/>
      <c r="O165" s="44"/>
      <c r="P165" s="44"/>
      <c r="Q165" s="44"/>
      <c r="R165" s="44"/>
      <c r="S165" s="44"/>
      <c r="T165" s="44"/>
      <c r="U165" s="44"/>
      <c r="V165" s="44"/>
      <c r="W165" s="44"/>
      <c r="X165" s="44"/>
      <c r="Y165" s="44"/>
    </row>
    <row r="166">
      <c r="A166" s="45" t="s">
        <v>2702</v>
      </c>
      <c r="B166" s="44"/>
      <c r="C166" s="55"/>
      <c r="D166" s="44"/>
      <c r="E166" s="44"/>
      <c r="F166" s="44"/>
      <c r="G166" s="44"/>
      <c r="H166" s="44"/>
      <c r="I166" s="44"/>
      <c r="J166" s="44"/>
      <c r="K166" s="44"/>
      <c r="L166" s="44"/>
      <c r="M166" s="44"/>
      <c r="N166" s="44"/>
      <c r="O166" s="44"/>
      <c r="P166" s="44"/>
      <c r="Q166" s="44"/>
      <c r="R166" s="44"/>
      <c r="S166" s="44"/>
      <c r="T166" s="44"/>
      <c r="U166" s="44"/>
      <c r="V166" s="44"/>
      <c r="W166" s="44"/>
      <c r="X166" s="44"/>
      <c r="Y166" s="44"/>
    </row>
    <row r="167">
      <c r="A167" s="44"/>
      <c r="B167" s="44"/>
      <c r="C167" s="55"/>
      <c r="D167" s="44"/>
      <c r="E167" s="44"/>
      <c r="F167" s="44"/>
      <c r="G167" s="44"/>
      <c r="H167" s="44"/>
      <c r="I167" s="44"/>
      <c r="J167" s="44"/>
      <c r="K167" s="44"/>
      <c r="L167" s="44"/>
      <c r="M167" s="44"/>
      <c r="N167" s="44"/>
      <c r="O167" s="44"/>
      <c r="P167" s="44"/>
      <c r="Q167" s="44"/>
      <c r="R167" s="44"/>
      <c r="S167" s="44"/>
      <c r="T167" s="44"/>
      <c r="U167" s="44"/>
      <c r="V167" s="44"/>
      <c r="W167" s="44"/>
      <c r="X167" s="44"/>
      <c r="Y167" s="44"/>
    </row>
    <row r="168" ht="16.5" customHeight="1">
      <c r="A168" s="58" t="s">
        <v>2703</v>
      </c>
      <c r="B168" s="44"/>
      <c r="C168" s="55"/>
      <c r="D168" s="44"/>
      <c r="E168" s="44"/>
      <c r="F168" s="44"/>
      <c r="G168" s="44"/>
      <c r="H168" s="44"/>
      <c r="I168" s="44"/>
      <c r="J168" s="44"/>
      <c r="K168" s="44"/>
      <c r="L168" s="44"/>
      <c r="M168" s="44"/>
      <c r="N168" s="44"/>
      <c r="O168" s="44"/>
      <c r="P168" s="44"/>
      <c r="Q168" s="44"/>
      <c r="R168" s="44"/>
      <c r="S168" s="44"/>
      <c r="T168" s="44"/>
      <c r="U168" s="44"/>
      <c r="V168" s="44"/>
      <c r="W168" s="44"/>
      <c r="X168" s="44"/>
      <c r="Y168" s="44"/>
    </row>
    <row r="169" ht="16.5" customHeight="1">
      <c r="A169" s="45" t="s">
        <v>2704</v>
      </c>
      <c r="B169" s="44"/>
      <c r="C169" s="55"/>
      <c r="D169" s="44"/>
      <c r="E169" s="44"/>
      <c r="F169" s="44"/>
      <c r="G169" s="44"/>
      <c r="H169" s="44"/>
      <c r="I169" s="44"/>
      <c r="J169" s="44"/>
      <c r="K169" s="44"/>
      <c r="L169" s="44"/>
      <c r="M169" s="44"/>
      <c r="N169" s="44"/>
      <c r="O169" s="44"/>
      <c r="P169" s="44"/>
      <c r="Q169" s="44"/>
      <c r="R169" s="44"/>
      <c r="S169" s="44"/>
      <c r="T169" s="44"/>
      <c r="U169" s="44"/>
      <c r="V169" s="44"/>
      <c r="W169" s="44"/>
      <c r="X169" s="44"/>
      <c r="Y169" s="44"/>
    </row>
    <row r="170" ht="16.5" customHeight="1">
      <c r="A170" s="45" t="s">
        <v>2705</v>
      </c>
      <c r="C170" s="55"/>
      <c r="D170" s="44"/>
      <c r="E170" s="45">
        <v>1.0</v>
      </c>
      <c r="F170" s="44"/>
      <c r="G170" s="44"/>
      <c r="H170" s="44"/>
      <c r="I170" s="44"/>
      <c r="J170" s="44"/>
      <c r="K170" s="44"/>
      <c r="L170" s="44"/>
      <c r="M170" s="44"/>
      <c r="N170" s="44"/>
      <c r="O170" s="44"/>
      <c r="P170" s="44"/>
      <c r="Q170" s="44"/>
      <c r="R170" s="44"/>
      <c r="S170" s="44"/>
      <c r="T170" s="44"/>
      <c r="U170" s="44"/>
      <c r="V170" s="44"/>
      <c r="W170" s="44"/>
      <c r="X170" s="44"/>
      <c r="Y170" s="44"/>
    </row>
    <row r="171" ht="16.5" customHeight="1">
      <c r="A171" s="45" t="s">
        <v>2706</v>
      </c>
      <c r="C171" s="55"/>
      <c r="D171" s="44"/>
      <c r="E171" s="44"/>
      <c r="F171" s="44"/>
      <c r="G171" s="44"/>
      <c r="H171" s="44"/>
      <c r="I171" s="44"/>
      <c r="J171" s="44"/>
      <c r="K171" s="44"/>
      <c r="L171" s="44"/>
      <c r="M171" s="44"/>
      <c r="N171" s="44"/>
      <c r="O171" s="44"/>
      <c r="P171" s="44"/>
      <c r="Q171" s="44"/>
      <c r="R171" s="44"/>
      <c r="S171" s="44"/>
      <c r="T171" s="44"/>
      <c r="U171" s="44"/>
      <c r="V171" s="44"/>
      <c r="W171" s="44"/>
      <c r="X171" s="44"/>
      <c r="Y171" s="44"/>
    </row>
    <row r="172">
      <c r="A172" s="45" t="s">
        <v>2707</v>
      </c>
      <c r="C172" s="55"/>
      <c r="D172" s="44"/>
      <c r="E172" s="44"/>
      <c r="F172" s="44"/>
      <c r="G172" s="44"/>
      <c r="H172" s="44"/>
      <c r="I172" s="44"/>
      <c r="J172" s="44"/>
      <c r="K172" s="44"/>
      <c r="L172" s="44"/>
      <c r="M172" s="44"/>
      <c r="N172" s="44"/>
      <c r="O172" s="44"/>
      <c r="P172" s="44"/>
      <c r="Q172" s="44"/>
      <c r="R172" s="44"/>
      <c r="S172" s="44"/>
      <c r="T172" s="44"/>
      <c r="U172" s="44"/>
      <c r="V172" s="44"/>
      <c r="W172" s="44"/>
      <c r="X172" s="44"/>
      <c r="Y172" s="44"/>
    </row>
    <row r="173">
      <c r="A173" s="45" t="s">
        <v>2708</v>
      </c>
      <c r="C173" s="55"/>
      <c r="D173" s="44"/>
      <c r="E173" s="44"/>
      <c r="F173" s="44"/>
      <c r="G173" s="44"/>
      <c r="H173" s="44"/>
      <c r="I173" s="44"/>
      <c r="J173" s="44"/>
      <c r="K173" s="44"/>
      <c r="L173" s="44"/>
      <c r="M173" s="44"/>
      <c r="N173" s="44"/>
      <c r="O173" s="44"/>
      <c r="P173" s="44"/>
      <c r="Q173" s="44"/>
      <c r="R173" s="44"/>
      <c r="S173" s="44"/>
      <c r="T173" s="44"/>
      <c r="U173" s="44"/>
      <c r="V173" s="44"/>
      <c r="W173" s="44"/>
      <c r="X173" s="44"/>
      <c r="Y173" s="44"/>
    </row>
    <row r="174">
      <c r="A174" s="45" t="s">
        <v>2709</v>
      </c>
      <c r="C174" s="55"/>
      <c r="D174" s="44"/>
      <c r="E174" s="44"/>
      <c r="F174" s="44"/>
      <c r="G174" s="44"/>
      <c r="H174" s="44"/>
      <c r="I174" s="44"/>
      <c r="J174" s="44"/>
      <c r="K174" s="44"/>
      <c r="L174" s="44"/>
      <c r="M174" s="44"/>
      <c r="N174" s="44"/>
      <c r="O174" s="44"/>
      <c r="P174" s="44"/>
      <c r="Q174" s="44"/>
      <c r="R174" s="44"/>
      <c r="S174" s="44"/>
      <c r="T174" s="44"/>
      <c r="U174" s="44"/>
      <c r="V174" s="44"/>
      <c r="W174" s="44"/>
      <c r="X174" s="44"/>
      <c r="Y174" s="44"/>
    </row>
    <row r="175">
      <c r="A175" s="44"/>
      <c r="C175" s="55"/>
      <c r="D175" s="44"/>
      <c r="E175" s="44"/>
      <c r="F175" s="44"/>
      <c r="G175" s="44"/>
      <c r="H175" s="44"/>
      <c r="I175" s="44"/>
      <c r="J175" s="44"/>
      <c r="K175" s="44"/>
      <c r="L175" s="44"/>
      <c r="M175" s="44"/>
      <c r="N175" s="44"/>
      <c r="O175" s="44"/>
      <c r="P175" s="44"/>
      <c r="Q175" s="44"/>
      <c r="R175" s="44"/>
      <c r="S175" s="44"/>
      <c r="T175" s="44"/>
      <c r="U175" s="44"/>
      <c r="V175" s="44"/>
      <c r="W175" s="44"/>
      <c r="X175" s="44"/>
      <c r="Y175" s="44"/>
    </row>
    <row r="176">
      <c r="A176" s="58" t="s">
        <v>2710</v>
      </c>
      <c r="C176" s="55"/>
      <c r="D176" s="44"/>
      <c r="F176" s="44"/>
      <c r="G176" s="44"/>
      <c r="H176" s="44"/>
      <c r="I176" s="44"/>
      <c r="J176" s="44"/>
      <c r="K176" s="44"/>
      <c r="L176" s="44"/>
      <c r="M176" s="44"/>
      <c r="N176" s="44"/>
      <c r="O176" s="44"/>
      <c r="P176" s="44"/>
      <c r="Q176" s="44"/>
      <c r="R176" s="44"/>
      <c r="S176" s="44"/>
      <c r="T176" s="44"/>
      <c r="U176" s="44"/>
      <c r="V176" s="44"/>
      <c r="W176" s="44"/>
      <c r="X176" s="44"/>
      <c r="Y176" s="44"/>
    </row>
    <row r="177">
      <c r="A177" s="45" t="s">
        <v>2711</v>
      </c>
      <c r="C177" s="55"/>
      <c r="D177" s="44"/>
      <c r="E177" s="45">
        <v>1.0</v>
      </c>
      <c r="F177" s="44"/>
      <c r="G177" s="44"/>
      <c r="H177" s="44"/>
      <c r="I177" s="44"/>
      <c r="J177" s="44"/>
      <c r="K177" s="44"/>
      <c r="L177" s="44"/>
      <c r="M177" s="44"/>
      <c r="N177" s="44"/>
      <c r="O177" s="44"/>
      <c r="P177" s="44"/>
      <c r="Q177" s="44"/>
      <c r="R177" s="44"/>
      <c r="S177" s="44"/>
      <c r="T177" s="44"/>
      <c r="U177" s="44"/>
      <c r="V177" s="44"/>
      <c r="W177" s="44"/>
      <c r="X177" s="44"/>
      <c r="Y177" s="44"/>
    </row>
    <row r="178">
      <c r="A178" s="45" t="s">
        <v>2712</v>
      </c>
      <c r="C178" s="55"/>
      <c r="D178" s="44"/>
      <c r="E178" s="45">
        <v>2.0</v>
      </c>
      <c r="F178" s="45" t="s">
        <v>2713</v>
      </c>
      <c r="G178" s="44"/>
      <c r="H178" s="44"/>
      <c r="I178" s="44"/>
      <c r="J178" s="44"/>
      <c r="K178" s="44"/>
      <c r="L178" s="44"/>
      <c r="M178" s="44"/>
      <c r="N178" s="44"/>
      <c r="O178" s="44"/>
      <c r="P178" s="44"/>
      <c r="Q178" s="44"/>
      <c r="R178" s="44"/>
      <c r="S178" s="44"/>
      <c r="T178" s="44"/>
      <c r="U178" s="44"/>
      <c r="V178" s="44"/>
      <c r="W178" s="44"/>
      <c r="X178" s="44"/>
      <c r="Y178" s="44"/>
    </row>
    <row r="179">
      <c r="A179" s="45" t="s">
        <v>2714</v>
      </c>
      <c r="C179" s="55"/>
      <c r="D179" s="44"/>
      <c r="E179" s="45">
        <v>1.0</v>
      </c>
      <c r="F179" s="44"/>
      <c r="G179" s="44"/>
      <c r="H179" s="44"/>
      <c r="I179" s="44"/>
      <c r="J179" s="44"/>
      <c r="K179" s="44"/>
      <c r="L179" s="44"/>
      <c r="M179" s="44"/>
      <c r="N179" s="44"/>
      <c r="O179" s="44"/>
      <c r="P179" s="44"/>
      <c r="Q179" s="44"/>
      <c r="R179" s="44"/>
      <c r="S179" s="44"/>
      <c r="T179" s="44"/>
      <c r="U179" s="44"/>
      <c r="V179" s="44"/>
      <c r="W179" s="44"/>
      <c r="X179" s="44"/>
      <c r="Y179" s="44"/>
    </row>
    <row r="180">
      <c r="A180" s="45" t="s">
        <v>2715</v>
      </c>
      <c r="C180" s="55"/>
      <c r="D180" s="44"/>
      <c r="E180" s="44"/>
      <c r="F180" s="44"/>
      <c r="G180" s="44"/>
      <c r="H180" s="44"/>
      <c r="I180" s="44"/>
      <c r="J180" s="44"/>
      <c r="K180" s="44"/>
      <c r="L180" s="44"/>
      <c r="M180" s="44"/>
      <c r="N180" s="44"/>
      <c r="O180" s="44"/>
      <c r="P180" s="44"/>
      <c r="Q180" s="44"/>
      <c r="R180" s="44"/>
      <c r="S180" s="44"/>
      <c r="T180" s="44"/>
      <c r="U180" s="44"/>
      <c r="V180" s="44"/>
      <c r="W180" s="44"/>
      <c r="X180" s="44"/>
      <c r="Y180" s="44"/>
    </row>
    <row r="181">
      <c r="A181" s="45" t="s">
        <v>2716</v>
      </c>
      <c r="C181" s="55"/>
      <c r="D181" s="44"/>
      <c r="E181" s="44"/>
      <c r="F181" s="44"/>
      <c r="G181" s="44"/>
      <c r="H181" s="44"/>
      <c r="I181" s="44"/>
      <c r="J181" s="44"/>
      <c r="K181" s="44"/>
      <c r="L181" s="44"/>
      <c r="M181" s="44"/>
      <c r="N181" s="44"/>
      <c r="O181" s="44"/>
      <c r="P181" s="44"/>
      <c r="Q181" s="44"/>
      <c r="R181" s="44"/>
      <c r="S181" s="44"/>
      <c r="T181" s="44"/>
      <c r="U181" s="44"/>
      <c r="V181" s="44"/>
      <c r="W181" s="44"/>
      <c r="X181" s="44"/>
      <c r="Y181" s="44"/>
    </row>
    <row r="182">
      <c r="A182" s="45" t="s">
        <v>2717</v>
      </c>
      <c r="C182" s="55"/>
      <c r="D182" s="44"/>
      <c r="E182" s="44"/>
      <c r="F182" s="44"/>
      <c r="G182" s="44"/>
      <c r="H182" s="44"/>
      <c r="I182" s="44"/>
      <c r="J182" s="44"/>
      <c r="K182" s="44"/>
      <c r="L182" s="44"/>
      <c r="M182" s="44"/>
      <c r="N182" s="44"/>
      <c r="O182" s="44"/>
      <c r="P182" s="44"/>
      <c r="Q182" s="44"/>
      <c r="R182" s="44"/>
      <c r="S182" s="44"/>
      <c r="T182" s="44"/>
      <c r="U182" s="44"/>
      <c r="V182" s="44"/>
      <c r="W182" s="44"/>
      <c r="X182" s="44"/>
      <c r="Y182" s="44"/>
    </row>
    <row r="183">
      <c r="A183" s="44"/>
      <c r="C183" s="55"/>
      <c r="D183" s="44"/>
      <c r="E183" s="44"/>
      <c r="F183" s="44"/>
      <c r="G183" s="44"/>
      <c r="H183" s="44"/>
      <c r="I183" s="44"/>
      <c r="J183" s="44"/>
      <c r="K183" s="44"/>
      <c r="L183" s="44"/>
      <c r="M183" s="44"/>
      <c r="N183" s="44"/>
      <c r="O183" s="44"/>
      <c r="P183" s="44"/>
      <c r="Q183" s="44"/>
      <c r="R183" s="44"/>
      <c r="S183" s="44"/>
      <c r="T183" s="44"/>
      <c r="U183" s="44"/>
      <c r="V183" s="44"/>
      <c r="W183" s="44"/>
      <c r="X183" s="44"/>
      <c r="Y183" s="44"/>
    </row>
    <row r="184">
      <c r="A184" s="58" t="s">
        <v>2718</v>
      </c>
      <c r="C184" s="55"/>
      <c r="D184" s="44"/>
      <c r="E184" s="44"/>
      <c r="F184" s="44"/>
      <c r="G184" s="44"/>
      <c r="H184" s="44"/>
      <c r="I184" s="44"/>
      <c r="J184" s="44"/>
      <c r="K184" s="44"/>
      <c r="L184" s="44"/>
      <c r="M184" s="44"/>
      <c r="N184" s="44"/>
      <c r="O184" s="44"/>
      <c r="P184" s="44"/>
      <c r="Q184" s="44"/>
      <c r="R184" s="44"/>
      <c r="S184" s="44"/>
      <c r="T184" s="44"/>
      <c r="U184" s="44"/>
      <c r="V184" s="44"/>
      <c r="W184" s="44"/>
      <c r="X184" s="44"/>
      <c r="Y184" s="44"/>
    </row>
    <row r="185">
      <c r="A185" s="61" t="s">
        <v>2719</v>
      </c>
      <c r="C185" s="55" t="str">
        <f>IFERROR(__xludf.DUMMYFUNCTION("GOOGLETRANSLATE(A185,""de"",""hi"")"),"मैं जा रहा हूं क्योंकि मैं खा सकता हूं।")</f>
        <v>मैं जा रहा हूं क्योंकि मैं खा सकता हूं।</v>
      </c>
      <c r="D185" s="44"/>
      <c r="E185" s="45">
        <v>1.0</v>
      </c>
      <c r="F185" s="44"/>
      <c r="G185" s="44"/>
      <c r="H185" s="44"/>
      <c r="I185" s="44"/>
      <c r="J185" s="44"/>
      <c r="K185" s="44"/>
      <c r="L185" s="44"/>
      <c r="M185" s="44"/>
      <c r="N185" s="44"/>
      <c r="O185" s="44"/>
      <c r="P185" s="44"/>
      <c r="Q185" s="44"/>
      <c r="R185" s="44"/>
      <c r="S185" s="44"/>
      <c r="T185" s="44"/>
      <c r="U185" s="44"/>
      <c r="V185" s="44"/>
      <c r="W185" s="44"/>
      <c r="X185" s="44"/>
      <c r="Y185" s="44"/>
    </row>
    <row r="186">
      <c r="A186" s="61" t="s">
        <v>2720</v>
      </c>
      <c r="C186" s="55" t="str">
        <f>IFERROR(__xludf.DUMMYFUNCTION("GOOGLETRANSLATE(A186,""de"",""hi"")"),"तुम जाओ क्योंकि तुम खा सकते हो।")</f>
        <v>तुम जाओ क्योंकि तुम खा सकते हो।</v>
      </c>
      <c r="D186" s="44"/>
      <c r="E186" s="44"/>
      <c r="F186" s="44"/>
      <c r="G186" s="44"/>
      <c r="H186" s="44"/>
      <c r="I186" s="44"/>
      <c r="J186" s="44"/>
      <c r="K186" s="44"/>
      <c r="L186" s="44"/>
      <c r="M186" s="44"/>
      <c r="N186" s="44"/>
      <c r="O186" s="44"/>
      <c r="P186" s="44"/>
      <c r="Q186" s="44"/>
      <c r="R186" s="44"/>
      <c r="S186" s="44"/>
      <c r="T186" s="44"/>
      <c r="U186" s="44"/>
      <c r="V186" s="44"/>
      <c r="W186" s="44"/>
      <c r="X186" s="44"/>
      <c r="Y186" s="44"/>
    </row>
    <row r="187">
      <c r="A187" s="61" t="s">
        <v>2721</v>
      </c>
      <c r="C187" s="55" t="str">
        <f>IFERROR(__xludf.DUMMYFUNCTION("GOOGLETRANSLATE(A187,""de"",""hi"")"),"वह जाता है क्योंकि वह खा सकता है।")</f>
        <v>वह जाता है क्योंकि वह खा सकता है।</v>
      </c>
      <c r="D187" s="44"/>
      <c r="E187" s="44"/>
      <c r="F187" s="44"/>
      <c r="G187" s="44"/>
      <c r="H187" s="44"/>
      <c r="I187" s="44"/>
      <c r="J187" s="44"/>
      <c r="K187" s="44"/>
      <c r="L187" s="44"/>
      <c r="M187" s="44"/>
      <c r="N187" s="44"/>
      <c r="O187" s="44"/>
      <c r="P187" s="44"/>
      <c r="Q187" s="44"/>
      <c r="R187" s="44"/>
      <c r="S187" s="44"/>
      <c r="T187" s="44"/>
      <c r="U187" s="44"/>
      <c r="V187" s="44"/>
      <c r="W187" s="44"/>
      <c r="X187" s="44"/>
      <c r="Y187" s="44"/>
    </row>
    <row r="188">
      <c r="A188" s="61" t="s">
        <v>2722</v>
      </c>
      <c r="C188" s="55" t="str">
        <f>IFERROR(__xludf.DUMMYFUNCTION("GOOGLETRANSLATE(A188,""de"",""hi"")"),"यह काम करता है क्योंकि यह खा सकता है।")</f>
        <v>यह काम करता है क्योंकि यह खा सकता है।</v>
      </c>
      <c r="D188" s="44"/>
      <c r="E188" s="44"/>
      <c r="F188" s="44"/>
      <c r="G188" s="44"/>
      <c r="H188" s="44"/>
      <c r="I188" s="44"/>
      <c r="J188" s="44"/>
      <c r="K188" s="44"/>
      <c r="L188" s="44"/>
      <c r="M188" s="44"/>
      <c r="N188" s="44"/>
      <c r="O188" s="44"/>
      <c r="P188" s="44"/>
      <c r="Q188" s="44"/>
      <c r="R188" s="44"/>
      <c r="S188" s="44"/>
      <c r="T188" s="44"/>
      <c r="U188" s="44"/>
      <c r="V188" s="44"/>
      <c r="W188" s="44"/>
      <c r="X188" s="44"/>
      <c r="Y188" s="44"/>
    </row>
    <row r="189">
      <c r="A189" s="61" t="s">
        <v>2723</v>
      </c>
      <c r="C189" s="55" t="str">
        <f>IFERROR(__xludf.DUMMYFUNCTION("GOOGLETRANSLATE(A189,""de"",""hi"")"),"वह जाती है क्योंकि वह खा सकती है।")</f>
        <v>वह जाती है क्योंकि वह खा सकती है।</v>
      </c>
      <c r="D189" s="44"/>
      <c r="E189" s="45"/>
      <c r="F189" s="44"/>
      <c r="G189" s="44"/>
      <c r="H189" s="44"/>
      <c r="I189" s="44"/>
      <c r="J189" s="44"/>
      <c r="K189" s="44"/>
      <c r="L189" s="44"/>
      <c r="M189" s="44"/>
      <c r="N189" s="44"/>
      <c r="O189" s="44"/>
      <c r="P189" s="44"/>
      <c r="Q189" s="44"/>
      <c r="R189" s="44"/>
      <c r="S189" s="44"/>
      <c r="T189" s="44"/>
      <c r="U189" s="44"/>
      <c r="V189" s="44"/>
      <c r="W189" s="44"/>
      <c r="X189" s="44"/>
      <c r="Y189" s="44"/>
    </row>
    <row r="190">
      <c r="A190" s="61" t="s">
        <v>2724</v>
      </c>
      <c r="C190" s="55" t="str">
        <f>IFERROR(__xludf.DUMMYFUNCTION("GOOGLETRANSLATE(A190,""de"",""hi"")"),"हम जाते हैं क्योंकि हम खा सकते हैं।")</f>
        <v>हम जाते हैं क्योंकि हम खा सकते हैं।</v>
      </c>
      <c r="D190" s="44"/>
      <c r="E190" s="45">
        <v>1.0</v>
      </c>
      <c r="F190" s="44"/>
      <c r="G190" s="44"/>
      <c r="H190" s="44"/>
      <c r="I190" s="44"/>
      <c r="J190" s="44"/>
      <c r="K190" s="44"/>
      <c r="L190" s="44"/>
      <c r="M190" s="44"/>
      <c r="N190" s="44"/>
      <c r="O190" s="44"/>
      <c r="P190" s="44"/>
      <c r="Q190" s="44"/>
      <c r="R190" s="44"/>
      <c r="S190" s="44"/>
      <c r="T190" s="44"/>
      <c r="U190" s="44"/>
      <c r="V190" s="44"/>
      <c r="W190" s="44"/>
      <c r="X190" s="44"/>
      <c r="Y190" s="44"/>
    </row>
    <row r="191">
      <c r="A191" s="45" t="s">
        <v>2725</v>
      </c>
      <c r="C191" s="55" t="str">
        <f>IFERROR(__xludf.DUMMYFUNCTION("GOOGLETRANSLATE(A191,""de"",""hi"")"),"मैं इसे शाम को पकाऊंगी क्योंकि इसमें इतना समय नहीं लगता है।")</f>
        <v>मैं इसे शाम को पकाऊंगी क्योंकि इसमें इतना समय नहीं लगता है।</v>
      </c>
      <c r="D191" s="44"/>
      <c r="E191" s="45">
        <v>1.0</v>
      </c>
      <c r="F191" s="44"/>
      <c r="G191" s="44"/>
      <c r="H191" s="44"/>
      <c r="I191" s="44"/>
      <c r="J191" s="44"/>
      <c r="K191" s="44"/>
      <c r="L191" s="44"/>
      <c r="M191" s="44"/>
      <c r="N191" s="44"/>
      <c r="O191" s="44"/>
      <c r="P191" s="44"/>
      <c r="Q191" s="44"/>
      <c r="R191" s="44"/>
      <c r="S191" s="44"/>
      <c r="T191" s="44"/>
      <c r="U191" s="44"/>
      <c r="V191" s="44"/>
      <c r="W191" s="44"/>
      <c r="X191" s="44"/>
      <c r="Y191" s="44"/>
    </row>
    <row r="192">
      <c r="A192" s="44"/>
      <c r="B192" s="44"/>
      <c r="C192" s="55"/>
      <c r="D192" s="44"/>
      <c r="E192" s="44"/>
      <c r="F192" s="44"/>
      <c r="G192" s="44"/>
      <c r="H192" s="44"/>
      <c r="I192" s="44"/>
      <c r="J192" s="44"/>
      <c r="K192" s="44"/>
      <c r="L192" s="44"/>
      <c r="M192" s="44"/>
      <c r="N192" s="44"/>
      <c r="O192" s="44"/>
      <c r="P192" s="44"/>
      <c r="Q192" s="44"/>
      <c r="R192" s="44"/>
      <c r="S192" s="44"/>
      <c r="T192" s="44"/>
      <c r="U192" s="44"/>
      <c r="V192" s="44"/>
      <c r="W192" s="44"/>
      <c r="X192" s="44"/>
      <c r="Y192" s="44"/>
    </row>
    <row r="193">
      <c r="A193" s="58" t="s">
        <v>2726</v>
      </c>
      <c r="B193" s="44"/>
      <c r="C193" s="55"/>
      <c r="D193" s="44"/>
      <c r="E193" s="44"/>
      <c r="F193" s="45" t="s">
        <v>2727</v>
      </c>
      <c r="G193" s="44"/>
      <c r="H193" s="44"/>
      <c r="I193" s="44"/>
      <c r="J193" s="44"/>
      <c r="K193" s="44"/>
      <c r="L193" s="44"/>
      <c r="M193" s="44"/>
      <c r="N193" s="44"/>
      <c r="O193" s="44"/>
      <c r="P193" s="44"/>
      <c r="Q193" s="44"/>
      <c r="R193" s="44"/>
      <c r="S193" s="44"/>
      <c r="T193" s="44"/>
      <c r="U193" s="44"/>
      <c r="V193" s="44"/>
      <c r="W193" s="44"/>
      <c r="X193" s="44"/>
      <c r="Y193" s="44"/>
    </row>
    <row r="194">
      <c r="A194" s="62" t="s">
        <v>2728</v>
      </c>
      <c r="B194" s="45" t="s">
        <v>2729</v>
      </c>
      <c r="C194" s="55" t="s">
        <v>2730</v>
      </c>
      <c r="D194" s="44"/>
      <c r="E194" s="44"/>
      <c r="F194" s="61" t="s">
        <v>2731</v>
      </c>
      <c r="G194" s="45" t="s">
        <v>2729</v>
      </c>
      <c r="H194" s="44"/>
      <c r="I194" s="61" t="s">
        <v>2732</v>
      </c>
      <c r="J194" s="44"/>
      <c r="K194" s="44"/>
      <c r="L194" s="44"/>
      <c r="M194" s="44"/>
      <c r="N194" s="44"/>
      <c r="O194" s="44"/>
      <c r="P194" s="44"/>
      <c r="Q194" s="44"/>
      <c r="R194" s="44"/>
      <c r="S194" s="44"/>
      <c r="T194" s="44"/>
      <c r="U194" s="44"/>
      <c r="V194" s="44"/>
      <c r="W194" s="44"/>
      <c r="X194" s="44"/>
      <c r="Y194" s="44"/>
    </row>
    <row r="195">
      <c r="A195" s="62" t="s">
        <v>2733</v>
      </c>
      <c r="B195" s="45" t="s">
        <v>2729</v>
      </c>
      <c r="C195" s="55" t="s">
        <v>2734</v>
      </c>
      <c r="E195" s="45">
        <v>1.0</v>
      </c>
      <c r="F195" s="61" t="s">
        <v>2735</v>
      </c>
      <c r="G195" s="45" t="s">
        <v>2729</v>
      </c>
      <c r="H195" s="44"/>
      <c r="I195" s="61" t="s">
        <v>2736</v>
      </c>
      <c r="J195" s="44"/>
      <c r="K195" s="44"/>
      <c r="L195" s="44"/>
      <c r="M195" s="44"/>
      <c r="N195" s="44"/>
      <c r="O195" s="44"/>
      <c r="P195" s="44"/>
      <c r="Q195" s="44"/>
      <c r="R195" s="44"/>
      <c r="S195" s="44"/>
      <c r="T195" s="44"/>
      <c r="U195" s="44"/>
      <c r="V195" s="44"/>
      <c r="W195" s="44"/>
      <c r="X195" s="44"/>
      <c r="Y195" s="44"/>
    </row>
    <row r="196">
      <c r="A196" s="62" t="s">
        <v>2737</v>
      </c>
      <c r="B196" s="45" t="s">
        <v>2729</v>
      </c>
      <c r="C196" s="55" t="s">
        <v>2738</v>
      </c>
      <c r="E196" s="45">
        <v>1.0</v>
      </c>
      <c r="F196" s="61" t="s">
        <v>2739</v>
      </c>
      <c r="G196" s="45" t="s">
        <v>2729</v>
      </c>
      <c r="H196" s="44"/>
      <c r="I196" s="61" t="s">
        <v>2740</v>
      </c>
      <c r="J196" s="44"/>
      <c r="K196" s="44"/>
      <c r="L196" s="44"/>
      <c r="M196" s="44"/>
      <c r="N196" s="44"/>
      <c r="O196" s="44"/>
      <c r="P196" s="44"/>
      <c r="Q196" s="44"/>
      <c r="R196" s="44"/>
      <c r="S196" s="44"/>
      <c r="T196" s="44"/>
      <c r="U196" s="44"/>
      <c r="V196" s="44"/>
      <c r="W196" s="44"/>
      <c r="X196" s="44"/>
      <c r="Y196" s="44"/>
    </row>
    <row r="197">
      <c r="A197" s="62" t="s">
        <v>2741</v>
      </c>
      <c r="B197" s="45" t="s">
        <v>2729</v>
      </c>
      <c r="C197" s="55" t="s">
        <v>2742</v>
      </c>
      <c r="E197" s="45">
        <v>2.0</v>
      </c>
      <c r="F197" s="61" t="s">
        <v>2743</v>
      </c>
      <c r="G197" s="45" t="s">
        <v>2729</v>
      </c>
      <c r="H197" s="44"/>
      <c r="I197" s="61" t="s">
        <v>2744</v>
      </c>
      <c r="J197" s="44"/>
      <c r="K197" s="45">
        <v>1.0</v>
      </c>
      <c r="L197" s="44"/>
      <c r="M197" s="44"/>
      <c r="N197" s="44"/>
      <c r="O197" s="44"/>
      <c r="P197" s="44"/>
      <c r="Q197" s="44"/>
      <c r="R197" s="44"/>
      <c r="S197" s="44"/>
      <c r="T197" s="44"/>
      <c r="U197" s="44"/>
      <c r="V197" s="44"/>
      <c r="W197" s="44"/>
      <c r="X197" s="44"/>
      <c r="Y197" s="44"/>
    </row>
    <row r="198">
      <c r="A198" s="62" t="s">
        <v>2745</v>
      </c>
      <c r="B198" s="45" t="s">
        <v>2729</v>
      </c>
      <c r="C198" s="55" t="s">
        <v>2746</v>
      </c>
      <c r="E198" s="44"/>
      <c r="F198" s="61" t="s">
        <v>2747</v>
      </c>
      <c r="G198" s="45" t="s">
        <v>2729</v>
      </c>
      <c r="H198" s="44"/>
      <c r="I198" s="61" t="s">
        <v>2748</v>
      </c>
      <c r="J198" s="44"/>
      <c r="K198" s="44"/>
      <c r="L198" s="44"/>
      <c r="M198" s="44"/>
      <c r="N198" s="44"/>
      <c r="O198" s="44"/>
      <c r="P198" s="44"/>
      <c r="Q198" s="44"/>
      <c r="R198" s="44"/>
      <c r="S198" s="44"/>
      <c r="T198" s="44"/>
      <c r="U198" s="44"/>
      <c r="V198" s="44"/>
      <c r="W198" s="44"/>
      <c r="X198" s="44"/>
      <c r="Y198" s="44"/>
    </row>
    <row r="199">
      <c r="A199" s="62" t="s">
        <v>2749</v>
      </c>
      <c r="B199" s="45" t="s">
        <v>2729</v>
      </c>
      <c r="C199" s="55" t="s">
        <v>2750</v>
      </c>
      <c r="E199" s="45">
        <v>1.0</v>
      </c>
      <c r="F199" s="61" t="s">
        <v>2751</v>
      </c>
      <c r="G199" s="45" t="s">
        <v>2729</v>
      </c>
      <c r="H199" s="44"/>
      <c r="I199" s="61" t="s">
        <v>2752</v>
      </c>
      <c r="J199" s="44"/>
      <c r="K199" s="45">
        <v>1.0</v>
      </c>
      <c r="L199" s="44"/>
      <c r="M199" s="44"/>
      <c r="N199" s="44"/>
      <c r="O199" s="44"/>
      <c r="P199" s="44"/>
      <c r="Q199" s="44"/>
      <c r="R199" s="44"/>
      <c r="S199" s="44"/>
      <c r="T199" s="44"/>
      <c r="U199" s="44"/>
      <c r="V199" s="44"/>
      <c r="W199" s="44"/>
      <c r="X199" s="44"/>
      <c r="Y199" s="44"/>
    </row>
    <row r="200">
      <c r="A200" s="44"/>
      <c r="B200" s="44"/>
      <c r="C200" s="55"/>
      <c r="D200" s="44"/>
      <c r="E200" s="44"/>
      <c r="F200" s="44"/>
      <c r="G200" s="44"/>
      <c r="H200" s="44"/>
      <c r="I200" s="44"/>
      <c r="J200" s="44"/>
      <c r="K200" s="44"/>
      <c r="L200" s="44"/>
      <c r="M200" s="44"/>
      <c r="N200" s="44"/>
      <c r="O200" s="44"/>
      <c r="P200" s="44"/>
      <c r="Q200" s="44"/>
      <c r="R200" s="44"/>
      <c r="S200" s="44"/>
      <c r="T200" s="44"/>
      <c r="U200" s="44"/>
      <c r="V200" s="44"/>
      <c r="W200" s="44"/>
      <c r="X200" s="44"/>
      <c r="Y200" s="44"/>
    </row>
    <row r="201">
      <c r="A201" s="44"/>
      <c r="B201" s="44"/>
      <c r="C201" s="55"/>
      <c r="D201" s="44"/>
      <c r="E201" s="44"/>
      <c r="F201" s="44"/>
      <c r="G201" s="44"/>
      <c r="H201" s="44"/>
      <c r="I201" s="44"/>
      <c r="J201" s="44"/>
      <c r="K201" s="44"/>
      <c r="L201" s="44"/>
      <c r="M201" s="44"/>
      <c r="N201" s="44"/>
      <c r="O201" s="44"/>
      <c r="P201" s="44"/>
      <c r="Q201" s="44"/>
      <c r="R201" s="44"/>
      <c r="S201" s="44"/>
      <c r="T201" s="44"/>
      <c r="U201" s="44"/>
      <c r="V201" s="44"/>
      <c r="W201" s="44"/>
      <c r="X201" s="44"/>
      <c r="Y201" s="44"/>
    </row>
    <row r="202">
      <c r="A202" s="62" t="s">
        <v>2753</v>
      </c>
      <c r="B202" s="45" t="s">
        <v>2729</v>
      </c>
      <c r="C202" s="55" t="s">
        <v>2754</v>
      </c>
      <c r="D202" s="44"/>
      <c r="E202" s="44"/>
      <c r="F202" s="44"/>
      <c r="G202" s="44"/>
      <c r="H202" s="44"/>
      <c r="I202" s="44"/>
      <c r="J202" s="44"/>
      <c r="K202" s="44"/>
      <c r="L202" s="44"/>
      <c r="M202" s="44"/>
      <c r="N202" s="44"/>
      <c r="O202" s="44"/>
      <c r="P202" s="44"/>
      <c r="Q202" s="44"/>
      <c r="R202" s="44"/>
      <c r="S202" s="44"/>
      <c r="T202" s="44"/>
      <c r="U202" s="44"/>
      <c r="V202" s="44"/>
      <c r="W202" s="44"/>
      <c r="X202" s="44"/>
      <c r="Y202" s="44"/>
    </row>
    <row r="203">
      <c r="A203" s="62" t="s">
        <v>2755</v>
      </c>
      <c r="B203" s="45" t="s">
        <v>2729</v>
      </c>
      <c r="C203" s="55" t="s">
        <v>2756</v>
      </c>
      <c r="D203" s="44"/>
      <c r="E203" s="44"/>
      <c r="F203" s="44"/>
      <c r="G203" s="44"/>
      <c r="H203" s="44"/>
      <c r="I203" s="44"/>
      <c r="J203" s="44"/>
      <c r="K203" s="44"/>
      <c r="L203" s="44"/>
      <c r="M203" s="44"/>
      <c r="N203" s="44"/>
      <c r="O203" s="44"/>
      <c r="P203" s="44"/>
      <c r="Q203" s="44"/>
      <c r="R203" s="44"/>
      <c r="S203" s="44"/>
      <c r="T203" s="44"/>
      <c r="U203" s="44"/>
      <c r="V203" s="44"/>
      <c r="W203" s="44"/>
      <c r="X203" s="44"/>
      <c r="Y203" s="44"/>
    </row>
    <row r="204">
      <c r="A204" s="62" t="s">
        <v>2757</v>
      </c>
      <c r="B204" s="45" t="s">
        <v>2729</v>
      </c>
      <c r="C204" s="55" t="s">
        <v>2758</v>
      </c>
      <c r="D204" s="44"/>
      <c r="E204" s="44"/>
      <c r="F204" s="44"/>
      <c r="G204" s="44"/>
      <c r="H204" s="44"/>
      <c r="I204" s="44"/>
      <c r="J204" s="44"/>
      <c r="K204" s="44"/>
      <c r="L204" s="44"/>
      <c r="M204" s="44"/>
      <c r="N204" s="44"/>
      <c r="O204" s="44"/>
      <c r="P204" s="44"/>
      <c r="Q204" s="44"/>
      <c r="R204" s="44"/>
      <c r="S204" s="44"/>
      <c r="T204" s="44"/>
      <c r="U204" s="44"/>
      <c r="V204" s="44"/>
      <c r="W204" s="44"/>
      <c r="X204" s="44"/>
      <c r="Y204" s="44"/>
    </row>
    <row r="205">
      <c r="A205" s="62" t="s">
        <v>2759</v>
      </c>
      <c r="B205" s="45" t="s">
        <v>2729</v>
      </c>
      <c r="C205" s="55" t="s">
        <v>2760</v>
      </c>
      <c r="D205" s="44"/>
      <c r="E205" s="44"/>
      <c r="F205" s="44"/>
      <c r="G205" s="44"/>
      <c r="H205" s="44"/>
      <c r="I205" s="44"/>
      <c r="J205" s="44"/>
      <c r="K205" s="44"/>
      <c r="L205" s="44"/>
      <c r="M205" s="44"/>
      <c r="N205" s="44"/>
      <c r="O205" s="44"/>
      <c r="P205" s="44"/>
      <c r="Q205" s="44"/>
      <c r="R205" s="44"/>
      <c r="S205" s="44"/>
      <c r="T205" s="44"/>
      <c r="U205" s="44"/>
      <c r="V205" s="44"/>
      <c r="W205" s="44"/>
      <c r="X205" s="44"/>
      <c r="Y205" s="44"/>
    </row>
    <row r="206">
      <c r="A206" s="44"/>
      <c r="B206" s="44"/>
      <c r="C206" s="55"/>
      <c r="D206" s="44"/>
      <c r="E206" s="44"/>
      <c r="F206" s="44"/>
      <c r="G206" s="44"/>
      <c r="H206" s="44"/>
      <c r="I206" s="44"/>
      <c r="J206" s="44"/>
      <c r="K206" s="44"/>
      <c r="L206" s="44"/>
      <c r="M206" s="44"/>
      <c r="N206" s="44"/>
      <c r="O206" s="44"/>
      <c r="P206" s="44"/>
      <c r="Q206" s="44"/>
      <c r="R206" s="44"/>
      <c r="S206" s="44"/>
      <c r="T206" s="44"/>
      <c r="U206" s="44"/>
      <c r="V206" s="44"/>
      <c r="W206" s="44"/>
      <c r="X206" s="44"/>
      <c r="Y206" s="44"/>
    </row>
    <row r="207">
      <c r="A207" s="44"/>
      <c r="B207" s="44"/>
      <c r="C207" s="55"/>
      <c r="D207" s="44"/>
      <c r="E207" s="44"/>
      <c r="F207" s="44"/>
      <c r="G207" s="44"/>
      <c r="H207" s="44"/>
      <c r="I207" s="44"/>
      <c r="J207" s="44"/>
      <c r="K207" s="44"/>
      <c r="L207" s="44"/>
      <c r="M207" s="44"/>
      <c r="N207" s="44"/>
      <c r="O207" s="44"/>
      <c r="P207" s="44"/>
      <c r="Q207" s="44"/>
      <c r="R207" s="44"/>
      <c r="S207" s="44"/>
      <c r="T207" s="44"/>
      <c r="U207" s="44"/>
      <c r="V207" s="44"/>
      <c r="W207" s="44"/>
      <c r="X207" s="44"/>
      <c r="Y207" s="44"/>
    </row>
    <row r="208">
      <c r="A208" s="58" t="s">
        <v>2761</v>
      </c>
      <c r="B208" s="44"/>
      <c r="C208" s="55"/>
      <c r="D208" s="44"/>
      <c r="E208" s="44"/>
      <c r="F208" s="44"/>
      <c r="G208" s="44"/>
      <c r="H208" s="44"/>
      <c r="I208" s="44"/>
      <c r="J208" s="44"/>
      <c r="K208" s="44"/>
      <c r="L208" s="44"/>
      <c r="M208" s="44"/>
      <c r="N208" s="44"/>
      <c r="O208" s="44"/>
      <c r="P208" s="44"/>
      <c r="Q208" s="44"/>
      <c r="R208" s="44"/>
      <c r="S208" s="44"/>
      <c r="T208" s="44"/>
      <c r="U208" s="44"/>
      <c r="V208" s="44"/>
      <c r="W208" s="44"/>
      <c r="X208" s="44"/>
      <c r="Y208" s="44"/>
    </row>
    <row r="209">
      <c r="A209" s="45" t="s">
        <v>2730</v>
      </c>
      <c r="B209" s="44"/>
      <c r="C209" s="55"/>
      <c r="D209" s="44"/>
      <c r="E209" s="44"/>
      <c r="F209" s="44"/>
      <c r="G209" s="44"/>
      <c r="H209" s="44"/>
      <c r="I209" s="44"/>
      <c r="J209" s="44"/>
      <c r="K209" s="44"/>
      <c r="L209" s="44"/>
      <c r="M209" s="44"/>
      <c r="N209" s="44"/>
      <c r="O209" s="44"/>
      <c r="P209" s="44"/>
      <c r="Q209" s="44"/>
      <c r="R209" s="44"/>
      <c r="S209" s="44"/>
      <c r="T209" s="44"/>
      <c r="U209" s="44"/>
      <c r="V209" s="44"/>
      <c r="W209" s="44"/>
      <c r="X209" s="44"/>
      <c r="Y209" s="44"/>
    </row>
    <row r="210">
      <c r="A210" s="45" t="s">
        <v>2762</v>
      </c>
      <c r="B210" s="45">
        <v>1.0</v>
      </c>
      <c r="C210" s="55"/>
      <c r="D210" s="44"/>
      <c r="E210" s="44"/>
      <c r="F210" s="44"/>
      <c r="G210" s="44"/>
      <c r="H210" s="44"/>
      <c r="I210" s="44"/>
      <c r="J210" s="44"/>
      <c r="K210" s="44"/>
      <c r="L210" s="44"/>
      <c r="M210" s="44"/>
      <c r="N210" s="44"/>
      <c r="O210" s="44"/>
      <c r="P210" s="44"/>
      <c r="Q210" s="44"/>
      <c r="R210" s="44"/>
      <c r="S210" s="44"/>
      <c r="T210" s="44"/>
      <c r="U210" s="44"/>
      <c r="V210" s="44"/>
      <c r="W210" s="44"/>
      <c r="X210" s="44"/>
      <c r="Y210" s="44"/>
    </row>
    <row r="211">
      <c r="A211" s="44"/>
      <c r="B211" s="44"/>
      <c r="C211" s="55"/>
      <c r="D211" s="44"/>
      <c r="E211" s="44"/>
      <c r="F211" s="44"/>
      <c r="G211" s="44"/>
      <c r="H211" s="44"/>
      <c r="I211" s="44"/>
      <c r="J211" s="44"/>
      <c r="K211" s="44"/>
      <c r="L211" s="44"/>
      <c r="M211" s="44"/>
      <c r="N211" s="44"/>
      <c r="O211" s="44"/>
      <c r="P211" s="44"/>
      <c r="Q211" s="44"/>
      <c r="R211" s="44"/>
      <c r="S211" s="44"/>
      <c r="T211" s="44"/>
      <c r="U211" s="44"/>
      <c r="V211" s="44"/>
      <c r="W211" s="44"/>
      <c r="X211" s="44"/>
      <c r="Y211" s="44"/>
    </row>
    <row r="212">
      <c r="A212" s="45" t="s">
        <v>2637</v>
      </c>
      <c r="B212" s="44"/>
      <c r="C212" s="55"/>
      <c r="D212" s="44"/>
      <c r="E212" s="44"/>
      <c r="F212" s="44"/>
      <c r="G212" s="44"/>
      <c r="H212" s="44"/>
      <c r="I212" s="44"/>
      <c r="J212" s="44"/>
      <c r="K212" s="44"/>
      <c r="L212" s="44"/>
      <c r="M212" s="44"/>
      <c r="N212" s="44"/>
      <c r="O212" s="44"/>
      <c r="P212" s="44"/>
      <c r="Q212" s="44"/>
      <c r="R212" s="44"/>
      <c r="S212" s="44"/>
      <c r="T212" s="44"/>
      <c r="U212" s="44"/>
      <c r="V212" s="44"/>
      <c r="W212" s="44"/>
      <c r="X212" s="44"/>
      <c r="Y212" s="44"/>
    </row>
    <row r="213">
      <c r="A213" s="45" t="s">
        <v>2763</v>
      </c>
      <c r="B213" s="44"/>
      <c r="C213" s="55"/>
      <c r="D213" s="44"/>
      <c r="E213" s="44"/>
      <c r="F213" s="44"/>
      <c r="G213" s="44"/>
      <c r="H213" s="44"/>
      <c r="I213" s="44"/>
      <c r="J213" s="44"/>
      <c r="K213" s="44"/>
      <c r="L213" s="44"/>
      <c r="M213" s="44"/>
      <c r="N213" s="44"/>
      <c r="O213" s="44"/>
      <c r="P213" s="44"/>
      <c r="Q213" s="44"/>
      <c r="R213" s="44"/>
      <c r="S213" s="44"/>
      <c r="T213" s="44"/>
      <c r="U213" s="44"/>
      <c r="V213" s="44"/>
      <c r="W213" s="44"/>
      <c r="X213" s="44"/>
      <c r="Y213" s="44"/>
    </row>
    <row r="214">
      <c r="A214" s="44"/>
      <c r="B214" s="44"/>
      <c r="C214" s="55"/>
      <c r="D214" s="44"/>
      <c r="E214" s="44"/>
      <c r="F214" s="44"/>
      <c r="G214" s="44"/>
      <c r="H214" s="44"/>
      <c r="I214" s="44"/>
      <c r="J214" s="44"/>
      <c r="K214" s="44"/>
      <c r="L214" s="44"/>
      <c r="M214" s="44"/>
      <c r="N214" s="44"/>
      <c r="O214" s="44"/>
      <c r="P214" s="44"/>
      <c r="Q214" s="44"/>
      <c r="R214" s="44"/>
      <c r="S214" s="44"/>
      <c r="T214" s="44"/>
      <c r="U214" s="44"/>
      <c r="V214" s="44"/>
      <c r="W214" s="44"/>
      <c r="X214" s="44"/>
      <c r="Y214" s="44"/>
    </row>
    <row r="215">
      <c r="A215" s="44"/>
      <c r="B215" s="44"/>
      <c r="C215" s="55"/>
      <c r="D215" s="44"/>
      <c r="E215" s="44"/>
      <c r="F215" s="44"/>
      <c r="G215" s="44"/>
      <c r="H215" s="44"/>
      <c r="I215" s="44"/>
      <c r="J215" s="44"/>
      <c r="K215" s="44"/>
      <c r="L215" s="44"/>
      <c r="M215" s="44"/>
      <c r="N215" s="44"/>
      <c r="O215" s="44"/>
      <c r="P215" s="44"/>
      <c r="Q215" s="44"/>
      <c r="R215" s="44"/>
      <c r="S215" s="44"/>
      <c r="T215" s="44"/>
      <c r="U215" s="44"/>
      <c r="V215" s="44"/>
      <c r="W215" s="44"/>
      <c r="X215" s="44"/>
      <c r="Y215" s="44"/>
    </row>
    <row r="216">
      <c r="A216" s="58" t="s">
        <v>2764</v>
      </c>
      <c r="B216" s="44"/>
      <c r="C216" s="55"/>
      <c r="D216" s="44"/>
      <c r="E216" s="44"/>
      <c r="F216" s="44"/>
      <c r="G216" s="44"/>
      <c r="H216" s="44"/>
      <c r="I216" s="44"/>
      <c r="J216" s="44"/>
      <c r="K216" s="44"/>
      <c r="L216" s="44"/>
      <c r="M216" s="44"/>
      <c r="N216" s="44"/>
      <c r="O216" s="44"/>
      <c r="P216" s="44"/>
      <c r="Q216" s="44"/>
      <c r="R216" s="44"/>
      <c r="S216" s="44"/>
      <c r="T216" s="44"/>
      <c r="U216" s="44"/>
      <c r="V216" s="44"/>
      <c r="W216" s="44"/>
      <c r="X216" s="44"/>
      <c r="Y216" s="44"/>
    </row>
    <row r="217">
      <c r="A217" s="63" t="s">
        <v>2765</v>
      </c>
      <c r="B217" s="44"/>
      <c r="C217" s="55"/>
      <c r="D217" s="44"/>
      <c r="E217" s="44"/>
      <c r="F217" s="44"/>
      <c r="G217" s="44"/>
      <c r="H217" s="44"/>
      <c r="I217" s="44"/>
      <c r="J217" s="44"/>
      <c r="K217" s="44"/>
      <c r="L217" s="44"/>
      <c r="M217" s="44"/>
      <c r="N217" s="44"/>
      <c r="O217" s="44"/>
      <c r="P217" s="44"/>
      <c r="Q217" s="44"/>
      <c r="R217" s="44"/>
      <c r="S217" s="44"/>
      <c r="T217" s="44"/>
      <c r="U217" s="44"/>
      <c r="V217" s="44"/>
      <c r="W217" s="44"/>
      <c r="X217" s="44"/>
      <c r="Y217" s="44"/>
    </row>
    <row r="218">
      <c r="A218" s="63" t="s">
        <v>2766</v>
      </c>
      <c r="B218" s="44"/>
      <c r="C218" s="55"/>
      <c r="D218" s="44"/>
      <c r="E218" s="44"/>
      <c r="F218" s="44"/>
      <c r="G218" s="44"/>
      <c r="H218" s="44"/>
      <c r="I218" s="44"/>
      <c r="J218" s="44"/>
      <c r="K218" s="44"/>
      <c r="L218" s="44"/>
      <c r="M218" s="44"/>
      <c r="N218" s="44"/>
      <c r="O218" s="44"/>
      <c r="P218" s="44"/>
      <c r="Q218" s="44"/>
      <c r="R218" s="44"/>
      <c r="S218" s="44"/>
      <c r="T218" s="44"/>
      <c r="U218" s="44"/>
      <c r="V218" s="44"/>
      <c r="W218" s="44"/>
      <c r="X218" s="44"/>
      <c r="Y218" s="44"/>
    </row>
    <row r="219">
      <c r="A219" s="63" t="s">
        <v>2767</v>
      </c>
      <c r="B219" s="44"/>
      <c r="C219" s="55"/>
      <c r="D219" s="44"/>
      <c r="E219" s="45">
        <v>2.0</v>
      </c>
      <c r="F219" s="44"/>
      <c r="G219" s="44"/>
      <c r="H219" s="44"/>
      <c r="I219" s="44"/>
      <c r="J219" s="44"/>
      <c r="K219" s="44"/>
      <c r="L219" s="44"/>
      <c r="M219" s="44"/>
      <c r="N219" s="44"/>
      <c r="O219" s="44"/>
      <c r="P219" s="44"/>
      <c r="Q219" s="44"/>
      <c r="R219" s="44"/>
      <c r="S219" s="44"/>
      <c r="T219" s="44"/>
      <c r="U219" s="44"/>
      <c r="V219" s="44"/>
      <c r="W219" s="44"/>
      <c r="X219" s="44"/>
      <c r="Y219" s="44"/>
    </row>
    <row r="220">
      <c r="A220" s="44"/>
      <c r="B220" s="44"/>
      <c r="C220" s="55"/>
      <c r="D220" s="44"/>
      <c r="E220" s="44"/>
      <c r="F220" s="44"/>
      <c r="G220" s="44"/>
      <c r="H220" s="44"/>
      <c r="I220" s="44"/>
      <c r="J220" s="44"/>
      <c r="K220" s="44"/>
      <c r="L220" s="44"/>
      <c r="M220" s="44"/>
      <c r="N220" s="44"/>
      <c r="O220" s="44"/>
      <c r="P220" s="44"/>
      <c r="Q220" s="44"/>
      <c r="R220" s="44"/>
      <c r="S220" s="44"/>
      <c r="T220" s="44"/>
      <c r="U220" s="44"/>
      <c r="V220" s="44"/>
      <c r="W220" s="44"/>
      <c r="X220" s="44"/>
      <c r="Y220" s="44"/>
    </row>
    <row r="221">
      <c r="A221" s="44"/>
      <c r="B221" s="64" t="s">
        <v>2768</v>
      </c>
      <c r="C221" s="55"/>
      <c r="D221" s="65"/>
      <c r="E221" s="65"/>
      <c r="F221" s="65"/>
      <c r="G221" s="64" t="s">
        <v>2769</v>
      </c>
      <c r="H221" s="65"/>
      <c r="I221" s="65"/>
      <c r="J221" s="65"/>
      <c r="K221" s="65"/>
      <c r="L221" s="65"/>
      <c r="M221" s="65"/>
      <c r="N221" s="65"/>
      <c r="O221" s="65"/>
      <c r="P221" s="65"/>
      <c r="Q221" s="65"/>
      <c r="R221" s="65"/>
      <c r="S221" s="65"/>
      <c r="T221" s="65"/>
      <c r="U221" s="65"/>
      <c r="V221" s="65"/>
      <c r="W221" s="65"/>
      <c r="X221" s="65"/>
      <c r="Y221" s="65"/>
    </row>
    <row r="222">
      <c r="A222" s="44"/>
      <c r="B222" s="66" t="s">
        <v>2770</v>
      </c>
      <c r="C222" s="55"/>
      <c r="D222" s="67" t="s">
        <v>2771</v>
      </c>
      <c r="E222" s="68"/>
      <c r="F222" s="66">
        <v>1.0</v>
      </c>
      <c r="G222" s="66" t="s">
        <v>2772</v>
      </c>
      <c r="H222" s="68"/>
      <c r="I222" s="68"/>
      <c r="J222" s="68"/>
      <c r="K222" s="68"/>
      <c r="L222" s="68"/>
      <c r="M222" s="68"/>
      <c r="N222" s="68"/>
      <c r="O222" s="68"/>
      <c r="P222" s="68"/>
      <c r="Q222" s="68"/>
      <c r="R222" s="68"/>
      <c r="S222" s="68"/>
      <c r="T222" s="68"/>
      <c r="U222" s="68"/>
      <c r="V222" s="68"/>
      <c r="W222" s="68"/>
      <c r="X222" s="68"/>
      <c r="Y222" s="68"/>
    </row>
    <row r="223">
      <c r="A223" s="44"/>
      <c r="B223" s="66" t="s">
        <v>2773</v>
      </c>
      <c r="C223" s="55"/>
      <c r="D223" s="68"/>
      <c r="E223" s="68"/>
      <c r="F223" s="68"/>
      <c r="G223" s="66" t="s">
        <v>2774</v>
      </c>
      <c r="H223" s="68"/>
      <c r="I223" s="68"/>
      <c r="J223" s="68"/>
      <c r="K223" s="68"/>
      <c r="L223" s="68"/>
      <c r="M223" s="68"/>
      <c r="N223" s="68"/>
      <c r="O223" s="68"/>
      <c r="P223" s="68"/>
      <c r="Q223" s="68"/>
      <c r="R223" s="68"/>
      <c r="S223" s="68"/>
      <c r="T223" s="68"/>
      <c r="U223" s="68"/>
      <c r="V223" s="68"/>
      <c r="W223" s="68"/>
      <c r="X223" s="68"/>
      <c r="Y223" s="68"/>
    </row>
    <row r="224">
      <c r="A224" s="44"/>
      <c r="B224" s="44"/>
      <c r="C224" s="55"/>
      <c r="D224" s="44"/>
      <c r="E224" s="44"/>
      <c r="F224" s="44"/>
      <c r="G224" s="44"/>
      <c r="H224" s="44"/>
      <c r="I224" s="44"/>
      <c r="J224" s="44"/>
      <c r="K224" s="44"/>
      <c r="L224" s="44"/>
      <c r="M224" s="44"/>
      <c r="N224" s="44"/>
      <c r="O224" s="44"/>
      <c r="P224" s="44"/>
      <c r="Q224" s="44"/>
      <c r="R224" s="44"/>
      <c r="S224" s="44"/>
      <c r="T224" s="44"/>
      <c r="U224" s="44"/>
      <c r="V224" s="44"/>
      <c r="W224" s="44"/>
      <c r="X224" s="44"/>
      <c r="Y224" s="44"/>
    </row>
    <row r="225">
      <c r="A225" s="44"/>
      <c r="B225" s="69" t="s">
        <v>2775</v>
      </c>
      <c r="C225" s="55"/>
      <c r="D225" s="65"/>
      <c r="E225" s="65"/>
      <c r="F225" s="65"/>
      <c r="G225" s="70" t="s">
        <v>2776</v>
      </c>
      <c r="H225" s="65"/>
      <c r="I225" s="65"/>
      <c r="J225" s="65"/>
      <c r="K225" s="65"/>
      <c r="L225" s="65"/>
      <c r="M225" s="65"/>
      <c r="N225" s="65"/>
      <c r="O225" s="65"/>
      <c r="P225" s="65"/>
      <c r="Q225" s="65"/>
      <c r="R225" s="65"/>
      <c r="S225" s="65"/>
      <c r="T225" s="65"/>
      <c r="U225" s="65"/>
      <c r="V225" s="65"/>
      <c r="W225" s="65"/>
      <c r="X225" s="65"/>
      <c r="Y225" s="65"/>
    </row>
    <row r="226">
      <c r="A226" s="44"/>
      <c r="B226" s="71" t="s">
        <v>2777</v>
      </c>
      <c r="C226" s="55"/>
      <c r="D226" s="68"/>
      <c r="E226" s="68"/>
      <c r="F226" s="68"/>
      <c r="G226" s="72" t="s">
        <v>2778</v>
      </c>
      <c r="H226" s="68"/>
      <c r="I226" s="68"/>
      <c r="J226" s="68"/>
      <c r="K226" s="68"/>
      <c r="L226" s="68"/>
      <c r="M226" s="68"/>
      <c r="N226" s="68"/>
      <c r="O226" s="68"/>
      <c r="P226" s="68"/>
      <c r="Q226" s="68"/>
      <c r="R226" s="68"/>
      <c r="S226" s="68"/>
      <c r="T226" s="68"/>
      <c r="U226" s="68"/>
      <c r="V226" s="68"/>
      <c r="W226" s="68"/>
      <c r="X226" s="68"/>
      <c r="Y226" s="68"/>
    </row>
    <row r="227">
      <c r="A227" s="44"/>
      <c r="B227" s="71" t="s">
        <v>2779</v>
      </c>
      <c r="C227" s="55"/>
      <c r="D227" s="68"/>
      <c r="E227" s="68"/>
      <c r="F227" s="68"/>
      <c r="G227" s="72" t="s">
        <v>2780</v>
      </c>
      <c r="H227" s="68"/>
      <c r="I227" s="68"/>
      <c r="J227" s="68"/>
      <c r="K227" s="68"/>
      <c r="L227" s="68"/>
      <c r="M227" s="68"/>
      <c r="N227" s="68"/>
      <c r="O227" s="68"/>
      <c r="P227" s="68"/>
      <c r="Q227" s="68"/>
      <c r="R227" s="68"/>
      <c r="S227" s="68"/>
      <c r="T227" s="68"/>
      <c r="U227" s="68"/>
      <c r="V227" s="68"/>
      <c r="W227" s="68"/>
      <c r="X227" s="68"/>
      <c r="Y227" s="68"/>
    </row>
    <row r="228">
      <c r="A228" s="44"/>
      <c r="B228" s="44"/>
      <c r="C228" s="55"/>
      <c r="D228" s="44"/>
      <c r="E228" s="44"/>
      <c r="F228" s="44"/>
      <c r="G228" s="44"/>
      <c r="H228" s="44"/>
      <c r="I228" s="44"/>
      <c r="J228" s="44"/>
      <c r="K228" s="44"/>
      <c r="L228" s="44"/>
      <c r="M228" s="44"/>
      <c r="N228" s="44"/>
      <c r="O228" s="44"/>
      <c r="P228" s="44"/>
      <c r="Q228" s="44"/>
      <c r="R228" s="44"/>
      <c r="S228" s="44"/>
      <c r="T228" s="44"/>
      <c r="U228" s="44"/>
      <c r="V228" s="44"/>
      <c r="W228" s="44"/>
      <c r="X228" s="44"/>
      <c r="Y228" s="44"/>
    </row>
    <row r="229">
      <c r="A229" s="44"/>
      <c r="B229" s="44"/>
      <c r="C229" s="55"/>
      <c r="D229" s="44"/>
      <c r="E229" s="44"/>
      <c r="F229" s="44"/>
      <c r="G229" s="44"/>
      <c r="H229" s="44"/>
      <c r="I229" s="44"/>
      <c r="J229" s="44"/>
      <c r="K229" s="44"/>
      <c r="L229" s="44"/>
      <c r="M229" s="44"/>
      <c r="N229" s="44"/>
      <c r="O229" s="44"/>
      <c r="P229" s="44"/>
      <c r="Q229" s="44"/>
      <c r="R229" s="44"/>
      <c r="S229" s="44"/>
      <c r="T229" s="44"/>
      <c r="U229" s="44"/>
      <c r="V229" s="44"/>
      <c r="W229" s="44"/>
      <c r="X229" s="44"/>
      <c r="Y229" s="44"/>
    </row>
    <row r="230">
      <c r="A230" s="58" t="s">
        <v>2781</v>
      </c>
      <c r="B230" s="44"/>
      <c r="C230" s="55"/>
      <c r="D230" s="44"/>
      <c r="E230" s="44"/>
      <c r="F230" s="44"/>
      <c r="G230" s="44"/>
      <c r="H230" s="44"/>
      <c r="I230" s="44"/>
      <c r="J230" s="44"/>
      <c r="K230" s="44"/>
      <c r="L230" s="44"/>
      <c r="M230" s="44"/>
      <c r="N230" s="44"/>
      <c r="O230" s="44"/>
      <c r="P230" s="44"/>
      <c r="Q230" s="44"/>
      <c r="R230" s="44"/>
      <c r="S230" s="44"/>
      <c r="T230" s="44"/>
      <c r="U230" s="44"/>
      <c r="V230" s="44"/>
      <c r="W230" s="44"/>
      <c r="X230" s="44"/>
      <c r="Y230" s="44"/>
    </row>
    <row r="231">
      <c r="A231" s="63" t="s">
        <v>2782</v>
      </c>
      <c r="B231" s="44"/>
      <c r="C231" s="55"/>
      <c r="D231" s="44"/>
      <c r="E231" s="44"/>
      <c r="F231" s="44"/>
      <c r="G231" s="44"/>
      <c r="H231" s="44"/>
      <c r="I231" s="44"/>
      <c r="J231" s="44"/>
      <c r="K231" s="44"/>
      <c r="L231" s="44"/>
      <c r="M231" s="44"/>
      <c r="N231" s="44"/>
      <c r="O231" s="44"/>
      <c r="P231" s="44"/>
      <c r="Q231" s="44"/>
      <c r="R231" s="44"/>
      <c r="S231" s="44"/>
      <c r="T231" s="44"/>
      <c r="U231" s="44"/>
      <c r="V231" s="44"/>
      <c r="W231" s="44"/>
      <c r="X231" s="44"/>
      <c r="Y231" s="44"/>
    </row>
    <row r="232">
      <c r="A232" s="63" t="s">
        <v>2783</v>
      </c>
      <c r="B232" s="44"/>
      <c r="C232" s="55"/>
      <c r="D232" s="44"/>
      <c r="E232" s="45">
        <v>2.0</v>
      </c>
      <c r="F232" s="44"/>
      <c r="G232" s="44"/>
      <c r="H232" s="44"/>
      <c r="I232" s="44"/>
      <c r="J232" s="44"/>
      <c r="K232" s="44"/>
      <c r="L232" s="44"/>
      <c r="M232" s="44"/>
      <c r="N232" s="44"/>
      <c r="O232" s="44"/>
      <c r="P232" s="44"/>
      <c r="Q232" s="44"/>
      <c r="R232" s="44"/>
      <c r="S232" s="44"/>
      <c r="T232" s="44"/>
      <c r="U232" s="44"/>
      <c r="V232" s="44"/>
      <c r="W232" s="44"/>
      <c r="X232" s="44"/>
      <c r="Y232" s="44"/>
    </row>
    <row r="233">
      <c r="A233" s="63" t="s">
        <v>2784</v>
      </c>
      <c r="B233" s="44"/>
      <c r="C233" s="55"/>
      <c r="D233" s="44"/>
      <c r="E233" s="44"/>
      <c r="F233" s="44"/>
      <c r="G233" s="44"/>
      <c r="H233" s="44"/>
      <c r="I233" s="44"/>
      <c r="J233" s="44"/>
      <c r="K233" s="44"/>
      <c r="L233" s="44"/>
      <c r="M233" s="44"/>
      <c r="N233" s="44"/>
      <c r="O233" s="44"/>
      <c r="P233" s="44"/>
      <c r="Q233" s="44"/>
      <c r="R233" s="44"/>
      <c r="S233" s="44"/>
      <c r="T233" s="44"/>
      <c r="U233" s="44"/>
      <c r="V233" s="44"/>
      <c r="W233" s="44"/>
      <c r="X233" s="44"/>
      <c r="Y233" s="44"/>
    </row>
    <row r="234">
      <c r="A234" s="63" t="s">
        <v>2785</v>
      </c>
      <c r="B234" s="44"/>
      <c r="C234" s="55"/>
      <c r="D234" s="44"/>
      <c r="E234" s="44"/>
      <c r="F234" s="44"/>
      <c r="G234" s="44"/>
      <c r="H234" s="44"/>
      <c r="I234" s="44"/>
      <c r="J234" s="44"/>
      <c r="K234" s="44"/>
      <c r="L234" s="44"/>
      <c r="M234" s="44"/>
      <c r="N234" s="44"/>
      <c r="O234" s="44"/>
      <c r="P234" s="44"/>
      <c r="Q234" s="44"/>
      <c r="R234" s="44"/>
      <c r="S234" s="44"/>
      <c r="T234" s="44"/>
      <c r="U234" s="44"/>
      <c r="V234" s="44"/>
      <c r="W234" s="44"/>
      <c r="X234" s="44"/>
      <c r="Y234" s="44"/>
    </row>
    <row r="235">
      <c r="A235" s="63" t="s">
        <v>2786</v>
      </c>
      <c r="B235" s="44"/>
      <c r="C235" s="55"/>
      <c r="D235" s="44"/>
      <c r="E235" s="44"/>
      <c r="F235" s="44"/>
      <c r="G235" s="44"/>
      <c r="H235" s="44"/>
      <c r="I235" s="44"/>
      <c r="J235" s="44"/>
      <c r="K235" s="44"/>
      <c r="L235" s="44"/>
      <c r="M235" s="44"/>
      <c r="N235" s="44"/>
      <c r="O235" s="44"/>
      <c r="P235" s="44"/>
      <c r="Q235" s="44"/>
      <c r="R235" s="44"/>
      <c r="S235" s="44"/>
      <c r="T235" s="44"/>
      <c r="U235" s="44"/>
      <c r="V235" s="44"/>
      <c r="W235" s="44"/>
      <c r="X235" s="44"/>
      <c r="Y235" s="44"/>
    </row>
    <row r="236">
      <c r="A236" s="45" t="s">
        <v>2787</v>
      </c>
      <c r="B236" s="44"/>
      <c r="C236" s="55"/>
      <c r="D236" s="44"/>
      <c r="E236" s="44"/>
      <c r="F236" s="44"/>
      <c r="G236" s="44"/>
      <c r="H236" s="44"/>
      <c r="I236" s="44"/>
      <c r="J236" s="44"/>
      <c r="K236" s="44"/>
      <c r="L236" s="44"/>
      <c r="M236" s="44"/>
      <c r="N236" s="44"/>
      <c r="O236" s="44"/>
      <c r="P236" s="44"/>
      <c r="Q236" s="44"/>
      <c r="R236" s="44"/>
      <c r="S236" s="44"/>
      <c r="T236" s="44"/>
      <c r="U236" s="44"/>
      <c r="V236" s="44"/>
      <c r="W236" s="44"/>
      <c r="X236" s="44"/>
      <c r="Y236" s="44"/>
    </row>
    <row r="237">
      <c r="A237" s="45" t="s">
        <v>2788</v>
      </c>
      <c r="B237" s="64" t="s">
        <v>2789</v>
      </c>
      <c r="C237" s="55"/>
      <c r="D237" s="65"/>
      <c r="E237" s="65"/>
      <c r="F237" s="65"/>
      <c r="G237" s="65"/>
      <c r="H237" s="65"/>
      <c r="I237" s="65"/>
      <c r="J237" s="65"/>
      <c r="K237" s="65"/>
      <c r="L237" s="65"/>
      <c r="M237" s="65"/>
      <c r="N237" s="65"/>
      <c r="O237" s="65"/>
      <c r="P237" s="65"/>
      <c r="Q237" s="65"/>
      <c r="R237" s="65"/>
      <c r="S237" s="65"/>
      <c r="T237" s="65"/>
      <c r="U237" s="65"/>
      <c r="V237" s="65"/>
      <c r="W237" s="65"/>
      <c r="X237" s="65"/>
      <c r="Y237" s="65"/>
    </row>
    <row r="238">
      <c r="B238" s="66" t="s">
        <v>2790</v>
      </c>
      <c r="C238" s="55"/>
      <c r="D238" s="68"/>
      <c r="E238" s="68"/>
      <c r="F238" s="68"/>
      <c r="G238" s="68"/>
      <c r="H238" s="68"/>
      <c r="I238" s="68"/>
      <c r="J238" s="68"/>
      <c r="K238" s="68"/>
      <c r="L238" s="68"/>
      <c r="M238" s="68"/>
      <c r="N238" s="68"/>
      <c r="O238" s="68"/>
      <c r="P238" s="68"/>
      <c r="Q238" s="68"/>
      <c r="R238" s="68"/>
      <c r="S238" s="68"/>
      <c r="T238" s="68"/>
      <c r="U238" s="68"/>
      <c r="V238" s="68"/>
      <c r="W238" s="68"/>
      <c r="X238" s="68"/>
      <c r="Y238" s="68"/>
    </row>
    <row r="239">
      <c r="A239" s="44"/>
      <c r="B239" s="66" t="s">
        <v>2791</v>
      </c>
      <c r="C239" s="55"/>
      <c r="D239" s="68"/>
      <c r="E239" s="68"/>
      <c r="F239" s="68"/>
      <c r="G239" s="68"/>
      <c r="H239" s="68"/>
      <c r="I239" s="68"/>
      <c r="J239" s="68"/>
      <c r="K239" s="68"/>
      <c r="L239" s="68"/>
      <c r="M239" s="68"/>
      <c r="N239" s="68"/>
      <c r="O239" s="68"/>
      <c r="P239" s="68"/>
      <c r="Q239" s="68"/>
      <c r="R239" s="68"/>
      <c r="S239" s="68"/>
      <c r="T239" s="68"/>
      <c r="U239" s="68"/>
      <c r="V239" s="68"/>
      <c r="W239" s="68"/>
      <c r="X239" s="68"/>
      <c r="Y239" s="68"/>
    </row>
    <row r="240">
      <c r="A240" s="44"/>
      <c r="B240" s="44"/>
      <c r="C240" s="55"/>
      <c r="D240" s="44"/>
      <c r="E240" s="44"/>
      <c r="F240" s="44"/>
      <c r="G240" s="44"/>
      <c r="H240" s="44"/>
      <c r="I240" s="44"/>
      <c r="J240" s="44"/>
      <c r="K240" s="44"/>
      <c r="L240" s="44"/>
      <c r="M240" s="44"/>
      <c r="N240" s="44"/>
      <c r="O240" s="44"/>
      <c r="P240" s="44"/>
      <c r="Q240" s="44"/>
      <c r="R240" s="44"/>
      <c r="S240" s="44"/>
      <c r="T240" s="44"/>
      <c r="U240" s="44"/>
      <c r="V240" s="44"/>
      <c r="W240" s="44"/>
      <c r="X240" s="44"/>
      <c r="Y240" s="44"/>
    </row>
    <row r="241">
      <c r="A241" s="58" t="s">
        <v>2792</v>
      </c>
      <c r="B241" s="44"/>
      <c r="C241" s="55"/>
      <c r="D241" s="44"/>
      <c r="E241" s="44"/>
      <c r="F241" s="44"/>
      <c r="G241" s="44"/>
      <c r="H241" s="44"/>
      <c r="I241" s="44"/>
      <c r="J241" s="44"/>
      <c r="K241" s="44"/>
      <c r="L241" s="44"/>
      <c r="M241" s="44"/>
      <c r="N241" s="44"/>
      <c r="O241" s="44"/>
      <c r="P241" s="44"/>
      <c r="Q241" s="44"/>
      <c r="R241" s="44"/>
      <c r="S241" s="44"/>
      <c r="T241" s="44"/>
      <c r="U241" s="44"/>
      <c r="V241" s="44"/>
      <c r="W241" s="44"/>
      <c r="X241" s="44"/>
      <c r="Y241" s="44"/>
    </row>
    <row r="242">
      <c r="A242" s="61" t="s">
        <v>2793</v>
      </c>
      <c r="B242" s="44"/>
      <c r="C242" s="55"/>
      <c r="D242" s="44"/>
      <c r="E242" s="44"/>
      <c r="F242" s="44"/>
      <c r="G242" s="44"/>
      <c r="H242" s="44"/>
      <c r="I242" s="44"/>
      <c r="J242" s="44"/>
      <c r="K242" s="44"/>
      <c r="L242" s="44"/>
      <c r="M242" s="44"/>
      <c r="N242" s="44"/>
      <c r="O242" s="44"/>
      <c r="P242" s="44"/>
      <c r="Q242" s="44"/>
      <c r="R242" s="44"/>
      <c r="S242" s="44"/>
      <c r="T242" s="44"/>
      <c r="U242" s="44"/>
      <c r="V242" s="44"/>
      <c r="W242" s="44"/>
      <c r="X242" s="44"/>
      <c r="Y242" s="44"/>
    </row>
    <row r="243">
      <c r="A243" s="61" t="s">
        <v>2794</v>
      </c>
      <c r="B243" s="44"/>
      <c r="C243" s="55"/>
      <c r="D243" s="44"/>
      <c r="E243" s="44"/>
      <c r="F243" s="44"/>
      <c r="G243" s="44"/>
      <c r="H243" s="44"/>
      <c r="I243" s="44"/>
      <c r="J243" s="44"/>
      <c r="K243" s="44"/>
      <c r="L243" s="44"/>
      <c r="M243" s="44"/>
      <c r="N243" s="44"/>
      <c r="O243" s="44"/>
      <c r="P243" s="44"/>
      <c r="Q243" s="44"/>
      <c r="R243" s="44"/>
      <c r="S243" s="44"/>
      <c r="T243" s="44"/>
      <c r="U243" s="44"/>
      <c r="V243" s="44"/>
      <c r="W243" s="44"/>
      <c r="X243" s="44"/>
      <c r="Y243" s="44"/>
    </row>
    <row r="244">
      <c r="A244" s="61" t="s">
        <v>2795</v>
      </c>
      <c r="B244" s="44"/>
      <c r="C244" s="55"/>
      <c r="D244" s="44"/>
      <c r="E244" s="44"/>
      <c r="F244" s="44"/>
      <c r="G244" s="44"/>
      <c r="H244" s="44"/>
      <c r="I244" s="44"/>
      <c r="J244" s="44"/>
      <c r="K244" s="44"/>
      <c r="L244" s="44"/>
      <c r="M244" s="44"/>
      <c r="N244" s="44"/>
      <c r="O244" s="44"/>
      <c r="P244" s="44"/>
      <c r="Q244" s="44"/>
      <c r="R244" s="44"/>
      <c r="S244" s="44"/>
      <c r="T244" s="44"/>
      <c r="U244" s="44"/>
      <c r="V244" s="44"/>
      <c r="W244" s="44"/>
      <c r="X244" s="44"/>
      <c r="Y244" s="44"/>
    </row>
    <row r="245">
      <c r="A245" s="61" t="s">
        <v>2796</v>
      </c>
      <c r="B245" s="44"/>
      <c r="C245" s="55"/>
      <c r="D245" s="44"/>
      <c r="E245" s="44"/>
      <c r="F245" s="44"/>
      <c r="G245" s="44"/>
      <c r="H245" s="44"/>
      <c r="I245" s="44"/>
      <c r="J245" s="44"/>
      <c r="K245" s="44"/>
      <c r="L245" s="44"/>
      <c r="M245" s="44"/>
      <c r="N245" s="44"/>
      <c r="O245" s="44"/>
      <c r="P245" s="44"/>
      <c r="Q245" s="44"/>
      <c r="R245" s="44"/>
      <c r="S245" s="44"/>
      <c r="T245" s="44"/>
      <c r="U245" s="44"/>
      <c r="V245" s="44"/>
      <c r="W245" s="44"/>
      <c r="X245" s="44"/>
      <c r="Y245" s="44"/>
    </row>
    <row r="246">
      <c r="A246" s="61" t="s">
        <v>2797</v>
      </c>
      <c r="B246" s="44"/>
      <c r="C246" s="55"/>
      <c r="D246" s="44"/>
      <c r="E246" s="44"/>
      <c r="F246" s="44"/>
      <c r="G246" s="44"/>
      <c r="H246" s="44"/>
      <c r="I246" s="44"/>
      <c r="J246" s="44"/>
      <c r="K246" s="44"/>
      <c r="L246" s="44"/>
      <c r="M246" s="44"/>
      <c r="N246" s="44"/>
      <c r="O246" s="44"/>
      <c r="P246" s="44"/>
      <c r="Q246" s="44"/>
      <c r="R246" s="44"/>
      <c r="S246" s="44"/>
      <c r="T246" s="44"/>
      <c r="U246" s="44"/>
      <c r="V246" s="44"/>
      <c r="W246" s="44"/>
      <c r="X246" s="44"/>
      <c r="Y246" s="44"/>
    </row>
    <row r="247">
      <c r="A247" s="45"/>
      <c r="B247" s="44"/>
      <c r="C247" s="55"/>
      <c r="D247" s="44"/>
      <c r="E247" s="44"/>
      <c r="F247" s="44"/>
      <c r="G247" s="44"/>
      <c r="H247" s="44"/>
      <c r="I247" s="44"/>
      <c r="J247" s="44"/>
      <c r="K247" s="44"/>
      <c r="L247" s="44"/>
      <c r="M247" s="44"/>
      <c r="N247" s="44"/>
      <c r="O247" s="44"/>
      <c r="P247" s="44"/>
      <c r="Q247" s="44"/>
      <c r="R247" s="44"/>
      <c r="S247" s="44"/>
      <c r="T247" s="44"/>
      <c r="U247" s="44"/>
      <c r="V247" s="44"/>
      <c r="W247" s="44"/>
      <c r="X247" s="44"/>
      <c r="Y247" s="44"/>
    </row>
    <row r="248">
      <c r="A248" s="44"/>
      <c r="B248" s="64" t="s">
        <v>2798</v>
      </c>
      <c r="C248" s="55"/>
      <c r="D248" s="65"/>
      <c r="E248" s="65"/>
      <c r="F248" s="64" t="s">
        <v>2799</v>
      </c>
      <c r="G248" s="65"/>
      <c r="H248" s="65"/>
      <c r="I248" s="65"/>
      <c r="J248" s="65"/>
      <c r="K248" s="65"/>
      <c r="L248" s="65"/>
      <c r="M248" s="65"/>
      <c r="N248" s="65"/>
      <c r="O248" s="65"/>
      <c r="P248" s="65"/>
      <c r="Q248" s="65"/>
      <c r="R248" s="65"/>
      <c r="S248" s="65"/>
      <c r="T248" s="65"/>
      <c r="U248" s="65"/>
      <c r="V248" s="65"/>
      <c r="W248" s="65"/>
      <c r="X248" s="65"/>
      <c r="Y248" s="65"/>
    </row>
    <row r="249">
      <c r="A249" s="44"/>
      <c r="B249" s="66" t="s">
        <v>2800</v>
      </c>
      <c r="C249" s="55"/>
      <c r="D249" s="68"/>
      <c r="E249" s="68"/>
      <c r="F249" s="66" t="s">
        <v>2801</v>
      </c>
      <c r="G249" s="68"/>
      <c r="H249" s="68"/>
      <c r="I249" s="68"/>
      <c r="J249" s="68"/>
      <c r="K249" s="68"/>
      <c r="L249" s="68"/>
      <c r="M249" s="68"/>
      <c r="N249" s="68"/>
      <c r="O249" s="68"/>
      <c r="P249" s="68"/>
      <c r="Q249" s="68"/>
      <c r="R249" s="68"/>
      <c r="S249" s="68"/>
      <c r="T249" s="68"/>
      <c r="U249" s="68"/>
      <c r="V249" s="68"/>
      <c r="W249" s="68"/>
      <c r="X249" s="68"/>
      <c r="Y249" s="68"/>
    </row>
    <row r="250">
      <c r="A250" s="44"/>
      <c r="B250" s="66" t="s">
        <v>2802</v>
      </c>
      <c r="C250" s="55"/>
      <c r="D250" s="68"/>
      <c r="E250" s="68"/>
      <c r="F250" s="66" t="s">
        <v>2803</v>
      </c>
      <c r="G250" s="68"/>
      <c r="H250" s="68"/>
      <c r="I250" s="68"/>
      <c r="J250" s="68"/>
      <c r="K250" s="68"/>
      <c r="L250" s="68"/>
      <c r="M250" s="68"/>
      <c r="N250" s="68"/>
      <c r="O250" s="68"/>
      <c r="P250" s="68"/>
      <c r="Q250" s="68"/>
      <c r="R250" s="68"/>
      <c r="S250" s="68"/>
      <c r="T250" s="68"/>
      <c r="U250" s="68"/>
      <c r="V250" s="68"/>
      <c r="W250" s="68"/>
      <c r="X250" s="68"/>
      <c r="Y250" s="68"/>
    </row>
    <row r="251">
      <c r="A251" s="44"/>
      <c r="B251" s="44"/>
      <c r="C251" s="55"/>
      <c r="D251" s="44"/>
      <c r="E251" s="44"/>
      <c r="F251" s="44"/>
      <c r="G251" s="44"/>
      <c r="H251" s="44"/>
      <c r="I251" s="44"/>
      <c r="J251" s="44"/>
      <c r="K251" s="44"/>
      <c r="L251" s="44"/>
      <c r="M251" s="44"/>
      <c r="N251" s="44"/>
      <c r="O251" s="44"/>
      <c r="P251" s="44"/>
      <c r="Q251" s="44"/>
      <c r="R251" s="44"/>
      <c r="S251" s="44"/>
      <c r="T251" s="44"/>
      <c r="U251" s="44"/>
      <c r="V251" s="44"/>
      <c r="W251" s="44"/>
      <c r="X251" s="44"/>
      <c r="Y251" s="44"/>
    </row>
    <row r="252">
      <c r="A252" s="44"/>
      <c r="B252" s="64" t="s">
        <v>2804</v>
      </c>
      <c r="C252" s="55"/>
      <c r="D252" s="65"/>
      <c r="E252" s="65"/>
      <c r="F252" s="64" t="s">
        <v>2805</v>
      </c>
      <c r="G252" s="65"/>
      <c r="H252" s="65"/>
      <c r="I252" s="65"/>
      <c r="J252" s="65"/>
      <c r="K252" s="65"/>
      <c r="L252" s="65"/>
      <c r="M252" s="65"/>
      <c r="N252" s="65"/>
      <c r="O252" s="65"/>
      <c r="P252" s="65"/>
      <c r="Q252" s="65"/>
      <c r="R252" s="65"/>
      <c r="S252" s="65"/>
      <c r="T252" s="65"/>
      <c r="U252" s="65"/>
      <c r="V252" s="65"/>
      <c r="W252" s="65"/>
      <c r="X252" s="65"/>
      <c r="Y252" s="65"/>
    </row>
    <row r="253">
      <c r="A253" s="44"/>
      <c r="B253" s="66" t="s">
        <v>2806</v>
      </c>
      <c r="C253" s="55"/>
      <c r="D253" s="68"/>
      <c r="E253" s="66">
        <v>1.0</v>
      </c>
      <c r="F253" s="66" t="s">
        <v>2807</v>
      </c>
      <c r="G253" s="68"/>
      <c r="H253" s="68"/>
      <c r="I253" s="68"/>
      <c r="J253" s="68"/>
      <c r="K253" s="68"/>
      <c r="L253" s="68"/>
      <c r="M253" s="68"/>
      <c r="N253" s="68"/>
      <c r="O253" s="68"/>
      <c r="P253" s="68"/>
      <c r="Q253" s="68"/>
      <c r="R253" s="68"/>
      <c r="S253" s="68"/>
      <c r="T253" s="68"/>
      <c r="U253" s="68"/>
      <c r="V253" s="68"/>
      <c r="W253" s="68"/>
      <c r="X253" s="68"/>
      <c r="Y253" s="68"/>
    </row>
    <row r="254">
      <c r="A254" s="44"/>
      <c r="B254" s="66" t="s">
        <v>2808</v>
      </c>
      <c r="C254" s="55"/>
      <c r="D254" s="68"/>
      <c r="E254" s="68"/>
      <c r="F254" s="66" t="s">
        <v>2809</v>
      </c>
      <c r="G254" s="68"/>
      <c r="H254" s="68"/>
      <c r="I254" s="68"/>
      <c r="J254" s="68"/>
      <c r="K254" s="68"/>
      <c r="L254" s="68"/>
      <c r="M254" s="68"/>
      <c r="N254" s="68"/>
      <c r="O254" s="68"/>
      <c r="P254" s="68"/>
      <c r="Q254" s="68"/>
      <c r="R254" s="68"/>
      <c r="S254" s="68"/>
      <c r="T254" s="68"/>
      <c r="U254" s="68"/>
      <c r="V254" s="68"/>
      <c r="W254" s="68"/>
      <c r="X254" s="68"/>
      <c r="Y254" s="68"/>
    </row>
    <row r="255">
      <c r="A255" s="44"/>
      <c r="B255" s="44"/>
      <c r="C255" s="55"/>
      <c r="D255" s="44"/>
      <c r="E255" s="44"/>
      <c r="F255" s="44"/>
      <c r="G255" s="44"/>
      <c r="H255" s="44"/>
      <c r="I255" s="44"/>
      <c r="J255" s="44"/>
      <c r="K255" s="44"/>
      <c r="L255" s="44"/>
      <c r="M255" s="44"/>
      <c r="N255" s="44"/>
      <c r="O255" s="44"/>
      <c r="P255" s="44"/>
      <c r="Q255" s="44"/>
      <c r="R255" s="44"/>
      <c r="S255" s="44"/>
      <c r="T255" s="44"/>
      <c r="U255" s="44"/>
      <c r="V255" s="44"/>
      <c r="W255" s="44"/>
      <c r="X255" s="44"/>
      <c r="Y255" s="44"/>
    </row>
    <row r="256">
      <c r="A256" s="44"/>
      <c r="B256" s="44"/>
      <c r="C256" s="55"/>
      <c r="D256" s="44"/>
      <c r="E256" s="44"/>
      <c r="F256" s="44"/>
      <c r="G256" s="44"/>
      <c r="H256" s="44"/>
      <c r="I256" s="44"/>
      <c r="J256" s="44"/>
      <c r="K256" s="44"/>
      <c r="L256" s="44"/>
      <c r="M256" s="44"/>
      <c r="N256" s="44"/>
      <c r="O256" s="44"/>
      <c r="P256" s="44"/>
      <c r="Q256" s="44"/>
      <c r="R256" s="44"/>
      <c r="S256" s="44"/>
      <c r="T256" s="44"/>
      <c r="U256" s="44"/>
      <c r="V256" s="44"/>
      <c r="W256" s="44"/>
      <c r="X256" s="44"/>
      <c r="Y256" s="44"/>
    </row>
    <row r="257">
      <c r="A257" s="44"/>
      <c r="B257" s="44"/>
      <c r="C257" s="55"/>
      <c r="D257" s="44"/>
      <c r="E257" s="44"/>
      <c r="F257" s="44"/>
      <c r="G257" s="44"/>
      <c r="H257" s="44"/>
      <c r="I257" s="44"/>
      <c r="J257" s="44"/>
      <c r="K257" s="44"/>
      <c r="L257" s="44"/>
      <c r="M257" s="44"/>
      <c r="N257" s="44"/>
      <c r="O257" s="44"/>
      <c r="P257" s="44"/>
      <c r="Q257" s="44"/>
      <c r="R257" s="44"/>
      <c r="S257" s="44"/>
      <c r="T257" s="44"/>
      <c r="U257" s="44"/>
      <c r="V257" s="44"/>
      <c r="W257" s="44"/>
      <c r="X257" s="44"/>
      <c r="Y257" s="44"/>
    </row>
    <row r="258">
      <c r="A258" s="58" t="s">
        <v>2810</v>
      </c>
      <c r="B258" s="44"/>
      <c r="C258" s="55"/>
      <c r="D258" s="44"/>
      <c r="E258" s="44"/>
      <c r="F258" s="44"/>
      <c r="G258" s="44"/>
      <c r="H258" s="44"/>
      <c r="I258" s="44"/>
      <c r="J258" s="44"/>
      <c r="K258" s="44"/>
      <c r="L258" s="44"/>
      <c r="M258" s="44"/>
      <c r="N258" s="44"/>
      <c r="O258" s="44"/>
      <c r="P258" s="44"/>
      <c r="Q258" s="44"/>
      <c r="R258" s="44"/>
      <c r="S258" s="44"/>
      <c r="T258" s="44"/>
      <c r="U258" s="44"/>
      <c r="V258" s="44"/>
      <c r="W258" s="44"/>
      <c r="X258" s="44"/>
      <c r="Y258" s="44"/>
    </row>
    <row r="259">
      <c r="A259" s="45" t="s">
        <v>2811</v>
      </c>
      <c r="B259" s="44"/>
      <c r="C259" s="55" t="s">
        <v>2812</v>
      </c>
      <c r="D259" s="44"/>
      <c r="E259" s="45">
        <v>2.0</v>
      </c>
      <c r="F259" s="45" t="s">
        <v>2813</v>
      </c>
      <c r="G259" s="44"/>
      <c r="H259" s="44"/>
      <c r="I259" s="44"/>
      <c r="J259" s="44"/>
      <c r="K259" s="44"/>
      <c r="L259" s="44"/>
      <c r="M259" s="44"/>
      <c r="N259" s="44"/>
      <c r="O259" s="44"/>
      <c r="P259" s="44"/>
      <c r="Q259" s="44"/>
      <c r="R259" s="44"/>
      <c r="S259" s="44"/>
      <c r="T259" s="44"/>
      <c r="U259" s="44"/>
      <c r="V259" s="44"/>
      <c r="W259" s="44"/>
      <c r="X259" s="44"/>
      <c r="Y259" s="44"/>
    </row>
    <row r="260">
      <c r="A260" s="45" t="s">
        <v>2814</v>
      </c>
      <c r="B260" s="44"/>
      <c r="C260" s="55"/>
      <c r="D260" s="44"/>
      <c r="E260" s="44"/>
      <c r="F260" s="44"/>
      <c r="G260" s="44"/>
      <c r="H260" s="44"/>
      <c r="I260" s="44"/>
      <c r="J260" s="44"/>
      <c r="K260" s="44"/>
      <c r="L260" s="44"/>
      <c r="M260" s="44"/>
      <c r="N260" s="44"/>
      <c r="O260" s="44"/>
      <c r="P260" s="44"/>
      <c r="Q260" s="44"/>
      <c r="R260" s="44"/>
      <c r="S260" s="44"/>
      <c r="T260" s="44"/>
      <c r="U260" s="44"/>
      <c r="V260" s="44"/>
      <c r="W260" s="44"/>
      <c r="X260" s="44"/>
      <c r="Y260" s="44"/>
    </row>
    <row r="261">
      <c r="A261" s="45" t="s">
        <v>2815</v>
      </c>
      <c r="B261" s="44"/>
      <c r="C261" s="55"/>
      <c r="D261" s="44"/>
      <c r="E261" s="44"/>
      <c r="F261" s="44"/>
      <c r="G261" s="44"/>
      <c r="H261" s="44"/>
      <c r="I261" s="44"/>
      <c r="J261" s="44"/>
      <c r="K261" s="44"/>
      <c r="L261" s="44"/>
      <c r="M261" s="44"/>
      <c r="N261" s="44"/>
      <c r="O261" s="44"/>
      <c r="P261" s="44"/>
      <c r="Q261" s="44"/>
      <c r="R261" s="44"/>
      <c r="S261" s="44"/>
      <c r="T261" s="44"/>
      <c r="U261" s="44"/>
      <c r="V261" s="44"/>
      <c r="W261" s="44"/>
      <c r="X261" s="44"/>
      <c r="Y261" s="44"/>
    </row>
    <row r="262">
      <c r="A262" s="45" t="s">
        <v>2816</v>
      </c>
      <c r="B262" s="44"/>
      <c r="C262" s="55"/>
      <c r="D262" s="44"/>
      <c r="E262" s="44"/>
      <c r="F262" s="44"/>
      <c r="G262" s="44"/>
      <c r="H262" s="44"/>
      <c r="I262" s="44"/>
      <c r="J262" s="44"/>
      <c r="K262" s="44"/>
      <c r="L262" s="44"/>
      <c r="M262" s="44"/>
      <c r="N262" s="44"/>
      <c r="O262" s="44"/>
      <c r="P262" s="44"/>
      <c r="Q262" s="44"/>
      <c r="R262" s="44"/>
      <c r="S262" s="44"/>
      <c r="T262" s="44"/>
      <c r="U262" s="44"/>
      <c r="V262" s="44"/>
      <c r="W262" s="44"/>
      <c r="X262" s="44"/>
      <c r="Y262" s="44"/>
    </row>
    <row r="263">
      <c r="A263" s="45" t="s">
        <v>2817</v>
      </c>
      <c r="B263" s="44"/>
      <c r="C263" s="55"/>
      <c r="D263" s="44"/>
      <c r="E263" s="44"/>
      <c r="F263" s="44"/>
      <c r="G263" s="44"/>
      <c r="H263" s="44"/>
      <c r="I263" s="44"/>
      <c r="J263" s="44"/>
      <c r="K263" s="44"/>
      <c r="L263" s="44"/>
      <c r="M263" s="44"/>
      <c r="N263" s="44"/>
      <c r="O263" s="44"/>
      <c r="P263" s="44"/>
      <c r="Q263" s="44"/>
      <c r="R263" s="44"/>
      <c r="S263" s="44"/>
      <c r="T263" s="44"/>
      <c r="U263" s="44"/>
      <c r="V263" s="44"/>
      <c r="W263" s="44"/>
      <c r="X263" s="44"/>
      <c r="Y263" s="44"/>
    </row>
    <row r="264">
      <c r="A264" s="45" t="s">
        <v>2818</v>
      </c>
      <c r="B264" s="44"/>
      <c r="C264" s="55"/>
      <c r="D264" s="44"/>
      <c r="E264" s="44"/>
      <c r="F264" s="44"/>
      <c r="G264" s="44"/>
      <c r="H264" s="44"/>
      <c r="I264" s="44"/>
      <c r="J264" s="44"/>
      <c r="K264" s="44"/>
      <c r="L264" s="44"/>
      <c r="M264" s="44"/>
      <c r="N264" s="44"/>
      <c r="O264" s="44"/>
      <c r="P264" s="44"/>
      <c r="Q264" s="44"/>
      <c r="R264" s="44"/>
      <c r="S264" s="44"/>
      <c r="T264" s="44"/>
      <c r="U264" s="44"/>
      <c r="V264" s="44"/>
      <c r="W264" s="44"/>
      <c r="X264" s="44"/>
      <c r="Y264" s="44"/>
    </row>
    <row r="265">
      <c r="A265" s="45" t="s">
        <v>2819</v>
      </c>
      <c r="B265" s="44"/>
      <c r="C265" s="55"/>
      <c r="D265" s="44"/>
      <c r="E265" s="44"/>
      <c r="F265" s="44"/>
      <c r="G265" s="44"/>
      <c r="H265" s="44"/>
      <c r="I265" s="44"/>
      <c r="J265" s="44"/>
      <c r="K265" s="44"/>
      <c r="L265" s="44"/>
      <c r="M265" s="44"/>
      <c r="N265" s="44"/>
      <c r="O265" s="44"/>
      <c r="P265" s="44"/>
      <c r="Q265" s="44"/>
      <c r="R265" s="44"/>
      <c r="S265" s="44"/>
      <c r="T265" s="44"/>
      <c r="U265" s="44"/>
      <c r="V265" s="44"/>
      <c r="W265" s="44"/>
      <c r="X265" s="44"/>
      <c r="Y265" s="44"/>
    </row>
    <row r="266">
      <c r="A266" s="45" t="s">
        <v>2820</v>
      </c>
      <c r="B266" s="44"/>
      <c r="C266" s="55"/>
      <c r="D266" s="44"/>
      <c r="E266" s="44"/>
      <c r="F266" s="44"/>
      <c r="G266" s="44"/>
      <c r="H266" s="44"/>
      <c r="I266" s="44"/>
      <c r="J266" s="44"/>
      <c r="K266" s="44"/>
      <c r="L266" s="44"/>
      <c r="M266" s="44"/>
      <c r="N266" s="44"/>
      <c r="O266" s="44"/>
      <c r="P266" s="44"/>
      <c r="Q266" s="44"/>
      <c r="R266" s="44"/>
      <c r="S266" s="44"/>
      <c r="T266" s="44"/>
      <c r="U266" s="44"/>
      <c r="V266" s="44"/>
      <c r="W266" s="44"/>
      <c r="X266" s="44"/>
      <c r="Y266" s="44"/>
    </row>
    <row r="267">
      <c r="A267" s="45" t="s">
        <v>2821</v>
      </c>
      <c r="B267" s="44"/>
      <c r="C267" s="55"/>
      <c r="D267" s="44"/>
      <c r="E267" s="44"/>
      <c r="F267" s="44"/>
      <c r="G267" s="44"/>
      <c r="H267" s="44"/>
      <c r="I267" s="44"/>
      <c r="J267" s="44"/>
      <c r="K267" s="44"/>
      <c r="L267" s="44"/>
      <c r="M267" s="44"/>
      <c r="N267" s="44"/>
      <c r="O267" s="44"/>
      <c r="P267" s="44"/>
      <c r="Q267" s="44"/>
      <c r="R267" s="44"/>
      <c r="S267" s="44"/>
      <c r="T267" s="44"/>
      <c r="U267" s="44"/>
      <c r="V267" s="44"/>
      <c r="W267" s="44"/>
      <c r="X267" s="44"/>
      <c r="Y267" s="44"/>
    </row>
    <row r="268">
      <c r="A268" s="45" t="s">
        <v>2822</v>
      </c>
      <c r="B268" s="44"/>
      <c r="C268" s="55"/>
      <c r="D268" s="44"/>
      <c r="E268" s="44"/>
      <c r="F268" s="44"/>
      <c r="G268" s="44"/>
      <c r="H268" s="44"/>
      <c r="I268" s="44"/>
      <c r="J268" s="44"/>
      <c r="K268" s="44"/>
      <c r="L268" s="44"/>
      <c r="M268" s="44"/>
      <c r="N268" s="44"/>
      <c r="O268" s="44"/>
      <c r="P268" s="44"/>
      <c r="Q268" s="44"/>
      <c r="R268" s="44"/>
      <c r="S268" s="44"/>
      <c r="T268" s="44"/>
      <c r="U268" s="44"/>
      <c r="V268" s="44"/>
      <c r="W268" s="44"/>
      <c r="X268" s="44"/>
      <c r="Y268" s="44"/>
    </row>
    <row r="269">
      <c r="A269" s="45" t="s">
        <v>2823</v>
      </c>
      <c r="B269" s="44"/>
      <c r="C269" s="55"/>
      <c r="D269" s="44"/>
      <c r="E269" s="44"/>
      <c r="F269" s="44"/>
      <c r="G269" s="44"/>
      <c r="H269" s="44"/>
      <c r="I269" s="44"/>
      <c r="J269" s="44"/>
      <c r="K269" s="44"/>
      <c r="L269" s="44"/>
      <c r="M269" s="44"/>
      <c r="N269" s="44"/>
      <c r="O269" s="44"/>
      <c r="P269" s="44"/>
      <c r="Q269" s="44"/>
      <c r="R269" s="44"/>
      <c r="S269" s="44"/>
      <c r="T269" s="44"/>
      <c r="U269" s="44"/>
      <c r="V269" s="44"/>
      <c r="W269" s="44"/>
      <c r="X269" s="44"/>
      <c r="Y269" s="44"/>
    </row>
    <row r="270">
      <c r="A270" s="45" t="s">
        <v>2824</v>
      </c>
      <c r="B270" s="44"/>
      <c r="C270" s="55"/>
      <c r="D270" s="44"/>
      <c r="E270" s="45">
        <v>1.0</v>
      </c>
      <c r="F270" s="45" t="s">
        <v>2825</v>
      </c>
      <c r="G270" s="44"/>
      <c r="H270" s="44"/>
      <c r="I270" s="44"/>
      <c r="J270" s="44"/>
      <c r="K270" s="44"/>
      <c r="L270" s="44"/>
      <c r="M270" s="44"/>
      <c r="N270" s="44"/>
      <c r="O270" s="44"/>
      <c r="P270" s="44"/>
      <c r="Q270" s="44"/>
      <c r="R270" s="44"/>
      <c r="S270" s="44"/>
      <c r="T270" s="44"/>
      <c r="U270" s="44"/>
      <c r="V270" s="44"/>
      <c r="W270" s="44"/>
      <c r="X270" s="44"/>
      <c r="Y270" s="44"/>
    </row>
    <row r="271">
      <c r="A271" s="44"/>
      <c r="B271" s="44"/>
      <c r="C271" s="55"/>
      <c r="D271" s="44"/>
      <c r="E271" s="44"/>
      <c r="F271" s="44"/>
      <c r="G271" s="44"/>
      <c r="H271" s="44"/>
      <c r="I271" s="44"/>
      <c r="J271" s="44"/>
      <c r="K271" s="44"/>
      <c r="L271" s="44"/>
      <c r="M271" s="44"/>
      <c r="N271" s="44"/>
      <c r="O271" s="44"/>
      <c r="P271" s="44"/>
      <c r="Q271" s="44"/>
      <c r="R271" s="44"/>
      <c r="S271" s="44"/>
      <c r="T271" s="44"/>
      <c r="U271" s="44"/>
      <c r="V271" s="44"/>
      <c r="W271" s="44"/>
      <c r="X271" s="44"/>
      <c r="Y271" s="44"/>
    </row>
    <row r="272">
      <c r="A272" s="45" t="s">
        <v>2826</v>
      </c>
      <c r="B272" s="44"/>
      <c r="C272" s="55"/>
      <c r="D272" s="44"/>
      <c r="E272" s="44"/>
      <c r="F272" s="44"/>
      <c r="G272" s="44"/>
      <c r="H272" s="44"/>
      <c r="I272" s="44"/>
      <c r="J272" s="44"/>
      <c r="K272" s="44"/>
      <c r="L272" s="44"/>
      <c r="M272" s="44"/>
      <c r="N272" s="44"/>
      <c r="O272" s="44"/>
      <c r="P272" s="44"/>
      <c r="Q272" s="44"/>
      <c r="R272" s="44"/>
      <c r="S272" s="44"/>
      <c r="T272" s="44"/>
      <c r="U272" s="44"/>
      <c r="V272" s="44"/>
      <c r="W272" s="44"/>
      <c r="X272" s="44"/>
      <c r="Y272" s="44"/>
    </row>
    <row r="273">
      <c r="A273" s="44"/>
      <c r="B273" s="44"/>
      <c r="C273" s="55"/>
      <c r="D273" s="44"/>
      <c r="E273" s="44"/>
      <c r="F273" s="44"/>
      <c r="G273" s="44"/>
      <c r="H273" s="44"/>
      <c r="I273" s="44"/>
      <c r="J273" s="44"/>
      <c r="K273" s="44"/>
      <c r="L273" s="44"/>
      <c r="M273" s="44"/>
      <c r="N273" s="44"/>
      <c r="O273" s="44"/>
      <c r="P273" s="44"/>
      <c r="Q273" s="44"/>
      <c r="R273" s="44"/>
      <c r="S273" s="44"/>
      <c r="T273" s="44"/>
      <c r="U273" s="44"/>
      <c r="V273" s="44"/>
      <c r="W273" s="44"/>
      <c r="X273" s="44"/>
      <c r="Y273" s="44"/>
    </row>
    <row r="274">
      <c r="A274" s="45" t="s">
        <v>2827</v>
      </c>
      <c r="B274" s="44"/>
      <c r="C274" s="55"/>
      <c r="D274" s="44"/>
      <c r="E274" s="44"/>
      <c r="F274" s="45" t="s">
        <v>2828</v>
      </c>
      <c r="G274" s="44"/>
      <c r="H274" s="44"/>
      <c r="I274" s="44"/>
      <c r="J274" s="44"/>
      <c r="K274" s="44"/>
      <c r="L274" s="44"/>
      <c r="M274" s="44"/>
      <c r="N274" s="44"/>
      <c r="O274" s="44"/>
      <c r="P274" s="44"/>
      <c r="Q274" s="44"/>
      <c r="R274" s="44"/>
      <c r="S274" s="44"/>
      <c r="T274" s="44"/>
      <c r="U274" s="44"/>
      <c r="V274" s="44"/>
      <c r="W274" s="44"/>
      <c r="X274" s="44"/>
      <c r="Y274" s="44"/>
    </row>
    <row r="275">
      <c r="A275" s="44"/>
      <c r="B275" s="44"/>
      <c r="C275" s="55"/>
      <c r="D275" s="44"/>
      <c r="E275" s="44"/>
      <c r="F275" s="44"/>
      <c r="G275" s="44"/>
      <c r="H275" s="44"/>
      <c r="I275" s="44"/>
      <c r="J275" s="44"/>
      <c r="K275" s="44"/>
      <c r="L275" s="44"/>
      <c r="M275" s="44"/>
      <c r="N275" s="44"/>
      <c r="O275" s="44"/>
      <c r="P275" s="44"/>
      <c r="Q275" s="44"/>
      <c r="R275" s="44"/>
      <c r="S275" s="44"/>
      <c r="T275" s="44"/>
      <c r="U275" s="44"/>
      <c r="V275" s="44"/>
      <c r="W275" s="44"/>
      <c r="X275" s="44"/>
      <c r="Y275" s="44"/>
    </row>
    <row r="276">
      <c r="A276" s="45"/>
      <c r="B276" s="44"/>
      <c r="C276" s="55"/>
      <c r="D276" s="44"/>
      <c r="E276" s="45"/>
      <c r="F276" s="44"/>
      <c r="G276" s="44"/>
      <c r="H276" s="44"/>
      <c r="I276" s="44"/>
      <c r="J276" s="44"/>
      <c r="K276" s="44"/>
      <c r="L276" s="44"/>
      <c r="M276" s="44"/>
      <c r="N276" s="44"/>
      <c r="O276" s="44"/>
      <c r="P276" s="44"/>
      <c r="Q276" s="44"/>
      <c r="R276" s="44"/>
      <c r="S276" s="44"/>
      <c r="T276" s="44"/>
      <c r="U276" s="44"/>
      <c r="V276" s="44"/>
      <c r="W276" s="44"/>
      <c r="X276" s="44"/>
      <c r="Y276" s="44"/>
    </row>
    <row r="277">
      <c r="A277" s="45" t="s">
        <v>2829</v>
      </c>
      <c r="B277" s="44"/>
      <c r="C277" s="55"/>
      <c r="D277" s="44"/>
      <c r="E277" s="45">
        <v>1.0</v>
      </c>
      <c r="F277" s="45" t="s">
        <v>2830</v>
      </c>
      <c r="G277" s="44"/>
      <c r="H277" s="44"/>
      <c r="I277" s="44"/>
      <c r="J277" s="44"/>
      <c r="K277" s="44"/>
      <c r="L277" s="44"/>
      <c r="M277" s="44"/>
      <c r="N277" s="44"/>
      <c r="O277" s="44"/>
      <c r="P277" s="44"/>
      <c r="Q277" s="44"/>
      <c r="R277" s="44"/>
      <c r="S277" s="44"/>
      <c r="T277" s="44"/>
      <c r="U277" s="44"/>
      <c r="V277" s="44"/>
      <c r="W277" s="44"/>
      <c r="X277" s="44"/>
      <c r="Y277" s="44"/>
    </row>
    <row r="278">
      <c r="A278" s="45" t="s">
        <v>2831</v>
      </c>
      <c r="B278" s="44"/>
      <c r="C278" s="55"/>
      <c r="D278" s="44"/>
      <c r="E278" s="45">
        <v>1.0</v>
      </c>
      <c r="F278" s="44"/>
      <c r="G278" s="44"/>
      <c r="H278" s="44"/>
      <c r="I278" s="44"/>
      <c r="J278" s="44"/>
      <c r="K278" s="44"/>
      <c r="L278" s="44"/>
      <c r="M278" s="44"/>
      <c r="N278" s="44"/>
      <c r="O278" s="44"/>
      <c r="P278" s="44"/>
      <c r="Q278" s="44"/>
      <c r="R278" s="44"/>
      <c r="S278" s="44"/>
      <c r="T278" s="44"/>
      <c r="U278" s="44"/>
      <c r="V278" s="44"/>
      <c r="W278" s="44"/>
      <c r="X278" s="44"/>
      <c r="Y278" s="44"/>
    </row>
    <row r="279">
      <c r="A279" s="45" t="s">
        <v>2832</v>
      </c>
      <c r="B279" s="44"/>
      <c r="C279" s="55"/>
      <c r="D279" s="44"/>
      <c r="E279" s="44"/>
      <c r="F279" s="44"/>
      <c r="G279" s="44"/>
      <c r="H279" s="44"/>
      <c r="I279" s="44"/>
      <c r="J279" s="44"/>
      <c r="K279" s="44"/>
      <c r="L279" s="44"/>
      <c r="M279" s="44"/>
      <c r="N279" s="44"/>
      <c r="O279" s="44"/>
      <c r="P279" s="44"/>
      <c r="Q279" s="44"/>
      <c r="R279" s="44"/>
      <c r="S279" s="44"/>
      <c r="T279" s="44"/>
      <c r="U279" s="44"/>
      <c r="V279" s="44"/>
      <c r="W279" s="44"/>
      <c r="X279" s="44"/>
      <c r="Y279" s="44"/>
    </row>
    <row r="280">
      <c r="A280" s="45" t="s">
        <v>2832</v>
      </c>
      <c r="B280" s="44"/>
      <c r="C280" s="55"/>
      <c r="D280" s="44"/>
      <c r="E280" s="44"/>
      <c r="F280" s="44"/>
      <c r="G280" s="44"/>
      <c r="H280" s="44"/>
      <c r="I280" s="44"/>
      <c r="J280" s="44"/>
      <c r="K280" s="44"/>
      <c r="L280" s="44"/>
      <c r="M280" s="44"/>
      <c r="N280" s="44"/>
      <c r="O280" s="44"/>
      <c r="P280" s="44"/>
      <c r="Q280" s="44"/>
      <c r="R280" s="44"/>
      <c r="S280" s="44"/>
      <c r="T280" s="44"/>
      <c r="U280" s="44"/>
      <c r="V280" s="44"/>
      <c r="W280" s="44"/>
      <c r="X280" s="44"/>
      <c r="Y280" s="44"/>
    </row>
    <row r="281">
      <c r="A281" s="45" t="s">
        <v>2832</v>
      </c>
      <c r="B281" s="44"/>
      <c r="C281" s="55"/>
      <c r="D281" s="44"/>
      <c r="E281" s="44"/>
      <c r="F281" s="44"/>
      <c r="G281" s="44"/>
      <c r="H281" s="44"/>
      <c r="I281" s="44"/>
      <c r="J281" s="44"/>
      <c r="K281" s="44"/>
      <c r="L281" s="44"/>
      <c r="M281" s="44"/>
      <c r="N281" s="44"/>
      <c r="O281" s="44"/>
      <c r="P281" s="44"/>
      <c r="Q281" s="44"/>
      <c r="R281" s="44"/>
      <c r="S281" s="44"/>
      <c r="T281" s="44"/>
      <c r="U281" s="44"/>
      <c r="V281" s="44"/>
      <c r="W281" s="44"/>
      <c r="X281" s="44"/>
      <c r="Y281" s="44"/>
    </row>
    <row r="282">
      <c r="A282" s="44"/>
      <c r="B282" s="44"/>
      <c r="C282" s="55"/>
      <c r="D282" s="44"/>
      <c r="E282" s="44"/>
      <c r="F282" s="44"/>
      <c r="G282" s="44"/>
      <c r="H282" s="44"/>
      <c r="I282" s="44"/>
      <c r="J282" s="44"/>
      <c r="K282" s="44"/>
      <c r="L282" s="44"/>
      <c r="M282" s="44"/>
      <c r="N282" s="44"/>
      <c r="O282" s="44"/>
      <c r="P282" s="44"/>
      <c r="Q282" s="44"/>
      <c r="R282" s="44"/>
      <c r="S282" s="44"/>
      <c r="T282" s="44"/>
      <c r="U282" s="44"/>
      <c r="V282" s="44"/>
      <c r="W282" s="44"/>
      <c r="X282" s="44"/>
      <c r="Y282" s="44"/>
    </row>
    <row r="283">
      <c r="A283" s="45" t="s">
        <v>2833</v>
      </c>
      <c r="B283" s="44"/>
      <c r="C283" s="55"/>
      <c r="D283" s="44"/>
      <c r="E283" s="44"/>
      <c r="F283" s="45" t="s">
        <v>2834</v>
      </c>
      <c r="G283" s="45" t="s">
        <v>2835</v>
      </c>
      <c r="H283" s="44"/>
      <c r="I283" s="44"/>
      <c r="J283" s="44"/>
      <c r="K283" s="44"/>
      <c r="L283" s="44"/>
      <c r="M283" s="44"/>
      <c r="N283" s="44"/>
      <c r="O283" s="44"/>
      <c r="P283" s="44"/>
      <c r="Q283" s="44"/>
      <c r="R283" s="44"/>
      <c r="S283" s="44"/>
      <c r="T283" s="44"/>
      <c r="U283" s="44"/>
      <c r="V283" s="44"/>
      <c r="W283" s="44"/>
      <c r="X283" s="44"/>
      <c r="Y283" s="44"/>
    </row>
    <row r="284">
      <c r="A284" s="44"/>
      <c r="B284" s="44"/>
      <c r="C284" s="55"/>
      <c r="D284" s="44"/>
      <c r="E284" s="44"/>
      <c r="F284" s="44"/>
      <c r="G284" s="44"/>
      <c r="H284" s="44"/>
      <c r="I284" s="44"/>
      <c r="J284" s="44"/>
      <c r="K284" s="44"/>
      <c r="L284" s="44"/>
      <c r="M284" s="44"/>
      <c r="N284" s="44"/>
      <c r="O284" s="44"/>
      <c r="P284" s="44"/>
      <c r="Q284" s="44"/>
      <c r="R284" s="44"/>
      <c r="S284" s="44"/>
      <c r="T284" s="44"/>
      <c r="U284" s="44"/>
      <c r="V284" s="44"/>
      <c r="W284" s="44"/>
      <c r="X284" s="44"/>
      <c r="Y284" s="44"/>
    </row>
    <row r="285">
      <c r="A285" s="45" t="s">
        <v>2836</v>
      </c>
      <c r="B285" s="44"/>
      <c r="C285" s="55"/>
      <c r="D285" s="44"/>
      <c r="E285" s="44"/>
      <c r="F285" s="45" t="s">
        <v>2837</v>
      </c>
      <c r="G285" s="44"/>
      <c r="H285" s="44"/>
      <c r="I285" s="44"/>
      <c r="J285" s="44"/>
      <c r="K285" s="44"/>
      <c r="L285" s="44"/>
      <c r="M285" s="44"/>
      <c r="N285" s="44"/>
      <c r="O285" s="44"/>
      <c r="P285" s="44"/>
      <c r="Q285" s="44"/>
      <c r="R285" s="44"/>
      <c r="S285" s="44"/>
      <c r="T285" s="44"/>
      <c r="U285" s="44"/>
      <c r="V285" s="44"/>
      <c r="W285" s="44"/>
      <c r="X285" s="44"/>
      <c r="Y285" s="44"/>
    </row>
    <row r="286">
      <c r="A286" s="45" t="s">
        <v>2838</v>
      </c>
      <c r="B286" s="45" t="s">
        <v>2839</v>
      </c>
      <c r="C286" s="55"/>
      <c r="D286" s="44"/>
      <c r="E286" s="44"/>
      <c r="F286" s="45" t="s">
        <v>2840</v>
      </c>
      <c r="G286" s="44"/>
      <c r="H286" s="44"/>
      <c r="I286" s="44"/>
      <c r="J286" s="44"/>
      <c r="K286" s="44"/>
      <c r="L286" s="44"/>
      <c r="M286" s="44"/>
      <c r="N286" s="44"/>
      <c r="O286" s="44"/>
      <c r="P286" s="44"/>
      <c r="Q286" s="44"/>
      <c r="R286" s="44"/>
      <c r="S286" s="44"/>
      <c r="T286" s="44"/>
      <c r="U286" s="44"/>
      <c r="V286" s="44"/>
      <c r="W286" s="44"/>
      <c r="X286" s="44"/>
      <c r="Y286" s="44"/>
    </row>
    <row r="287">
      <c r="A287" s="44"/>
      <c r="B287" s="44"/>
      <c r="C287" s="55"/>
      <c r="D287" s="44"/>
      <c r="E287" s="44"/>
      <c r="F287" s="44"/>
      <c r="G287" s="44"/>
      <c r="H287" s="44"/>
      <c r="I287" s="44"/>
      <c r="J287" s="44"/>
      <c r="K287" s="44"/>
      <c r="L287" s="44"/>
      <c r="M287" s="44"/>
      <c r="N287" s="44"/>
      <c r="O287" s="44"/>
      <c r="P287" s="44"/>
      <c r="Q287" s="44"/>
      <c r="R287" s="44"/>
      <c r="S287" s="44"/>
      <c r="T287" s="44"/>
      <c r="U287" s="44"/>
      <c r="V287" s="44"/>
      <c r="W287" s="44"/>
      <c r="X287" s="44"/>
      <c r="Y287" s="44"/>
    </row>
    <row r="288">
      <c r="A288" s="44"/>
      <c r="B288" s="44"/>
      <c r="C288" s="55"/>
      <c r="D288" s="44"/>
      <c r="E288" s="44"/>
      <c r="F288" s="44"/>
      <c r="G288" s="44"/>
      <c r="H288" s="44"/>
      <c r="I288" s="44"/>
      <c r="J288" s="44"/>
      <c r="K288" s="44"/>
      <c r="L288" s="44"/>
      <c r="M288" s="44"/>
      <c r="N288" s="44"/>
      <c r="O288" s="44"/>
      <c r="P288" s="44"/>
      <c r="Q288" s="44"/>
      <c r="R288" s="44"/>
      <c r="S288" s="44"/>
      <c r="T288" s="44"/>
      <c r="U288" s="44"/>
      <c r="V288" s="44"/>
      <c r="W288" s="44"/>
      <c r="X288" s="44"/>
      <c r="Y288" s="44"/>
    </row>
    <row r="289">
      <c r="A289" s="44"/>
      <c r="B289" s="44"/>
      <c r="C289" s="55"/>
      <c r="D289" s="44"/>
      <c r="E289" s="44"/>
      <c r="F289" s="44"/>
      <c r="G289" s="44"/>
      <c r="H289" s="44"/>
      <c r="I289" s="44"/>
      <c r="J289" s="44"/>
      <c r="K289" s="44"/>
      <c r="L289" s="44"/>
      <c r="M289" s="44"/>
      <c r="N289" s="44"/>
      <c r="O289" s="44"/>
      <c r="P289" s="44"/>
      <c r="Q289" s="44"/>
      <c r="R289" s="44"/>
      <c r="S289" s="44"/>
      <c r="T289" s="44"/>
      <c r="U289" s="44"/>
      <c r="V289" s="44"/>
      <c r="W289" s="44"/>
      <c r="X289" s="44"/>
      <c r="Y289" s="44"/>
    </row>
    <row r="290">
      <c r="A290" s="45" t="s">
        <v>2841</v>
      </c>
      <c r="B290" s="1" t="s">
        <v>2842</v>
      </c>
      <c r="C290" s="55"/>
      <c r="D290" s="44"/>
      <c r="E290" s="44"/>
      <c r="F290" s="45" t="s">
        <v>2843</v>
      </c>
      <c r="G290" s="44"/>
      <c r="H290" s="44"/>
      <c r="I290" s="44"/>
      <c r="J290" s="44"/>
      <c r="K290" s="44"/>
      <c r="L290" s="44"/>
      <c r="M290" s="44"/>
      <c r="N290" s="44"/>
      <c r="O290" s="44"/>
      <c r="P290" s="44"/>
      <c r="Q290" s="44"/>
      <c r="R290" s="44"/>
      <c r="S290" s="44"/>
      <c r="T290" s="44"/>
      <c r="U290" s="44"/>
      <c r="V290" s="44"/>
      <c r="W290" s="44"/>
      <c r="X290" s="44"/>
      <c r="Y290" s="44"/>
    </row>
    <row r="291">
      <c r="A291" s="45" t="s">
        <v>2844</v>
      </c>
      <c r="B291" s="1" t="s">
        <v>2845</v>
      </c>
      <c r="C291" s="55"/>
      <c r="D291" s="44"/>
      <c r="E291" s="44"/>
      <c r="F291" s="45" t="s">
        <v>2846</v>
      </c>
      <c r="G291" s="44"/>
      <c r="H291" s="44"/>
      <c r="I291" s="44"/>
      <c r="J291" s="44"/>
      <c r="K291" s="44"/>
      <c r="L291" s="44"/>
      <c r="M291" s="44"/>
      <c r="N291" s="44"/>
      <c r="O291" s="44"/>
      <c r="P291" s="44"/>
      <c r="Q291" s="44"/>
      <c r="R291" s="44"/>
      <c r="S291" s="44"/>
      <c r="T291" s="44"/>
      <c r="U291" s="44"/>
      <c r="V291" s="44"/>
      <c r="W291" s="44"/>
      <c r="X291" s="44"/>
      <c r="Y291" s="44"/>
    </row>
    <row r="292">
      <c r="A292" s="45" t="s">
        <v>2847</v>
      </c>
      <c r="B292" s="1" t="s">
        <v>2848</v>
      </c>
      <c r="C292" s="55"/>
      <c r="D292" s="44"/>
      <c r="E292" s="44"/>
      <c r="F292" s="45" t="s">
        <v>2849</v>
      </c>
      <c r="G292" s="45" t="s">
        <v>2850</v>
      </c>
      <c r="H292" s="44"/>
      <c r="I292" s="44"/>
      <c r="J292" s="44"/>
      <c r="K292" s="44"/>
      <c r="L292" s="44"/>
      <c r="M292" s="44"/>
      <c r="N292" s="44"/>
      <c r="O292" s="44"/>
      <c r="P292" s="44"/>
      <c r="Q292" s="44"/>
      <c r="R292" s="44"/>
      <c r="S292" s="44"/>
      <c r="T292" s="44"/>
      <c r="U292" s="44"/>
      <c r="V292" s="44"/>
      <c r="W292" s="44"/>
      <c r="X292" s="44"/>
      <c r="Y292" s="44"/>
    </row>
    <row r="293">
      <c r="A293" s="45" t="s">
        <v>2851</v>
      </c>
      <c r="B293" s="45" t="s">
        <v>2852</v>
      </c>
      <c r="C293" s="55"/>
      <c r="D293" s="44"/>
      <c r="E293" s="44"/>
      <c r="F293" s="45" t="s">
        <v>2853</v>
      </c>
      <c r="G293" s="44"/>
      <c r="H293" s="44"/>
      <c r="I293" s="44"/>
      <c r="J293" s="44"/>
      <c r="K293" s="44"/>
      <c r="L293" s="44"/>
      <c r="M293" s="44"/>
      <c r="N293" s="44"/>
      <c r="O293" s="44"/>
      <c r="P293" s="44"/>
      <c r="Q293" s="44"/>
      <c r="R293" s="44"/>
      <c r="S293" s="44"/>
      <c r="T293" s="44"/>
      <c r="U293" s="44"/>
      <c r="V293" s="44"/>
      <c r="W293" s="44"/>
      <c r="X293" s="44"/>
      <c r="Y293" s="44"/>
    </row>
    <row r="294">
      <c r="A294" s="45" t="s">
        <v>2854</v>
      </c>
      <c r="B294" s="45" t="s">
        <v>2855</v>
      </c>
      <c r="C294" s="55"/>
      <c r="D294" s="44"/>
      <c r="E294" s="44"/>
      <c r="F294" s="45" t="s">
        <v>2856</v>
      </c>
      <c r="G294" s="44"/>
      <c r="H294" s="44"/>
      <c r="I294" s="44"/>
      <c r="J294" s="44"/>
      <c r="K294" s="44"/>
      <c r="L294" s="44"/>
      <c r="M294" s="44"/>
      <c r="N294" s="44"/>
      <c r="O294" s="44"/>
      <c r="P294" s="44"/>
      <c r="Q294" s="44"/>
      <c r="R294" s="44"/>
      <c r="S294" s="44"/>
      <c r="T294" s="44"/>
      <c r="U294" s="44"/>
      <c r="V294" s="44"/>
      <c r="W294" s="44"/>
      <c r="X294" s="44"/>
      <c r="Y294" s="44"/>
    </row>
    <row r="295">
      <c r="A295" s="45" t="s">
        <v>2857</v>
      </c>
      <c r="B295" s="45" t="s">
        <v>2858</v>
      </c>
      <c r="C295" s="55"/>
      <c r="D295" s="44"/>
      <c r="E295" s="44"/>
      <c r="F295" s="45" t="s">
        <v>2859</v>
      </c>
      <c r="G295" s="44"/>
      <c r="H295" s="44"/>
      <c r="I295" s="44"/>
      <c r="J295" s="44"/>
      <c r="K295" s="44"/>
      <c r="L295" s="44"/>
      <c r="M295" s="44"/>
      <c r="N295" s="44"/>
      <c r="O295" s="44"/>
      <c r="P295" s="44"/>
      <c r="Q295" s="44"/>
      <c r="R295" s="44"/>
      <c r="S295" s="44"/>
      <c r="T295" s="44"/>
      <c r="U295" s="44"/>
      <c r="V295" s="44"/>
      <c r="W295" s="44"/>
      <c r="X295" s="44"/>
      <c r="Y295" s="44"/>
    </row>
    <row r="296">
      <c r="A296" s="44"/>
      <c r="B296" s="44"/>
      <c r="C296" s="55"/>
      <c r="D296" s="44"/>
      <c r="E296" s="44"/>
      <c r="F296" s="44"/>
      <c r="G296" s="44"/>
      <c r="H296" s="44"/>
      <c r="I296" s="44"/>
      <c r="J296" s="44"/>
      <c r="K296" s="44"/>
      <c r="L296" s="44"/>
      <c r="M296" s="44"/>
      <c r="N296" s="44"/>
      <c r="O296" s="44"/>
      <c r="P296" s="44"/>
      <c r="Q296" s="44"/>
      <c r="R296" s="44"/>
      <c r="S296" s="44"/>
      <c r="T296" s="44"/>
      <c r="U296" s="44"/>
      <c r="V296" s="44"/>
      <c r="W296" s="44"/>
      <c r="X296" s="44"/>
      <c r="Y296" s="44"/>
    </row>
    <row r="297">
      <c r="A297" s="45" t="s">
        <v>2860</v>
      </c>
      <c r="B297" s="45" t="s">
        <v>2861</v>
      </c>
      <c r="C297" s="55"/>
      <c r="D297" s="44"/>
      <c r="E297" s="44"/>
      <c r="F297" s="44"/>
      <c r="G297" s="44"/>
      <c r="H297" s="44"/>
      <c r="I297" s="44"/>
      <c r="J297" s="44"/>
      <c r="K297" s="44"/>
      <c r="L297" s="44"/>
      <c r="M297" s="44"/>
      <c r="N297" s="44"/>
      <c r="O297" s="44"/>
      <c r="P297" s="44"/>
      <c r="Q297" s="44"/>
      <c r="R297" s="44"/>
      <c r="S297" s="44"/>
      <c r="T297" s="44"/>
      <c r="U297" s="44"/>
      <c r="V297" s="44"/>
      <c r="W297" s="44"/>
      <c r="X297" s="44"/>
      <c r="Y297" s="44"/>
    </row>
    <row r="298">
      <c r="A298" s="45" t="s">
        <v>2862</v>
      </c>
      <c r="B298" s="45" t="s">
        <v>2863</v>
      </c>
      <c r="C298" s="55"/>
      <c r="D298" s="44"/>
      <c r="E298" s="44"/>
      <c r="F298" s="44"/>
      <c r="G298" s="45" t="s">
        <v>2864</v>
      </c>
      <c r="H298" s="44"/>
      <c r="I298" s="44"/>
      <c r="J298" s="44"/>
      <c r="K298" s="44"/>
      <c r="L298" s="44"/>
      <c r="M298" s="44"/>
      <c r="N298" s="44"/>
      <c r="O298" s="44"/>
      <c r="P298" s="44"/>
      <c r="Q298" s="44"/>
      <c r="R298" s="44"/>
      <c r="S298" s="44"/>
      <c r="T298" s="44"/>
      <c r="U298" s="44"/>
      <c r="V298" s="44"/>
      <c r="W298" s="44"/>
      <c r="X298" s="44"/>
      <c r="Y298" s="44"/>
    </row>
    <row r="299">
      <c r="A299" s="44"/>
      <c r="B299" s="44"/>
      <c r="C299" s="55"/>
      <c r="D299" s="44"/>
      <c r="E299" s="44"/>
      <c r="F299" s="44"/>
      <c r="G299" s="44"/>
      <c r="H299" s="44"/>
      <c r="I299" s="44"/>
      <c r="J299" s="44"/>
      <c r="K299" s="44"/>
      <c r="L299" s="44"/>
      <c r="M299" s="44"/>
      <c r="N299" s="44"/>
      <c r="O299" s="44"/>
      <c r="P299" s="44"/>
      <c r="Q299" s="44"/>
      <c r="R299" s="44"/>
      <c r="S299" s="44"/>
      <c r="T299" s="44"/>
      <c r="U299" s="44"/>
      <c r="V299" s="44"/>
      <c r="W299" s="44"/>
      <c r="X299" s="44"/>
      <c r="Y299" s="44"/>
    </row>
    <row r="300">
      <c r="A300" s="45" t="s">
        <v>2865</v>
      </c>
      <c r="B300" s="45" t="s">
        <v>2866</v>
      </c>
      <c r="C300" s="55"/>
      <c r="D300" s="44"/>
      <c r="E300" s="44"/>
      <c r="F300" s="44"/>
      <c r="G300" s="45" t="s">
        <v>2867</v>
      </c>
      <c r="H300" s="44"/>
      <c r="I300" s="44"/>
      <c r="J300" s="44"/>
      <c r="K300" s="44"/>
      <c r="L300" s="44"/>
      <c r="M300" s="44"/>
      <c r="N300" s="44"/>
      <c r="O300" s="44"/>
      <c r="P300" s="44"/>
      <c r="Q300" s="44"/>
      <c r="R300" s="44"/>
      <c r="S300" s="44"/>
      <c r="T300" s="44"/>
      <c r="U300" s="44"/>
      <c r="V300" s="44"/>
      <c r="W300" s="44"/>
      <c r="X300" s="44"/>
      <c r="Y300" s="44"/>
    </row>
    <row r="301">
      <c r="A301" s="44"/>
      <c r="B301" s="44"/>
      <c r="C301" s="55"/>
      <c r="D301" s="44"/>
      <c r="E301" s="44"/>
      <c r="F301" s="44"/>
      <c r="G301" s="44"/>
      <c r="H301" s="44"/>
      <c r="I301" s="44"/>
      <c r="J301" s="44"/>
      <c r="K301" s="44"/>
      <c r="L301" s="44"/>
      <c r="M301" s="44"/>
      <c r="N301" s="44"/>
      <c r="O301" s="44"/>
      <c r="P301" s="44"/>
      <c r="Q301" s="44"/>
      <c r="R301" s="44"/>
      <c r="S301" s="44"/>
      <c r="T301" s="44"/>
      <c r="U301" s="44"/>
      <c r="V301" s="44"/>
      <c r="W301" s="44"/>
      <c r="X301" s="44"/>
      <c r="Y301" s="44"/>
    </row>
    <row r="302">
      <c r="A302" s="45" t="s">
        <v>2788</v>
      </c>
      <c r="B302" s="44"/>
      <c r="C302" s="55"/>
      <c r="D302" s="44"/>
      <c r="E302" s="44"/>
      <c r="F302" s="45" t="s">
        <v>2868</v>
      </c>
      <c r="G302" s="44"/>
      <c r="H302" s="44"/>
      <c r="I302" s="44"/>
      <c r="J302" s="44"/>
      <c r="K302" s="44"/>
      <c r="L302" s="44"/>
      <c r="M302" s="44"/>
      <c r="N302" s="44"/>
      <c r="O302" s="44"/>
      <c r="P302" s="44"/>
      <c r="Q302" s="44"/>
      <c r="R302" s="44"/>
      <c r="S302" s="44"/>
      <c r="T302" s="44"/>
      <c r="U302" s="44"/>
      <c r="V302" s="44"/>
      <c r="W302" s="44"/>
      <c r="X302" s="44"/>
      <c r="Y302" s="44"/>
    </row>
    <row r="303">
      <c r="A303" s="45" t="s">
        <v>2869</v>
      </c>
      <c r="B303" s="44"/>
      <c r="C303" s="55"/>
      <c r="D303" s="44"/>
      <c r="E303" s="44"/>
      <c r="F303" s="45" t="s">
        <v>2870</v>
      </c>
      <c r="G303" s="45" t="s">
        <v>2871</v>
      </c>
      <c r="H303" s="44"/>
      <c r="I303" s="44"/>
      <c r="J303" s="44"/>
      <c r="K303" s="44"/>
      <c r="L303" s="44"/>
      <c r="M303" s="44"/>
      <c r="N303" s="44"/>
      <c r="O303" s="44"/>
      <c r="P303" s="44"/>
      <c r="Q303" s="44"/>
      <c r="R303" s="44"/>
      <c r="S303" s="44"/>
      <c r="T303" s="44"/>
      <c r="U303" s="44"/>
      <c r="V303" s="44"/>
      <c r="W303" s="44"/>
      <c r="X303" s="44"/>
      <c r="Y303" s="44"/>
    </row>
    <row r="304">
      <c r="A304" s="44"/>
      <c r="B304" s="44"/>
      <c r="C304" s="55"/>
      <c r="D304" s="44"/>
      <c r="E304" s="44"/>
      <c r="F304" s="44"/>
      <c r="G304" s="44"/>
      <c r="H304" s="44"/>
      <c r="I304" s="44"/>
      <c r="J304" s="44"/>
      <c r="K304" s="44"/>
      <c r="L304" s="44"/>
      <c r="M304" s="44"/>
      <c r="N304" s="44"/>
      <c r="O304" s="44"/>
      <c r="P304" s="44"/>
      <c r="Q304" s="44"/>
      <c r="R304" s="44"/>
      <c r="S304" s="44"/>
      <c r="T304" s="44"/>
      <c r="U304" s="44"/>
      <c r="V304" s="44"/>
      <c r="W304" s="44"/>
      <c r="X304" s="44"/>
      <c r="Y304" s="44"/>
    </row>
    <row r="305">
      <c r="A305" s="1" t="s">
        <v>1832</v>
      </c>
      <c r="B305" s="44"/>
      <c r="C305" s="55"/>
      <c r="D305" s="44"/>
      <c r="E305" s="44"/>
      <c r="F305" s="45" t="s">
        <v>2872</v>
      </c>
      <c r="G305" s="44"/>
      <c r="H305" s="44"/>
      <c r="I305" s="44"/>
      <c r="J305" s="44"/>
      <c r="K305" s="44"/>
      <c r="L305" s="44"/>
      <c r="M305" s="44"/>
      <c r="N305" s="44"/>
      <c r="O305" s="44"/>
      <c r="P305" s="44"/>
      <c r="Q305" s="44"/>
      <c r="R305" s="44"/>
      <c r="S305" s="44"/>
      <c r="T305" s="44"/>
      <c r="U305" s="44"/>
      <c r="V305" s="44"/>
      <c r="W305" s="44"/>
      <c r="X305" s="44"/>
      <c r="Y305" s="44"/>
    </row>
    <row r="306">
      <c r="A306" s="44"/>
      <c r="B306" s="44"/>
      <c r="C306" s="55"/>
      <c r="D306" s="44"/>
      <c r="E306" s="44"/>
      <c r="F306" s="44"/>
      <c r="G306" s="44"/>
      <c r="H306" s="44"/>
      <c r="I306" s="44"/>
      <c r="J306" s="44"/>
      <c r="K306" s="44"/>
      <c r="L306" s="44"/>
      <c r="M306" s="44"/>
      <c r="N306" s="44"/>
      <c r="O306" s="44"/>
      <c r="P306" s="44"/>
      <c r="Q306" s="44"/>
      <c r="R306" s="44"/>
      <c r="S306" s="44"/>
      <c r="T306" s="44"/>
      <c r="U306" s="44"/>
      <c r="V306" s="44"/>
      <c r="W306" s="44"/>
      <c r="X306" s="44"/>
      <c r="Y306" s="44"/>
    </row>
    <row r="307">
      <c r="A307" s="57" t="s">
        <v>2873</v>
      </c>
      <c r="B307" s="44"/>
      <c r="C307" s="55"/>
      <c r="D307" s="44"/>
      <c r="E307" s="44"/>
      <c r="F307" s="44"/>
      <c r="G307" s="44"/>
      <c r="H307" s="44"/>
      <c r="I307" s="44"/>
      <c r="J307" s="44"/>
      <c r="K307" s="44"/>
      <c r="L307" s="44"/>
      <c r="M307" s="44"/>
      <c r="N307" s="44"/>
      <c r="O307" s="44"/>
      <c r="P307" s="44"/>
      <c r="Q307" s="44"/>
      <c r="R307" s="44"/>
      <c r="S307" s="44"/>
      <c r="T307" s="44"/>
      <c r="U307" s="44"/>
      <c r="V307" s="44"/>
      <c r="W307" s="44"/>
      <c r="X307" s="44"/>
      <c r="Y307" s="44"/>
    </row>
    <row r="308">
      <c r="A308" s="45" t="s">
        <v>2874</v>
      </c>
      <c r="B308" s="44"/>
      <c r="C308" s="55" t="s">
        <v>2875</v>
      </c>
      <c r="D308" s="44"/>
      <c r="E308" s="44"/>
      <c r="F308" s="44"/>
      <c r="G308" s="44"/>
      <c r="H308" s="44"/>
      <c r="I308" s="44"/>
      <c r="J308" s="44"/>
      <c r="K308" s="44"/>
      <c r="L308" s="44"/>
      <c r="M308" s="44"/>
      <c r="N308" s="44"/>
      <c r="O308" s="44"/>
      <c r="P308" s="44"/>
      <c r="Q308" s="44"/>
      <c r="R308" s="44"/>
      <c r="S308" s="44"/>
      <c r="T308" s="44"/>
      <c r="U308" s="44"/>
      <c r="V308" s="44"/>
      <c r="W308" s="44"/>
      <c r="X308" s="44"/>
      <c r="Y308" s="44"/>
    </row>
    <row r="309">
      <c r="A309" s="45" t="s">
        <v>2876</v>
      </c>
      <c r="B309" s="44"/>
      <c r="C309" s="55" t="s">
        <v>2877</v>
      </c>
      <c r="D309" s="44"/>
      <c r="E309" s="44"/>
      <c r="F309" s="44"/>
      <c r="G309" s="44"/>
      <c r="H309" s="44"/>
      <c r="I309" s="44"/>
      <c r="J309" s="44"/>
      <c r="K309" s="44"/>
      <c r="L309" s="44"/>
      <c r="M309" s="44"/>
      <c r="N309" s="44"/>
      <c r="O309" s="44"/>
      <c r="P309" s="44"/>
      <c r="Q309" s="44"/>
      <c r="R309" s="44"/>
      <c r="S309" s="44"/>
      <c r="T309" s="44"/>
      <c r="U309" s="44"/>
      <c r="V309" s="44"/>
      <c r="W309" s="44"/>
      <c r="X309" s="44"/>
      <c r="Y309" s="44"/>
    </row>
    <row r="310">
      <c r="A310" s="45" t="s">
        <v>2878</v>
      </c>
      <c r="B310" s="44"/>
      <c r="C310" s="55" t="s">
        <v>2879</v>
      </c>
      <c r="D310" s="44"/>
      <c r="E310" s="44"/>
      <c r="F310" s="44"/>
      <c r="G310" s="44"/>
      <c r="H310" s="44"/>
      <c r="I310" s="44"/>
      <c r="J310" s="44"/>
      <c r="K310" s="44"/>
      <c r="L310" s="44"/>
      <c r="M310" s="44"/>
      <c r="N310" s="44"/>
      <c r="O310" s="44"/>
      <c r="P310" s="44"/>
      <c r="Q310" s="44"/>
      <c r="R310" s="44"/>
      <c r="S310" s="44"/>
      <c r="T310" s="44"/>
      <c r="U310" s="44"/>
      <c r="V310" s="44"/>
      <c r="W310" s="44"/>
      <c r="X310" s="44"/>
      <c r="Y310" s="44"/>
    </row>
    <row r="311">
      <c r="A311" s="45" t="s">
        <v>2880</v>
      </c>
      <c r="B311" s="44"/>
      <c r="C311" s="55" t="s">
        <v>2881</v>
      </c>
      <c r="D311" s="44"/>
      <c r="E311" s="44"/>
      <c r="F311" s="44"/>
      <c r="G311" s="44"/>
      <c r="H311" s="44"/>
      <c r="I311" s="44"/>
      <c r="J311" s="44"/>
      <c r="K311" s="44"/>
      <c r="L311" s="44"/>
      <c r="M311" s="44"/>
      <c r="N311" s="44"/>
      <c r="O311" s="44"/>
      <c r="P311" s="44"/>
      <c r="Q311" s="44"/>
      <c r="R311" s="44"/>
      <c r="S311" s="44"/>
      <c r="T311" s="44"/>
      <c r="U311" s="44"/>
      <c r="V311" s="44"/>
      <c r="W311" s="44"/>
      <c r="X311" s="44"/>
      <c r="Y311" s="44"/>
    </row>
    <row r="312">
      <c r="A312" s="44"/>
      <c r="B312" s="44"/>
      <c r="C312" s="55"/>
      <c r="D312" s="44"/>
      <c r="E312" s="44"/>
      <c r="F312" s="44"/>
      <c r="G312" s="44"/>
      <c r="H312" s="44"/>
      <c r="I312" s="44"/>
      <c r="J312" s="44"/>
      <c r="K312" s="44"/>
      <c r="L312" s="44"/>
      <c r="M312" s="44"/>
      <c r="N312" s="44"/>
      <c r="O312" s="44"/>
      <c r="P312" s="44"/>
      <c r="Q312" s="44"/>
      <c r="R312" s="44"/>
      <c r="S312" s="44"/>
      <c r="T312" s="44"/>
      <c r="U312" s="44"/>
      <c r="V312" s="44"/>
      <c r="W312" s="44"/>
      <c r="X312" s="44"/>
      <c r="Y312" s="44"/>
    </row>
    <row r="313">
      <c r="A313" s="1" t="s">
        <v>2882</v>
      </c>
      <c r="B313" s="44"/>
      <c r="C313" s="55" t="s">
        <v>2883</v>
      </c>
      <c r="D313" s="44"/>
      <c r="E313" s="44"/>
      <c r="F313" s="44"/>
      <c r="G313" s="44"/>
      <c r="H313" s="44"/>
      <c r="I313" s="44"/>
      <c r="J313" s="44"/>
      <c r="K313" s="44"/>
      <c r="L313" s="44"/>
      <c r="M313" s="44"/>
      <c r="N313" s="44"/>
      <c r="O313" s="44"/>
      <c r="P313" s="44"/>
      <c r="Q313" s="44"/>
      <c r="R313" s="44"/>
      <c r="S313" s="44"/>
      <c r="T313" s="44"/>
      <c r="U313" s="44"/>
      <c r="V313" s="44"/>
      <c r="W313" s="44"/>
      <c r="X313" s="44"/>
      <c r="Y313" s="44"/>
    </row>
    <row r="314">
      <c r="A314" s="45" t="s">
        <v>2884</v>
      </c>
      <c r="B314" s="44"/>
      <c r="C314" s="55" t="s">
        <v>2885</v>
      </c>
      <c r="D314" s="44"/>
      <c r="E314" s="44"/>
      <c r="F314" s="44"/>
      <c r="G314" s="44"/>
      <c r="H314" s="44"/>
      <c r="I314" s="44"/>
      <c r="J314" s="44"/>
      <c r="K314" s="44"/>
      <c r="L314" s="44"/>
      <c r="M314" s="44"/>
      <c r="N314" s="44"/>
      <c r="O314" s="44"/>
      <c r="P314" s="44"/>
      <c r="Q314" s="44"/>
      <c r="R314" s="44"/>
      <c r="S314" s="44"/>
      <c r="T314" s="44"/>
      <c r="U314" s="44"/>
      <c r="V314" s="44"/>
      <c r="W314" s="44"/>
      <c r="X314" s="44"/>
      <c r="Y314" s="44"/>
    </row>
    <row r="315">
      <c r="A315" s="45" t="s">
        <v>2886</v>
      </c>
      <c r="B315" s="44"/>
      <c r="C315" s="55" t="s">
        <v>2887</v>
      </c>
      <c r="D315" s="44"/>
      <c r="E315" s="44"/>
      <c r="F315" s="44"/>
      <c r="G315" s="44"/>
      <c r="H315" s="44"/>
      <c r="I315" s="44"/>
      <c r="J315" s="44"/>
      <c r="K315" s="44"/>
      <c r="L315" s="44"/>
      <c r="M315" s="44"/>
      <c r="N315" s="44"/>
      <c r="O315" s="44"/>
      <c r="P315" s="44"/>
      <c r="Q315" s="44"/>
      <c r="R315" s="44"/>
      <c r="S315" s="44"/>
      <c r="T315" s="44"/>
      <c r="U315" s="44"/>
      <c r="V315" s="44"/>
      <c r="W315" s="44"/>
      <c r="X315" s="44"/>
      <c r="Y315" s="44"/>
    </row>
    <row r="316">
      <c r="A316" s="45" t="s">
        <v>2888</v>
      </c>
      <c r="B316" s="44"/>
      <c r="C316" s="55" t="s">
        <v>2889</v>
      </c>
      <c r="D316" s="44"/>
      <c r="E316" s="44"/>
      <c r="F316" s="44"/>
      <c r="G316" s="44"/>
      <c r="H316" s="44"/>
      <c r="I316" s="44"/>
      <c r="J316" s="44"/>
      <c r="K316" s="44"/>
      <c r="L316" s="44"/>
      <c r="M316" s="44"/>
      <c r="N316" s="44"/>
      <c r="O316" s="44"/>
      <c r="P316" s="44"/>
      <c r="Q316" s="44"/>
      <c r="R316" s="44"/>
      <c r="S316" s="44"/>
      <c r="T316" s="44"/>
      <c r="U316" s="44"/>
      <c r="V316" s="44"/>
      <c r="W316" s="44"/>
      <c r="X316" s="44"/>
      <c r="Y316" s="44"/>
    </row>
    <row r="317">
      <c r="A317" s="45"/>
      <c r="B317" s="44"/>
      <c r="C317" s="55"/>
      <c r="D317" s="44"/>
      <c r="E317" s="44"/>
      <c r="F317" s="44"/>
      <c r="G317" s="44"/>
      <c r="H317" s="44"/>
      <c r="I317" s="44"/>
      <c r="J317" s="44"/>
      <c r="K317" s="44"/>
      <c r="L317" s="44"/>
      <c r="M317" s="44"/>
      <c r="N317" s="44"/>
      <c r="O317" s="44"/>
      <c r="P317" s="44"/>
      <c r="Q317" s="44"/>
      <c r="R317" s="44"/>
      <c r="S317" s="44"/>
      <c r="T317" s="44"/>
      <c r="U317" s="44"/>
      <c r="V317" s="44"/>
      <c r="W317" s="44"/>
      <c r="X317" s="44"/>
      <c r="Y317" s="44"/>
    </row>
    <row r="318">
      <c r="A318" s="45"/>
      <c r="B318" s="44"/>
      <c r="C318" s="55"/>
      <c r="D318" s="44"/>
      <c r="E318" s="44"/>
      <c r="F318" s="44"/>
      <c r="G318" s="44"/>
      <c r="H318" s="44"/>
      <c r="I318" s="44"/>
      <c r="J318" s="44"/>
      <c r="K318" s="44"/>
      <c r="L318" s="44"/>
      <c r="M318" s="44"/>
      <c r="N318" s="44"/>
      <c r="O318" s="44"/>
      <c r="P318" s="44"/>
      <c r="Q318" s="44"/>
      <c r="R318" s="44"/>
      <c r="S318" s="44"/>
      <c r="T318" s="44"/>
      <c r="U318" s="44"/>
      <c r="V318" s="44"/>
      <c r="W318" s="44"/>
      <c r="X318" s="44"/>
      <c r="Y318" s="44"/>
    </row>
    <row r="319">
      <c r="A319" s="45" t="s">
        <v>2890</v>
      </c>
      <c r="B319" s="44"/>
      <c r="C319" s="55" t="s">
        <v>2891</v>
      </c>
      <c r="D319" s="44"/>
      <c r="E319" s="45">
        <v>1.0</v>
      </c>
      <c r="F319" s="44"/>
      <c r="G319" s="44"/>
      <c r="H319" s="44"/>
      <c r="I319" s="44"/>
      <c r="J319" s="44"/>
      <c r="K319" s="44"/>
      <c r="L319" s="44"/>
      <c r="M319" s="44"/>
      <c r="N319" s="44"/>
      <c r="O319" s="44"/>
      <c r="P319" s="44"/>
      <c r="Q319" s="44"/>
      <c r="R319" s="44"/>
      <c r="S319" s="44"/>
      <c r="T319" s="44"/>
      <c r="U319" s="44"/>
      <c r="V319" s="44"/>
      <c r="W319" s="44"/>
      <c r="X319" s="44"/>
      <c r="Y319" s="44"/>
    </row>
    <row r="320">
      <c r="A320" s="45" t="s">
        <v>2892</v>
      </c>
      <c r="B320" s="44"/>
      <c r="C320" s="55" t="s">
        <v>2893</v>
      </c>
      <c r="D320" s="44"/>
      <c r="E320" s="44"/>
      <c r="F320" s="44"/>
      <c r="G320" s="44"/>
      <c r="H320" s="44"/>
      <c r="I320" s="44"/>
      <c r="J320" s="44"/>
      <c r="K320" s="44"/>
      <c r="L320" s="44"/>
      <c r="M320" s="44"/>
      <c r="N320" s="44"/>
      <c r="O320" s="44"/>
      <c r="P320" s="44"/>
      <c r="Q320" s="44"/>
      <c r="R320" s="44"/>
      <c r="S320" s="44"/>
      <c r="T320" s="44"/>
      <c r="U320" s="44"/>
      <c r="V320" s="44"/>
      <c r="W320" s="44"/>
      <c r="X320" s="44"/>
      <c r="Y320" s="44"/>
    </row>
    <row r="321">
      <c r="A321" s="44"/>
      <c r="B321" s="44"/>
      <c r="C321" s="55"/>
      <c r="D321" s="44"/>
      <c r="E321" s="44"/>
      <c r="F321" s="44"/>
      <c r="G321" s="44"/>
      <c r="H321" s="44"/>
      <c r="I321" s="44"/>
      <c r="J321" s="44"/>
      <c r="K321" s="44"/>
      <c r="L321" s="44"/>
      <c r="M321" s="44"/>
      <c r="N321" s="44"/>
      <c r="O321" s="44"/>
      <c r="P321" s="44"/>
      <c r="Q321" s="44"/>
      <c r="R321" s="44"/>
      <c r="S321" s="44"/>
      <c r="T321" s="44"/>
      <c r="U321" s="44"/>
      <c r="V321" s="44"/>
      <c r="W321" s="44"/>
      <c r="X321" s="44"/>
      <c r="Y321" s="44"/>
    </row>
    <row r="322">
      <c r="A322" s="45" t="s">
        <v>2894</v>
      </c>
      <c r="B322" s="44"/>
      <c r="C322" s="55" t="s">
        <v>2895</v>
      </c>
      <c r="D322" s="44"/>
      <c r="E322" s="44"/>
      <c r="F322" s="44"/>
      <c r="G322" s="44"/>
      <c r="H322" s="44"/>
      <c r="I322" s="44"/>
      <c r="J322" s="44"/>
      <c r="K322" s="44"/>
      <c r="L322" s="44"/>
      <c r="M322" s="44"/>
      <c r="N322" s="44"/>
      <c r="O322" s="44"/>
      <c r="P322" s="44"/>
      <c r="Q322" s="44"/>
      <c r="R322" s="44"/>
      <c r="S322" s="44"/>
      <c r="T322" s="44"/>
      <c r="U322" s="44"/>
      <c r="V322" s="44"/>
      <c r="W322" s="44"/>
      <c r="X322" s="44"/>
      <c r="Y322" s="44"/>
    </row>
    <row r="323">
      <c r="A323" s="45" t="s">
        <v>2896</v>
      </c>
      <c r="B323" s="44"/>
      <c r="C323" s="55" t="s">
        <v>2897</v>
      </c>
      <c r="D323" s="44"/>
      <c r="E323" s="45">
        <v>1.0</v>
      </c>
      <c r="F323" s="45" t="s">
        <v>2898</v>
      </c>
      <c r="G323" s="44"/>
      <c r="H323" s="44"/>
      <c r="I323" s="44"/>
      <c r="J323" s="44"/>
      <c r="K323" s="44"/>
      <c r="L323" s="44"/>
      <c r="M323" s="44"/>
      <c r="N323" s="44"/>
      <c r="O323" s="44"/>
      <c r="P323" s="44"/>
      <c r="Q323" s="44"/>
      <c r="R323" s="44"/>
      <c r="S323" s="44"/>
      <c r="T323" s="44"/>
      <c r="U323" s="44"/>
      <c r="V323" s="44"/>
      <c r="W323" s="44"/>
      <c r="X323" s="44"/>
      <c r="Y323" s="44"/>
    </row>
    <row r="324">
      <c r="A324" s="44"/>
      <c r="B324" s="44"/>
      <c r="C324" s="55"/>
      <c r="D324" s="44"/>
      <c r="E324" s="44"/>
      <c r="F324" s="44"/>
      <c r="G324" s="44"/>
      <c r="H324" s="44"/>
      <c r="I324" s="44"/>
      <c r="J324" s="44"/>
      <c r="K324" s="44"/>
      <c r="L324" s="44"/>
      <c r="M324" s="44"/>
      <c r="N324" s="44"/>
      <c r="O324" s="44"/>
      <c r="P324" s="44"/>
      <c r="Q324" s="44"/>
      <c r="R324" s="44"/>
      <c r="S324" s="44"/>
      <c r="T324" s="44"/>
      <c r="U324" s="44"/>
      <c r="V324" s="44"/>
      <c r="W324" s="44"/>
      <c r="X324" s="44"/>
      <c r="Y324" s="44"/>
    </row>
    <row r="325">
      <c r="A325" s="57" t="s">
        <v>2899</v>
      </c>
      <c r="B325" s="44"/>
      <c r="C325" s="55"/>
      <c r="D325" s="44"/>
      <c r="E325" s="44"/>
      <c r="F325" s="44"/>
      <c r="G325" s="44"/>
      <c r="H325" s="44"/>
      <c r="I325" s="44"/>
      <c r="J325" s="44"/>
      <c r="K325" s="44"/>
      <c r="L325" s="44"/>
      <c r="M325" s="44"/>
      <c r="N325" s="44"/>
      <c r="O325" s="44"/>
      <c r="P325" s="44"/>
      <c r="Q325" s="44"/>
      <c r="R325" s="44"/>
      <c r="S325" s="44"/>
      <c r="T325" s="44"/>
      <c r="U325" s="44"/>
      <c r="V325" s="44"/>
      <c r="W325" s="44"/>
      <c r="X325" s="44"/>
      <c r="Y325" s="44"/>
    </row>
    <row r="326">
      <c r="A326" s="45" t="s">
        <v>2900</v>
      </c>
      <c r="B326" s="44"/>
      <c r="C326" s="55" t="s">
        <v>2901</v>
      </c>
      <c r="D326" s="44"/>
      <c r="E326" s="44"/>
      <c r="F326" s="45" t="s">
        <v>2902</v>
      </c>
      <c r="G326" s="44"/>
      <c r="H326" s="44"/>
      <c r="I326" s="44"/>
      <c r="J326" s="44"/>
      <c r="K326" s="44"/>
      <c r="L326" s="44"/>
      <c r="M326" s="44"/>
      <c r="N326" s="44"/>
      <c r="O326" s="44"/>
      <c r="P326" s="44"/>
      <c r="Q326" s="44"/>
      <c r="R326" s="44"/>
      <c r="S326" s="44"/>
      <c r="T326" s="44"/>
      <c r="U326" s="44"/>
      <c r="V326" s="44"/>
      <c r="W326" s="44"/>
      <c r="X326" s="44"/>
      <c r="Y326" s="44"/>
    </row>
    <row r="327">
      <c r="A327" s="45" t="s">
        <v>2903</v>
      </c>
      <c r="B327" s="44"/>
      <c r="C327" s="55" t="s">
        <v>2904</v>
      </c>
      <c r="D327" s="44"/>
      <c r="E327" s="44"/>
      <c r="F327" s="44"/>
      <c r="G327" s="44"/>
      <c r="H327" s="44"/>
      <c r="I327" s="44"/>
      <c r="J327" s="44"/>
      <c r="K327" s="44"/>
      <c r="L327" s="44"/>
      <c r="M327" s="44"/>
      <c r="N327" s="44"/>
      <c r="O327" s="44"/>
      <c r="P327" s="44"/>
      <c r="Q327" s="44"/>
      <c r="R327" s="44"/>
      <c r="S327" s="44"/>
      <c r="T327" s="44"/>
      <c r="U327" s="44"/>
      <c r="V327" s="44"/>
      <c r="W327" s="44"/>
      <c r="X327" s="44"/>
      <c r="Y327" s="44"/>
    </row>
    <row r="328">
      <c r="A328" s="45" t="s">
        <v>2905</v>
      </c>
      <c r="B328" s="44"/>
      <c r="C328" s="55" t="s">
        <v>2906</v>
      </c>
      <c r="D328" s="44"/>
      <c r="E328" s="44"/>
      <c r="F328" s="45" t="s">
        <v>2902</v>
      </c>
      <c r="G328" s="44"/>
      <c r="H328" s="44"/>
      <c r="I328" s="44"/>
      <c r="J328" s="44"/>
      <c r="K328" s="44"/>
      <c r="L328" s="44"/>
      <c r="M328" s="44"/>
      <c r="N328" s="44"/>
      <c r="O328" s="44"/>
      <c r="P328" s="44"/>
      <c r="Q328" s="44"/>
      <c r="R328" s="44"/>
      <c r="S328" s="44"/>
      <c r="T328" s="44"/>
      <c r="U328" s="44"/>
      <c r="V328" s="44"/>
      <c r="W328" s="44"/>
      <c r="X328" s="44"/>
      <c r="Y328" s="44"/>
    </row>
    <row r="329">
      <c r="A329" s="44"/>
      <c r="B329" s="44"/>
      <c r="C329" s="55"/>
      <c r="D329" s="44"/>
      <c r="E329" s="44"/>
      <c r="F329" s="44"/>
      <c r="G329" s="44"/>
      <c r="H329" s="44"/>
      <c r="I329" s="44"/>
      <c r="J329" s="44"/>
      <c r="K329" s="44"/>
      <c r="L329" s="44"/>
      <c r="M329" s="44"/>
      <c r="N329" s="44"/>
      <c r="O329" s="44"/>
      <c r="P329" s="44"/>
      <c r="Q329" s="44"/>
      <c r="R329" s="44"/>
      <c r="S329" s="44"/>
      <c r="T329" s="44"/>
      <c r="U329" s="44"/>
      <c r="V329" s="44"/>
      <c r="W329" s="44"/>
      <c r="X329" s="44"/>
      <c r="Y329" s="44"/>
    </row>
    <row r="330">
      <c r="A330" s="57" t="s">
        <v>2907</v>
      </c>
      <c r="B330" s="44"/>
      <c r="C330" s="55"/>
      <c r="D330" s="44"/>
      <c r="E330" s="44"/>
      <c r="F330" s="44"/>
      <c r="G330" s="44"/>
      <c r="H330" s="44"/>
      <c r="I330" s="44"/>
      <c r="J330" s="44"/>
      <c r="K330" s="44"/>
      <c r="L330" s="44"/>
      <c r="M330" s="44"/>
      <c r="N330" s="44"/>
      <c r="O330" s="44"/>
      <c r="P330" s="44"/>
      <c r="Q330" s="44"/>
      <c r="R330" s="44"/>
      <c r="S330" s="44"/>
      <c r="T330" s="44"/>
      <c r="U330" s="44"/>
      <c r="V330" s="44"/>
      <c r="W330" s="44"/>
      <c r="X330" s="44"/>
      <c r="Y330" s="44"/>
    </row>
    <row r="331">
      <c r="A331" s="45" t="s">
        <v>2908</v>
      </c>
      <c r="B331" s="44"/>
      <c r="C331" s="55" t="s">
        <v>2909</v>
      </c>
      <c r="D331" s="44"/>
      <c r="E331" s="45">
        <v>1.0</v>
      </c>
      <c r="F331" s="44"/>
      <c r="G331" s="44"/>
      <c r="H331" s="44"/>
      <c r="I331" s="44"/>
      <c r="J331" s="44"/>
      <c r="K331" s="44"/>
      <c r="L331" s="44"/>
      <c r="M331" s="44"/>
      <c r="N331" s="44"/>
      <c r="O331" s="44"/>
      <c r="P331" s="44"/>
      <c r="Q331" s="44"/>
      <c r="R331" s="44"/>
      <c r="S331" s="44"/>
      <c r="T331" s="44"/>
      <c r="U331" s="44"/>
      <c r="V331" s="44"/>
      <c r="W331" s="44"/>
      <c r="X331" s="44"/>
      <c r="Y331" s="44"/>
    </row>
    <row r="332">
      <c r="A332" s="45" t="s">
        <v>2910</v>
      </c>
      <c r="B332" s="44"/>
      <c r="C332" s="55" t="s">
        <v>2911</v>
      </c>
      <c r="D332" s="44"/>
      <c r="E332" s="44"/>
      <c r="F332" s="44"/>
      <c r="G332" s="44"/>
      <c r="H332" s="44"/>
      <c r="I332" s="44"/>
      <c r="J332" s="44"/>
      <c r="K332" s="44"/>
      <c r="L332" s="44"/>
      <c r="M332" s="44"/>
      <c r="N332" s="44"/>
      <c r="O332" s="44"/>
      <c r="P332" s="44"/>
      <c r="Q332" s="44"/>
      <c r="R332" s="44"/>
      <c r="S332" s="44"/>
      <c r="T332" s="44"/>
      <c r="U332" s="44"/>
      <c r="V332" s="44"/>
      <c r="W332" s="44"/>
      <c r="X332" s="44"/>
      <c r="Y332" s="44"/>
    </row>
    <row r="333">
      <c r="A333" s="45" t="s">
        <v>2912</v>
      </c>
      <c r="B333" s="44"/>
      <c r="C333" s="55" t="s">
        <v>2913</v>
      </c>
      <c r="D333" s="44"/>
      <c r="E333" s="44"/>
      <c r="F333" s="44"/>
      <c r="G333" s="44"/>
      <c r="H333" s="44"/>
      <c r="I333" s="44"/>
      <c r="J333" s="44"/>
      <c r="K333" s="44"/>
      <c r="L333" s="44"/>
      <c r="M333" s="44"/>
      <c r="N333" s="44"/>
      <c r="O333" s="44"/>
      <c r="P333" s="44"/>
      <c r="Q333" s="44"/>
      <c r="R333" s="44"/>
      <c r="S333" s="44"/>
      <c r="T333" s="44"/>
      <c r="U333" s="44"/>
      <c r="V333" s="44"/>
      <c r="W333" s="44"/>
      <c r="X333" s="44"/>
      <c r="Y333" s="44"/>
    </row>
    <row r="334">
      <c r="A334" s="45" t="s">
        <v>2914</v>
      </c>
      <c r="B334" s="44"/>
      <c r="C334" s="55" t="s">
        <v>2915</v>
      </c>
      <c r="D334" s="44"/>
      <c r="E334" s="44"/>
      <c r="F334" s="44"/>
      <c r="G334" s="44"/>
      <c r="H334" s="44"/>
      <c r="I334" s="44"/>
      <c r="J334" s="44"/>
      <c r="K334" s="44"/>
      <c r="L334" s="44"/>
      <c r="M334" s="44"/>
      <c r="N334" s="44"/>
      <c r="O334" s="44"/>
      <c r="P334" s="44"/>
      <c r="Q334" s="44"/>
      <c r="R334" s="44"/>
      <c r="S334" s="44"/>
      <c r="T334" s="44"/>
      <c r="U334" s="44"/>
      <c r="V334" s="44"/>
      <c r="W334" s="44"/>
      <c r="X334" s="44"/>
      <c r="Y334" s="44"/>
    </row>
    <row r="335">
      <c r="A335" s="45" t="s">
        <v>2916</v>
      </c>
      <c r="B335" s="44"/>
      <c r="C335" s="55" t="s">
        <v>2917</v>
      </c>
      <c r="D335" s="44"/>
      <c r="E335" s="44"/>
      <c r="F335" s="44"/>
      <c r="G335" s="44"/>
      <c r="H335" s="44"/>
      <c r="I335" s="44"/>
      <c r="J335" s="44"/>
      <c r="K335" s="44"/>
      <c r="L335" s="44"/>
      <c r="M335" s="44"/>
      <c r="N335" s="44"/>
      <c r="O335" s="44"/>
      <c r="P335" s="44"/>
      <c r="Q335" s="44"/>
      <c r="R335" s="44"/>
      <c r="S335" s="44"/>
      <c r="T335" s="44"/>
      <c r="U335" s="44"/>
      <c r="V335" s="44"/>
      <c r="W335" s="44"/>
      <c r="X335" s="44"/>
      <c r="Y335" s="44"/>
    </row>
    <row r="336">
      <c r="A336" s="45" t="s">
        <v>2918</v>
      </c>
      <c r="B336" s="44"/>
      <c r="C336" s="55" t="s">
        <v>2919</v>
      </c>
      <c r="D336" s="44"/>
      <c r="E336" s="44"/>
      <c r="F336" s="44"/>
      <c r="G336" s="44"/>
      <c r="H336" s="44"/>
      <c r="I336" s="44"/>
      <c r="J336" s="44"/>
      <c r="K336" s="44"/>
      <c r="L336" s="44"/>
      <c r="M336" s="44"/>
      <c r="N336" s="44"/>
      <c r="O336" s="44"/>
      <c r="P336" s="44"/>
      <c r="Q336" s="44"/>
      <c r="R336" s="44"/>
      <c r="S336" s="44"/>
      <c r="T336" s="44"/>
      <c r="U336" s="44"/>
      <c r="V336" s="44"/>
      <c r="W336" s="44"/>
      <c r="X336" s="44"/>
      <c r="Y336" s="44"/>
    </row>
    <row r="337">
      <c r="A337" s="45" t="s">
        <v>2920</v>
      </c>
      <c r="B337" s="44"/>
      <c r="C337" s="55"/>
      <c r="D337" s="44"/>
      <c r="E337" s="44"/>
      <c r="F337" s="44"/>
      <c r="G337" s="44"/>
      <c r="H337" s="44"/>
      <c r="I337" s="44"/>
      <c r="J337" s="44"/>
      <c r="K337" s="44"/>
      <c r="L337" s="44"/>
      <c r="M337" s="44"/>
      <c r="N337" s="44"/>
      <c r="O337" s="44"/>
      <c r="P337" s="44"/>
      <c r="Q337" s="44"/>
      <c r="R337" s="44"/>
      <c r="S337" s="44"/>
      <c r="T337" s="44"/>
      <c r="U337" s="44"/>
      <c r="V337" s="44"/>
      <c r="W337" s="44"/>
      <c r="X337" s="44"/>
      <c r="Y337" s="44"/>
    </row>
    <row r="338">
      <c r="A338" s="44"/>
      <c r="B338" s="44"/>
      <c r="C338" s="55"/>
      <c r="D338" s="44"/>
      <c r="E338" s="44"/>
      <c r="F338" s="44"/>
      <c r="G338" s="44"/>
      <c r="H338" s="44"/>
      <c r="I338" s="44"/>
      <c r="J338" s="44"/>
      <c r="K338" s="44"/>
      <c r="L338" s="44"/>
      <c r="M338" s="44"/>
      <c r="N338" s="44"/>
      <c r="O338" s="44"/>
      <c r="P338" s="44"/>
      <c r="Q338" s="44"/>
      <c r="R338" s="44"/>
      <c r="S338" s="44"/>
      <c r="T338" s="44"/>
      <c r="U338" s="44"/>
      <c r="V338" s="44"/>
      <c r="W338" s="44"/>
      <c r="X338" s="44"/>
      <c r="Y338" s="44"/>
    </row>
    <row r="339">
      <c r="A339" s="57" t="s">
        <v>2921</v>
      </c>
      <c r="B339" s="44"/>
      <c r="C339" s="55"/>
      <c r="D339" s="44"/>
      <c r="E339" s="44"/>
      <c r="F339" s="44"/>
      <c r="G339" s="44"/>
      <c r="H339" s="44"/>
      <c r="I339" s="44"/>
      <c r="J339" s="44"/>
      <c r="K339" s="44"/>
      <c r="L339" s="44"/>
      <c r="M339" s="44"/>
      <c r="N339" s="44"/>
      <c r="O339" s="44"/>
      <c r="P339" s="44"/>
      <c r="Q339" s="44"/>
      <c r="R339" s="44"/>
      <c r="S339" s="44"/>
      <c r="T339" s="44"/>
      <c r="U339" s="44"/>
      <c r="V339" s="44"/>
      <c r="W339" s="44"/>
      <c r="X339" s="44"/>
      <c r="Y339" s="44"/>
    </row>
    <row r="340">
      <c r="A340" s="45" t="s">
        <v>2922</v>
      </c>
      <c r="B340" s="44"/>
      <c r="C340" s="55"/>
      <c r="D340" s="44"/>
      <c r="E340" s="45"/>
      <c r="F340" s="44"/>
      <c r="G340" s="44"/>
      <c r="H340" s="44"/>
      <c r="I340" s="44"/>
      <c r="J340" s="44"/>
      <c r="K340" s="44"/>
      <c r="L340" s="44"/>
      <c r="M340" s="44"/>
      <c r="N340" s="44"/>
      <c r="O340" s="44"/>
      <c r="P340" s="44"/>
      <c r="Q340" s="44"/>
      <c r="R340" s="44"/>
      <c r="S340" s="44"/>
      <c r="T340" s="44"/>
      <c r="U340" s="44"/>
      <c r="V340" s="44"/>
      <c r="W340" s="44"/>
      <c r="X340" s="44"/>
      <c r="Y340" s="44"/>
    </row>
    <row r="341">
      <c r="A341" s="45" t="s">
        <v>2923</v>
      </c>
      <c r="B341" s="44"/>
      <c r="C341" s="55"/>
      <c r="D341" s="44"/>
      <c r="E341" s="45"/>
      <c r="F341" s="44"/>
      <c r="G341" s="44"/>
      <c r="H341" s="44"/>
      <c r="I341" s="44"/>
      <c r="J341" s="44"/>
      <c r="K341" s="44"/>
      <c r="L341" s="44"/>
      <c r="M341" s="44"/>
      <c r="N341" s="44"/>
      <c r="O341" s="44"/>
      <c r="P341" s="44"/>
      <c r="Q341" s="44"/>
      <c r="R341" s="44"/>
      <c r="S341" s="44"/>
      <c r="T341" s="44"/>
      <c r="U341" s="44"/>
      <c r="V341" s="44"/>
      <c r="W341" s="44"/>
      <c r="X341" s="44"/>
      <c r="Y341" s="44"/>
    </row>
    <row r="342">
      <c r="A342" s="45" t="s">
        <v>2924</v>
      </c>
      <c r="B342" s="44"/>
      <c r="C342" s="55" t="s">
        <v>2925</v>
      </c>
      <c r="D342" s="44"/>
      <c r="E342" s="45">
        <v>1.0</v>
      </c>
      <c r="F342" s="44"/>
      <c r="G342" s="44"/>
      <c r="H342" s="44"/>
      <c r="I342" s="44"/>
      <c r="J342" s="44"/>
      <c r="K342" s="44"/>
      <c r="L342" s="44"/>
      <c r="M342" s="44"/>
      <c r="N342" s="44"/>
      <c r="O342" s="44"/>
      <c r="P342" s="44"/>
      <c r="Q342" s="44"/>
      <c r="R342" s="44"/>
      <c r="S342" s="44"/>
      <c r="T342" s="44"/>
      <c r="U342" s="44"/>
      <c r="V342" s="44"/>
      <c r="W342" s="44"/>
      <c r="X342" s="44"/>
      <c r="Y342" s="44"/>
    </row>
    <row r="343">
      <c r="A343" s="45"/>
      <c r="B343" s="44"/>
      <c r="C343" s="55"/>
      <c r="D343" s="44"/>
      <c r="E343" s="45"/>
      <c r="F343" s="44"/>
      <c r="G343" s="44"/>
      <c r="H343" s="44"/>
      <c r="I343" s="44"/>
      <c r="J343" s="44"/>
      <c r="K343" s="44"/>
      <c r="L343" s="44"/>
      <c r="M343" s="44"/>
      <c r="N343" s="44"/>
      <c r="O343" s="44"/>
      <c r="P343" s="44"/>
      <c r="Q343" s="44"/>
      <c r="R343" s="44"/>
      <c r="S343" s="44"/>
      <c r="T343" s="44"/>
      <c r="U343" s="44"/>
      <c r="V343" s="44"/>
      <c r="W343" s="44"/>
      <c r="X343" s="44"/>
      <c r="Y343" s="44"/>
    </row>
    <row r="344">
      <c r="A344" s="45" t="s">
        <v>2926</v>
      </c>
      <c r="B344" s="44"/>
      <c r="C344" s="55" t="s">
        <v>2927</v>
      </c>
      <c r="D344" s="44"/>
      <c r="E344" s="44"/>
      <c r="F344" s="44"/>
      <c r="G344" s="44"/>
      <c r="H344" s="44"/>
      <c r="I344" s="44"/>
      <c r="J344" s="44"/>
      <c r="K344" s="44"/>
      <c r="L344" s="44"/>
      <c r="M344" s="44"/>
      <c r="N344" s="44"/>
      <c r="O344" s="44"/>
      <c r="P344" s="44"/>
      <c r="Q344" s="44"/>
      <c r="R344" s="44"/>
      <c r="S344" s="44"/>
      <c r="T344" s="44"/>
      <c r="U344" s="44"/>
      <c r="V344" s="44"/>
      <c r="W344" s="44"/>
      <c r="X344" s="44"/>
      <c r="Y344" s="44"/>
    </row>
    <row r="345">
      <c r="A345" s="45" t="s">
        <v>2928</v>
      </c>
      <c r="B345" s="44"/>
      <c r="C345" s="55" t="s">
        <v>2929</v>
      </c>
      <c r="D345" s="44"/>
      <c r="E345" s="44"/>
      <c r="F345" s="45" t="s">
        <v>2930</v>
      </c>
      <c r="G345" s="44"/>
      <c r="H345" s="44"/>
      <c r="I345" s="44"/>
      <c r="J345" s="44"/>
      <c r="K345" s="44"/>
      <c r="L345" s="44"/>
      <c r="M345" s="44"/>
      <c r="N345" s="44"/>
      <c r="O345" s="44"/>
      <c r="P345" s="44"/>
      <c r="Q345" s="44"/>
      <c r="R345" s="44"/>
      <c r="S345" s="44"/>
      <c r="T345" s="44"/>
      <c r="U345" s="44"/>
      <c r="V345" s="44"/>
      <c r="W345" s="44"/>
      <c r="X345" s="44"/>
      <c r="Y345" s="44"/>
    </row>
    <row r="346">
      <c r="A346" s="45" t="s">
        <v>2931</v>
      </c>
      <c r="B346" s="44"/>
      <c r="C346" s="55" t="s">
        <v>2932</v>
      </c>
      <c r="D346" s="44"/>
      <c r="E346" s="44"/>
      <c r="F346" s="44"/>
      <c r="G346" s="44"/>
      <c r="H346" s="44"/>
      <c r="I346" s="44"/>
      <c r="J346" s="44"/>
      <c r="K346" s="44"/>
      <c r="L346" s="44"/>
      <c r="M346" s="44"/>
      <c r="N346" s="44"/>
      <c r="O346" s="44"/>
      <c r="P346" s="44"/>
      <c r="Q346" s="44"/>
      <c r="R346" s="44"/>
      <c r="S346" s="44"/>
      <c r="T346" s="44"/>
      <c r="U346" s="44"/>
      <c r="V346" s="44"/>
      <c r="W346" s="44"/>
      <c r="X346" s="44"/>
      <c r="Y346" s="44"/>
    </row>
    <row r="347">
      <c r="A347" s="44"/>
      <c r="B347" s="44"/>
      <c r="C347" s="55"/>
      <c r="D347" s="44"/>
      <c r="E347" s="44"/>
      <c r="F347" s="44"/>
      <c r="G347" s="44"/>
      <c r="H347" s="44"/>
      <c r="I347" s="44"/>
      <c r="J347" s="44"/>
      <c r="K347" s="44"/>
      <c r="L347" s="44"/>
      <c r="M347" s="44"/>
      <c r="N347" s="44"/>
      <c r="O347" s="44"/>
      <c r="P347" s="44"/>
      <c r="Q347" s="44"/>
      <c r="R347" s="44"/>
      <c r="S347" s="44"/>
      <c r="T347" s="44"/>
      <c r="U347" s="44"/>
      <c r="V347" s="44"/>
      <c r="W347" s="44"/>
      <c r="X347" s="44"/>
      <c r="Y347" s="44"/>
    </row>
    <row r="348">
      <c r="A348" s="45" t="s">
        <v>2933</v>
      </c>
      <c r="B348" s="44"/>
      <c r="C348" s="55" t="s">
        <v>2934</v>
      </c>
      <c r="D348" s="44"/>
      <c r="E348" s="44"/>
      <c r="F348" s="45" t="s">
        <v>2935</v>
      </c>
      <c r="G348" s="44"/>
      <c r="H348" s="44"/>
      <c r="I348" s="44"/>
      <c r="J348" s="44"/>
      <c r="K348" s="44"/>
      <c r="L348" s="44"/>
      <c r="M348" s="44"/>
      <c r="N348" s="44"/>
      <c r="O348" s="44"/>
      <c r="P348" s="44"/>
      <c r="Q348" s="44"/>
      <c r="R348" s="44"/>
      <c r="S348" s="44"/>
      <c r="T348" s="44"/>
      <c r="U348" s="44"/>
      <c r="V348" s="44"/>
      <c r="W348" s="44"/>
      <c r="X348" s="44"/>
      <c r="Y348" s="44"/>
    </row>
    <row r="349">
      <c r="A349" s="45" t="s">
        <v>2936</v>
      </c>
      <c r="B349" s="44"/>
      <c r="C349" s="55" t="s">
        <v>2937</v>
      </c>
      <c r="D349" s="44"/>
      <c r="E349" s="44"/>
      <c r="F349" s="44"/>
      <c r="G349" s="44"/>
      <c r="H349" s="44"/>
      <c r="I349" s="44"/>
      <c r="J349" s="44"/>
      <c r="K349" s="44"/>
      <c r="L349" s="44"/>
      <c r="M349" s="44"/>
      <c r="N349" s="44"/>
      <c r="O349" s="44"/>
      <c r="P349" s="44"/>
      <c r="Q349" s="44"/>
      <c r="R349" s="44"/>
      <c r="S349" s="44"/>
      <c r="T349" s="44"/>
      <c r="U349" s="44"/>
      <c r="V349" s="44"/>
      <c r="W349" s="44"/>
      <c r="X349" s="44"/>
      <c r="Y349" s="44"/>
    </row>
    <row r="350">
      <c r="A350" s="44"/>
      <c r="B350" s="44"/>
      <c r="C350" s="55"/>
      <c r="D350" s="44"/>
      <c r="E350" s="44"/>
      <c r="F350" s="44"/>
      <c r="G350" s="44"/>
      <c r="H350" s="44"/>
      <c r="I350" s="44"/>
      <c r="J350" s="44"/>
      <c r="K350" s="44"/>
      <c r="L350" s="44"/>
      <c r="M350" s="44"/>
      <c r="N350" s="44"/>
      <c r="O350" s="44"/>
      <c r="P350" s="44"/>
      <c r="Q350" s="44"/>
      <c r="R350" s="44"/>
      <c r="S350" s="44"/>
      <c r="T350" s="44"/>
      <c r="U350" s="44"/>
      <c r="V350" s="44"/>
      <c r="W350" s="44"/>
      <c r="X350" s="44"/>
      <c r="Y350" s="44"/>
    </row>
    <row r="351">
      <c r="A351" s="5" t="s">
        <v>2938</v>
      </c>
      <c r="B351" s="44"/>
      <c r="C351" s="55" t="s">
        <v>2939</v>
      </c>
      <c r="D351" s="44"/>
      <c r="E351" s="45">
        <v>1.0</v>
      </c>
      <c r="F351" s="45" t="s">
        <v>2940</v>
      </c>
      <c r="G351" s="44"/>
      <c r="H351" s="44"/>
      <c r="I351" s="44"/>
      <c r="J351" s="44"/>
      <c r="K351" s="44"/>
      <c r="L351" s="44"/>
      <c r="M351" s="44"/>
      <c r="N351" s="44"/>
      <c r="O351" s="44"/>
      <c r="P351" s="44"/>
      <c r="Q351" s="44"/>
      <c r="R351" s="44"/>
      <c r="S351" s="44"/>
      <c r="T351" s="44"/>
      <c r="U351" s="44"/>
      <c r="V351" s="44"/>
      <c r="W351" s="44"/>
      <c r="X351" s="44"/>
      <c r="Y351" s="44"/>
    </row>
    <row r="352">
      <c r="B352" s="44"/>
      <c r="C352" s="55" t="s">
        <v>2941</v>
      </c>
      <c r="D352" s="44"/>
      <c r="E352" s="44"/>
      <c r="F352" s="44"/>
      <c r="G352" s="44"/>
      <c r="H352" s="44"/>
      <c r="I352" s="44"/>
      <c r="J352" s="44"/>
      <c r="K352" s="44"/>
      <c r="L352" s="44"/>
      <c r="M352" s="44"/>
      <c r="N352" s="44"/>
      <c r="O352" s="44"/>
      <c r="P352" s="44"/>
      <c r="Q352" s="44"/>
      <c r="R352" s="44"/>
      <c r="S352" s="44"/>
      <c r="T352" s="44"/>
      <c r="U352" s="44"/>
      <c r="V352" s="44"/>
      <c r="W352" s="44"/>
      <c r="X352" s="44"/>
      <c r="Y352" s="44"/>
    </row>
    <row r="353">
      <c r="B353" s="44"/>
      <c r="C353" s="55" t="s">
        <v>2942</v>
      </c>
      <c r="D353" s="44"/>
      <c r="E353" s="44"/>
      <c r="F353" s="44"/>
      <c r="G353" s="44"/>
      <c r="H353" s="44"/>
      <c r="I353" s="44"/>
      <c r="J353" s="44"/>
      <c r="K353" s="44"/>
      <c r="L353" s="44"/>
      <c r="M353" s="44"/>
      <c r="N353" s="44"/>
      <c r="O353" s="44"/>
      <c r="P353" s="44"/>
      <c r="Q353" s="44"/>
      <c r="R353" s="44"/>
      <c r="S353" s="44"/>
      <c r="T353" s="44"/>
      <c r="U353" s="44"/>
      <c r="V353" s="44"/>
      <c r="W353" s="44"/>
      <c r="X353" s="44"/>
      <c r="Y353" s="44"/>
    </row>
    <row r="354">
      <c r="A354" s="5" t="s">
        <v>2943</v>
      </c>
      <c r="B354" s="44"/>
      <c r="C354" s="55" t="s">
        <v>2944</v>
      </c>
      <c r="D354" s="44"/>
      <c r="E354" s="44"/>
      <c r="F354" s="44"/>
      <c r="G354" s="44"/>
      <c r="H354" s="44"/>
      <c r="I354" s="44"/>
      <c r="J354" s="44"/>
      <c r="K354" s="44"/>
      <c r="L354" s="44"/>
      <c r="M354" s="44"/>
      <c r="N354" s="44"/>
      <c r="O354" s="44"/>
      <c r="P354" s="44"/>
      <c r="Q354" s="44"/>
      <c r="R354" s="44"/>
      <c r="S354" s="44"/>
      <c r="T354" s="44"/>
      <c r="U354" s="44"/>
      <c r="V354" s="44"/>
      <c r="W354" s="44"/>
      <c r="X354" s="44"/>
      <c r="Y354" s="44"/>
    </row>
    <row r="355">
      <c r="A355" s="44"/>
      <c r="B355" s="44"/>
      <c r="C355" s="55"/>
      <c r="D355" s="44"/>
      <c r="E355" s="44"/>
      <c r="F355" s="44"/>
      <c r="G355" s="44"/>
      <c r="H355" s="44"/>
      <c r="I355" s="44"/>
      <c r="J355" s="44"/>
      <c r="K355" s="44"/>
      <c r="L355" s="44"/>
      <c r="M355" s="44"/>
      <c r="N355" s="44"/>
      <c r="O355" s="44"/>
      <c r="P355" s="44"/>
      <c r="Q355" s="44"/>
      <c r="R355" s="44"/>
      <c r="S355" s="44"/>
      <c r="T355" s="44"/>
      <c r="U355" s="44"/>
      <c r="V355" s="44"/>
      <c r="W355" s="44"/>
      <c r="X355" s="44"/>
      <c r="Y355" s="44"/>
    </row>
    <row r="356">
      <c r="A356" s="45" t="s">
        <v>2945</v>
      </c>
      <c r="B356" s="44"/>
      <c r="C356" s="55" t="s">
        <v>2946</v>
      </c>
      <c r="D356" s="44"/>
      <c r="E356" s="44"/>
      <c r="F356" s="44"/>
      <c r="G356" s="44"/>
      <c r="H356" s="44"/>
      <c r="I356" s="44"/>
      <c r="J356" s="44"/>
      <c r="K356" s="44"/>
      <c r="L356" s="44"/>
      <c r="M356" s="44"/>
      <c r="N356" s="44"/>
      <c r="O356" s="44"/>
      <c r="P356" s="44"/>
      <c r="Q356" s="44"/>
      <c r="R356" s="44"/>
      <c r="S356" s="44"/>
      <c r="T356" s="44"/>
      <c r="U356" s="44"/>
      <c r="V356" s="44"/>
      <c r="W356" s="44"/>
      <c r="X356" s="44"/>
      <c r="Y356" s="44"/>
    </row>
    <row r="357">
      <c r="A357" s="45" t="s">
        <v>2947</v>
      </c>
      <c r="B357" s="44"/>
      <c r="C357" s="55" t="s">
        <v>2948</v>
      </c>
      <c r="D357" s="44"/>
      <c r="E357" s="45">
        <v>1.0</v>
      </c>
      <c r="F357" s="45" t="s">
        <v>2949</v>
      </c>
      <c r="G357" s="44"/>
      <c r="H357" s="44"/>
      <c r="I357" s="44"/>
      <c r="J357" s="44"/>
      <c r="K357" s="44"/>
      <c r="L357" s="44"/>
      <c r="M357" s="44"/>
      <c r="N357" s="44"/>
      <c r="O357" s="44"/>
      <c r="P357" s="44"/>
      <c r="Q357" s="44"/>
      <c r="R357" s="44"/>
      <c r="S357" s="44"/>
      <c r="T357" s="44"/>
      <c r="U357" s="44"/>
      <c r="V357" s="44"/>
      <c r="W357" s="44"/>
      <c r="X357" s="44"/>
      <c r="Y357" s="44"/>
    </row>
    <row r="358">
      <c r="A358" s="44"/>
      <c r="B358" s="44"/>
      <c r="C358" s="55"/>
      <c r="D358" s="44"/>
      <c r="E358" s="44"/>
      <c r="F358" s="44"/>
      <c r="G358" s="44"/>
      <c r="H358" s="44"/>
      <c r="I358" s="44"/>
      <c r="J358" s="44"/>
      <c r="K358" s="44"/>
      <c r="L358" s="44"/>
      <c r="M358" s="44"/>
      <c r="N358" s="44"/>
      <c r="O358" s="44"/>
      <c r="P358" s="44"/>
      <c r="Q358" s="44"/>
      <c r="R358" s="44"/>
      <c r="S358" s="44"/>
      <c r="T358" s="44"/>
      <c r="U358" s="44"/>
      <c r="V358" s="44"/>
      <c r="W358" s="44"/>
      <c r="X358" s="44"/>
      <c r="Y358" s="44"/>
    </row>
    <row r="359">
      <c r="A359" s="55" t="s">
        <v>2950</v>
      </c>
      <c r="B359" s="44"/>
      <c r="C359" s="55"/>
      <c r="D359" s="44"/>
      <c r="E359" s="44"/>
      <c r="F359" s="45" t="s">
        <v>2951</v>
      </c>
      <c r="G359" s="44"/>
      <c r="H359" s="44"/>
      <c r="I359" s="44"/>
      <c r="J359" s="44"/>
      <c r="K359" s="44"/>
      <c r="L359" s="44"/>
      <c r="M359" s="44"/>
      <c r="N359" s="44"/>
      <c r="O359" s="44"/>
      <c r="P359" s="44"/>
      <c r="Q359" s="44"/>
      <c r="R359" s="44"/>
      <c r="S359" s="44"/>
      <c r="T359" s="44"/>
      <c r="U359" s="44"/>
      <c r="V359" s="44"/>
      <c r="W359" s="44"/>
      <c r="X359" s="44"/>
      <c r="Y359" s="44"/>
    </row>
    <row r="360">
      <c r="A360" s="55" t="s">
        <v>2952</v>
      </c>
      <c r="B360" s="44"/>
      <c r="C360" s="55"/>
      <c r="D360" s="44"/>
      <c r="E360" s="44"/>
      <c r="F360" s="45" t="s">
        <v>2951</v>
      </c>
      <c r="G360" s="44"/>
      <c r="H360" s="44"/>
      <c r="I360" s="44"/>
      <c r="J360" s="44"/>
      <c r="K360" s="44"/>
      <c r="L360" s="44"/>
      <c r="M360" s="44"/>
      <c r="N360" s="44"/>
      <c r="O360" s="44"/>
      <c r="P360" s="44"/>
      <c r="Q360" s="44"/>
      <c r="R360" s="44"/>
      <c r="S360" s="44"/>
      <c r="T360" s="44"/>
      <c r="U360" s="44"/>
      <c r="V360" s="44"/>
      <c r="W360" s="44"/>
      <c r="X360" s="44"/>
      <c r="Y360" s="44"/>
    </row>
    <row r="361">
      <c r="A361" s="44"/>
      <c r="B361" s="44"/>
      <c r="C361" s="55"/>
      <c r="D361" s="44"/>
      <c r="E361" s="44"/>
      <c r="F361" s="44"/>
      <c r="G361" s="44"/>
      <c r="H361" s="44"/>
      <c r="I361" s="44"/>
      <c r="J361" s="44"/>
      <c r="K361" s="44"/>
      <c r="L361" s="44"/>
      <c r="M361" s="44"/>
      <c r="N361" s="44"/>
      <c r="O361" s="44"/>
      <c r="P361" s="44"/>
      <c r="Q361" s="44"/>
      <c r="R361" s="44"/>
      <c r="S361" s="44"/>
      <c r="T361" s="44"/>
      <c r="U361" s="44"/>
      <c r="V361" s="44"/>
      <c r="W361" s="44"/>
      <c r="X361" s="44"/>
      <c r="Y361" s="44"/>
    </row>
    <row r="362">
      <c r="A362" s="55" t="s">
        <v>2953</v>
      </c>
      <c r="B362" s="44"/>
      <c r="C362" s="55" t="s">
        <v>2954</v>
      </c>
      <c r="D362" s="44"/>
      <c r="E362" s="44"/>
      <c r="F362" s="45" t="s">
        <v>2951</v>
      </c>
      <c r="G362" s="45" t="s">
        <v>2955</v>
      </c>
      <c r="H362" s="44"/>
      <c r="I362" s="44"/>
      <c r="J362" s="44"/>
      <c r="K362" s="44"/>
      <c r="L362" s="44"/>
      <c r="M362" s="44"/>
      <c r="N362" s="44"/>
      <c r="O362" s="44"/>
      <c r="P362" s="44"/>
      <c r="Q362" s="44"/>
      <c r="R362" s="44"/>
      <c r="S362" s="44"/>
      <c r="T362" s="44"/>
      <c r="U362" s="44"/>
      <c r="V362" s="44"/>
      <c r="W362" s="44"/>
      <c r="X362" s="44"/>
      <c r="Y362" s="44"/>
    </row>
    <row r="363">
      <c r="A363" s="45" t="s">
        <v>2956</v>
      </c>
      <c r="B363" s="44"/>
      <c r="C363" s="55" t="s">
        <v>2957</v>
      </c>
      <c r="D363" s="44"/>
      <c r="E363" s="44"/>
      <c r="F363" s="44"/>
      <c r="G363" s="44"/>
      <c r="H363" s="44"/>
      <c r="I363" s="44"/>
      <c r="J363" s="44"/>
      <c r="K363" s="44"/>
      <c r="L363" s="44"/>
      <c r="M363" s="44"/>
      <c r="N363" s="44"/>
      <c r="O363" s="44"/>
      <c r="P363" s="44"/>
      <c r="Q363" s="44"/>
      <c r="R363" s="44"/>
      <c r="S363" s="44"/>
      <c r="T363" s="44"/>
      <c r="U363" s="44"/>
      <c r="V363" s="44"/>
      <c r="W363" s="44"/>
      <c r="X363" s="44"/>
      <c r="Y363" s="44"/>
    </row>
    <row r="364">
      <c r="A364" s="45" t="s">
        <v>2958</v>
      </c>
      <c r="B364" s="44"/>
      <c r="C364" s="55" t="s">
        <v>2959</v>
      </c>
      <c r="D364" s="44"/>
      <c r="E364" s="44"/>
      <c r="F364" s="44"/>
      <c r="G364" s="44"/>
      <c r="H364" s="44"/>
      <c r="I364" s="44"/>
      <c r="J364" s="44"/>
      <c r="K364" s="44"/>
      <c r="L364" s="44"/>
      <c r="M364" s="44"/>
      <c r="N364" s="44"/>
      <c r="O364" s="44"/>
      <c r="P364" s="44"/>
      <c r="Q364" s="44"/>
      <c r="R364" s="44"/>
      <c r="S364" s="44"/>
      <c r="T364" s="44"/>
      <c r="U364" s="44"/>
      <c r="V364" s="44"/>
      <c r="W364" s="44"/>
      <c r="X364" s="44"/>
      <c r="Y364" s="44"/>
    </row>
    <row r="365">
      <c r="A365" s="44"/>
      <c r="B365" s="44"/>
      <c r="C365" s="55"/>
      <c r="D365" s="44"/>
      <c r="E365" s="44"/>
      <c r="F365" s="44"/>
      <c r="G365" s="44"/>
      <c r="H365" s="44"/>
      <c r="I365" s="44"/>
      <c r="J365" s="44"/>
      <c r="K365" s="44"/>
      <c r="L365" s="44"/>
      <c r="M365" s="44"/>
      <c r="N365" s="44"/>
      <c r="O365" s="44"/>
      <c r="P365" s="44"/>
      <c r="Q365" s="44"/>
      <c r="R365" s="44"/>
      <c r="S365" s="44"/>
      <c r="T365" s="44"/>
      <c r="U365" s="44"/>
      <c r="V365" s="44"/>
      <c r="W365" s="44"/>
      <c r="X365" s="44"/>
      <c r="Y365" s="44"/>
    </row>
    <row r="366">
      <c r="A366" s="44"/>
      <c r="B366" s="44"/>
      <c r="C366" s="55"/>
      <c r="D366" s="44"/>
      <c r="E366" s="44"/>
      <c r="F366" s="44"/>
      <c r="G366" s="44"/>
      <c r="H366" s="44"/>
      <c r="I366" s="44"/>
      <c r="J366" s="44"/>
      <c r="K366" s="44"/>
      <c r="L366" s="44"/>
      <c r="M366" s="44"/>
      <c r="N366" s="44"/>
      <c r="O366" s="44"/>
      <c r="P366" s="44"/>
      <c r="Q366" s="44"/>
      <c r="R366" s="44"/>
      <c r="S366" s="44"/>
      <c r="T366" s="44"/>
      <c r="U366" s="44"/>
      <c r="V366" s="44"/>
      <c r="W366" s="44"/>
      <c r="X366" s="44"/>
      <c r="Y366" s="44"/>
    </row>
    <row r="367">
      <c r="A367" s="44"/>
      <c r="B367" s="44"/>
      <c r="C367" s="55"/>
      <c r="D367" s="44"/>
      <c r="E367" s="44"/>
      <c r="F367" s="44"/>
      <c r="G367" s="44"/>
      <c r="H367" s="44"/>
      <c r="I367" s="44"/>
      <c r="J367" s="44"/>
      <c r="K367" s="44"/>
      <c r="L367" s="44"/>
      <c r="M367" s="44"/>
      <c r="N367" s="44"/>
      <c r="O367" s="44"/>
      <c r="P367" s="44"/>
      <c r="Q367" s="44"/>
      <c r="R367" s="44"/>
      <c r="S367" s="44"/>
      <c r="T367" s="44"/>
      <c r="U367" s="44"/>
      <c r="V367" s="44"/>
      <c r="W367" s="44"/>
      <c r="X367" s="44"/>
      <c r="Y367" s="44"/>
    </row>
    <row r="368">
      <c r="A368" s="57" t="s">
        <v>2960</v>
      </c>
      <c r="B368" s="44"/>
      <c r="C368" s="55"/>
      <c r="D368" s="44"/>
      <c r="E368" s="44"/>
      <c r="F368" s="44"/>
      <c r="G368" s="44"/>
      <c r="H368" s="44"/>
      <c r="I368" s="44"/>
      <c r="J368" s="44"/>
      <c r="K368" s="44"/>
      <c r="L368" s="44"/>
      <c r="M368" s="44"/>
      <c r="N368" s="44"/>
      <c r="O368" s="44"/>
      <c r="P368" s="44"/>
      <c r="Q368" s="44"/>
      <c r="R368" s="44"/>
      <c r="S368" s="44"/>
      <c r="T368" s="44"/>
      <c r="U368" s="44"/>
      <c r="V368" s="44"/>
      <c r="W368" s="44"/>
      <c r="X368" s="44"/>
      <c r="Y368" s="44"/>
    </row>
    <row r="369">
      <c r="A369" s="45" t="s">
        <v>2961</v>
      </c>
      <c r="B369" s="44"/>
      <c r="C369" s="55" t="s">
        <v>2962</v>
      </c>
      <c r="D369" s="44"/>
      <c r="E369" s="44"/>
      <c r="F369" s="45" t="s">
        <v>2963</v>
      </c>
      <c r="G369" s="44"/>
      <c r="H369" s="44"/>
      <c r="I369" s="44"/>
      <c r="J369" s="44"/>
      <c r="K369" s="44"/>
      <c r="L369" s="44"/>
      <c r="M369" s="44"/>
      <c r="N369" s="44"/>
      <c r="O369" s="44"/>
      <c r="P369" s="44"/>
      <c r="Q369" s="44"/>
      <c r="R369" s="44"/>
      <c r="S369" s="44"/>
      <c r="T369" s="44"/>
      <c r="U369" s="44"/>
      <c r="V369" s="44"/>
      <c r="W369" s="44"/>
      <c r="X369" s="44"/>
      <c r="Y369" s="44"/>
    </row>
    <row r="370">
      <c r="A370" s="45" t="s">
        <v>2964</v>
      </c>
      <c r="B370" s="44"/>
      <c r="C370" s="55" t="s">
        <v>2965</v>
      </c>
      <c r="D370" s="44"/>
      <c r="E370" s="45">
        <v>1.0</v>
      </c>
      <c r="F370" s="44"/>
      <c r="G370" s="44"/>
      <c r="H370" s="44"/>
      <c r="I370" s="44"/>
      <c r="J370" s="44"/>
      <c r="K370" s="44"/>
      <c r="L370" s="44"/>
      <c r="M370" s="44"/>
      <c r="N370" s="44"/>
      <c r="O370" s="44"/>
      <c r="P370" s="44"/>
      <c r="Q370" s="44"/>
      <c r="R370" s="44"/>
      <c r="S370" s="44"/>
      <c r="T370" s="44"/>
      <c r="U370" s="44"/>
      <c r="V370" s="44"/>
      <c r="W370" s="44"/>
      <c r="X370" s="44"/>
      <c r="Y370" s="44"/>
    </row>
    <row r="371">
      <c r="A371" s="45" t="s">
        <v>2966</v>
      </c>
      <c r="B371" s="44"/>
      <c r="C371" s="55" t="s">
        <v>2967</v>
      </c>
      <c r="D371" s="44"/>
      <c r="E371" s="45">
        <v>1.0</v>
      </c>
      <c r="F371" s="44"/>
      <c r="G371" s="44"/>
      <c r="H371" s="44"/>
      <c r="I371" s="44"/>
      <c r="J371" s="44"/>
      <c r="K371" s="44"/>
      <c r="L371" s="44"/>
      <c r="M371" s="44"/>
      <c r="N371" s="44"/>
      <c r="O371" s="44"/>
      <c r="P371" s="44"/>
      <c r="Q371" s="44"/>
      <c r="R371" s="44"/>
      <c r="S371" s="44"/>
      <c r="T371" s="44"/>
      <c r="U371" s="44"/>
      <c r="V371" s="44"/>
      <c r="W371" s="44"/>
      <c r="X371" s="44"/>
      <c r="Y371" s="44"/>
    </row>
    <row r="372">
      <c r="A372" s="45" t="s">
        <v>2968</v>
      </c>
      <c r="B372" s="44"/>
      <c r="C372" s="55" t="s">
        <v>2969</v>
      </c>
      <c r="D372" s="44"/>
      <c r="E372" s="44"/>
      <c r="F372" s="44"/>
      <c r="G372" s="44"/>
      <c r="H372" s="44"/>
      <c r="I372" s="44"/>
      <c r="J372" s="44"/>
      <c r="K372" s="44"/>
      <c r="L372" s="44"/>
      <c r="M372" s="44"/>
      <c r="N372" s="44"/>
      <c r="O372" s="44"/>
      <c r="P372" s="44"/>
      <c r="Q372" s="44"/>
      <c r="R372" s="44"/>
      <c r="S372" s="44"/>
      <c r="T372" s="44"/>
      <c r="U372" s="44"/>
      <c r="V372" s="44"/>
      <c r="W372" s="44"/>
      <c r="X372" s="44"/>
      <c r="Y372" s="44"/>
    </row>
    <row r="373">
      <c r="A373" s="45" t="s">
        <v>2970</v>
      </c>
      <c r="B373" s="44"/>
      <c r="C373" s="55" t="s">
        <v>2971</v>
      </c>
      <c r="D373" s="44"/>
      <c r="E373" s="44"/>
      <c r="F373" s="45" t="s">
        <v>2972</v>
      </c>
      <c r="G373" s="44"/>
      <c r="H373" s="44"/>
      <c r="I373" s="44"/>
      <c r="J373" s="44"/>
      <c r="K373" s="44"/>
      <c r="L373" s="44"/>
      <c r="M373" s="44"/>
      <c r="N373" s="44"/>
      <c r="O373" s="44"/>
      <c r="P373" s="44"/>
      <c r="Q373" s="44"/>
      <c r="R373" s="44"/>
      <c r="S373" s="44"/>
      <c r="T373" s="44"/>
      <c r="U373" s="44"/>
      <c r="V373" s="44"/>
      <c r="W373" s="44"/>
      <c r="X373" s="44"/>
      <c r="Y373" s="44"/>
    </row>
    <row r="374">
      <c r="A374" s="45" t="s">
        <v>2973</v>
      </c>
      <c r="B374" s="44"/>
      <c r="C374" s="55" t="s">
        <v>2974</v>
      </c>
      <c r="D374" s="44"/>
      <c r="E374" s="44"/>
      <c r="F374" s="44"/>
      <c r="G374" s="44"/>
      <c r="H374" s="44"/>
      <c r="I374" s="44"/>
      <c r="J374" s="44"/>
      <c r="K374" s="44"/>
      <c r="L374" s="44"/>
      <c r="M374" s="44"/>
      <c r="N374" s="44"/>
      <c r="O374" s="44"/>
      <c r="P374" s="44"/>
      <c r="Q374" s="44"/>
      <c r="R374" s="44"/>
      <c r="S374" s="44"/>
      <c r="T374" s="44"/>
      <c r="U374" s="44"/>
      <c r="V374" s="44"/>
      <c r="W374" s="44"/>
      <c r="X374" s="44"/>
      <c r="Y374" s="44"/>
    </row>
    <row r="375">
      <c r="B375" s="44"/>
      <c r="C375" s="55"/>
      <c r="D375" s="44"/>
      <c r="E375" s="44"/>
      <c r="F375" s="44"/>
      <c r="G375" s="44"/>
      <c r="H375" s="44"/>
      <c r="I375" s="44"/>
      <c r="J375" s="44"/>
      <c r="K375" s="44"/>
      <c r="L375" s="44"/>
      <c r="M375" s="44"/>
      <c r="N375" s="44"/>
      <c r="O375" s="44"/>
      <c r="P375" s="44"/>
      <c r="Q375" s="44"/>
      <c r="R375" s="44"/>
      <c r="S375" s="44"/>
      <c r="T375" s="44"/>
      <c r="U375" s="44"/>
      <c r="V375" s="44"/>
      <c r="W375" s="44"/>
      <c r="X375" s="44"/>
      <c r="Y375" s="44"/>
    </row>
    <row r="376">
      <c r="A376" s="44"/>
      <c r="B376" s="44"/>
      <c r="C376" s="55"/>
      <c r="D376" s="44"/>
      <c r="E376" s="44"/>
      <c r="F376" s="44"/>
      <c r="G376" s="44"/>
      <c r="H376" s="44"/>
      <c r="I376" s="44"/>
      <c r="J376" s="44"/>
      <c r="K376" s="44"/>
      <c r="L376" s="44"/>
      <c r="M376" s="44"/>
      <c r="N376" s="44"/>
      <c r="O376" s="44"/>
      <c r="P376" s="44"/>
      <c r="Q376" s="44"/>
      <c r="R376" s="44"/>
      <c r="S376" s="44"/>
      <c r="T376" s="44"/>
      <c r="U376" s="44"/>
      <c r="V376" s="44"/>
      <c r="W376" s="44"/>
      <c r="X376" s="44"/>
      <c r="Y376" s="44"/>
    </row>
    <row r="377">
      <c r="A377" s="45" t="s">
        <v>2975</v>
      </c>
      <c r="B377" s="44"/>
      <c r="C377" s="55" t="s">
        <v>2976</v>
      </c>
      <c r="D377" s="44"/>
      <c r="E377" s="44"/>
      <c r="F377" s="44"/>
      <c r="G377" s="44"/>
      <c r="H377" s="44"/>
      <c r="I377" s="44"/>
      <c r="J377" s="44"/>
      <c r="K377" s="44"/>
      <c r="L377" s="44"/>
      <c r="M377" s="44"/>
      <c r="N377" s="44"/>
      <c r="O377" s="44"/>
      <c r="P377" s="44"/>
      <c r="Q377" s="44"/>
      <c r="R377" s="44"/>
      <c r="S377" s="44"/>
      <c r="T377" s="44"/>
      <c r="U377" s="44"/>
      <c r="V377" s="44"/>
      <c r="W377" s="44"/>
      <c r="X377" s="44"/>
      <c r="Y377" s="44"/>
    </row>
    <row r="378">
      <c r="A378" s="45" t="s">
        <v>2977</v>
      </c>
      <c r="B378" s="44"/>
      <c r="C378" s="55" t="s">
        <v>2978</v>
      </c>
      <c r="D378" s="44"/>
      <c r="E378" s="44"/>
      <c r="F378" s="44"/>
      <c r="G378" s="44"/>
      <c r="H378" s="44"/>
      <c r="I378" s="44"/>
      <c r="J378" s="44"/>
      <c r="K378" s="44"/>
      <c r="L378" s="44"/>
      <c r="M378" s="44"/>
      <c r="N378" s="44"/>
      <c r="O378" s="44"/>
      <c r="P378" s="44"/>
      <c r="Q378" s="44"/>
      <c r="R378" s="44"/>
      <c r="S378" s="44"/>
      <c r="T378" s="44"/>
      <c r="U378" s="44"/>
      <c r="V378" s="44"/>
      <c r="W378" s="44"/>
      <c r="X378" s="44"/>
      <c r="Y378" s="44"/>
    </row>
    <row r="379">
      <c r="A379" s="45" t="s">
        <v>2979</v>
      </c>
      <c r="B379" s="44"/>
      <c r="C379" s="55" t="s">
        <v>2980</v>
      </c>
      <c r="D379" s="44"/>
      <c r="E379" s="44"/>
      <c r="F379" s="44"/>
      <c r="G379" s="44"/>
      <c r="H379" s="44"/>
      <c r="I379" s="44"/>
      <c r="J379" s="44"/>
      <c r="K379" s="44"/>
      <c r="L379" s="44"/>
      <c r="M379" s="44"/>
      <c r="N379" s="44"/>
      <c r="O379" s="44"/>
      <c r="P379" s="44"/>
      <c r="Q379" s="44"/>
      <c r="R379" s="44"/>
      <c r="S379" s="44"/>
      <c r="T379" s="44"/>
      <c r="U379" s="44"/>
      <c r="V379" s="44"/>
      <c r="W379" s="44"/>
      <c r="X379" s="44"/>
      <c r="Y379" s="44"/>
    </row>
    <row r="380">
      <c r="A380" s="44"/>
      <c r="B380" s="44"/>
      <c r="C380" s="55"/>
      <c r="D380" s="44"/>
      <c r="E380" s="44"/>
      <c r="F380" s="44"/>
      <c r="G380" s="44"/>
      <c r="H380" s="44"/>
      <c r="I380" s="44"/>
      <c r="J380" s="44"/>
      <c r="K380" s="44"/>
      <c r="L380" s="44"/>
      <c r="M380" s="44"/>
      <c r="N380" s="44"/>
      <c r="O380" s="44"/>
      <c r="P380" s="44"/>
      <c r="Q380" s="44"/>
      <c r="R380" s="44"/>
      <c r="S380" s="44"/>
      <c r="T380" s="44"/>
      <c r="U380" s="44"/>
      <c r="V380" s="44"/>
      <c r="W380" s="44"/>
      <c r="X380" s="44"/>
      <c r="Y380" s="44"/>
    </row>
    <row r="381">
      <c r="A381" s="45" t="s">
        <v>2981</v>
      </c>
      <c r="B381" s="44"/>
      <c r="C381" s="55" t="s">
        <v>2982</v>
      </c>
      <c r="D381" s="44"/>
      <c r="E381" s="44"/>
      <c r="F381" s="44"/>
      <c r="G381" s="44"/>
      <c r="H381" s="44"/>
      <c r="I381" s="44"/>
      <c r="J381" s="44"/>
      <c r="K381" s="44"/>
      <c r="L381" s="44"/>
      <c r="M381" s="44"/>
      <c r="N381" s="44"/>
      <c r="O381" s="44"/>
      <c r="P381" s="44"/>
      <c r="Q381" s="44"/>
      <c r="R381" s="44"/>
      <c r="S381" s="44"/>
      <c r="T381" s="44"/>
      <c r="U381" s="44"/>
      <c r="V381" s="44"/>
      <c r="W381" s="44"/>
      <c r="X381" s="44"/>
      <c r="Y381" s="44"/>
    </row>
    <row r="382">
      <c r="A382" s="45" t="s">
        <v>2983</v>
      </c>
      <c r="B382" s="44"/>
      <c r="C382" s="55" t="s">
        <v>2984</v>
      </c>
      <c r="D382" s="44"/>
      <c r="E382" s="44"/>
      <c r="F382" s="44"/>
      <c r="G382" s="44"/>
      <c r="H382" s="44"/>
      <c r="I382" s="44"/>
      <c r="J382" s="44"/>
      <c r="K382" s="44"/>
      <c r="L382" s="44"/>
      <c r="M382" s="44"/>
      <c r="N382" s="44"/>
      <c r="O382" s="44"/>
      <c r="P382" s="44"/>
      <c r="Q382" s="44"/>
      <c r="R382" s="44"/>
      <c r="S382" s="44"/>
      <c r="T382" s="44"/>
      <c r="U382" s="44"/>
      <c r="V382" s="44"/>
      <c r="W382" s="44"/>
      <c r="X382" s="44"/>
      <c r="Y382" s="44"/>
    </row>
    <row r="383">
      <c r="A383" s="45" t="s">
        <v>2985</v>
      </c>
      <c r="B383" s="44"/>
      <c r="C383" s="55" t="s">
        <v>2986</v>
      </c>
      <c r="D383" s="44"/>
      <c r="E383" s="44"/>
      <c r="F383" s="44"/>
      <c r="G383" s="44"/>
      <c r="H383" s="44"/>
      <c r="I383" s="44"/>
      <c r="J383" s="44"/>
      <c r="K383" s="44"/>
      <c r="L383" s="44"/>
      <c r="M383" s="44"/>
      <c r="N383" s="44"/>
      <c r="O383" s="44"/>
      <c r="P383" s="44"/>
      <c r="Q383" s="44"/>
      <c r="R383" s="44"/>
      <c r="S383" s="44"/>
      <c r="T383" s="44"/>
      <c r="U383" s="44"/>
      <c r="V383" s="44"/>
      <c r="W383" s="44"/>
      <c r="X383" s="44"/>
      <c r="Y383" s="44"/>
    </row>
    <row r="384">
      <c r="A384" s="45" t="s">
        <v>2987</v>
      </c>
      <c r="B384" s="44"/>
      <c r="C384" s="55" t="s">
        <v>2988</v>
      </c>
      <c r="D384" s="44"/>
      <c r="E384" s="44"/>
      <c r="F384" s="44"/>
      <c r="G384" s="44"/>
      <c r="H384" s="44"/>
      <c r="I384" s="44"/>
      <c r="J384" s="44"/>
      <c r="K384" s="44"/>
      <c r="L384" s="44"/>
      <c r="M384" s="44"/>
      <c r="N384" s="44"/>
      <c r="O384" s="44"/>
      <c r="P384" s="44"/>
      <c r="Q384" s="44"/>
      <c r="R384" s="44"/>
      <c r="S384" s="44"/>
      <c r="T384" s="44"/>
      <c r="U384" s="44"/>
      <c r="V384" s="44"/>
      <c r="W384" s="44"/>
      <c r="X384" s="44"/>
      <c r="Y384" s="44"/>
    </row>
    <row r="385">
      <c r="A385" s="45" t="s">
        <v>2989</v>
      </c>
      <c r="B385" s="44"/>
      <c r="C385" s="55" t="s">
        <v>2990</v>
      </c>
      <c r="D385" s="44"/>
      <c r="E385" s="44"/>
      <c r="F385" s="44"/>
      <c r="G385" s="44"/>
      <c r="H385" s="44"/>
      <c r="I385" s="44"/>
      <c r="J385" s="44"/>
      <c r="K385" s="44"/>
      <c r="L385" s="44"/>
      <c r="M385" s="44"/>
      <c r="N385" s="44"/>
      <c r="O385" s="44"/>
      <c r="P385" s="44"/>
      <c r="Q385" s="44"/>
      <c r="R385" s="44"/>
      <c r="S385" s="44"/>
      <c r="T385" s="44"/>
      <c r="U385" s="44"/>
      <c r="V385" s="44"/>
      <c r="W385" s="44"/>
      <c r="X385" s="44"/>
      <c r="Y385" s="44"/>
    </row>
    <row r="386">
      <c r="A386" s="44"/>
      <c r="B386" s="44"/>
      <c r="C386" s="55"/>
      <c r="D386" s="44"/>
      <c r="E386" s="44"/>
      <c r="F386" s="44"/>
      <c r="G386" s="44"/>
      <c r="H386" s="44"/>
      <c r="I386" s="44"/>
      <c r="J386" s="44"/>
      <c r="K386" s="44"/>
      <c r="L386" s="44"/>
      <c r="M386" s="44"/>
      <c r="N386" s="44"/>
      <c r="O386" s="44"/>
      <c r="P386" s="44"/>
      <c r="Q386" s="44"/>
      <c r="R386" s="44"/>
      <c r="S386" s="44"/>
      <c r="T386" s="44"/>
      <c r="U386" s="44"/>
      <c r="V386" s="44"/>
      <c r="W386" s="44"/>
      <c r="X386" s="44"/>
      <c r="Y386" s="44"/>
    </row>
    <row r="387">
      <c r="A387" s="45" t="s">
        <v>2991</v>
      </c>
      <c r="B387" s="44"/>
      <c r="C387" s="55" t="s">
        <v>2992</v>
      </c>
      <c r="D387" s="44"/>
      <c r="E387" s="44"/>
      <c r="F387" s="44"/>
      <c r="G387" s="44"/>
      <c r="H387" s="44"/>
      <c r="I387" s="44"/>
      <c r="J387" s="44"/>
      <c r="K387" s="44"/>
      <c r="L387" s="44"/>
      <c r="M387" s="44"/>
      <c r="N387" s="44"/>
      <c r="O387" s="44"/>
      <c r="P387" s="44"/>
      <c r="Q387" s="44"/>
      <c r="R387" s="44"/>
      <c r="S387" s="44"/>
      <c r="T387" s="44"/>
      <c r="U387" s="44"/>
      <c r="V387" s="44"/>
      <c r="W387" s="44"/>
      <c r="X387" s="44"/>
      <c r="Y387" s="44"/>
    </row>
    <row r="388">
      <c r="A388" s="45" t="s">
        <v>2993</v>
      </c>
      <c r="B388" s="44"/>
      <c r="C388" s="55" t="s">
        <v>2994</v>
      </c>
      <c r="D388" s="44"/>
      <c r="E388" s="44"/>
      <c r="F388" s="44"/>
      <c r="G388" s="44"/>
      <c r="H388" s="44"/>
      <c r="I388" s="44"/>
      <c r="J388" s="44"/>
      <c r="K388" s="44"/>
      <c r="L388" s="44"/>
      <c r="M388" s="44"/>
      <c r="N388" s="44"/>
      <c r="O388" s="44"/>
      <c r="P388" s="44"/>
      <c r="Q388" s="44"/>
      <c r="R388" s="44"/>
      <c r="S388" s="44"/>
      <c r="T388" s="44"/>
      <c r="U388" s="44"/>
      <c r="V388" s="44"/>
      <c r="W388" s="44"/>
      <c r="X388" s="44"/>
      <c r="Y388" s="44"/>
    </row>
    <row r="389">
      <c r="A389" s="45" t="s">
        <v>2995</v>
      </c>
      <c r="B389" s="44"/>
      <c r="C389" s="55" t="s">
        <v>2996</v>
      </c>
      <c r="D389" s="44"/>
      <c r="E389" s="44"/>
      <c r="F389" s="44"/>
      <c r="G389" s="44"/>
      <c r="H389" s="44"/>
      <c r="I389" s="44"/>
      <c r="J389" s="44"/>
      <c r="K389" s="44"/>
      <c r="L389" s="44"/>
      <c r="M389" s="44"/>
      <c r="N389" s="44"/>
      <c r="O389" s="44"/>
      <c r="P389" s="44"/>
      <c r="Q389" s="44"/>
      <c r="R389" s="44"/>
      <c r="S389" s="44"/>
      <c r="T389" s="44"/>
      <c r="U389" s="44"/>
      <c r="V389" s="44"/>
      <c r="W389" s="44"/>
      <c r="X389" s="44"/>
      <c r="Y389" s="44"/>
    </row>
    <row r="390">
      <c r="A390" s="45" t="s">
        <v>2997</v>
      </c>
      <c r="B390" s="44"/>
      <c r="C390" s="55" t="s">
        <v>2998</v>
      </c>
      <c r="D390" s="44"/>
      <c r="E390" s="44"/>
      <c r="F390" s="44"/>
      <c r="G390" s="44"/>
      <c r="H390" s="44"/>
      <c r="I390" s="44"/>
      <c r="J390" s="44"/>
      <c r="K390" s="44"/>
      <c r="L390" s="44"/>
      <c r="M390" s="44"/>
      <c r="N390" s="44"/>
      <c r="O390" s="44"/>
      <c r="P390" s="44"/>
      <c r="Q390" s="44"/>
      <c r="R390" s="44"/>
      <c r="S390" s="44"/>
      <c r="T390" s="44"/>
      <c r="U390" s="44"/>
      <c r="V390" s="44"/>
      <c r="W390" s="44"/>
      <c r="X390" s="44"/>
      <c r="Y390" s="44"/>
    </row>
    <row r="391">
      <c r="A391" s="45" t="s">
        <v>2999</v>
      </c>
      <c r="B391" s="44"/>
      <c r="C391" s="55" t="s">
        <v>3000</v>
      </c>
      <c r="D391" s="44"/>
      <c r="E391" s="44"/>
      <c r="F391" s="44"/>
      <c r="G391" s="44"/>
      <c r="H391" s="44"/>
      <c r="I391" s="44"/>
      <c r="J391" s="44"/>
      <c r="K391" s="44"/>
      <c r="L391" s="44"/>
      <c r="M391" s="44"/>
      <c r="N391" s="44"/>
      <c r="O391" s="44"/>
      <c r="P391" s="44"/>
      <c r="Q391" s="44"/>
      <c r="R391" s="44"/>
      <c r="S391" s="44"/>
      <c r="T391" s="44"/>
      <c r="U391" s="44"/>
      <c r="V391" s="44"/>
      <c r="W391" s="44"/>
      <c r="X391" s="44"/>
      <c r="Y391" s="44"/>
    </row>
    <row r="392">
      <c r="A392" s="45" t="s">
        <v>3001</v>
      </c>
      <c r="B392" s="44"/>
      <c r="C392" s="55" t="s">
        <v>3002</v>
      </c>
      <c r="D392" s="44"/>
      <c r="E392" s="44"/>
      <c r="F392" s="44"/>
      <c r="G392" s="44"/>
      <c r="H392" s="44"/>
      <c r="I392" s="44"/>
      <c r="J392" s="44"/>
      <c r="K392" s="44"/>
      <c r="L392" s="44"/>
      <c r="M392" s="44"/>
      <c r="N392" s="44"/>
      <c r="O392" s="44"/>
      <c r="P392" s="44"/>
      <c r="Q392" s="44"/>
      <c r="R392" s="44"/>
      <c r="S392" s="44"/>
      <c r="T392" s="44"/>
      <c r="U392" s="44"/>
      <c r="V392" s="44"/>
      <c r="W392" s="44"/>
      <c r="X392" s="44"/>
      <c r="Y392" s="44"/>
    </row>
    <row r="393">
      <c r="A393" s="45" t="s">
        <v>3003</v>
      </c>
      <c r="B393" s="44"/>
      <c r="C393" s="55" t="s">
        <v>3004</v>
      </c>
      <c r="D393" s="44"/>
      <c r="E393" s="44"/>
      <c r="F393" s="44"/>
      <c r="G393" s="44"/>
      <c r="H393" s="44"/>
      <c r="I393" s="44"/>
      <c r="J393" s="44"/>
      <c r="K393" s="44"/>
      <c r="L393" s="44"/>
      <c r="M393" s="44"/>
      <c r="N393" s="44"/>
      <c r="O393" s="44"/>
      <c r="P393" s="44"/>
      <c r="Q393" s="44"/>
      <c r="R393" s="44"/>
      <c r="S393" s="44"/>
      <c r="T393" s="44"/>
      <c r="U393" s="44"/>
      <c r="V393" s="44"/>
      <c r="W393" s="44"/>
      <c r="X393" s="44"/>
      <c r="Y393" s="44"/>
    </row>
    <row r="394">
      <c r="A394" s="45" t="s">
        <v>3005</v>
      </c>
      <c r="B394" s="44"/>
      <c r="C394" s="55" t="s">
        <v>3006</v>
      </c>
      <c r="D394" s="44"/>
      <c r="E394" s="44"/>
      <c r="F394" s="44"/>
      <c r="G394" s="44"/>
      <c r="H394" s="44"/>
      <c r="I394" s="44"/>
      <c r="J394" s="44"/>
      <c r="K394" s="44"/>
      <c r="L394" s="44"/>
      <c r="M394" s="44"/>
      <c r="N394" s="44"/>
      <c r="O394" s="44"/>
      <c r="P394" s="44"/>
      <c r="Q394" s="44"/>
      <c r="R394" s="44"/>
      <c r="S394" s="44"/>
      <c r="T394" s="44"/>
      <c r="U394" s="44"/>
      <c r="V394" s="44"/>
      <c r="W394" s="44"/>
      <c r="X394" s="44"/>
      <c r="Y394" s="44"/>
    </row>
    <row r="395">
      <c r="A395" s="44"/>
      <c r="B395" s="44"/>
      <c r="C395" s="55"/>
      <c r="D395" s="44"/>
      <c r="E395" s="44"/>
      <c r="F395" s="44"/>
      <c r="G395" s="44"/>
      <c r="H395" s="44"/>
      <c r="I395" s="44"/>
      <c r="J395" s="44"/>
      <c r="K395" s="44"/>
      <c r="L395" s="44"/>
      <c r="M395" s="44"/>
      <c r="N395" s="44"/>
      <c r="O395" s="44"/>
      <c r="P395" s="44"/>
      <c r="Q395" s="44"/>
      <c r="R395" s="44"/>
      <c r="S395" s="44"/>
      <c r="T395" s="44"/>
      <c r="U395" s="44"/>
      <c r="V395" s="44"/>
      <c r="W395" s="44"/>
      <c r="X395" s="44"/>
      <c r="Y395" s="44"/>
    </row>
    <row r="396">
      <c r="A396" s="45" t="s">
        <v>3007</v>
      </c>
      <c r="B396" s="44"/>
      <c r="C396" s="55"/>
      <c r="D396" s="44"/>
      <c r="E396" s="44"/>
      <c r="F396" s="44"/>
      <c r="G396" s="44"/>
      <c r="H396" s="44"/>
      <c r="I396" s="44"/>
      <c r="J396" s="44"/>
      <c r="K396" s="44"/>
      <c r="L396" s="44"/>
      <c r="M396" s="44"/>
      <c r="N396" s="44"/>
      <c r="O396" s="44"/>
      <c r="P396" s="44"/>
      <c r="Q396" s="44"/>
      <c r="R396" s="44"/>
      <c r="S396" s="44"/>
      <c r="T396" s="44"/>
      <c r="U396" s="44"/>
      <c r="V396" s="44"/>
      <c r="W396" s="44"/>
      <c r="X396" s="44"/>
      <c r="Y396" s="44"/>
    </row>
    <row r="397">
      <c r="A397" s="45" t="s">
        <v>2820</v>
      </c>
      <c r="B397" s="44"/>
      <c r="C397" s="55"/>
      <c r="D397" s="44"/>
      <c r="E397" s="44"/>
      <c r="F397" s="44"/>
      <c r="G397" s="44"/>
      <c r="H397" s="44"/>
      <c r="I397" s="44"/>
      <c r="J397" s="44"/>
      <c r="K397" s="44"/>
      <c r="L397" s="44"/>
      <c r="M397" s="44"/>
      <c r="N397" s="44"/>
      <c r="O397" s="44"/>
      <c r="P397" s="44"/>
      <c r="Q397" s="44"/>
      <c r="R397" s="44"/>
      <c r="S397" s="44"/>
      <c r="T397" s="44"/>
      <c r="U397" s="44"/>
      <c r="V397" s="44"/>
      <c r="W397" s="44"/>
      <c r="X397" s="44"/>
      <c r="Y397" s="44"/>
    </row>
    <row r="398">
      <c r="B398" s="44"/>
      <c r="C398" s="55"/>
      <c r="D398" s="44"/>
      <c r="E398" s="44"/>
      <c r="F398" s="44"/>
      <c r="G398" s="44"/>
      <c r="H398" s="44"/>
      <c r="I398" s="44"/>
      <c r="J398" s="44"/>
      <c r="K398" s="44"/>
      <c r="L398" s="44"/>
      <c r="M398" s="44"/>
      <c r="N398" s="44"/>
      <c r="O398" s="44"/>
      <c r="P398" s="44"/>
      <c r="Q398" s="44"/>
      <c r="R398" s="44"/>
      <c r="S398" s="44"/>
      <c r="T398" s="44"/>
      <c r="U398" s="44"/>
      <c r="V398" s="44"/>
      <c r="W398" s="44"/>
      <c r="X398" s="44"/>
      <c r="Y398" s="44"/>
    </row>
    <row r="399">
      <c r="A399" s="44"/>
      <c r="B399" s="44"/>
      <c r="C399" s="55"/>
      <c r="D399" s="44"/>
      <c r="E399" s="44"/>
      <c r="F399" s="44"/>
      <c r="G399" s="44"/>
      <c r="H399" s="44"/>
      <c r="I399" s="44"/>
      <c r="J399" s="44"/>
      <c r="K399" s="44"/>
      <c r="L399" s="44"/>
      <c r="M399" s="44"/>
      <c r="N399" s="44"/>
      <c r="O399" s="44"/>
      <c r="P399" s="44"/>
      <c r="Q399" s="44"/>
      <c r="R399" s="44"/>
      <c r="S399" s="44"/>
      <c r="T399" s="44"/>
      <c r="U399" s="44"/>
      <c r="V399" s="44"/>
      <c r="W399" s="44"/>
      <c r="X399" s="44"/>
      <c r="Y399" s="44"/>
    </row>
    <row r="400">
      <c r="A400" s="45" t="s">
        <v>2822</v>
      </c>
      <c r="B400" s="44"/>
      <c r="C400" s="55"/>
      <c r="D400" s="44"/>
      <c r="E400" s="44"/>
      <c r="F400" s="44"/>
      <c r="G400" s="44"/>
      <c r="H400" s="44"/>
      <c r="I400" s="44"/>
      <c r="J400" s="44"/>
      <c r="K400" s="44"/>
      <c r="L400" s="44"/>
      <c r="M400" s="44"/>
      <c r="N400" s="44"/>
      <c r="O400" s="44"/>
      <c r="P400" s="44"/>
      <c r="Q400" s="44"/>
      <c r="R400" s="44"/>
      <c r="S400" s="44"/>
      <c r="T400" s="44"/>
      <c r="U400" s="44"/>
      <c r="V400" s="44"/>
      <c r="W400" s="44"/>
      <c r="X400" s="44"/>
      <c r="Y400" s="44"/>
    </row>
    <row r="401">
      <c r="A401" s="44"/>
      <c r="B401" s="44"/>
      <c r="C401" s="55"/>
      <c r="D401" s="44"/>
      <c r="E401" s="44"/>
      <c r="F401" s="44"/>
      <c r="G401" s="44"/>
      <c r="H401" s="44"/>
      <c r="I401" s="44"/>
      <c r="J401" s="44"/>
      <c r="K401" s="44"/>
      <c r="L401" s="44"/>
      <c r="M401" s="44"/>
      <c r="N401" s="44"/>
      <c r="O401" s="44"/>
      <c r="P401" s="44"/>
      <c r="Q401" s="44"/>
      <c r="R401" s="44"/>
      <c r="S401" s="44"/>
      <c r="T401" s="44"/>
      <c r="U401" s="44"/>
      <c r="V401" s="44"/>
      <c r="W401" s="44"/>
      <c r="X401" s="44"/>
      <c r="Y401" s="44"/>
    </row>
    <row r="402">
      <c r="A402" s="45" t="s">
        <v>3008</v>
      </c>
      <c r="B402" s="44"/>
      <c r="C402" s="55"/>
      <c r="D402" s="44"/>
      <c r="E402" s="45">
        <v>1.0</v>
      </c>
      <c r="F402" s="45" t="s">
        <v>3009</v>
      </c>
      <c r="G402" s="44"/>
      <c r="H402" s="44"/>
      <c r="I402" s="44"/>
      <c r="J402" s="44"/>
      <c r="K402" s="44"/>
      <c r="L402" s="44"/>
      <c r="M402" s="44"/>
      <c r="N402" s="44"/>
      <c r="O402" s="44"/>
      <c r="P402" s="44"/>
      <c r="Q402" s="44"/>
      <c r="R402" s="44"/>
      <c r="S402" s="44"/>
      <c r="T402" s="44"/>
      <c r="U402" s="44"/>
      <c r="V402" s="44"/>
      <c r="W402" s="44"/>
      <c r="X402" s="44"/>
      <c r="Y402" s="44"/>
    </row>
    <row r="403">
      <c r="A403" s="44"/>
      <c r="B403" s="44"/>
      <c r="C403" s="55"/>
      <c r="D403" s="44"/>
      <c r="E403" s="44"/>
      <c r="F403" s="44"/>
      <c r="G403" s="44"/>
      <c r="H403" s="44"/>
      <c r="I403" s="44"/>
      <c r="J403" s="44"/>
      <c r="K403" s="44"/>
      <c r="L403" s="44"/>
      <c r="M403" s="44"/>
      <c r="N403" s="44"/>
      <c r="O403" s="44"/>
      <c r="P403" s="44"/>
      <c r="Q403" s="44"/>
      <c r="R403" s="44"/>
      <c r="S403" s="44"/>
      <c r="T403" s="44"/>
      <c r="U403" s="44"/>
      <c r="V403" s="44"/>
      <c r="W403" s="44"/>
      <c r="X403" s="44"/>
      <c r="Y403" s="44"/>
    </row>
    <row r="404">
      <c r="A404" s="45" t="s">
        <v>3010</v>
      </c>
      <c r="B404" s="44"/>
      <c r="C404" s="55"/>
      <c r="D404" s="44"/>
      <c r="E404" s="44"/>
      <c r="F404" s="44"/>
      <c r="G404" s="44"/>
      <c r="H404" s="44"/>
      <c r="I404" s="44"/>
      <c r="J404" s="44"/>
      <c r="K404" s="44"/>
      <c r="L404" s="44"/>
      <c r="M404" s="44"/>
      <c r="N404" s="44"/>
      <c r="O404" s="44"/>
      <c r="P404" s="44"/>
      <c r="Q404" s="44"/>
      <c r="R404" s="44"/>
      <c r="S404" s="44"/>
      <c r="T404" s="44"/>
      <c r="U404" s="44"/>
      <c r="V404" s="44"/>
      <c r="W404" s="44"/>
      <c r="X404" s="44"/>
      <c r="Y404" s="44"/>
    </row>
    <row r="405">
      <c r="A405" s="45" t="s">
        <v>3011</v>
      </c>
      <c r="B405" s="44"/>
      <c r="C405" s="55"/>
      <c r="D405" s="44"/>
      <c r="E405" s="44"/>
      <c r="F405" s="44"/>
      <c r="G405" s="44"/>
      <c r="H405" s="44"/>
      <c r="I405" s="44"/>
      <c r="J405" s="44"/>
      <c r="K405" s="44"/>
      <c r="L405" s="44"/>
      <c r="M405" s="44"/>
      <c r="N405" s="44"/>
      <c r="O405" s="44"/>
      <c r="P405" s="44"/>
      <c r="Q405" s="44"/>
      <c r="R405" s="44"/>
      <c r="S405" s="44"/>
      <c r="T405" s="44"/>
      <c r="U405" s="44"/>
      <c r="V405" s="44"/>
      <c r="W405" s="44"/>
      <c r="X405" s="44"/>
      <c r="Y405" s="44"/>
    </row>
    <row r="406">
      <c r="A406" s="45" t="s">
        <v>3012</v>
      </c>
      <c r="B406" s="44"/>
      <c r="C406" s="55"/>
      <c r="D406" s="44"/>
      <c r="E406" s="44"/>
      <c r="F406" s="44"/>
      <c r="G406" s="44"/>
      <c r="H406" s="44"/>
      <c r="I406" s="44"/>
      <c r="J406" s="44"/>
      <c r="K406" s="44"/>
      <c r="L406" s="44"/>
      <c r="M406" s="44"/>
      <c r="N406" s="44"/>
      <c r="O406" s="44"/>
      <c r="P406" s="44"/>
      <c r="Q406" s="44"/>
      <c r="R406" s="44"/>
      <c r="S406" s="44"/>
      <c r="T406" s="44"/>
      <c r="U406" s="44"/>
      <c r="V406" s="44"/>
      <c r="W406" s="44"/>
      <c r="X406" s="44"/>
      <c r="Y406" s="44"/>
    </row>
    <row r="407">
      <c r="A407" s="44"/>
      <c r="B407" s="44"/>
      <c r="C407" s="55"/>
      <c r="D407" s="44"/>
      <c r="E407" s="44"/>
      <c r="F407" s="44"/>
      <c r="G407" s="44"/>
      <c r="H407" s="44"/>
      <c r="I407" s="44"/>
      <c r="J407" s="44"/>
      <c r="K407" s="44"/>
      <c r="L407" s="44"/>
      <c r="M407" s="44"/>
      <c r="N407" s="44"/>
      <c r="O407" s="44"/>
      <c r="P407" s="44"/>
      <c r="Q407" s="44"/>
      <c r="R407" s="44"/>
      <c r="S407" s="44"/>
      <c r="T407" s="44"/>
      <c r="U407" s="44"/>
      <c r="V407" s="44"/>
      <c r="W407" s="44"/>
      <c r="X407" s="44"/>
      <c r="Y407" s="44"/>
    </row>
    <row r="408">
      <c r="A408" s="73" t="s">
        <v>3013</v>
      </c>
      <c r="B408" s="74"/>
      <c r="C408" s="55"/>
      <c r="D408" s="74"/>
      <c r="E408" s="74"/>
      <c r="F408" s="74"/>
      <c r="G408" s="74"/>
      <c r="H408" s="74"/>
      <c r="I408" s="74"/>
      <c r="J408" s="74"/>
      <c r="K408" s="74"/>
      <c r="L408" s="74"/>
      <c r="M408" s="74"/>
      <c r="N408" s="74"/>
      <c r="O408" s="74"/>
      <c r="P408" s="74"/>
      <c r="Q408" s="74"/>
      <c r="R408" s="74"/>
      <c r="S408" s="74"/>
      <c r="T408" s="74"/>
      <c r="U408" s="74"/>
      <c r="V408" s="74"/>
      <c r="W408" s="74"/>
      <c r="X408" s="74"/>
      <c r="Y408" s="74"/>
    </row>
    <row r="409">
      <c r="A409" s="55" t="s">
        <v>3014</v>
      </c>
      <c r="B409" s="44"/>
      <c r="C409" s="55" t="s">
        <v>3015</v>
      </c>
      <c r="D409" s="44"/>
      <c r="E409" s="44"/>
      <c r="F409" s="45" t="s">
        <v>3016</v>
      </c>
      <c r="G409" s="44"/>
      <c r="H409" s="44"/>
      <c r="I409" s="44"/>
      <c r="J409" s="44"/>
      <c r="K409" s="44"/>
      <c r="L409" s="44"/>
      <c r="M409" s="44"/>
      <c r="N409" s="44"/>
      <c r="O409" s="44"/>
      <c r="P409" s="44"/>
      <c r="Q409" s="44"/>
      <c r="R409" s="44"/>
      <c r="S409" s="44"/>
      <c r="T409" s="44"/>
      <c r="U409" s="44"/>
      <c r="V409" s="44"/>
      <c r="W409" s="44"/>
      <c r="X409" s="44"/>
      <c r="Y409" s="44"/>
    </row>
    <row r="410">
      <c r="A410" s="55" t="s">
        <v>3017</v>
      </c>
      <c r="B410" s="44"/>
      <c r="C410" s="55" t="s">
        <v>3018</v>
      </c>
      <c r="D410" s="44"/>
      <c r="E410" s="44"/>
      <c r="G410" s="44"/>
      <c r="H410" s="44"/>
      <c r="I410" s="44"/>
      <c r="J410" s="44"/>
      <c r="K410" s="44"/>
      <c r="L410" s="44"/>
      <c r="M410" s="44"/>
      <c r="N410" s="44"/>
      <c r="O410" s="44"/>
      <c r="P410" s="44"/>
      <c r="Q410" s="44"/>
      <c r="R410" s="44"/>
      <c r="S410" s="44"/>
      <c r="T410" s="44"/>
      <c r="U410" s="44"/>
      <c r="V410" s="44"/>
      <c r="W410" s="44"/>
      <c r="X410" s="44"/>
      <c r="Y410" s="44"/>
    </row>
    <row r="411">
      <c r="A411" s="55"/>
      <c r="B411" s="44"/>
      <c r="C411" s="55"/>
      <c r="D411" s="44"/>
      <c r="E411" s="44"/>
      <c r="F411" s="45"/>
      <c r="G411" s="44"/>
      <c r="H411" s="44"/>
      <c r="I411" s="44"/>
      <c r="J411" s="44"/>
      <c r="K411" s="44"/>
      <c r="L411" s="44"/>
      <c r="M411" s="44"/>
      <c r="N411" s="44"/>
      <c r="O411" s="44"/>
      <c r="P411" s="44"/>
      <c r="Q411" s="44"/>
      <c r="R411" s="44"/>
      <c r="S411" s="44"/>
      <c r="T411" s="44"/>
      <c r="U411" s="44"/>
      <c r="V411" s="44"/>
      <c r="W411" s="44"/>
      <c r="X411" s="44"/>
      <c r="Y411" s="44"/>
    </row>
    <row r="412">
      <c r="A412" s="55" t="s">
        <v>3019</v>
      </c>
      <c r="B412" s="44"/>
      <c r="C412" s="55" t="s">
        <v>3020</v>
      </c>
      <c r="D412" s="44"/>
      <c r="E412" s="44"/>
      <c r="F412" s="45"/>
      <c r="G412" s="44"/>
      <c r="H412" s="44"/>
      <c r="I412" s="44"/>
      <c r="J412" s="44"/>
      <c r="K412" s="44"/>
      <c r="L412" s="44"/>
      <c r="M412" s="44"/>
      <c r="N412" s="44"/>
      <c r="O412" s="44"/>
      <c r="P412" s="44"/>
      <c r="Q412" s="44"/>
      <c r="R412" s="44"/>
      <c r="S412" s="44"/>
      <c r="T412" s="44"/>
      <c r="U412" s="44"/>
      <c r="V412" s="44"/>
      <c r="W412" s="44"/>
      <c r="X412" s="44"/>
      <c r="Y412" s="44"/>
    </row>
    <row r="413">
      <c r="A413" s="55" t="s">
        <v>3021</v>
      </c>
      <c r="B413" s="44"/>
      <c r="C413" s="55" t="s">
        <v>3022</v>
      </c>
      <c r="D413" s="44"/>
      <c r="E413" s="44"/>
      <c r="F413" s="45"/>
      <c r="G413" s="44"/>
      <c r="H413" s="44"/>
      <c r="I413" s="44"/>
      <c r="J413" s="44"/>
      <c r="K413" s="44"/>
      <c r="L413" s="44"/>
      <c r="M413" s="44"/>
      <c r="N413" s="44"/>
      <c r="O413" s="44"/>
      <c r="P413" s="44"/>
      <c r="Q413" s="44"/>
      <c r="R413" s="44"/>
      <c r="S413" s="44"/>
      <c r="T413" s="44"/>
      <c r="U413" s="44"/>
      <c r="V413" s="44"/>
      <c r="W413" s="44"/>
      <c r="X413" s="44"/>
      <c r="Y413" s="44"/>
    </row>
    <row r="414">
      <c r="A414" s="55"/>
      <c r="B414" s="44"/>
      <c r="C414" s="55"/>
      <c r="D414" s="44"/>
      <c r="E414" s="44"/>
      <c r="F414" s="45"/>
      <c r="G414" s="44"/>
      <c r="H414" s="44"/>
      <c r="I414" s="44"/>
      <c r="J414" s="44"/>
      <c r="K414" s="44"/>
      <c r="L414" s="44"/>
      <c r="M414" s="44"/>
      <c r="N414" s="44"/>
      <c r="O414" s="44"/>
      <c r="P414" s="44"/>
      <c r="Q414" s="44"/>
      <c r="R414" s="44"/>
      <c r="S414" s="44"/>
      <c r="T414" s="44"/>
      <c r="U414" s="44"/>
      <c r="V414" s="44"/>
      <c r="W414" s="44"/>
      <c r="X414" s="44"/>
      <c r="Y414" s="44"/>
    </row>
    <row r="415">
      <c r="A415" s="55" t="s">
        <v>3023</v>
      </c>
      <c r="B415" s="44"/>
      <c r="C415" s="55"/>
      <c r="D415" s="44"/>
      <c r="E415" s="44"/>
      <c r="F415" s="45"/>
      <c r="G415" s="44"/>
      <c r="H415" s="44"/>
      <c r="I415" s="44"/>
      <c r="J415" s="44"/>
      <c r="K415" s="44"/>
      <c r="L415" s="44"/>
      <c r="M415" s="44"/>
      <c r="N415" s="44"/>
      <c r="O415" s="44"/>
      <c r="P415" s="44"/>
      <c r="Q415" s="44"/>
      <c r="R415" s="44"/>
      <c r="S415" s="44"/>
      <c r="T415" s="44"/>
      <c r="U415" s="44"/>
      <c r="V415" s="44"/>
      <c r="W415" s="44"/>
      <c r="X415" s="44"/>
      <c r="Y415" s="44"/>
    </row>
    <row r="416">
      <c r="A416" s="55" t="s">
        <v>3024</v>
      </c>
      <c r="B416" s="44"/>
      <c r="C416" s="55"/>
      <c r="D416" s="44"/>
      <c r="E416" s="44"/>
      <c r="F416" s="45"/>
      <c r="G416" s="44"/>
      <c r="H416" s="44"/>
      <c r="I416" s="44"/>
      <c r="J416" s="44"/>
      <c r="K416" s="44"/>
      <c r="L416" s="44"/>
      <c r="M416" s="44"/>
      <c r="N416" s="44"/>
      <c r="O416" s="44"/>
      <c r="P416" s="44"/>
      <c r="Q416" s="44"/>
      <c r="R416" s="44"/>
      <c r="S416" s="44"/>
      <c r="T416" s="44"/>
      <c r="U416" s="44"/>
      <c r="V416" s="44"/>
      <c r="W416" s="44"/>
      <c r="X416" s="44"/>
      <c r="Y416" s="44"/>
    </row>
    <row r="417">
      <c r="A417" s="55"/>
      <c r="B417" s="44"/>
      <c r="C417" s="55"/>
      <c r="D417" s="44"/>
      <c r="E417" s="44"/>
      <c r="F417" s="45"/>
      <c r="G417" s="44"/>
      <c r="H417" s="44"/>
      <c r="I417" s="44"/>
      <c r="J417" s="44"/>
      <c r="K417" s="44"/>
      <c r="L417" s="44"/>
      <c r="M417" s="44"/>
      <c r="N417" s="44"/>
      <c r="O417" s="44"/>
      <c r="P417" s="44"/>
      <c r="Q417" s="44"/>
      <c r="R417" s="44"/>
      <c r="S417" s="44"/>
      <c r="T417" s="44"/>
      <c r="U417" s="44"/>
      <c r="V417" s="44"/>
      <c r="W417" s="44"/>
      <c r="X417" s="44"/>
      <c r="Y417" s="44"/>
    </row>
    <row r="418">
      <c r="A418" s="55" t="s">
        <v>3025</v>
      </c>
      <c r="B418" s="44"/>
      <c r="C418" s="55" t="s">
        <v>3026</v>
      </c>
      <c r="D418" s="44"/>
      <c r="E418" s="44">
        <v>2.0</v>
      </c>
      <c r="G418" s="44"/>
      <c r="H418" s="44"/>
      <c r="I418" s="44"/>
      <c r="J418" s="44"/>
      <c r="K418" s="44"/>
      <c r="L418" s="44"/>
      <c r="M418" s="44"/>
      <c r="N418" s="44"/>
      <c r="O418" s="44"/>
      <c r="P418" s="44"/>
      <c r="Q418" s="44"/>
      <c r="R418" s="44"/>
      <c r="S418" s="44"/>
      <c r="T418" s="44"/>
      <c r="U418" s="44"/>
      <c r="V418" s="44"/>
      <c r="W418" s="44"/>
      <c r="X418" s="44"/>
      <c r="Y418" s="44"/>
    </row>
    <row r="419">
      <c r="A419" s="55" t="s">
        <v>3027</v>
      </c>
      <c r="B419" s="44"/>
      <c r="C419" s="55"/>
      <c r="D419" s="44"/>
      <c r="E419" s="44"/>
      <c r="F419" s="45"/>
      <c r="G419" s="44"/>
      <c r="H419" s="44"/>
      <c r="I419" s="44"/>
      <c r="J419" s="44"/>
      <c r="K419" s="44"/>
      <c r="L419" s="44"/>
      <c r="M419" s="44"/>
      <c r="N419" s="44"/>
      <c r="O419" s="44"/>
      <c r="P419" s="44"/>
      <c r="Q419" s="44"/>
      <c r="R419" s="44"/>
      <c r="S419" s="44"/>
      <c r="T419" s="44"/>
      <c r="U419" s="44"/>
      <c r="V419" s="44"/>
      <c r="W419" s="44"/>
      <c r="X419" s="44"/>
      <c r="Y419" s="44"/>
    </row>
    <row r="420">
      <c r="A420" s="55" t="s">
        <v>3028</v>
      </c>
      <c r="B420" s="44"/>
      <c r="C420" s="55"/>
      <c r="D420" s="44"/>
      <c r="E420" s="44"/>
      <c r="F420" s="45" t="s">
        <v>3029</v>
      </c>
      <c r="G420" s="44"/>
      <c r="H420" s="44"/>
      <c r="I420" s="44"/>
      <c r="J420" s="44"/>
      <c r="K420" s="44"/>
      <c r="L420" s="44"/>
      <c r="M420" s="44"/>
      <c r="N420" s="44"/>
      <c r="O420" s="44"/>
      <c r="P420" s="44"/>
      <c r="Q420" s="44"/>
      <c r="R420" s="44"/>
      <c r="S420" s="44"/>
      <c r="T420" s="44"/>
      <c r="U420" s="44"/>
      <c r="V420" s="44"/>
      <c r="W420" s="44"/>
      <c r="X420" s="44"/>
      <c r="Y420" s="44"/>
    </row>
    <row r="421">
      <c r="A421" s="55"/>
      <c r="B421" s="44"/>
      <c r="C421" s="55"/>
      <c r="D421" s="44"/>
      <c r="E421" s="44"/>
      <c r="F421" s="44"/>
      <c r="G421" s="44"/>
      <c r="H421" s="44"/>
      <c r="I421" s="44"/>
      <c r="J421" s="44"/>
      <c r="K421" s="44"/>
      <c r="L421" s="44"/>
      <c r="M421" s="44"/>
      <c r="N421" s="44"/>
      <c r="O421" s="44"/>
      <c r="P421" s="44"/>
      <c r="Q421" s="44"/>
      <c r="R421" s="44"/>
      <c r="S421" s="44"/>
      <c r="T421" s="44"/>
      <c r="U421" s="44"/>
      <c r="V421" s="44"/>
      <c r="W421" s="44"/>
      <c r="X421" s="44"/>
      <c r="Y421" s="44"/>
    </row>
    <row r="422">
      <c r="A422" s="55" t="s">
        <v>3030</v>
      </c>
      <c r="B422" s="44"/>
      <c r="C422" s="55"/>
      <c r="D422" s="44"/>
      <c r="E422" s="44"/>
      <c r="F422" s="44"/>
      <c r="G422" s="44"/>
      <c r="H422" s="44"/>
      <c r="I422" s="44"/>
      <c r="J422" s="44"/>
      <c r="K422" s="44"/>
      <c r="L422" s="44"/>
      <c r="M422" s="44"/>
      <c r="N422" s="44"/>
      <c r="O422" s="44"/>
      <c r="P422" s="44"/>
      <c r="Q422" s="44"/>
      <c r="R422" s="44"/>
      <c r="S422" s="44"/>
      <c r="T422" s="44"/>
      <c r="U422" s="44"/>
      <c r="V422" s="44"/>
      <c r="W422" s="44"/>
      <c r="X422" s="44"/>
      <c r="Y422" s="44"/>
    </row>
    <row r="423">
      <c r="A423" s="45" t="s">
        <v>3031</v>
      </c>
      <c r="B423" s="44"/>
      <c r="C423" s="55"/>
      <c r="D423" s="44"/>
      <c r="E423" s="44"/>
      <c r="F423" s="44"/>
      <c r="G423" s="44"/>
      <c r="H423" s="44"/>
      <c r="I423" s="44"/>
      <c r="J423" s="44"/>
      <c r="K423" s="44"/>
      <c r="L423" s="44"/>
      <c r="M423" s="44"/>
      <c r="N423" s="44"/>
      <c r="O423" s="44"/>
      <c r="P423" s="44"/>
      <c r="Q423" s="44"/>
      <c r="R423" s="44"/>
      <c r="S423" s="44"/>
      <c r="T423" s="44"/>
      <c r="U423" s="44"/>
      <c r="V423" s="44"/>
      <c r="W423" s="44"/>
      <c r="X423" s="44"/>
      <c r="Y423" s="44"/>
    </row>
    <row r="424">
      <c r="A424" s="45" t="s">
        <v>3032</v>
      </c>
      <c r="B424" s="44"/>
      <c r="C424" s="55"/>
      <c r="D424" s="44"/>
      <c r="E424" s="45">
        <v>1.0</v>
      </c>
      <c r="F424" s="45" t="s">
        <v>3033</v>
      </c>
      <c r="G424" s="44"/>
      <c r="H424" s="44"/>
      <c r="I424" s="44"/>
      <c r="J424" s="44"/>
      <c r="K424" s="44"/>
      <c r="L424" s="44"/>
      <c r="M424" s="44"/>
      <c r="N424" s="44"/>
      <c r="O424" s="44"/>
      <c r="P424" s="44"/>
      <c r="Q424" s="44"/>
      <c r="R424" s="44"/>
      <c r="S424" s="44"/>
      <c r="T424" s="44"/>
      <c r="U424" s="44"/>
      <c r="V424" s="44"/>
      <c r="W424" s="44"/>
      <c r="X424" s="44"/>
      <c r="Y424" s="44"/>
    </row>
    <row r="425">
      <c r="A425" s="45" t="s">
        <v>3034</v>
      </c>
      <c r="B425" s="44"/>
      <c r="C425" s="55"/>
      <c r="D425" s="44"/>
      <c r="E425" s="44"/>
      <c r="F425" s="44"/>
      <c r="G425" s="44"/>
      <c r="H425" s="44"/>
      <c r="I425" s="44"/>
      <c r="J425" s="44"/>
      <c r="K425" s="44"/>
      <c r="L425" s="44"/>
      <c r="M425" s="44"/>
      <c r="N425" s="44"/>
      <c r="O425" s="44"/>
      <c r="P425" s="44"/>
      <c r="Q425" s="44"/>
      <c r="R425" s="44"/>
      <c r="S425" s="44"/>
      <c r="T425" s="44"/>
      <c r="U425" s="44"/>
      <c r="V425" s="44"/>
      <c r="W425" s="44"/>
      <c r="X425" s="44"/>
      <c r="Y425" s="44"/>
    </row>
    <row r="426">
      <c r="A426" s="44"/>
      <c r="B426" s="44"/>
      <c r="C426" s="55"/>
      <c r="D426" s="44"/>
      <c r="E426" s="44"/>
      <c r="F426" s="44"/>
      <c r="G426" s="44"/>
      <c r="H426" s="44"/>
      <c r="I426" s="44"/>
      <c r="J426" s="44"/>
      <c r="K426" s="44"/>
      <c r="L426" s="44"/>
      <c r="M426" s="44"/>
      <c r="N426" s="44"/>
      <c r="O426" s="44"/>
      <c r="P426" s="44"/>
      <c r="Q426" s="44"/>
      <c r="R426" s="44"/>
      <c r="S426" s="44"/>
      <c r="T426" s="44"/>
      <c r="U426" s="44"/>
      <c r="V426" s="44"/>
      <c r="W426" s="44"/>
      <c r="X426" s="44"/>
      <c r="Y426" s="44"/>
    </row>
    <row r="427">
      <c r="A427" s="1" t="s">
        <v>3035</v>
      </c>
      <c r="C427" s="55" t="s">
        <v>3036</v>
      </c>
      <c r="D427" s="44"/>
      <c r="E427" s="44"/>
      <c r="F427" s="44"/>
      <c r="G427" s="44"/>
      <c r="H427" s="44"/>
      <c r="I427" s="44"/>
      <c r="J427" s="44"/>
      <c r="K427" s="44"/>
      <c r="L427" s="44"/>
      <c r="M427" s="44"/>
      <c r="N427" s="44"/>
      <c r="O427" s="44"/>
      <c r="P427" s="44"/>
      <c r="Q427" s="44"/>
      <c r="R427" s="44"/>
      <c r="S427" s="44"/>
      <c r="T427" s="44"/>
      <c r="U427" s="44"/>
      <c r="V427" s="44"/>
      <c r="W427" s="44"/>
      <c r="X427" s="44"/>
      <c r="Y427" s="44"/>
    </row>
    <row r="428">
      <c r="A428" s="1" t="s">
        <v>3037</v>
      </c>
      <c r="C428" s="55" t="s">
        <v>3038</v>
      </c>
      <c r="D428" s="44"/>
      <c r="E428" s="44"/>
      <c r="F428" s="44"/>
      <c r="G428" s="44"/>
      <c r="H428" s="44"/>
      <c r="I428" s="44"/>
      <c r="J428" s="44"/>
      <c r="K428" s="44"/>
      <c r="L428" s="44"/>
      <c r="M428" s="44"/>
      <c r="N428" s="44"/>
      <c r="O428" s="44"/>
      <c r="P428" s="44"/>
      <c r="Q428" s="44"/>
      <c r="R428" s="44"/>
      <c r="S428" s="44"/>
      <c r="T428" s="44"/>
      <c r="U428" s="44"/>
      <c r="V428" s="44"/>
      <c r="W428" s="44"/>
      <c r="X428" s="44"/>
      <c r="Y428" s="44"/>
    </row>
    <row r="429">
      <c r="A429" s="1" t="s">
        <v>3039</v>
      </c>
      <c r="C429" s="55" t="s">
        <v>3040</v>
      </c>
      <c r="D429" s="44"/>
      <c r="E429" s="44"/>
      <c r="F429" s="44"/>
      <c r="G429" s="44"/>
      <c r="H429" s="44"/>
      <c r="I429" s="44"/>
      <c r="J429" s="44"/>
      <c r="K429" s="44"/>
      <c r="L429" s="44"/>
      <c r="M429" s="44"/>
      <c r="N429" s="44"/>
      <c r="O429" s="44"/>
      <c r="P429" s="44"/>
      <c r="Q429" s="44"/>
      <c r="R429" s="44"/>
      <c r="S429" s="44"/>
      <c r="T429" s="44"/>
      <c r="U429" s="44"/>
      <c r="V429" s="44"/>
      <c r="W429" s="44"/>
      <c r="X429" s="44"/>
      <c r="Y429" s="44"/>
    </row>
    <row r="430">
      <c r="A430" s="1" t="s">
        <v>3041</v>
      </c>
      <c r="C430" s="55" t="s">
        <v>3042</v>
      </c>
      <c r="D430" s="44"/>
      <c r="E430" s="44"/>
      <c r="F430" s="44"/>
      <c r="G430" s="44"/>
      <c r="H430" s="44"/>
      <c r="I430" s="44"/>
      <c r="J430" s="44"/>
      <c r="K430" s="44"/>
      <c r="L430" s="44"/>
      <c r="M430" s="44"/>
      <c r="N430" s="44"/>
      <c r="O430" s="44"/>
      <c r="P430" s="44"/>
      <c r="Q430" s="44"/>
      <c r="R430" s="44"/>
      <c r="S430" s="44"/>
      <c r="T430" s="44"/>
      <c r="U430" s="44"/>
      <c r="V430" s="44"/>
      <c r="W430" s="44"/>
      <c r="X430" s="44"/>
      <c r="Y430" s="44"/>
    </row>
    <row r="431">
      <c r="A431" s="1" t="s">
        <v>3043</v>
      </c>
      <c r="C431" s="55" t="s">
        <v>3044</v>
      </c>
      <c r="D431" s="44"/>
      <c r="E431" s="44"/>
      <c r="F431" s="44"/>
      <c r="G431" s="44"/>
      <c r="H431" s="44"/>
      <c r="I431" s="44"/>
      <c r="J431" s="44"/>
      <c r="K431" s="44"/>
      <c r="L431" s="44"/>
      <c r="M431" s="44"/>
      <c r="N431" s="44"/>
      <c r="O431" s="44"/>
      <c r="P431" s="44"/>
      <c r="Q431" s="44"/>
      <c r="R431" s="44"/>
      <c r="S431" s="44"/>
      <c r="T431" s="44"/>
      <c r="U431" s="44"/>
      <c r="V431" s="44"/>
      <c r="W431" s="44"/>
      <c r="X431" s="44"/>
      <c r="Y431" s="44"/>
    </row>
    <row r="432">
      <c r="A432" s="1" t="s">
        <v>3045</v>
      </c>
      <c r="C432" s="55" t="s">
        <v>3046</v>
      </c>
      <c r="D432" s="44"/>
      <c r="E432" s="44"/>
      <c r="F432" s="44"/>
      <c r="G432" s="44"/>
      <c r="H432" s="44"/>
      <c r="I432" s="44"/>
      <c r="J432" s="44"/>
      <c r="K432" s="44"/>
      <c r="L432" s="44"/>
      <c r="M432" s="44"/>
      <c r="N432" s="44"/>
      <c r="O432" s="44"/>
      <c r="P432" s="44"/>
      <c r="Q432" s="44"/>
      <c r="R432" s="44"/>
      <c r="S432" s="44"/>
      <c r="T432" s="44"/>
      <c r="U432" s="44"/>
      <c r="V432" s="44"/>
      <c r="W432" s="44"/>
      <c r="X432" s="44"/>
      <c r="Y432" s="44"/>
    </row>
    <row r="433">
      <c r="A433" s="1" t="s">
        <v>3047</v>
      </c>
      <c r="C433" s="55" t="s">
        <v>3048</v>
      </c>
      <c r="D433" s="44"/>
      <c r="E433" s="44"/>
      <c r="F433" s="44"/>
      <c r="G433" s="44"/>
      <c r="H433" s="44"/>
      <c r="I433" s="44"/>
      <c r="J433" s="44"/>
      <c r="K433" s="44"/>
      <c r="L433" s="44"/>
      <c r="M433" s="44"/>
      <c r="N433" s="44"/>
      <c r="O433" s="44"/>
      <c r="P433" s="44"/>
      <c r="Q433" s="44"/>
      <c r="R433" s="44"/>
      <c r="S433" s="44"/>
      <c r="T433" s="44"/>
      <c r="U433" s="44"/>
      <c r="V433" s="44"/>
      <c r="W433" s="44"/>
      <c r="X433" s="44"/>
      <c r="Y433" s="44"/>
    </row>
    <row r="434">
      <c r="A434" s="1" t="s">
        <v>3049</v>
      </c>
      <c r="C434" s="55" t="s">
        <v>3050</v>
      </c>
      <c r="D434" s="44"/>
      <c r="E434" s="44"/>
      <c r="F434" s="44"/>
      <c r="G434" s="44"/>
      <c r="H434" s="44"/>
      <c r="I434" s="44"/>
      <c r="J434" s="44"/>
      <c r="K434" s="44"/>
      <c r="L434" s="44"/>
      <c r="M434" s="44"/>
      <c r="N434" s="44"/>
      <c r="O434" s="44"/>
      <c r="P434" s="44"/>
      <c r="Q434" s="44"/>
      <c r="R434" s="44"/>
      <c r="S434" s="44"/>
      <c r="T434" s="44"/>
      <c r="U434" s="44"/>
      <c r="V434" s="44"/>
      <c r="W434" s="44"/>
      <c r="X434" s="44"/>
      <c r="Y434" s="44"/>
    </row>
    <row r="435">
      <c r="A435" s="1" t="s">
        <v>3051</v>
      </c>
      <c r="C435" s="55" t="s">
        <v>3052</v>
      </c>
      <c r="D435" s="44"/>
      <c r="E435" s="44"/>
      <c r="F435" s="44"/>
      <c r="G435" s="44"/>
      <c r="H435" s="44"/>
      <c r="I435" s="44"/>
      <c r="J435" s="44"/>
      <c r="K435" s="44"/>
      <c r="L435" s="44"/>
      <c r="M435" s="44"/>
      <c r="N435" s="44"/>
      <c r="O435" s="44"/>
      <c r="P435" s="44"/>
      <c r="Q435" s="44"/>
      <c r="R435" s="44"/>
      <c r="S435" s="44"/>
      <c r="T435" s="44"/>
      <c r="U435" s="44"/>
      <c r="V435" s="44"/>
      <c r="W435" s="44"/>
      <c r="X435" s="44"/>
      <c r="Y435" s="44"/>
    </row>
    <row r="436">
      <c r="A436" s="1" t="s">
        <v>3053</v>
      </c>
      <c r="C436" s="55" t="s">
        <v>3054</v>
      </c>
      <c r="D436" s="44"/>
      <c r="E436" s="44"/>
      <c r="F436" s="44"/>
      <c r="G436" s="44"/>
      <c r="H436" s="44"/>
      <c r="I436" s="44"/>
      <c r="J436" s="44"/>
      <c r="K436" s="44"/>
      <c r="L436" s="44"/>
      <c r="M436" s="44"/>
      <c r="N436" s="44"/>
      <c r="O436" s="44"/>
      <c r="P436" s="44"/>
      <c r="Q436" s="44"/>
      <c r="R436" s="44"/>
      <c r="S436" s="44"/>
      <c r="T436" s="44"/>
      <c r="U436" s="44"/>
      <c r="V436" s="44"/>
      <c r="W436" s="44"/>
      <c r="X436" s="44"/>
      <c r="Y436" s="44"/>
    </row>
    <row r="437">
      <c r="A437" s="1" t="s">
        <v>3055</v>
      </c>
      <c r="C437" s="55" t="s">
        <v>3056</v>
      </c>
      <c r="D437" s="44"/>
      <c r="E437" s="44"/>
      <c r="F437" s="44"/>
      <c r="G437" s="44"/>
      <c r="H437" s="44"/>
      <c r="I437" s="44"/>
      <c r="J437" s="44"/>
      <c r="K437" s="44"/>
      <c r="L437" s="44"/>
      <c r="M437" s="44"/>
      <c r="N437" s="44"/>
      <c r="O437" s="44"/>
      <c r="P437" s="44"/>
      <c r="Q437" s="44"/>
      <c r="R437" s="44"/>
      <c r="S437" s="44"/>
      <c r="T437" s="44"/>
      <c r="U437" s="44"/>
      <c r="V437" s="44"/>
      <c r="W437" s="44"/>
      <c r="X437" s="44"/>
      <c r="Y437" s="44"/>
    </row>
    <row r="438">
      <c r="A438" s="1" t="s">
        <v>3057</v>
      </c>
      <c r="C438" s="55" t="s">
        <v>3058</v>
      </c>
      <c r="D438" s="44"/>
      <c r="E438" s="44"/>
      <c r="F438" s="44"/>
      <c r="G438" s="44"/>
      <c r="H438" s="44"/>
      <c r="I438" s="44"/>
      <c r="J438" s="44"/>
      <c r="K438" s="44"/>
      <c r="L438" s="44"/>
      <c r="M438" s="44"/>
      <c r="N438" s="44"/>
      <c r="O438" s="44"/>
      <c r="P438" s="44"/>
      <c r="Q438" s="44"/>
      <c r="R438" s="44"/>
      <c r="S438" s="44"/>
      <c r="T438" s="44"/>
      <c r="U438" s="44"/>
      <c r="V438" s="44"/>
      <c r="W438" s="44"/>
      <c r="X438" s="44"/>
      <c r="Y438" s="44"/>
    </row>
    <row r="439">
      <c r="A439" s="1" t="s">
        <v>3059</v>
      </c>
      <c r="C439" s="55" t="s">
        <v>3060</v>
      </c>
      <c r="D439" s="44"/>
      <c r="E439" s="44"/>
      <c r="F439" s="44"/>
      <c r="G439" s="44"/>
      <c r="H439" s="44"/>
      <c r="I439" s="44"/>
      <c r="J439" s="44"/>
      <c r="K439" s="44"/>
      <c r="L439" s="44"/>
      <c r="M439" s="44"/>
      <c r="N439" s="44"/>
      <c r="O439" s="44"/>
      <c r="P439" s="44"/>
      <c r="Q439" s="44"/>
      <c r="R439" s="44"/>
      <c r="S439" s="44"/>
      <c r="T439" s="44"/>
      <c r="U439" s="44"/>
      <c r="V439" s="44"/>
      <c r="W439" s="44"/>
      <c r="X439" s="44"/>
      <c r="Y439" s="44"/>
    </row>
    <row r="440">
      <c r="A440" s="1" t="s">
        <v>3061</v>
      </c>
      <c r="C440" s="55" t="s">
        <v>3062</v>
      </c>
      <c r="D440" s="44"/>
      <c r="E440" s="44"/>
      <c r="F440" s="44"/>
      <c r="G440" s="44"/>
      <c r="H440" s="44"/>
      <c r="I440" s="44"/>
      <c r="J440" s="44"/>
      <c r="K440" s="44"/>
      <c r="L440" s="44"/>
      <c r="M440" s="44"/>
      <c r="N440" s="44"/>
      <c r="O440" s="44"/>
      <c r="P440" s="44"/>
      <c r="Q440" s="44"/>
      <c r="R440" s="44"/>
      <c r="S440" s="44"/>
      <c r="T440" s="44"/>
      <c r="U440" s="44"/>
      <c r="V440" s="44"/>
      <c r="W440" s="44"/>
      <c r="X440" s="44"/>
      <c r="Y440" s="44"/>
    </row>
    <row r="441">
      <c r="A441" s="1" t="s">
        <v>3063</v>
      </c>
      <c r="C441" s="55" t="s">
        <v>3064</v>
      </c>
      <c r="D441" s="44"/>
      <c r="E441" s="44"/>
      <c r="F441" s="44"/>
      <c r="G441" s="44"/>
      <c r="H441" s="44"/>
      <c r="I441" s="44"/>
      <c r="J441" s="44"/>
      <c r="K441" s="44"/>
      <c r="L441" s="44"/>
      <c r="M441" s="44"/>
      <c r="N441" s="44"/>
      <c r="O441" s="44"/>
      <c r="P441" s="44"/>
      <c r="Q441" s="44"/>
      <c r="R441" s="44"/>
      <c r="S441" s="44"/>
      <c r="T441" s="44"/>
      <c r="U441" s="44"/>
      <c r="V441" s="44"/>
      <c r="W441" s="44"/>
      <c r="X441" s="44"/>
      <c r="Y441" s="44"/>
    </row>
    <row r="442">
      <c r="A442" s="1" t="s">
        <v>3065</v>
      </c>
      <c r="C442" s="55" t="s">
        <v>3066</v>
      </c>
      <c r="D442" s="44"/>
      <c r="E442" s="44"/>
      <c r="F442" s="44"/>
      <c r="G442" s="44"/>
      <c r="H442" s="44"/>
      <c r="I442" s="44"/>
      <c r="J442" s="44"/>
      <c r="K442" s="44"/>
      <c r="L442" s="44"/>
      <c r="M442" s="44"/>
      <c r="N442" s="44"/>
      <c r="O442" s="44"/>
      <c r="P442" s="44"/>
      <c r="Q442" s="44"/>
      <c r="R442" s="44"/>
      <c r="S442" s="44"/>
      <c r="T442" s="44"/>
      <c r="U442" s="44"/>
      <c r="V442" s="44"/>
      <c r="W442" s="44"/>
      <c r="X442" s="44"/>
      <c r="Y442" s="44"/>
    </row>
    <row r="443">
      <c r="A443" s="1" t="s">
        <v>3067</v>
      </c>
      <c r="C443" s="55" t="s">
        <v>3068</v>
      </c>
      <c r="D443" s="44"/>
      <c r="E443" s="44"/>
      <c r="F443" s="44"/>
      <c r="G443" s="44"/>
      <c r="H443" s="44"/>
      <c r="I443" s="44"/>
      <c r="J443" s="44"/>
      <c r="K443" s="44"/>
      <c r="L443" s="44"/>
      <c r="M443" s="44"/>
      <c r="N443" s="44"/>
      <c r="O443" s="44"/>
      <c r="P443" s="44"/>
      <c r="Q443" s="44"/>
      <c r="R443" s="44"/>
      <c r="S443" s="44"/>
      <c r="T443" s="44"/>
      <c r="U443" s="44"/>
      <c r="V443" s="44"/>
      <c r="W443" s="44"/>
      <c r="X443" s="44"/>
      <c r="Y443" s="44"/>
    </row>
    <row r="444">
      <c r="A444" s="44"/>
      <c r="B444" s="44"/>
      <c r="C444" s="55"/>
      <c r="D444" s="44"/>
      <c r="E444" s="44"/>
      <c r="F444" s="44"/>
      <c r="G444" s="44"/>
      <c r="H444" s="44"/>
      <c r="I444" s="44"/>
      <c r="J444" s="44"/>
      <c r="K444" s="44"/>
      <c r="L444" s="44"/>
      <c r="M444" s="44"/>
      <c r="N444" s="44"/>
      <c r="O444" s="44"/>
      <c r="P444" s="44"/>
      <c r="Q444" s="44"/>
      <c r="R444" s="44"/>
      <c r="S444" s="44"/>
      <c r="T444" s="44"/>
      <c r="U444" s="44"/>
      <c r="V444" s="44"/>
      <c r="W444" s="44"/>
      <c r="X444" s="44"/>
      <c r="Y444" s="44"/>
    </row>
    <row r="445">
      <c r="A445" s="44"/>
      <c r="B445" s="44"/>
      <c r="C445" s="55"/>
      <c r="D445" s="44"/>
      <c r="E445" s="44"/>
      <c r="F445" s="44"/>
      <c r="G445" s="44"/>
      <c r="H445" s="44"/>
      <c r="I445" s="44"/>
      <c r="J445" s="44"/>
      <c r="K445" s="44"/>
      <c r="L445" s="44"/>
      <c r="M445" s="44"/>
      <c r="N445" s="44"/>
      <c r="O445" s="44"/>
      <c r="P445" s="44"/>
      <c r="Q445" s="44"/>
      <c r="R445" s="44"/>
      <c r="S445" s="44"/>
      <c r="T445" s="44"/>
      <c r="U445" s="44"/>
      <c r="V445" s="44"/>
      <c r="W445" s="44"/>
      <c r="X445" s="44"/>
      <c r="Y445" s="44"/>
    </row>
    <row r="446">
      <c r="A446" s="45" t="s">
        <v>3069</v>
      </c>
      <c r="B446" s="44"/>
      <c r="C446" s="55"/>
      <c r="D446" s="44"/>
      <c r="E446" s="45">
        <v>1.0</v>
      </c>
      <c r="F446" s="44"/>
      <c r="G446" s="44"/>
      <c r="H446" s="44"/>
      <c r="I446" s="44"/>
      <c r="J446" s="44"/>
      <c r="K446" s="44"/>
      <c r="L446" s="44"/>
      <c r="M446" s="44"/>
      <c r="N446" s="44"/>
      <c r="O446" s="44"/>
      <c r="P446" s="44"/>
      <c r="Q446" s="44"/>
      <c r="R446" s="44"/>
      <c r="S446" s="44"/>
      <c r="T446" s="44"/>
      <c r="U446" s="44"/>
      <c r="V446" s="44"/>
      <c r="W446" s="44"/>
      <c r="X446" s="44"/>
      <c r="Y446" s="44"/>
    </row>
    <row r="447">
      <c r="A447" s="55" t="s">
        <v>3070</v>
      </c>
      <c r="B447" s="44"/>
      <c r="C447" s="55"/>
      <c r="D447" s="44"/>
      <c r="E447" s="44"/>
      <c r="F447" s="44"/>
      <c r="G447" s="44"/>
      <c r="H447" s="44"/>
      <c r="I447" s="44"/>
      <c r="J447" s="44"/>
      <c r="K447" s="44"/>
      <c r="L447" s="44"/>
      <c r="M447" s="44"/>
      <c r="N447" s="44"/>
      <c r="O447" s="44"/>
      <c r="P447" s="44"/>
      <c r="Q447" s="44"/>
      <c r="R447" s="44"/>
      <c r="S447" s="44"/>
      <c r="T447" s="44"/>
      <c r="U447" s="44"/>
      <c r="V447" s="44"/>
      <c r="W447" s="44"/>
      <c r="X447" s="44"/>
      <c r="Y447" s="44"/>
    </row>
    <row r="448">
      <c r="A448" s="44"/>
      <c r="B448" s="44"/>
      <c r="C448" s="55"/>
      <c r="D448" s="44"/>
      <c r="E448" s="44"/>
      <c r="F448" s="44"/>
      <c r="G448" s="44"/>
      <c r="H448" s="44"/>
      <c r="I448" s="44"/>
      <c r="J448" s="44"/>
      <c r="K448" s="44"/>
      <c r="L448" s="44"/>
      <c r="M448" s="44"/>
      <c r="N448" s="44"/>
      <c r="O448" s="44"/>
      <c r="P448" s="44"/>
      <c r="Q448" s="44"/>
      <c r="R448" s="44"/>
      <c r="S448" s="44"/>
      <c r="T448" s="44"/>
      <c r="U448" s="44"/>
      <c r="V448" s="44"/>
      <c r="W448" s="44"/>
      <c r="X448" s="44"/>
      <c r="Y448" s="44"/>
    </row>
    <row r="449">
      <c r="A449" s="57" t="s">
        <v>3071</v>
      </c>
      <c r="B449" s="44"/>
      <c r="C449" s="55"/>
      <c r="D449" s="44"/>
      <c r="E449" s="44"/>
      <c r="F449" s="44"/>
      <c r="G449" s="44"/>
      <c r="H449" s="44"/>
      <c r="I449" s="44"/>
      <c r="J449" s="44"/>
      <c r="K449" s="44"/>
      <c r="L449" s="44"/>
      <c r="M449" s="44"/>
      <c r="N449" s="44"/>
      <c r="O449" s="44"/>
      <c r="P449" s="44"/>
      <c r="Q449" s="44"/>
      <c r="R449" s="44"/>
      <c r="S449" s="44"/>
      <c r="T449" s="44"/>
      <c r="U449" s="44"/>
      <c r="V449" s="44"/>
      <c r="W449" s="44"/>
      <c r="X449" s="44"/>
      <c r="Y449" s="44"/>
    </row>
    <row r="450">
      <c r="A450" s="55" t="s">
        <v>3072</v>
      </c>
      <c r="B450" s="44"/>
      <c r="C450" s="55"/>
      <c r="D450" s="44"/>
      <c r="E450" s="45">
        <v>1.0</v>
      </c>
      <c r="F450" s="44"/>
      <c r="G450" s="44"/>
      <c r="H450" s="44"/>
      <c r="I450" s="44"/>
      <c r="J450" s="44"/>
      <c r="K450" s="44"/>
      <c r="L450" s="44"/>
      <c r="M450" s="44"/>
      <c r="N450" s="44"/>
      <c r="O450" s="44"/>
      <c r="P450" s="44"/>
      <c r="Q450" s="44"/>
      <c r="R450" s="44"/>
      <c r="S450" s="44"/>
      <c r="T450" s="44"/>
      <c r="U450" s="44"/>
      <c r="V450" s="44"/>
      <c r="W450" s="44"/>
      <c r="X450" s="44"/>
      <c r="Y450" s="44"/>
    </row>
    <row r="451">
      <c r="A451" s="55" t="s">
        <v>3073</v>
      </c>
      <c r="B451" s="44"/>
      <c r="C451" s="55"/>
      <c r="D451" s="44"/>
      <c r="E451" s="44"/>
      <c r="F451" s="44"/>
      <c r="G451" s="44"/>
      <c r="H451" s="44"/>
      <c r="I451" s="44"/>
      <c r="J451" s="44"/>
      <c r="K451" s="44"/>
      <c r="L451" s="44"/>
      <c r="M451" s="44"/>
      <c r="N451" s="44"/>
      <c r="O451" s="44"/>
      <c r="P451" s="44"/>
      <c r="Q451" s="44"/>
      <c r="R451" s="44"/>
      <c r="S451" s="44"/>
      <c r="T451" s="44"/>
      <c r="U451" s="44"/>
      <c r="V451" s="44"/>
      <c r="W451" s="44"/>
      <c r="X451" s="44"/>
      <c r="Y451" s="44"/>
    </row>
    <row r="452">
      <c r="A452" s="1" t="s">
        <v>3073</v>
      </c>
      <c r="B452" s="44"/>
      <c r="C452" s="55" t="s">
        <v>3074</v>
      </c>
      <c r="D452" s="44"/>
      <c r="E452" s="44"/>
      <c r="F452" s="44"/>
      <c r="G452" s="44"/>
      <c r="H452" s="44"/>
      <c r="I452" s="44"/>
      <c r="J452" s="44"/>
      <c r="K452" s="44"/>
      <c r="L452" s="44"/>
      <c r="M452" s="44"/>
      <c r="N452" s="44"/>
      <c r="O452" s="44"/>
      <c r="P452" s="44"/>
      <c r="Q452" s="44"/>
      <c r="R452" s="44"/>
      <c r="S452" s="44"/>
      <c r="T452" s="44"/>
      <c r="U452" s="44"/>
      <c r="V452" s="44"/>
      <c r="W452" s="44"/>
      <c r="X452" s="44"/>
      <c r="Y452" s="44"/>
    </row>
    <row r="453">
      <c r="A453" s="1" t="s">
        <v>3074</v>
      </c>
      <c r="B453" s="44"/>
      <c r="C453" s="55"/>
      <c r="D453" s="44"/>
      <c r="E453" s="44"/>
      <c r="F453" s="44"/>
      <c r="G453" s="44"/>
      <c r="H453" s="44"/>
      <c r="I453" s="44"/>
      <c r="J453" s="44"/>
      <c r="K453" s="44"/>
      <c r="L453" s="44"/>
      <c r="M453" s="44"/>
      <c r="N453" s="44"/>
      <c r="O453" s="44"/>
      <c r="P453" s="44"/>
      <c r="Q453" s="44"/>
      <c r="R453" s="44"/>
      <c r="S453" s="44"/>
      <c r="T453" s="44"/>
      <c r="U453" s="44"/>
      <c r="V453" s="44"/>
      <c r="W453" s="44"/>
      <c r="X453" s="44"/>
      <c r="Y453" s="44"/>
    </row>
    <row r="454">
      <c r="A454" s="1" t="s">
        <v>3075</v>
      </c>
      <c r="B454" s="44"/>
      <c r="C454" s="55"/>
      <c r="D454" s="44"/>
      <c r="E454" s="44"/>
      <c r="F454" s="44"/>
      <c r="G454" s="44"/>
      <c r="H454" s="44"/>
      <c r="I454" s="44"/>
      <c r="J454" s="44"/>
      <c r="K454" s="44"/>
      <c r="L454" s="44"/>
      <c r="M454" s="44"/>
      <c r="N454" s="44"/>
      <c r="O454" s="44"/>
      <c r="P454" s="44"/>
      <c r="Q454" s="44"/>
      <c r="R454" s="44"/>
      <c r="S454" s="44"/>
      <c r="T454" s="44"/>
      <c r="U454" s="44"/>
      <c r="V454" s="44"/>
      <c r="W454" s="44"/>
      <c r="X454" s="44"/>
      <c r="Y454" s="44"/>
    </row>
    <row r="455">
      <c r="A455" s="1" t="s">
        <v>3076</v>
      </c>
      <c r="B455" s="44"/>
      <c r="C455" s="55"/>
      <c r="D455" s="44"/>
      <c r="E455" s="45">
        <v>1.0</v>
      </c>
      <c r="F455" s="44"/>
      <c r="G455" s="44"/>
      <c r="H455" s="44"/>
      <c r="I455" s="44"/>
      <c r="J455" s="44"/>
      <c r="K455" s="44"/>
      <c r="L455" s="44"/>
      <c r="M455" s="44"/>
      <c r="N455" s="44"/>
      <c r="O455" s="44"/>
      <c r="P455" s="44"/>
      <c r="Q455" s="44"/>
      <c r="R455" s="44"/>
      <c r="S455" s="44"/>
      <c r="T455" s="44"/>
      <c r="U455" s="44"/>
      <c r="V455" s="44"/>
      <c r="W455" s="44"/>
      <c r="X455" s="44"/>
      <c r="Y455" s="44"/>
    </row>
    <row r="456">
      <c r="A456" s="1" t="s">
        <v>3077</v>
      </c>
      <c r="B456" s="44"/>
      <c r="C456" s="55"/>
      <c r="D456" s="44"/>
      <c r="E456" s="44"/>
      <c r="F456" s="44"/>
      <c r="G456" s="44"/>
      <c r="H456" s="44"/>
      <c r="I456" s="44"/>
      <c r="J456" s="44"/>
      <c r="K456" s="44"/>
      <c r="L456" s="44"/>
      <c r="M456" s="44"/>
      <c r="N456" s="44"/>
      <c r="O456" s="44"/>
      <c r="P456" s="44"/>
      <c r="Q456" s="44"/>
      <c r="R456" s="44"/>
      <c r="S456" s="44"/>
      <c r="T456" s="44"/>
      <c r="U456" s="44"/>
      <c r="V456" s="44"/>
      <c r="W456" s="44"/>
      <c r="X456" s="44"/>
      <c r="Y456" s="44"/>
    </row>
    <row r="457">
      <c r="A457" s="1" t="s">
        <v>3078</v>
      </c>
      <c r="B457" s="44"/>
      <c r="C457" s="55"/>
      <c r="D457" s="44"/>
      <c r="E457" s="44"/>
      <c r="F457" s="44"/>
      <c r="G457" s="44"/>
      <c r="H457" s="44"/>
      <c r="I457" s="44"/>
      <c r="J457" s="44"/>
      <c r="K457" s="44"/>
      <c r="L457" s="44"/>
      <c r="M457" s="44"/>
      <c r="N457" s="44"/>
      <c r="O457" s="44"/>
      <c r="P457" s="44"/>
      <c r="Q457" s="44"/>
      <c r="R457" s="44"/>
      <c r="S457" s="44"/>
      <c r="T457" s="44"/>
      <c r="U457" s="44"/>
      <c r="V457" s="44"/>
      <c r="W457" s="44"/>
      <c r="X457" s="44"/>
      <c r="Y457" s="44"/>
    </row>
    <row r="458">
      <c r="A458" s="45"/>
      <c r="B458" s="44"/>
      <c r="C458" s="55"/>
      <c r="D458" s="44"/>
      <c r="E458" s="44"/>
      <c r="F458" s="44"/>
      <c r="G458" s="44"/>
      <c r="H458" s="44"/>
      <c r="I458" s="44"/>
      <c r="J458" s="44"/>
      <c r="K458" s="44"/>
      <c r="L458" s="44"/>
      <c r="M458" s="44"/>
      <c r="N458" s="44"/>
      <c r="O458" s="44"/>
      <c r="P458" s="44"/>
      <c r="Q458" s="44"/>
      <c r="R458" s="44"/>
      <c r="S458" s="44"/>
      <c r="T458" s="44"/>
      <c r="U458" s="44"/>
      <c r="V458" s="44"/>
      <c r="W458" s="44"/>
      <c r="X458" s="44"/>
      <c r="Y458" s="44"/>
    </row>
    <row r="459">
      <c r="A459" s="57" t="s">
        <v>3079</v>
      </c>
      <c r="B459" s="44"/>
      <c r="C459" s="55"/>
      <c r="D459" s="44"/>
      <c r="E459" s="44"/>
      <c r="F459" s="44"/>
      <c r="G459" s="44"/>
      <c r="H459" s="44"/>
      <c r="I459" s="44"/>
      <c r="J459" s="44"/>
      <c r="K459" s="44"/>
      <c r="L459" s="44"/>
      <c r="M459" s="44"/>
      <c r="N459" s="44"/>
      <c r="O459" s="44"/>
      <c r="P459" s="44"/>
      <c r="Q459" s="44"/>
      <c r="R459" s="44"/>
      <c r="S459" s="44"/>
      <c r="T459" s="44"/>
      <c r="U459" s="44"/>
      <c r="V459" s="44"/>
      <c r="W459" s="44"/>
      <c r="X459" s="44"/>
      <c r="Y459" s="44"/>
    </row>
    <row r="460">
      <c r="A460" s="55" t="s">
        <v>3080</v>
      </c>
      <c r="B460" s="44"/>
      <c r="C460" s="55" t="s">
        <v>3081</v>
      </c>
      <c r="D460" s="44"/>
      <c r="E460" s="44"/>
      <c r="F460" s="44"/>
      <c r="G460" s="44"/>
      <c r="H460" s="44"/>
      <c r="I460" s="44"/>
      <c r="J460" s="44"/>
      <c r="K460" s="44"/>
      <c r="L460" s="44"/>
      <c r="M460" s="44"/>
      <c r="N460" s="44"/>
      <c r="O460" s="44"/>
      <c r="P460" s="44"/>
      <c r="Q460" s="44"/>
      <c r="R460" s="44"/>
      <c r="S460" s="44"/>
      <c r="T460" s="44"/>
      <c r="U460" s="44"/>
      <c r="V460" s="44"/>
      <c r="W460" s="44"/>
      <c r="X460" s="44"/>
      <c r="Y460" s="44"/>
    </row>
    <row r="461">
      <c r="A461" s="55" t="s">
        <v>3082</v>
      </c>
      <c r="B461" s="44"/>
      <c r="C461" s="55" t="s">
        <v>3083</v>
      </c>
      <c r="D461" s="44"/>
      <c r="E461" s="44"/>
      <c r="F461" s="44"/>
      <c r="G461" s="44"/>
      <c r="H461" s="44"/>
      <c r="I461" s="44"/>
      <c r="J461" s="44"/>
      <c r="K461" s="44"/>
      <c r="L461" s="44"/>
      <c r="M461" s="44"/>
      <c r="N461" s="44"/>
      <c r="O461" s="44"/>
      <c r="P461" s="44"/>
      <c r="Q461" s="44"/>
      <c r="R461" s="44"/>
      <c r="S461" s="44"/>
      <c r="T461" s="44"/>
      <c r="U461" s="44"/>
      <c r="V461" s="44"/>
      <c r="W461" s="44"/>
      <c r="X461" s="44"/>
      <c r="Y461" s="44"/>
    </row>
    <row r="462">
      <c r="A462" s="55" t="s">
        <v>3084</v>
      </c>
      <c r="B462" s="44"/>
      <c r="C462" s="55" t="s">
        <v>3085</v>
      </c>
      <c r="D462" s="44"/>
      <c r="E462" s="44"/>
      <c r="F462" s="44"/>
      <c r="G462" s="44"/>
      <c r="H462" s="44"/>
      <c r="I462" s="44"/>
      <c r="J462" s="44"/>
      <c r="K462" s="44"/>
      <c r="L462" s="44"/>
      <c r="M462" s="44"/>
      <c r="N462" s="44"/>
      <c r="O462" s="44"/>
      <c r="P462" s="44"/>
      <c r="Q462" s="44"/>
      <c r="R462" s="44"/>
      <c r="S462" s="44"/>
      <c r="T462" s="44"/>
      <c r="U462" s="44"/>
      <c r="V462" s="44"/>
      <c r="W462" s="44"/>
      <c r="X462" s="44"/>
      <c r="Y462" s="44"/>
    </row>
    <row r="463">
      <c r="A463" s="55" t="s">
        <v>3086</v>
      </c>
      <c r="B463" s="44"/>
      <c r="C463" s="55" t="s">
        <v>3087</v>
      </c>
      <c r="D463" s="44"/>
      <c r="E463" s="45" t="s">
        <v>3088</v>
      </c>
      <c r="F463" s="45" t="s">
        <v>3089</v>
      </c>
      <c r="G463" s="44"/>
      <c r="H463" s="44"/>
      <c r="I463" s="44"/>
      <c r="J463" s="44"/>
      <c r="K463" s="44"/>
      <c r="L463" s="44"/>
      <c r="M463" s="44"/>
      <c r="N463" s="44"/>
      <c r="O463" s="44"/>
      <c r="P463" s="44"/>
      <c r="Q463" s="44"/>
      <c r="R463" s="44"/>
      <c r="S463" s="44"/>
      <c r="T463" s="44"/>
      <c r="U463" s="44"/>
      <c r="V463" s="44"/>
      <c r="W463" s="44"/>
      <c r="X463" s="44"/>
      <c r="Y463" s="44"/>
    </row>
    <row r="464">
      <c r="A464" s="55" t="s">
        <v>3090</v>
      </c>
      <c r="B464" s="44"/>
      <c r="C464" s="55"/>
      <c r="D464" s="44"/>
      <c r="E464" s="44"/>
      <c r="F464" s="44"/>
      <c r="G464" s="44"/>
      <c r="H464" s="44"/>
      <c r="I464" s="44"/>
      <c r="J464" s="44"/>
      <c r="K464" s="44"/>
      <c r="L464" s="44"/>
      <c r="M464" s="44"/>
      <c r="N464" s="44"/>
      <c r="O464" s="44"/>
      <c r="P464" s="44"/>
      <c r="Q464" s="44"/>
      <c r="R464" s="44"/>
      <c r="S464" s="44"/>
      <c r="T464" s="44"/>
      <c r="U464" s="44"/>
      <c r="V464" s="44"/>
      <c r="W464" s="44"/>
      <c r="X464" s="44"/>
      <c r="Y464" s="44"/>
    </row>
    <row r="465">
      <c r="A465" s="55" t="s">
        <v>3091</v>
      </c>
      <c r="B465" s="44"/>
      <c r="C465" s="55"/>
      <c r="D465" s="44"/>
      <c r="E465" s="44"/>
      <c r="F465" s="44"/>
      <c r="G465" s="44"/>
      <c r="H465" s="44"/>
      <c r="I465" s="44"/>
      <c r="J465" s="44"/>
      <c r="K465" s="44"/>
      <c r="L465" s="44"/>
      <c r="M465" s="44"/>
      <c r="N465" s="44"/>
      <c r="O465" s="44"/>
      <c r="P465" s="44"/>
      <c r="Q465" s="44"/>
      <c r="R465" s="44"/>
      <c r="S465" s="44"/>
      <c r="T465" s="44"/>
      <c r="U465" s="44"/>
      <c r="V465" s="44"/>
      <c r="W465" s="44"/>
      <c r="X465" s="44"/>
      <c r="Y465" s="44"/>
    </row>
    <row r="466">
      <c r="A466" s="55" t="s">
        <v>3092</v>
      </c>
      <c r="B466" s="44"/>
      <c r="C466" s="55"/>
      <c r="D466" s="44"/>
      <c r="E466" s="44"/>
      <c r="F466" s="44"/>
      <c r="G466" s="44"/>
      <c r="H466" s="44"/>
      <c r="I466" s="44"/>
      <c r="J466" s="44"/>
      <c r="K466" s="44"/>
      <c r="L466" s="44"/>
      <c r="M466" s="44"/>
      <c r="N466" s="44"/>
      <c r="O466" s="44"/>
      <c r="P466" s="44"/>
      <c r="Q466" s="44"/>
      <c r="R466" s="44"/>
      <c r="S466" s="44"/>
      <c r="T466" s="44"/>
      <c r="U466" s="44"/>
      <c r="V466" s="44"/>
      <c r="W466" s="44"/>
      <c r="X466" s="44"/>
      <c r="Y466" s="44"/>
    </row>
    <row r="467">
      <c r="A467" s="55" t="s">
        <v>3093</v>
      </c>
      <c r="B467" s="44"/>
      <c r="C467" s="55"/>
      <c r="D467" s="44"/>
      <c r="E467" s="44"/>
      <c r="F467" s="44"/>
      <c r="G467" s="44"/>
      <c r="H467" s="44"/>
      <c r="I467" s="44"/>
      <c r="J467" s="44"/>
      <c r="K467" s="44"/>
      <c r="L467" s="44"/>
      <c r="M467" s="44"/>
      <c r="N467" s="44"/>
      <c r="O467" s="44"/>
      <c r="P467" s="44"/>
      <c r="Q467" s="44"/>
      <c r="R467" s="44"/>
      <c r="S467" s="44"/>
      <c r="T467" s="44"/>
      <c r="U467" s="44"/>
      <c r="V467" s="44"/>
      <c r="W467" s="44"/>
      <c r="X467" s="44"/>
      <c r="Y467" s="44"/>
    </row>
    <row r="468">
      <c r="A468" s="55" t="s">
        <v>3094</v>
      </c>
      <c r="B468" s="44"/>
      <c r="C468" s="55"/>
      <c r="D468" s="44"/>
      <c r="E468" s="44"/>
      <c r="F468" s="44"/>
      <c r="G468" s="44"/>
      <c r="H468" s="44"/>
      <c r="I468" s="44"/>
      <c r="J468" s="44"/>
      <c r="K468" s="44"/>
      <c r="L468" s="44"/>
      <c r="M468" s="44"/>
      <c r="N468" s="44"/>
      <c r="O468" s="44"/>
      <c r="P468" s="44"/>
      <c r="Q468" s="44"/>
      <c r="R468" s="44"/>
      <c r="S468" s="44"/>
      <c r="T468" s="44"/>
      <c r="U468" s="44"/>
      <c r="V468" s="44"/>
      <c r="W468" s="44"/>
      <c r="X468" s="44"/>
      <c r="Y468" s="44"/>
    </row>
    <row r="469">
      <c r="A469" s="55" t="s">
        <v>3095</v>
      </c>
      <c r="B469" s="44"/>
      <c r="C469" s="55"/>
      <c r="D469" s="44"/>
      <c r="E469" s="44"/>
      <c r="F469" s="44"/>
      <c r="G469" s="44"/>
      <c r="H469" s="44"/>
      <c r="I469" s="44"/>
      <c r="J469" s="44"/>
      <c r="K469" s="44"/>
      <c r="L469" s="44"/>
      <c r="M469" s="44"/>
      <c r="N469" s="44"/>
      <c r="O469" s="44"/>
      <c r="P469" s="44"/>
      <c r="Q469" s="44"/>
      <c r="R469" s="44"/>
      <c r="S469" s="44"/>
      <c r="T469" s="44"/>
      <c r="U469" s="44"/>
      <c r="V469" s="44"/>
      <c r="W469" s="44"/>
      <c r="X469" s="44"/>
      <c r="Y469" s="44"/>
    </row>
    <row r="470">
      <c r="A470" s="55" t="s">
        <v>3096</v>
      </c>
      <c r="B470" s="44"/>
      <c r="C470" s="55"/>
      <c r="D470" s="44"/>
      <c r="E470" s="44"/>
      <c r="F470" s="55"/>
      <c r="G470" s="44"/>
      <c r="H470" s="44"/>
      <c r="I470" s="44"/>
      <c r="J470" s="44"/>
      <c r="K470" s="44"/>
      <c r="L470" s="44"/>
      <c r="M470" s="44"/>
      <c r="N470" s="44"/>
      <c r="O470" s="44"/>
      <c r="P470" s="44"/>
      <c r="Q470" s="44"/>
      <c r="R470" s="44"/>
      <c r="S470" s="44"/>
      <c r="T470" s="44"/>
      <c r="U470" s="44"/>
      <c r="V470" s="44"/>
      <c r="W470" s="44"/>
      <c r="X470" s="44"/>
      <c r="Y470" s="44"/>
    </row>
    <row r="471">
      <c r="A471" s="55"/>
      <c r="B471" s="44"/>
      <c r="C471" s="55"/>
      <c r="D471" s="44"/>
      <c r="E471" s="44"/>
      <c r="F471" s="44"/>
      <c r="G471" s="44"/>
      <c r="H471" s="44"/>
      <c r="I471" s="44"/>
      <c r="J471" s="44"/>
      <c r="K471" s="44"/>
      <c r="L471" s="44"/>
      <c r="M471" s="44"/>
      <c r="N471" s="44"/>
      <c r="O471" s="44"/>
      <c r="P471" s="44"/>
      <c r="Q471" s="44"/>
      <c r="R471" s="44"/>
      <c r="S471" s="44"/>
      <c r="T471" s="44"/>
      <c r="U471" s="44"/>
      <c r="V471" s="44"/>
      <c r="W471" s="44"/>
      <c r="X471" s="44"/>
      <c r="Y471" s="44"/>
    </row>
    <row r="472">
      <c r="A472" s="55"/>
      <c r="B472" s="44"/>
      <c r="C472" s="55"/>
      <c r="D472" s="44"/>
      <c r="E472" s="44"/>
      <c r="F472" s="44"/>
      <c r="G472" s="44"/>
      <c r="H472" s="44"/>
      <c r="I472" s="44"/>
      <c r="J472" s="44"/>
      <c r="K472" s="44"/>
      <c r="L472" s="44"/>
      <c r="M472" s="44"/>
      <c r="N472" s="44"/>
      <c r="O472" s="44"/>
      <c r="P472" s="44"/>
      <c r="Q472" s="44"/>
      <c r="R472" s="44"/>
      <c r="S472" s="44"/>
      <c r="T472" s="44"/>
      <c r="U472" s="44"/>
      <c r="V472" s="44"/>
      <c r="W472" s="44"/>
      <c r="X472" s="44"/>
      <c r="Y472" s="44"/>
    </row>
    <row r="473">
      <c r="A473" s="55" t="s">
        <v>3097</v>
      </c>
      <c r="B473" s="44"/>
      <c r="C473" s="55"/>
      <c r="D473" s="44"/>
      <c r="E473" s="44"/>
      <c r="F473" s="44"/>
      <c r="G473" s="44"/>
      <c r="H473" s="44"/>
      <c r="I473" s="44"/>
      <c r="J473" s="44"/>
      <c r="K473" s="44"/>
      <c r="L473" s="44"/>
      <c r="M473" s="44"/>
      <c r="N473" s="44"/>
      <c r="O473" s="44"/>
      <c r="P473" s="44"/>
      <c r="Q473" s="44"/>
      <c r="R473" s="44"/>
      <c r="S473" s="44"/>
      <c r="T473" s="44"/>
      <c r="U473" s="44"/>
      <c r="V473" s="44"/>
      <c r="W473" s="44"/>
      <c r="X473" s="44"/>
      <c r="Y473" s="44"/>
    </row>
    <row r="474">
      <c r="A474" s="55" t="s">
        <v>3098</v>
      </c>
      <c r="B474" s="44"/>
      <c r="C474" s="55"/>
      <c r="D474" s="44"/>
      <c r="E474" s="44"/>
      <c r="F474" s="44"/>
      <c r="G474" s="44"/>
      <c r="H474" s="44"/>
      <c r="I474" s="44"/>
      <c r="J474" s="44"/>
      <c r="K474" s="44"/>
      <c r="L474" s="44"/>
      <c r="M474" s="44"/>
      <c r="N474" s="44"/>
      <c r="O474" s="44"/>
      <c r="P474" s="44"/>
      <c r="Q474" s="44"/>
      <c r="R474" s="44"/>
      <c r="S474" s="44"/>
      <c r="T474" s="44"/>
      <c r="U474" s="44"/>
      <c r="V474" s="44"/>
      <c r="W474" s="44"/>
      <c r="X474" s="44"/>
      <c r="Y474" s="44"/>
    </row>
    <row r="475">
      <c r="A475" s="55"/>
      <c r="B475" s="44"/>
      <c r="C475" s="55"/>
      <c r="D475" s="44"/>
      <c r="E475" s="44"/>
      <c r="F475" s="44"/>
      <c r="G475" s="44"/>
      <c r="H475" s="44"/>
      <c r="I475" s="44"/>
      <c r="J475" s="44"/>
      <c r="K475" s="44"/>
      <c r="L475" s="44"/>
      <c r="M475" s="44"/>
      <c r="N475" s="44"/>
      <c r="O475" s="44"/>
      <c r="P475" s="44"/>
      <c r="Q475" s="44"/>
      <c r="R475" s="44"/>
      <c r="S475" s="44"/>
      <c r="T475" s="44"/>
      <c r="U475" s="44"/>
      <c r="V475" s="44"/>
      <c r="W475" s="44"/>
      <c r="X475" s="44"/>
      <c r="Y475" s="44"/>
    </row>
    <row r="476">
      <c r="A476" s="55"/>
      <c r="B476" s="44"/>
      <c r="C476" s="55"/>
      <c r="D476" s="44"/>
      <c r="E476" s="44"/>
      <c r="F476" s="44"/>
      <c r="G476" s="44"/>
      <c r="H476" s="44"/>
      <c r="I476" s="44"/>
      <c r="J476" s="44"/>
      <c r="K476" s="44"/>
      <c r="L476" s="44"/>
      <c r="M476" s="44"/>
      <c r="N476" s="44"/>
      <c r="O476" s="44"/>
      <c r="P476" s="44"/>
      <c r="Q476" s="44"/>
      <c r="R476" s="44"/>
      <c r="S476" s="44"/>
      <c r="T476" s="44"/>
      <c r="U476" s="44"/>
      <c r="V476" s="44"/>
      <c r="W476" s="44"/>
      <c r="X476" s="44"/>
      <c r="Y476" s="44"/>
    </row>
    <row r="477">
      <c r="A477" s="55"/>
      <c r="B477" s="44"/>
      <c r="C477" s="55"/>
      <c r="D477" s="44"/>
      <c r="E477" s="44"/>
      <c r="F477" s="44"/>
      <c r="G477" s="44"/>
      <c r="H477" s="44"/>
      <c r="I477" s="44"/>
      <c r="J477" s="44"/>
      <c r="K477" s="44"/>
      <c r="L477" s="44"/>
      <c r="M477" s="44"/>
      <c r="N477" s="44"/>
      <c r="O477" s="44"/>
      <c r="P477" s="44"/>
      <c r="Q477" s="44"/>
      <c r="R477" s="44"/>
      <c r="S477" s="44"/>
      <c r="T477" s="44"/>
      <c r="U477" s="44"/>
      <c r="V477" s="44"/>
      <c r="W477" s="44"/>
      <c r="X477" s="44"/>
      <c r="Y477" s="44"/>
    </row>
    <row r="478">
      <c r="A478" s="55" t="s">
        <v>3099</v>
      </c>
      <c r="B478" s="44"/>
      <c r="C478" s="55"/>
      <c r="D478" s="44"/>
      <c r="E478" s="44"/>
      <c r="F478" s="44"/>
      <c r="G478" s="44"/>
      <c r="H478" s="44"/>
      <c r="I478" s="44"/>
      <c r="J478" s="44"/>
      <c r="K478" s="44"/>
      <c r="L478" s="44"/>
      <c r="M478" s="44"/>
      <c r="N478" s="44"/>
      <c r="O478" s="44"/>
      <c r="P478" s="44"/>
      <c r="Q478" s="44"/>
      <c r="R478" s="44"/>
      <c r="S478" s="44"/>
      <c r="T478" s="44"/>
      <c r="U478" s="44"/>
      <c r="V478" s="44"/>
      <c r="W478" s="44"/>
      <c r="X478" s="44"/>
      <c r="Y478" s="44"/>
    </row>
    <row r="479">
      <c r="A479" s="44"/>
      <c r="B479" s="44"/>
      <c r="C479" s="55"/>
      <c r="D479" s="44"/>
      <c r="E479" s="44"/>
      <c r="F479" s="44"/>
      <c r="G479" s="44"/>
      <c r="H479" s="44"/>
      <c r="I479" s="44"/>
      <c r="J479" s="44"/>
      <c r="K479" s="44"/>
      <c r="L479" s="44"/>
      <c r="M479" s="44"/>
      <c r="N479" s="44"/>
      <c r="O479" s="44"/>
      <c r="P479" s="44"/>
      <c r="Q479" s="44"/>
      <c r="R479" s="44"/>
      <c r="S479" s="44"/>
      <c r="T479" s="44"/>
      <c r="U479" s="44"/>
      <c r="V479" s="44"/>
      <c r="W479" s="44"/>
      <c r="X479" s="44"/>
      <c r="Y479" s="44"/>
    </row>
    <row r="480">
      <c r="A480" s="57" t="s">
        <v>3100</v>
      </c>
      <c r="B480" s="44"/>
      <c r="C480" s="55"/>
      <c r="D480" s="44"/>
      <c r="E480" s="44"/>
      <c r="F480" s="44"/>
      <c r="G480" s="44"/>
      <c r="H480" s="44"/>
      <c r="I480" s="44"/>
      <c r="J480" s="44"/>
      <c r="K480" s="44"/>
      <c r="L480" s="44"/>
      <c r="M480" s="44"/>
      <c r="N480" s="44"/>
      <c r="O480" s="44"/>
      <c r="P480" s="44"/>
      <c r="Q480" s="44"/>
      <c r="R480" s="44"/>
      <c r="S480" s="44"/>
      <c r="T480" s="44"/>
      <c r="U480" s="44"/>
      <c r="V480" s="44"/>
      <c r="W480" s="44"/>
      <c r="X480" s="44"/>
      <c r="Y480" s="44"/>
    </row>
    <row r="481">
      <c r="A481" s="45" t="s">
        <v>3101</v>
      </c>
      <c r="B481" s="44"/>
      <c r="C481" s="55" t="s">
        <v>3102</v>
      </c>
      <c r="D481" s="44"/>
      <c r="E481" s="44"/>
      <c r="F481" s="44"/>
      <c r="G481" s="44"/>
      <c r="H481" s="44"/>
      <c r="I481" s="44"/>
      <c r="J481" s="44"/>
      <c r="K481" s="44"/>
      <c r="L481" s="44"/>
      <c r="M481" s="44"/>
      <c r="N481" s="44"/>
      <c r="O481" s="44"/>
      <c r="P481" s="44"/>
      <c r="Q481" s="44"/>
      <c r="R481" s="44"/>
      <c r="S481" s="44"/>
      <c r="T481" s="44"/>
      <c r="U481" s="44"/>
      <c r="V481" s="44"/>
      <c r="W481" s="44"/>
      <c r="X481" s="44"/>
      <c r="Y481" s="44"/>
    </row>
    <row r="482">
      <c r="A482" s="45" t="s">
        <v>3103</v>
      </c>
      <c r="B482" s="44"/>
      <c r="C482" s="55" t="s">
        <v>3104</v>
      </c>
      <c r="D482" s="44"/>
      <c r="E482" s="44"/>
      <c r="F482" s="44"/>
      <c r="G482" s="44"/>
      <c r="H482" s="44"/>
      <c r="I482" s="44"/>
      <c r="J482" s="44"/>
      <c r="K482" s="44"/>
      <c r="L482" s="44"/>
      <c r="M482" s="44"/>
      <c r="N482" s="44"/>
      <c r="O482" s="44"/>
      <c r="P482" s="44"/>
      <c r="Q482" s="44"/>
      <c r="R482" s="44"/>
      <c r="S482" s="44"/>
      <c r="T482" s="44"/>
      <c r="U482" s="44"/>
      <c r="V482" s="44"/>
      <c r="W482" s="44"/>
      <c r="X482" s="44"/>
      <c r="Y482" s="44"/>
    </row>
    <row r="483">
      <c r="A483" s="45" t="s">
        <v>3105</v>
      </c>
      <c r="B483" s="44"/>
      <c r="C483" s="55" t="s">
        <v>3106</v>
      </c>
      <c r="D483" s="44"/>
      <c r="E483" s="44"/>
      <c r="F483" s="44"/>
      <c r="G483" s="44"/>
      <c r="H483" s="44"/>
      <c r="I483" s="44"/>
      <c r="J483" s="44"/>
      <c r="K483" s="44"/>
      <c r="L483" s="44"/>
      <c r="M483" s="44"/>
      <c r="N483" s="44"/>
      <c r="O483" s="44"/>
      <c r="P483" s="44"/>
      <c r="Q483" s="44"/>
      <c r="R483" s="44"/>
      <c r="S483" s="44"/>
      <c r="T483" s="44"/>
      <c r="U483" s="44"/>
      <c r="V483" s="44"/>
      <c r="W483" s="44"/>
      <c r="X483" s="44"/>
      <c r="Y483" s="44"/>
    </row>
    <row r="484">
      <c r="A484" s="44"/>
      <c r="B484" s="44"/>
      <c r="C484" s="55"/>
      <c r="D484" s="44"/>
      <c r="E484" s="44"/>
      <c r="F484" s="44"/>
      <c r="G484" s="44"/>
      <c r="H484" s="44"/>
      <c r="I484" s="44"/>
      <c r="J484" s="44"/>
      <c r="K484" s="44"/>
      <c r="L484" s="44"/>
      <c r="M484" s="44"/>
      <c r="N484" s="44"/>
      <c r="O484" s="44"/>
      <c r="P484" s="44"/>
      <c r="Q484" s="44"/>
      <c r="R484" s="44"/>
      <c r="S484" s="44"/>
      <c r="T484" s="44"/>
      <c r="U484" s="44"/>
      <c r="V484" s="44"/>
      <c r="W484" s="44"/>
      <c r="X484" s="44"/>
      <c r="Y484" s="44"/>
    </row>
    <row r="485">
      <c r="A485" s="45" t="s">
        <v>3107</v>
      </c>
      <c r="B485" s="44"/>
      <c r="C485" s="55" t="s">
        <v>3108</v>
      </c>
      <c r="D485" s="44"/>
      <c r="E485" s="44"/>
      <c r="F485" s="44"/>
      <c r="G485" s="44"/>
      <c r="H485" s="44"/>
      <c r="I485" s="44"/>
      <c r="J485" s="44"/>
      <c r="K485" s="44"/>
      <c r="L485" s="44"/>
      <c r="M485" s="44"/>
      <c r="N485" s="44"/>
      <c r="O485" s="44"/>
      <c r="P485" s="44"/>
      <c r="Q485" s="44"/>
      <c r="R485" s="44"/>
      <c r="S485" s="44"/>
      <c r="T485" s="44"/>
      <c r="U485" s="44"/>
      <c r="V485" s="44"/>
      <c r="W485" s="44"/>
      <c r="X485" s="44"/>
      <c r="Y485" s="44"/>
    </row>
    <row r="486">
      <c r="A486" s="45" t="s">
        <v>3109</v>
      </c>
      <c r="B486" s="44"/>
      <c r="C486" s="55" t="s">
        <v>3110</v>
      </c>
      <c r="D486" s="44"/>
      <c r="E486" s="44"/>
      <c r="F486" s="44"/>
      <c r="G486" s="44"/>
      <c r="H486" s="44"/>
      <c r="I486" s="44"/>
      <c r="J486" s="44"/>
      <c r="K486" s="44"/>
      <c r="L486" s="44"/>
      <c r="M486" s="44"/>
      <c r="N486" s="44"/>
      <c r="O486" s="44"/>
      <c r="P486" s="44"/>
      <c r="Q486" s="44"/>
      <c r="R486" s="44"/>
      <c r="S486" s="44"/>
      <c r="T486" s="44"/>
      <c r="U486" s="44"/>
      <c r="V486" s="44"/>
      <c r="W486" s="44"/>
      <c r="X486" s="44"/>
      <c r="Y486" s="44"/>
    </row>
    <row r="487">
      <c r="A487" s="45" t="s">
        <v>3111</v>
      </c>
      <c r="B487" s="44"/>
      <c r="C487" s="55" t="s">
        <v>3112</v>
      </c>
      <c r="D487" s="44"/>
      <c r="E487" s="44"/>
      <c r="F487" s="44"/>
      <c r="G487" s="44"/>
      <c r="H487" s="44"/>
      <c r="I487" s="44"/>
      <c r="J487" s="44"/>
      <c r="K487" s="44"/>
      <c r="L487" s="44"/>
      <c r="M487" s="44"/>
      <c r="N487" s="44"/>
      <c r="O487" s="44"/>
      <c r="P487" s="44"/>
      <c r="Q487" s="44"/>
      <c r="R487" s="44"/>
      <c r="S487" s="44"/>
      <c r="T487" s="44"/>
      <c r="U487" s="44"/>
      <c r="V487" s="44"/>
      <c r="W487" s="44"/>
      <c r="X487" s="44"/>
      <c r="Y487" s="44"/>
    </row>
    <row r="488">
      <c r="A488" s="45" t="s">
        <v>3113</v>
      </c>
      <c r="B488" s="44"/>
      <c r="C488" s="55" t="s">
        <v>3114</v>
      </c>
      <c r="D488" s="44"/>
      <c r="E488" s="44"/>
      <c r="F488" s="44"/>
      <c r="G488" s="44"/>
      <c r="H488" s="44"/>
      <c r="I488" s="44"/>
      <c r="J488" s="44"/>
      <c r="K488" s="44"/>
      <c r="L488" s="44"/>
      <c r="M488" s="44"/>
      <c r="N488" s="44"/>
      <c r="O488" s="44"/>
      <c r="P488" s="44"/>
      <c r="Q488" s="44"/>
      <c r="R488" s="44"/>
      <c r="S488" s="44"/>
      <c r="T488" s="44"/>
      <c r="U488" s="44"/>
      <c r="V488" s="44"/>
      <c r="W488" s="44"/>
      <c r="X488" s="44"/>
      <c r="Y488" s="44"/>
    </row>
    <row r="489">
      <c r="A489" s="45"/>
      <c r="B489" s="44"/>
      <c r="C489" s="55"/>
      <c r="D489" s="44"/>
      <c r="E489" s="44"/>
      <c r="F489" s="44"/>
      <c r="G489" s="44"/>
      <c r="H489" s="44"/>
      <c r="I489" s="44"/>
      <c r="J489" s="44"/>
      <c r="K489" s="44"/>
      <c r="L489" s="44"/>
      <c r="M489" s="44"/>
      <c r="N489" s="44"/>
      <c r="O489" s="44"/>
      <c r="P489" s="44"/>
      <c r="Q489" s="44"/>
      <c r="R489" s="44"/>
      <c r="S489" s="44"/>
      <c r="T489" s="44"/>
      <c r="U489" s="44"/>
      <c r="V489" s="44"/>
      <c r="W489" s="44"/>
      <c r="X489" s="44"/>
      <c r="Y489" s="44"/>
    </row>
    <row r="490">
      <c r="A490" s="45"/>
      <c r="B490" s="44"/>
      <c r="C490" s="55"/>
      <c r="D490" s="44"/>
      <c r="E490" s="44"/>
      <c r="F490" s="44"/>
      <c r="G490" s="44"/>
      <c r="H490" s="44"/>
      <c r="I490" s="44"/>
      <c r="J490" s="44"/>
      <c r="K490" s="44"/>
      <c r="L490" s="44"/>
      <c r="M490" s="44"/>
      <c r="N490" s="44"/>
      <c r="O490" s="44"/>
      <c r="P490" s="44"/>
      <c r="Q490" s="44"/>
      <c r="R490" s="44"/>
      <c r="S490" s="44"/>
      <c r="T490" s="44"/>
      <c r="U490" s="44"/>
      <c r="V490" s="44"/>
      <c r="W490" s="44"/>
      <c r="X490" s="44"/>
      <c r="Y490" s="44"/>
    </row>
    <row r="491">
      <c r="A491" s="45" t="s">
        <v>3115</v>
      </c>
      <c r="B491" s="44"/>
      <c r="C491" s="55" t="s">
        <v>3116</v>
      </c>
      <c r="D491" s="44"/>
      <c r="E491" s="44"/>
      <c r="F491" s="44"/>
      <c r="G491" s="44"/>
      <c r="H491" s="44"/>
      <c r="I491" s="44"/>
      <c r="J491" s="44"/>
      <c r="K491" s="44"/>
      <c r="L491" s="44"/>
      <c r="M491" s="44"/>
      <c r="N491" s="44"/>
      <c r="O491" s="44"/>
      <c r="P491" s="44"/>
      <c r="Q491" s="44"/>
      <c r="R491" s="44"/>
      <c r="S491" s="44"/>
      <c r="T491" s="44"/>
      <c r="U491" s="44"/>
      <c r="V491" s="44"/>
      <c r="W491" s="44"/>
      <c r="X491" s="44"/>
      <c r="Y491" s="44"/>
    </row>
    <row r="492">
      <c r="A492" s="45" t="s">
        <v>3117</v>
      </c>
      <c r="B492" s="44"/>
      <c r="C492" s="55" t="s">
        <v>3118</v>
      </c>
      <c r="D492" s="44"/>
      <c r="E492" s="44"/>
      <c r="F492" s="44"/>
      <c r="G492" s="44"/>
      <c r="H492" s="44"/>
      <c r="I492" s="44"/>
      <c r="J492" s="44"/>
      <c r="K492" s="44"/>
      <c r="L492" s="44"/>
      <c r="M492" s="44"/>
      <c r="N492" s="44"/>
      <c r="O492" s="44"/>
      <c r="P492" s="44"/>
      <c r="Q492" s="44"/>
      <c r="R492" s="44"/>
      <c r="S492" s="44"/>
      <c r="T492" s="44"/>
      <c r="U492" s="44"/>
      <c r="V492" s="44"/>
      <c r="W492" s="44"/>
      <c r="X492" s="44"/>
      <c r="Y492" s="44"/>
    </row>
    <row r="493">
      <c r="A493" s="45" t="s">
        <v>3119</v>
      </c>
      <c r="B493" s="44"/>
      <c r="C493" s="55" t="s">
        <v>3120</v>
      </c>
      <c r="D493" s="44"/>
      <c r="E493" s="44"/>
      <c r="F493" s="44"/>
      <c r="G493" s="44"/>
      <c r="H493" s="44"/>
      <c r="I493" s="44"/>
      <c r="J493" s="44"/>
      <c r="K493" s="44"/>
      <c r="L493" s="44"/>
      <c r="M493" s="44"/>
      <c r="N493" s="44"/>
      <c r="O493" s="44"/>
      <c r="P493" s="44"/>
      <c r="Q493" s="44"/>
      <c r="R493" s="44"/>
      <c r="S493" s="44"/>
      <c r="T493" s="44"/>
      <c r="U493" s="44"/>
      <c r="V493" s="44"/>
      <c r="W493" s="44"/>
      <c r="X493" s="44"/>
      <c r="Y493" s="44"/>
    </row>
    <row r="494">
      <c r="A494" s="45" t="s">
        <v>3121</v>
      </c>
      <c r="B494" s="44"/>
      <c r="C494" s="55" t="s">
        <v>3122</v>
      </c>
      <c r="D494" s="44"/>
      <c r="E494" s="44"/>
      <c r="F494" s="44"/>
      <c r="G494" s="44"/>
      <c r="H494" s="44"/>
      <c r="I494" s="44"/>
      <c r="J494" s="44"/>
      <c r="K494" s="44"/>
      <c r="L494" s="44"/>
      <c r="M494" s="44"/>
      <c r="N494" s="44"/>
      <c r="O494" s="44"/>
      <c r="P494" s="44"/>
      <c r="Q494" s="44"/>
      <c r="R494" s="44"/>
      <c r="S494" s="44"/>
      <c r="T494" s="44"/>
      <c r="U494" s="44"/>
      <c r="V494" s="44"/>
      <c r="W494" s="44"/>
      <c r="X494" s="44"/>
      <c r="Y494" s="44"/>
    </row>
    <row r="495">
      <c r="A495" s="45"/>
      <c r="B495" s="44"/>
      <c r="C495" s="55"/>
      <c r="D495" s="44"/>
      <c r="E495" s="44"/>
      <c r="F495" s="44"/>
      <c r="G495" s="44"/>
      <c r="H495" s="44"/>
      <c r="I495" s="44"/>
      <c r="J495" s="44"/>
      <c r="K495" s="44"/>
      <c r="L495" s="44"/>
      <c r="M495" s="44"/>
      <c r="N495" s="44"/>
      <c r="O495" s="44"/>
      <c r="P495" s="44"/>
      <c r="Q495" s="44"/>
      <c r="R495" s="44"/>
      <c r="S495" s="44"/>
      <c r="T495" s="44"/>
      <c r="U495" s="44"/>
      <c r="V495" s="44"/>
      <c r="W495" s="44"/>
      <c r="X495" s="44"/>
      <c r="Y495" s="44"/>
    </row>
    <row r="496">
      <c r="A496" s="45" t="s">
        <v>3123</v>
      </c>
      <c r="B496" s="44"/>
      <c r="C496" s="55" t="s">
        <v>3124</v>
      </c>
      <c r="D496" s="44"/>
      <c r="E496" s="45"/>
      <c r="F496" s="44"/>
      <c r="G496" s="44"/>
      <c r="H496" s="44"/>
      <c r="I496" s="44"/>
      <c r="J496" s="44"/>
      <c r="K496" s="44"/>
      <c r="L496" s="44"/>
      <c r="M496" s="44"/>
      <c r="N496" s="44"/>
      <c r="O496" s="44"/>
      <c r="P496" s="44"/>
      <c r="Q496" s="44"/>
      <c r="R496" s="44"/>
      <c r="S496" s="44"/>
      <c r="T496" s="44"/>
      <c r="U496" s="44"/>
      <c r="V496" s="44"/>
      <c r="W496" s="44"/>
      <c r="X496" s="44"/>
      <c r="Y496" s="44"/>
    </row>
    <row r="497">
      <c r="A497" s="45" t="s">
        <v>3125</v>
      </c>
      <c r="B497" s="44"/>
      <c r="C497" s="55" t="s">
        <v>3126</v>
      </c>
      <c r="D497" s="44"/>
      <c r="E497" s="45">
        <v>1.0</v>
      </c>
      <c r="F497" s="44"/>
      <c r="G497" s="44"/>
      <c r="H497" s="44"/>
      <c r="I497" s="44"/>
      <c r="J497" s="44"/>
      <c r="K497" s="44"/>
      <c r="L497" s="44"/>
      <c r="M497" s="44"/>
      <c r="N497" s="44"/>
      <c r="O497" s="44"/>
      <c r="P497" s="44"/>
      <c r="Q497" s="44"/>
      <c r="R497" s="44"/>
      <c r="S497" s="44"/>
      <c r="T497" s="44"/>
      <c r="U497" s="44"/>
      <c r="V497" s="44"/>
      <c r="W497" s="44"/>
      <c r="X497" s="44"/>
      <c r="Y497" s="44"/>
    </row>
    <row r="498">
      <c r="A498" s="45"/>
      <c r="B498" s="44"/>
      <c r="C498" s="55"/>
      <c r="D498" s="44"/>
      <c r="E498" s="44"/>
      <c r="F498" s="44"/>
      <c r="G498" s="44"/>
      <c r="H498" s="44"/>
      <c r="I498" s="44"/>
      <c r="J498" s="44"/>
      <c r="K498" s="44"/>
      <c r="L498" s="44"/>
      <c r="M498" s="44"/>
      <c r="N498" s="44"/>
      <c r="O498" s="44"/>
      <c r="P498" s="44"/>
      <c r="Q498" s="44"/>
      <c r="R498" s="44"/>
      <c r="S498" s="44"/>
      <c r="T498" s="44"/>
      <c r="U498" s="44"/>
      <c r="V498" s="44"/>
      <c r="W498" s="44"/>
      <c r="X498" s="44"/>
      <c r="Y498" s="44"/>
    </row>
    <row r="499">
      <c r="A499" s="45"/>
      <c r="B499" s="44"/>
      <c r="C499" s="55"/>
      <c r="D499" s="44"/>
      <c r="E499" s="44"/>
      <c r="F499" s="44"/>
      <c r="G499" s="44"/>
      <c r="H499" s="44"/>
      <c r="I499" s="44"/>
      <c r="J499" s="44"/>
      <c r="K499" s="44"/>
      <c r="L499" s="44"/>
      <c r="M499" s="44"/>
      <c r="N499" s="44"/>
      <c r="O499" s="44"/>
      <c r="P499" s="44"/>
      <c r="Q499" s="44"/>
      <c r="R499" s="44"/>
      <c r="S499" s="44"/>
      <c r="T499" s="44"/>
      <c r="U499" s="44"/>
      <c r="V499" s="44"/>
      <c r="W499" s="44"/>
      <c r="X499" s="44"/>
      <c r="Y499" s="44"/>
    </row>
    <row r="500">
      <c r="A500" s="45" t="s">
        <v>3127</v>
      </c>
      <c r="B500" s="44"/>
      <c r="C500" s="55" t="s">
        <v>3128</v>
      </c>
      <c r="D500" s="44"/>
      <c r="E500" s="44"/>
      <c r="F500" s="44"/>
      <c r="G500" s="44"/>
      <c r="H500" s="44"/>
      <c r="I500" s="44"/>
      <c r="J500" s="44"/>
      <c r="K500" s="44"/>
      <c r="L500" s="44"/>
      <c r="M500" s="44"/>
      <c r="N500" s="44"/>
      <c r="O500" s="44"/>
      <c r="P500" s="44"/>
      <c r="Q500" s="44"/>
      <c r="R500" s="44"/>
      <c r="S500" s="44"/>
      <c r="T500" s="44"/>
      <c r="U500" s="44"/>
      <c r="V500" s="44"/>
      <c r="W500" s="44"/>
      <c r="X500" s="44"/>
      <c r="Y500" s="44"/>
    </row>
    <row r="501">
      <c r="A501" s="44"/>
      <c r="B501" s="44"/>
      <c r="C501" s="55"/>
      <c r="D501" s="44"/>
      <c r="E501" s="44"/>
      <c r="F501" s="44"/>
      <c r="G501" s="44"/>
      <c r="H501" s="44"/>
      <c r="I501" s="44"/>
      <c r="J501" s="44"/>
      <c r="K501" s="44"/>
      <c r="L501" s="44"/>
      <c r="M501" s="44"/>
      <c r="N501" s="44"/>
      <c r="O501" s="44"/>
      <c r="P501" s="44"/>
      <c r="Q501" s="44"/>
      <c r="R501" s="44"/>
      <c r="S501" s="44"/>
      <c r="T501" s="44"/>
      <c r="U501" s="44"/>
      <c r="V501" s="44"/>
      <c r="W501" s="44"/>
      <c r="X501" s="44"/>
      <c r="Y501" s="44"/>
    </row>
    <row r="502">
      <c r="A502" s="45" t="s">
        <v>3129</v>
      </c>
      <c r="B502" s="44"/>
      <c r="C502" s="55" t="s">
        <v>3130</v>
      </c>
      <c r="D502" s="44"/>
      <c r="E502" s="44"/>
      <c r="F502" s="44"/>
      <c r="G502" s="44"/>
      <c r="H502" s="44"/>
      <c r="I502" s="44"/>
      <c r="J502" s="44"/>
      <c r="K502" s="44"/>
      <c r="L502" s="44"/>
      <c r="M502" s="44"/>
      <c r="N502" s="44"/>
      <c r="O502" s="44"/>
      <c r="P502" s="44"/>
      <c r="Q502" s="44"/>
      <c r="R502" s="44"/>
      <c r="S502" s="44"/>
      <c r="T502" s="44"/>
      <c r="U502" s="44"/>
      <c r="V502" s="44"/>
      <c r="W502" s="44"/>
      <c r="X502" s="44"/>
      <c r="Y502" s="44"/>
    </row>
    <row r="503">
      <c r="A503" s="45" t="s">
        <v>3131</v>
      </c>
      <c r="B503" s="44"/>
      <c r="C503" s="55"/>
      <c r="D503" s="44"/>
      <c r="E503" s="45" t="s">
        <v>3088</v>
      </c>
      <c r="F503" s="44"/>
      <c r="G503" s="44"/>
      <c r="H503" s="44"/>
      <c r="I503" s="44"/>
      <c r="J503" s="44"/>
      <c r="K503" s="44"/>
      <c r="L503" s="44"/>
      <c r="M503" s="44"/>
      <c r="N503" s="44"/>
      <c r="O503" s="44"/>
      <c r="P503" s="44"/>
      <c r="Q503" s="44"/>
      <c r="R503" s="44"/>
      <c r="S503" s="44"/>
      <c r="T503" s="44"/>
      <c r="U503" s="44"/>
      <c r="V503" s="44"/>
      <c r="W503" s="44"/>
      <c r="X503" s="44"/>
      <c r="Y503" s="44"/>
    </row>
    <row r="504">
      <c r="A504" s="45" t="s">
        <v>3132</v>
      </c>
      <c r="B504" s="44"/>
      <c r="C504" s="55" t="s">
        <v>3133</v>
      </c>
      <c r="D504" s="44"/>
      <c r="E504" s="44"/>
      <c r="F504" s="44"/>
      <c r="G504" s="44"/>
      <c r="H504" s="44"/>
      <c r="I504" s="44"/>
      <c r="J504" s="44"/>
      <c r="K504" s="44"/>
      <c r="L504" s="44"/>
      <c r="M504" s="44"/>
      <c r="N504" s="44"/>
      <c r="O504" s="44"/>
      <c r="P504" s="44"/>
      <c r="Q504" s="44"/>
      <c r="R504" s="44"/>
      <c r="S504" s="44"/>
      <c r="T504" s="44"/>
      <c r="U504" s="44"/>
      <c r="V504" s="44"/>
      <c r="W504" s="44"/>
      <c r="X504" s="44"/>
      <c r="Y504" s="44"/>
    </row>
    <row r="505">
      <c r="A505" s="45" t="s">
        <v>3134</v>
      </c>
      <c r="B505" s="44"/>
      <c r="C505" s="55"/>
      <c r="D505" s="44"/>
      <c r="E505" s="44"/>
      <c r="F505" s="44"/>
      <c r="G505" s="44"/>
      <c r="H505" s="44"/>
      <c r="I505" s="44"/>
      <c r="J505" s="44"/>
      <c r="K505" s="44"/>
      <c r="L505" s="44"/>
      <c r="M505" s="44"/>
      <c r="N505" s="44"/>
      <c r="O505" s="44"/>
      <c r="P505" s="44"/>
      <c r="Q505" s="44"/>
      <c r="R505" s="44"/>
      <c r="S505" s="44"/>
      <c r="T505" s="44"/>
      <c r="U505" s="44"/>
      <c r="V505" s="44"/>
      <c r="W505" s="44"/>
      <c r="X505" s="44"/>
      <c r="Y505" s="44"/>
    </row>
    <row r="506">
      <c r="A506" s="45"/>
      <c r="B506" s="44"/>
      <c r="C506" s="55"/>
      <c r="D506" s="44"/>
      <c r="E506" s="44"/>
      <c r="F506" s="44"/>
      <c r="G506" s="44"/>
      <c r="H506" s="44"/>
      <c r="I506" s="44"/>
      <c r="J506" s="44"/>
      <c r="K506" s="44"/>
      <c r="L506" s="44"/>
      <c r="M506" s="44"/>
      <c r="N506" s="44"/>
      <c r="O506" s="44"/>
      <c r="P506" s="44"/>
      <c r="Q506" s="44"/>
      <c r="R506" s="44"/>
      <c r="S506" s="44"/>
      <c r="T506" s="44"/>
      <c r="U506" s="44"/>
      <c r="V506" s="44"/>
      <c r="W506" s="44"/>
      <c r="X506" s="44"/>
      <c r="Y506" s="44"/>
    </row>
    <row r="507">
      <c r="A507" s="75" t="s">
        <v>3135</v>
      </c>
      <c r="B507" s="44"/>
      <c r="C507" s="55" t="s">
        <v>3130</v>
      </c>
      <c r="D507" s="44"/>
      <c r="E507" s="44"/>
      <c r="F507" s="44"/>
      <c r="G507" s="44"/>
      <c r="H507" s="44"/>
      <c r="I507" s="44"/>
      <c r="J507" s="44"/>
      <c r="K507" s="44"/>
      <c r="L507" s="44"/>
      <c r="M507" s="44"/>
      <c r="N507" s="44"/>
      <c r="O507" s="44"/>
      <c r="P507" s="44"/>
      <c r="Q507" s="44"/>
      <c r="R507" s="44"/>
      <c r="S507" s="44"/>
      <c r="T507" s="44"/>
      <c r="U507" s="44"/>
      <c r="V507" s="44"/>
      <c r="W507" s="44"/>
      <c r="X507" s="44"/>
      <c r="Y507" s="44"/>
    </row>
    <row r="508">
      <c r="A508" s="45" t="s">
        <v>3136</v>
      </c>
      <c r="B508" s="44"/>
      <c r="C508" s="55" t="s">
        <v>3137</v>
      </c>
      <c r="D508" s="44"/>
      <c r="E508" s="44"/>
      <c r="F508" s="44"/>
      <c r="G508" s="44"/>
      <c r="H508" s="44"/>
      <c r="I508" s="44"/>
      <c r="J508" s="44"/>
      <c r="K508" s="44"/>
      <c r="L508" s="44"/>
      <c r="M508" s="44"/>
      <c r="N508" s="44"/>
      <c r="O508" s="44"/>
      <c r="P508" s="44"/>
      <c r="Q508" s="44"/>
      <c r="R508" s="44"/>
      <c r="S508" s="44"/>
      <c r="T508" s="44"/>
      <c r="U508" s="44"/>
      <c r="V508" s="44"/>
      <c r="W508" s="44"/>
      <c r="X508" s="44"/>
      <c r="Y508" s="44"/>
    </row>
    <row r="509">
      <c r="A509" s="45" t="s">
        <v>3138</v>
      </c>
      <c r="B509" s="44"/>
      <c r="C509" s="55"/>
      <c r="D509" s="44"/>
      <c r="E509" s="45" t="s">
        <v>3088</v>
      </c>
      <c r="F509" s="44"/>
      <c r="G509" s="44"/>
      <c r="H509" s="44"/>
      <c r="I509" s="44"/>
      <c r="J509" s="44"/>
      <c r="K509" s="44"/>
      <c r="L509" s="44"/>
      <c r="M509" s="44"/>
      <c r="N509" s="44"/>
      <c r="O509" s="44"/>
      <c r="P509" s="44"/>
      <c r="Q509" s="44"/>
      <c r="R509" s="44"/>
      <c r="S509" s="44"/>
      <c r="T509" s="44"/>
      <c r="U509" s="44"/>
      <c r="V509" s="44"/>
      <c r="W509" s="44"/>
      <c r="X509" s="44"/>
      <c r="Y509" s="44"/>
    </row>
    <row r="510">
      <c r="A510" s="45" t="s">
        <v>3139</v>
      </c>
      <c r="B510" s="44"/>
      <c r="C510" s="55"/>
      <c r="D510" s="44"/>
      <c r="E510" s="45" t="s">
        <v>3088</v>
      </c>
      <c r="F510" s="44"/>
      <c r="G510" s="44"/>
      <c r="H510" s="44"/>
      <c r="I510" s="44"/>
      <c r="J510" s="44"/>
      <c r="K510" s="44"/>
      <c r="L510" s="44"/>
      <c r="M510" s="44"/>
      <c r="N510" s="44"/>
      <c r="O510" s="44"/>
      <c r="P510" s="44"/>
      <c r="Q510" s="44"/>
      <c r="R510" s="44"/>
      <c r="S510" s="44"/>
      <c r="T510" s="44"/>
      <c r="U510" s="44"/>
      <c r="V510" s="44"/>
      <c r="W510" s="44"/>
      <c r="X510" s="44"/>
      <c r="Y510" s="44"/>
    </row>
    <row r="511">
      <c r="A511" s="44"/>
      <c r="B511" s="44"/>
      <c r="C511" s="55"/>
      <c r="D511" s="44"/>
      <c r="E511" s="44"/>
      <c r="F511" s="44"/>
      <c r="G511" s="44"/>
      <c r="H511" s="44"/>
      <c r="I511" s="44"/>
      <c r="J511" s="44"/>
      <c r="K511" s="44"/>
      <c r="L511" s="44"/>
      <c r="M511" s="44"/>
      <c r="N511" s="44"/>
      <c r="O511" s="44"/>
      <c r="P511" s="44"/>
      <c r="Q511" s="44"/>
      <c r="R511" s="44"/>
      <c r="S511" s="44"/>
      <c r="T511" s="44"/>
      <c r="U511" s="44"/>
      <c r="V511" s="44"/>
      <c r="W511" s="44"/>
      <c r="X511" s="44"/>
      <c r="Y511" s="44"/>
    </row>
    <row r="512">
      <c r="A512" s="44"/>
      <c r="B512" s="44"/>
      <c r="C512" s="55"/>
      <c r="D512" s="44"/>
      <c r="E512" s="44"/>
      <c r="F512" s="44"/>
      <c r="G512" s="44"/>
      <c r="H512" s="44"/>
      <c r="I512" s="44"/>
      <c r="J512" s="44"/>
      <c r="K512" s="44"/>
      <c r="L512" s="44"/>
      <c r="M512" s="44"/>
      <c r="N512" s="44"/>
      <c r="O512" s="44"/>
      <c r="P512" s="44"/>
      <c r="Q512" s="44"/>
      <c r="R512" s="44"/>
      <c r="S512" s="44"/>
      <c r="T512" s="44"/>
      <c r="U512" s="44"/>
      <c r="V512" s="44"/>
      <c r="W512" s="44"/>
      <c r="X512" s="44"/>
      <c r="Y512" s="44"/>
    </row>
    <row r="513">
      <c r="A513" s="44"/>
      <c r="B513" s="44"/>
      <c r="C513" s="55"/>
      <c r="D513" s="44"/>
      <c r="E513" s="44"/>
      <c r="F513" s="44"/>
      <c r="G513" s="44"/>
      <c r="H513" s="44"/>
      <c r="I513" s="44"/>
      <c r="J513" s="44"/>
      <c r="K513" s="44"/>
      <c r="L513" s="44"/>
      <c r="M513" s="44"/>
      <c r="N513" s="44"/>
      <c r="O513" s="44"/>
      <c r="P513" s="44"/>
      <c r="Q513" s="44"/>
      <c r="R513" s="44"/>
      <c r="S513" s="44"/>
      <c r="T513" s="44"/>
      <c r="U513" s="44"/>
      <c r="V513" s="44"/>
      <c r="W513" s="44"/>
      <c r="X513" s="44"/>
      <c r="Y513" s="44"/>
    </row>
    <row r="514">
      <c r="A514" s="45" t="s">
        <v>3140</v>
      </c>
      <c r="B514" s="44"/>
      <c r="C514" s="55"/>
      <c r="D514" s="44"/>
      <c r="E514" s="44"/>
      <c r="F514" s="44"/>
      <c r="G514" s="44"/>
      <c r="H514" s="44"/>
      <c r="I514" s="44"/>
      <c r="J514" s="44"/>
      <c r="K514" s="44"/>
      <c r="L514" s="44"/>
      <c r="M514" s="44"/>
      <c r="N514" s="44"/>
      <c r="O514" s="44"/>
      <c r="P514" s="44"/>
      <c r="Q514" s="44"/>
      <c r="R514" s="44"/>
      <c r="S514" s="44"/>
      <c r="T514" s="44"/>
      <c r="U514" s="44"/>
      <c r="V514" s="44"/>
      <c r="W514" s="44"/>
      <c r="X514" s="44"/>
      <c r="Y514" s="44"/>
    </row>
    <row r="515">
      <c r="A515" s="44"/>
      <c r="B515" s="44"/>
      <c r="C515" s="55"/>
      <c r="D515" s="44"/>
      <c r="E515" s="44"/>
      <c r="F515" s="44"/>
      <c r="G515" s="44"/>
      <c r="H515" s="44"/>
      <c r="I515" s="44"/>
      <c r="J515" s="44"/>
      <c r="K515" s="44"/>
      <c r="L515" s="44"/>
      <c r="M515" s="44"/>
      <c r="N515" s="44"/>
      <c r="O515" s="44"/>
      <c r="P515" s="44"/>
      <c r="Q515" s="44"/>
      <c r="R515" s="44"/>
      <c r="S515" s="44"/>
      <c r="T515" s="44"/>
      <c r="U515" s="44"/>
      <c r="V515" s="44"/>
      <c r="W515" s="44"/>
      <c r="X515" s="44"/>
      <c r="Y515" s="44"/>
    </row>
    <row r="516">
      <c r="A516" s="45" t="s">
        <v>3141</v>
      </c>
      <c r="B516" s="44"/>
      <c r="C516" s="55" t="s">
        <v>3142</v>
      </c>
      <c r="D516" s="44"/>
      <c r="E516" s="44"/>
      <c r="F516" s="44"/>
      <c r="G516" s="44"/>
      <c r="H516" s="44"/>
      <c r="I516" s="44"/>
      <c r="J516" s="44"/>
      <c r="K516" s="44"/>
      <c r="L516" s="44"/>
      <c r="M516" s="44"/>
      <c r="N516" s="44"/>
      <c r="O516" s="44"/>
      <c r="P516" s="44"/>
      <c r="Q516" s="44"/>
      <c r="R516" s="44"/>
      <c r="S516" s="44"/>
      <c r="T516" s="44"/>
      <c r="U516" s="44"/>
      <c r="V516" s="44"/>
      <c r="W516" s="44"/>
      <c r="X516" s="44"/>
      <c r="Y516" s="44"/>
    </row>
    <row r="517">
      <c r="A517" s="45" t="s">
        <v>3143</v>
      </c>
      <c r="B517" s="44"/>
      <c r="C517" s="55" t="s">
        <v>3144</v>
      </c>
      <c r="D517" s="44"/>
      <c r="E517" s="44"/>
      <c r="F517" s="44"/>
      <c r="G517" s="44"/>
      <c r="H517" s="44"/>
      <c r="I517" s="44"/>
      <c r="J517" s="44"/>
      <c r="K517" s="44"/>
      <c r="L517" s="44"/>
      <c r="M517" s="44"/>
      <c r="N517" s="44"/>
      <c r="O517" s="44"/>
      <c r="P517" s="44"/>
      <c r="Q517" s="44"/>
      <c r="R517" s="44"/>
      <c r="S517" s="44"/>
      <c r="T517" s="44"/>
      <c r="U517" s="44"/>
      <c r="V517" s="44"/>
      <c r="W517" s="44"/>
      <c r="X517" s="44"/>
      <c r="Y517" s="44"/>
    </row>
    <row r="518">
      <c r="A518" s="45" t="s">
        <v>3145</v>
      </c>
      <c r="B518" s="44"/>
      <c r="C518" s="55" t="s">
        <v>3146</v>
      </c>
      <c r="D518" s="44"/>
      <c r="E518" s="45"/>
      <c r="F518" s="44"/>
      <c r="G518" s="44"/>
      <c r="H518" s="44"/>
      <c r="I518" s="44"/>
      <c r="J518" s="44"/>
      <c r="K518" s="44"/>
      <c r="L518" s="44"/>
      <c r="M518" s="44"/>
      <c r="N518" s="44"/>
      <c r="O518" s="44"/>
      <c r="P518" s="44"/>
      <c r="Q518" s="44"/>
      <c r="R518" s="44"/>
      <c r="S518" s="44"/>
      <c r="T518" s="44"/>
      <c r="U518" s="44"/>
      <c r="V518" s="44"/>
      <c r="W518" s="44"/>
      <c r="X518" s="44"/>
      <c r="Y518" s="44"/>
    </row>
    <row r="519">
      <c r="A519" s="45" t="s">
        <v>3147</v>
      </c>
      <c r="B519" s="44"/>
      <c r="C519" s="55"/>
      <c r="D519" s="44"/>
      <c r="E519" s="45"/>
      <c r="F519" s="44"/>
      <c r="G519" s="44"/>
      <c r="H519" s="44"/>
      <c r="I519" s="44"/>
      <c r="J519" s="44"/>
      <c r="K519" s="44"/>
      <c r="L519" s="44"/>
      <c r="M519" s="44"/>
      <c r="N519" s="44"/>
      <c r="O519" s="44"/>
      <c r="P519" s="44"/>
      <c r="Q519" s="44"/>
      <c r="R519" s="44"/>
      <c r="S519" s="44"/>
      <c r="T519" s="44"/>
      <c r="U519" s="44"/>
      <c r="V519" s="44"/>
      <c r="W519" s="44"/>
      <c r="X519" s="44"/>
      <c r="Y519" s="44"/>
    </row>
    <row r="520">
      <c r="A520" s="45"/>
      <c r="B520" s="44"/>
      <c r="C520" s="55"/>
      <c r="D520" s="44"/>
      <c r="E520" s="45"/>
      <c r="F520" s="44"/>
      <c r="G520" s="44"/>
      <c r="H520" s="44"/>
      <c r="I520" s="44"/>
      <c r="J520" s="44"/>
      <c r="K520" s="44"/>
      <c r="L520" s="44"/>
      <c r="M520" s="44"/>
      <c r="N520" s="44"/>
      <c r="O520" s="44"/>
      <c r="P520" s="44"/>
      <c r="Q520" s="44"/>
      <c r="R520" s="44"/>
      <c r="S520" s="44"/>
      <c r="T520" s="44"/>
      <c r="U520" s="44"/>
      <c r="V520" s="44"/>
      <c r="W520" s="44"/>
      <c r="X520" s="44"/>
      <c r="Y520" s="44"/>
    </row>
    <row r="521">
      <c r="A521" s="45" t="s">
        <v>3148</v>
      </c>
      <c r="B521" s="44"/>
      <c r="C521" s="55" t="s">
        <v>3149</v>
      </c>
      <c r="D521" s="44"/>
      <c r="E521" s="45">
        <v>2.0</v>
      </c>
      <c r="F521" s="44"/>
      <c r="G521" s="44"/>
      <c r="H521" s="44"/>
      <c r="I521" s="44"/>
      <c r="J521" s="44"/>
      <c r="K521" s="44"/>
      <c r="L521" s="44"/>
      <c r="M521" s="44"/>
      <c r="N521" s="44"/>
      <c r="O521" s="44"/>
      <c r="P521" s="44"/>
      <c r="Q521" s="44"/>
      <c r="R521" s="44"/>
      <c r="S521" s="44"/>
      <c r="T521" s="44"/>
      <c r="U521" s="44"/>
      <c r="V521" s="44"/>
      <c r="W521" s="44"/>
      <c r="X521" s="44"/>
      <c r="Y521" s="44"/>
    </row>
    <row r="522">
      <c r="A522" s="45" t="s">
        <v>3150</v>
      </c>
      <c r="B522" s="44"/>
      <c r="C522" s="55"/>
      <c r="D522" s="44"/>
      <c r="E522" s="45" t="s">
        <v>3088</v>
      </c>
      <c r="F522" s="44"/>
      <c r="G522" s="44"/>
      <c r="H522" s="44"/>
      <c r="I522" s="44"/>
      <c r="J522" s="44"/>
      <c r="K522" s="44"/>
      <c r="L522" s="44"/>
      <c r="M522" s="44"/>
      <c r="N522" s="44"/>
      <c r="O522" s="44"/>
      <c r="P522" s="44"/>
      <c r="Q522" s="44"/>
      <c r="R522" s="44"/>
      <c r="S522" s="44"/>
      <c r="T522" s="44"/>
      <c r="U522" s="44"/>
      <c r="V522" s="44"/>
      <c r="W522" s="44"/>
      <c r="X522" s="44"/>
      <c r="Y522" s="44"/>
    </row>
    <row r="523">
      <c r="A523" s="45"/>
      <c r="B523" s="44"/>
      <c r="C523" s="55"/>
      <c r="D523" s="44"/>
      <c r="E523" s="45"/>
      <c r="F523" s="44"/>
      <c r="G523" s="44"/>
      <c r="H523" s="44"/>
      <c r="I523" s="44"/>
      <c r="J523" s="44"/>
      <c r="K523" s="44"/>
      <c r="L523" s="44"/>
      <c r="M523" s="44"/>
      <c r="N523" s="44"/>
      <c r="O523" s="44"/>
      <c r="P523" s="44"/>
      <c r="Q523" s="44"/>
      <c r="R523" s="44"/>
      <c r="S523" s="44"/>
      <c r="T523" s="44"/>
      <c r="U523" s="44"/>
      <c r="V523" s="44"/>
      <c r="W523" s="44"/>
      <c r="X523" s="44"/>
      <c r="Y523" s="44"/>
    </row>
    <row r="524">
      <c r="A524" s="45" t="s">
        <v>3151</v>
      </c>
      <c r="B524" s="44"/>
      <c r="C524" s="55"/>
      <c r="D524" s="44"/>
      <c r="E524" s="45"/>
      <c r="F524" s="44"/>
      <c r="G524" s="44"/>
      <c r="H524" s="44"/>
      <c r="I524" s="44"/>
      <c r="J524" s="44"/>
      <c r="K524" s="44"/>
      <c r="L524" s="44"/>
      <c r="M524" s="44"/>
      <c r="N524" s="44"/>
      <c r="O524" s="44"/>
      <c r="P524" s="44"/>
      <c r="Q524" s="44"/>
      <c r="R524" s="44"/>
      <c r="S524" s="44"/>
      <c r="T524" s="44"/>
      <c r="U524" s="44"/>
      <c r="V524" s="44"/>
      <c r="W524" s="44"/>
      <c r="X524" s="44"/>
      <c r="Y524" s="44"/>
    </row>
    <row r="525">
      <c r="A525" s="45" t="s">
        <v>3152</v>
      </c>
      <c r="B525" s="44"/>
      <c r="C525" s="55"/>
      <c r="D525" s="44"/>
      <c r="E525" s="45"/>
      <c r="F525" s="44"/>
      <c r="G525" s="44"/>
      <c r="H525" s="44"/>
      <c r="I525" s="44"/>
      <c r="J525" s="44"/>
      <c r="K525" s="44"/>
      <c r="L525" s="44"/>
      <c r="M525" s="44"/>
      <c r="N525" s="44"/>
      <c r="O525" s="44"/>
      <c r="P525" s="44"/>
      <c r="Q525" s="44"/>
      <c r="R525" s="44"/>
      <c r="S525" s="44"/>
      <c r="T525" s="44"/>
      <c r="U525" s="44"/>
      <c r="V525" s="44"/>
      <c r="W525" s="44"/>
      <c r="X525" s="44"/>
      <c r="Y525" s="44"/>
    </row>
    <row r="526">
      <c r="A526" s="45"/>
      <c r="B526" s="44"/>
      <c r="C526" s="55"/>
      <c r="D526" s="44"/>
      <c r="E526" s="45"/>
      <c r="F526" s="44"/>
      <c r="G526" s="44"/>
      <c r="H526" s="44"/>
      <c r="I526" s="44"/>
      <c r="J526" s="44"/>
      <c r="K526" s="44"/>
      <c r="L526" s="44"/>
      <c r="M526" s="44"/>
      <c r="N526" s="44"/>
      <c r="O526" s="44"/>
      <c r="P526" s="44"/>
      <c r="Q526" s="44"/>
      <c r="R526" s="44"/>
      <c r="S526" s="44"/>
      <c r="T526" s="44"/>
      <c r="U526" s="44"/>
      <c r="V526" s="44"/>
      <c r="W526" s="44"/>
      <c r="X526" s="44"/>
      <c r="Y526" s="44"/>
    </row>
    <row r="527">
      <c r="A527" s="45" t="s">
        <v>3153</v>
      </c>
      <c r="B527" s="44"/>
      <c r="C527" s="55"/>
      <c r="D527" s="44"/>
      <c r="E527" s="45" t="s">
        <v>3154</v>
      </c>
      <c r="F527" s="44"/>
      <c r="G527" s="44"/>
      <c r="H527" s="44"/>
      <c r="I527" s="44"/>
      <c r="J527" s="44"/>
      <c r="K527" s="44"/>
      <c r="L527" s="44"/>
      <c r="M527" s="44"/>
      <c r="N527" s="44"/>
      <c r="O527" s="44"/>
      <c r="P527" s="44"/>
      <c r="Q527" s="44"/>
      <c r="R527" s="44"/>
      <c r="S527" s="44"/>
      <c r="T527" s="44"/>
      <c r="U527" s="44"/>
      <c r="V527" s="44"/>
      <c r="W527" s="44"/>
      <c r="X527" s="44"/>
      <c r="Y527" s="44"/>
    </row>
    <row r="528">
      <c r="A528" s="45" t="s">
        <v>3155</v>
      </c>
      <c r="B528" s="44"/>
      <c r="C528" s="55"/>
      <c r="D528" s="44"/>
      <c r="E528" s="44"/>
      <c r="F528" s="44"/>
      <c r="G528" s="44"/>
      <c r="H528" s="44"/>
      <c r="I528" s="44"/>
      <c r="J528" s="44"/>
      <c r="K528" s="44"/>
      <c r="L528" s="44"/>
      <c r="M528" s="44"/>
      <c r="N528" s="44"/>
      <c r="O528" s="44"/>
      <c r="P528" s="44"/>
      <c r="Q528" s="44"/>
      <c r="R528" s="44"/>
      <c r="S528" s="44"/>
      <c r="T528" s="44"/>
      <c r="U528" s="44"/>
      <c r="V528" s="44"/>
      <c r="W528" s="44"/>
      <c r="X528" s="44"/>
      <c r="Y528" s="44"/>
    </row>
    <row r="529">
      <c r="A529" s="45"/>
      <c r="B529" s="44"/>
      <c r="C529" s="55"/>
      <c r="D529" s="44"/>
      <c r="E529" s="44"/>
      <c r="F529" s="44"/>
      <c r="G529" s="44"/>
      <c r="H529" s="44"/>
      <c r="I529" s="44"/>
      <c r="J529" s="44"/>
      <c r="K529" s="44"/>
      <c r="L529" s="44"/>
      <c r="M529" s="44"/>
      <c r="N529" s="44"/>
      <c r="O529" s="44"/>
      <c r="P529" s="44"/>
      <c r="Q529" s="44"/>
      <c r="R529" s="44"/>
      <c r="S529" s="44"/>
      <c r="T529" s="44"/>
      <c r="U529" s="44"/>
      <c r="V529" s="44"/>
      <c r="W529" s="44"/>
      <c r="X529" s="44"/>
      <c r="Y529" s="44"/>
    </row>
    <row r="530">
      <c r="A530" s="45"/>
      <c r="B530" s="44"/>
      <c r="C530" s="55"/>
      <c r="D530" s="44"/>
      <c r="E530" s="44"/>
      <c r="F530" s="44"/>
      <c r="G530" s="44"/>
      <c r="H530" s="44"/>
      <c r="I530" s="44"/>
      <c r="J530" s="44"/>
      <c r="K530" s="44"/>
      <c r="L530" s="44"/>
      <c r="M530" s="44"/>
      <c r="N530" s="44"/>
      <c r="O530" s="44"/>
      <c r="P530" s="44"/>
      <c r="Q530" s="44"/>
      <c r="R530" s="44"/>
      <c r="S530" s="44"/>
      <c r="T530" s="44"/>
      <c r="U530" s="44"/>
      <c r="V530" s="44"/>
      <c r="W530" s="44"/>
      <c r="X530" s="44"/>
      <c r="Y530" s="44"/>
    </row>
    <row r="531">
      <c r="A531" s="45" t="s">
        <v>3156</v>
      </c>
      <c r="B531" s="44"/>
      <c r="C531" s="55"/>
      <c r="D531" s="44"/>
      <c r="E531" s="44"/>
      <c r="F531" s="44"/>
      <c r="G531" s="44"/>
      <c r="H531" s="44"/>
      <c r="I531" s="44"/>
      <c r="J531" s="44"/>
      <c r="K531" s="44"/>
      <c r="L531" s="44"/>
      <c r="M531" s="44"/>
      <c r="N531" s="44"/>
      <c r="O531" s="44"/>
      <c r="P531" s="44"/>
      <c r="Q531" s="44"/>
      <c r="R531" s="44"/>
      <c r="S531" s="44"/>
      <c r="T531" s="44"/>
      <c r="U531" s="44"/>
      <c r="V531" s="44"/>
      <c r="W531" s="44"/>
      <c r="X531" s="44"/>
      <c r="Y531" s="44"/>
    </row>
    <row r="532">
      <c r="A532" s="45" t="s">
        <v>3157</v>
      </c>
      <c r="B532" s="44"/>
      <c r="C532" s="55"/>
      <c r="D532" s="44"/>
      <c r="E532" s="44"/>
      <c r="F532" s="44"/>
      <c r="G532" s="44"/>
      <c r="H532" s="44"/>
      <c r="I532" s="44"/>
      <c r="J532" s="44"/>
      <c r="K532" s="44"/>
      <c r="L532" s="44"/>
      <c r="M532" s="44"/>
      <c r="N532" s="44"/>
      <c r="O532" s="44"/>
      <c r="P532" s="44"/>
      <c r="Q532" s="44"/>
      <c r="R532" s="44"/>
      <c r="S532" s="44"/>
      <c r="T532" s="44"/>
      <c r="U532" s="44"/>
      <c r="V532" s="44"/>
      <c r="W532" s="44"/>
      <c r="X532" s="44"/>
      <c r="Y532" s="44"/>
    </row>
    <row r="533">
      <c r="A533" s="45"/>
      <c r="B533" s="44"/>
      <c r="C533" s="55"/>
      <c r="D533" s="44"/>
      <c r="E533" s="44"/>
      <c r="F533" s="44"/>
      <c r="G533" s="44"/>
      <c r="H533" s="44"/>
      <c r="I533" s="44"/>
      <c r="J533" s="44"/>
      <c r="K533" s="44"/>
      <c r="L533" s="44"/>
      <c r="M533" s="44"/>
      <c r="N533" s="44"/>
      <c r="O533" s="44"/>
      <c r="P533" s="44"/>
      <c r="Q533" s="44"/>
      <c r="R533" s="44"/>
      <c r="S533" s="44"/>
      <c r="T533" s="44"/>
      <c r="U533" s="44"/>
      <c r="V533" s="44"/>
      <c r="W533" s="44"/>
      <c r="X533" s="44"/>
      <c r="Y533" s="44"/>
    </row>
    <row r="534">
      <c r="A534" s="1" t="s">
        <v>3158</v>
      </c>
      <c r="B534" s="44"/>
      <c r="C534" s="55"/>
      <c r="D534" s="44"/>
      <c r="E534" s="44"/>
      <c r="F534" s="44"/>
      <c r="G534" s="44"/>
      <c r="H534" s="44"/>
      <c r="I534" s="44"/>
      <c r="J534" s="44"/>
      <c r="K534" s="44"/>
      <c r="L534" s="44"/>
      <c r="M534" s="44"/>
      <c r="N534" s="44"/>
      <c r="O534" s="44"/>
      <c r="P534" s="44"/>
      <c r="Q534" s="44"/>
      <c r="R534" s="44"/>
      <c r="S534" s="44"/>
      <c r="T534" s="44"/>
      <c r="U534" s="44"/>
      <c r="V534" s="44"/>
      <c r="W534" s="44"/>
      <c r="X534" s="44"/>
      <c r="Y534" s="44"/>
    </row>
    <row r="535">
      <c r="A535" s="1" t="s">
        <v>3159</v>
      </c>
      <c r="B535" s="44"/>
      <c r="C535" s="55"/>
      <c r="D535" s="44"/>
      <c r="E535" s="44"/>
      <c r="F535" s="44"/>
      <c r="G535" s="44"/>
      <c r="H535" s="44"/>
      <c r="I535" s="44"/>
      <c r="J535" s="44"/>
      <c r="K535" s="44"/>
      <c r="L535" s="44"/>
      <c r="M535" s="44"/>
      <c r="N535" s="44"/>
      <c r="O535" s="44"/>
      <c r="P535" s="44"/>
      <c r="Q535" s="44"/>
      <c r="R535" s="44"/>
      <c r="S535" s="44"/>
      <c r="T535" s="44"/>
      <c r="U535" s="44"/>
      <c r="V535" s="44"/>
      <c r="W535" s="44"/>
      <c r="X535" s="44"/>
      <c r="Y535" s="44"/>
    </row>
    <row r="536">
      <c r="A536" s="1" t="s">
        <v>3160</v>
      </c>
      <c r="B536" s="44"/>
      <c r="C536" s="55"/>
      <c r="D536" s="44"/>
      <c r="E536" s="44"/>
      <c r="F536" s="44"/>
      <c r="G536" s="44"/>
      <c r="H536" s="44"/>
      <c r="I536" s="44"/>
      <c r="J536" s="44"/>
      <c r="K536" s="44"/>
      <c r="L536" s="44"/>
      <c r="M536" s="44"/>
      <c r="N536" s="44"/>
      <c r="O536" s="44"/>
      <c r="P536" s="44"/>
      <c r="Q536" s="44"/>
      <c r="R536" s="44"/>
      <c r="S536" s="44"/>
      <c r="T536" s="44"/>
      <c r="U536" s="44"/>
      <c r="V536" s="44"/>
      <c r="W536" s="44"/>
      <c r="X536" s="44"/>
      <c r="Y536" s="44"/>
    </row>
    <row r="537">
      <c r="A537" s="1" t="s">
        <v>3161</v>
      </c>
      <c r="B537" s="44"/>
      <c r="C537" s="55"/>
      <c r="D537" s="44"/>
      <c r="E537" s="44"/>
      <c r="F537" s="44"/>
      <c r="G537" s="44"/>
      <c r="H537" s="44"/>
      <c r="I537" s="44"/>
      <c r="J537" s="44"/>
      <c r="K537" s="44"/>
      <c r="L537" s="44"/>
      <c r="M537" s="44"/>
      <c r="N537" s="44"/>
      <c r="O537" s="44"/>
      <c r="P537" s="44"/>
      <c r="Q537" s="44"/>
      <c r="R537" s="44"/>
      <c r="S537" s="44"/>
      <c r="T537" s="44"/>
      <c r="U537" s="44"/>
      <c r="V537" s="44"/>
      <c r="W537" s="44"/>
      <c r="X537" s="44"/>
      <c r="Y537" s="44"/>
    </row>
    <row r="538">
      <c r="A538" s="1" t="s">
        <v>3162</v>
      </c>
      <c r="B538" s="44"/>
      <c r="C538" s="55"/>
      <c r="D538" s="44"/>
      <c r="E538" s="44"/>
      <c r="F538" s="44"/>
      <c r="G538" s="44"/>
      <c r="H538" s="44"/>
      <c r="I538" s="44"/>
      <c r="J538" s="44"/>
      <c r="K538" s="44"/>
      <c r="L538" s="44"/>
      <c r="M538" s="44"/>
      <c r="N538" s="44"/>
      <c r="O538" s="44"/>
      <c r="P538" s="44"/>
      <c r="Q538" s="44"/>
      <c r="R538" s="44"/>
      <c r="S538" s="44"/>
      <c r="T538" s="44"/>
      <c r="U538" s="44"/>
      <c r="V538" s="44"/>
      <c r="W538" s="44"/>
      <c r="X538" s="44"/>
      <c r="Y538" s="44"/>
    </row>
    <row r="539">
      <c r="A539" s="45"/>
      <c r="B539" s="44"/>
      <c r="C539" s="55"/>
      <c r="D539" s="44"/>
      <c r="E539" s="44"/>
      <c r="F539" s="44"/>
      <c r="G539" s="44"/>
      <c r="H539" s="44"/>
      <c r="I539" s="44"/>
      <c r="J539" s="44"/>
      <c r="K539" s="44"/>
      <c r="L539" s="44"/>
      <c r="M539" s="44"/>
      <c r="N539" s="44"/>
      <c r="O539" s="44"/>
      <c r="P539" s="44"/>
      <c r="Q539" s="44"/>
      <c r="R539" s="44"/>
      <c r="S539" s="44"/>
      <c r="T539" s="44"/>
      <c r="U539" s="44"/>
      <c r="V539" s="44"/>
      <c r="W539" s="44"/>
      <c r="X539" s="44"/>
      <c r="Y539" s="44"/>
    </row>
    <row r="540">
      <c r="A540" s="76" t="s">
        <v>3163</v>
      </c>
      <c r="B540" s="44"/>
      <c r="C540" s="55"/>
      <c r="D540" s="44"/>
      <c r="E540" s="44"/>
      <c r="F540" s="44"/>
      <c r="G540" s="44"/>
      <c r="H540" s="44"/>
      <c r="I540" s="44"/>
      <c r="J540" s="44"/>
      <c r="K540" s="44"/>
      <c r="L540" s="44"/>
      <c r="M540" s="44"/>
      <c r="N540" s="44"/>
      <c r="O540" s="44"/>
      <c r="P540" s="44"/>
      <c r="Q540" s="44"/>
      <c r="R540" s="44"/>
      <c r="S540" s="44"/>
      <c r="T540" s="44"/>
      <c r="U540" s="44"/>
      <c r="V540" s="44"/>
      <c r="W540" s="44"/>
      <c r="X540" s="44"/>
      <c r="Y540" s="44"/>
    </row>
    <row r="541">
      <c r="A541" s="76" t="s">
        <v>3164</v>
      </c>
      <c r="B541" s="44"/>
      <c r="C541" s="55"/>
      <c r="D541" s="44"/>
      <c r="E541" s="44"/>
      <c r="F541" s="44"/>
      <c r="G541" s="44"/>
      <c r="H541" s="44"/>
      <c r="I541" s="44"/>
      <c r="J541" s="44"/>
      <c r="K541" s="44"/>
      <c r="L541" s="44"/>
      <c r="M541" s="44"/>
      <c r="N541" s="44"/>
      <c r="O541" s="44"/>
      <c r="P541" s="44"/>
      <c r="Q541" s="44"/>
      <c r="R541" s="44"/>
      <c r="S541" s="44"/>
      <c r="T541" s="44"/>
      <c r="U541" s="44"/>
      <c r="V541" s="44"/>
      <c r="W541" s="44"/>
      <c r="X541" s="44"/>
      <c r="Y541" s="44"/>
    </row>
    <row r="542">
      <c r="A542" s="76" t="s">
        <v>3165</v>
      </c>
      <c r="B542" s="44"/>
      <c r="C542" s="55"/>
      <c r="D542" s="44"/>
      <c r="E542" s="44"/>
      <c r="F542" s="44"/>
      <c r="G542" s="44"/>
      <c r="H542" s="44"/>
      <c r="I542" s="44"/>
      <c r="J542" s="44"/>
      <c r="K542" s="44"/>
      <c r="L542" s="44"/>
      <c r="M542" s="44"/>
      <c r="N542" s="44"/>
      <c r="O542" s="44"/>
      <c r="P542" s="44"/>
      <c r="Q542" s="44"/>
      <c r="R542" s="44"/>
      <c r="S542" s="44"/>
      <c r="T542" s="44"/>
      <c r="U542" s="44"/>
      <c r="V542" s="44"/>
      <c r="W542" s="44"/>
      <c r="X542" s="44"/>
      <c r="Y542" s="44"/>
    </row>
    <row r="543">
      <c r="A543" s="76" t="s">
        <v>3166</v>
      </c>
      <c r="B543" s="44"/>
      <c r="C543" s="55"/>
      <c r="D543" s="44"/>
      <c r="E543" s="44"/>
      <c r="F543" s="44"/>
      <c r="G543" s="44"/>
      <c r="H543" s="44"/>
      <c r="I543" s="44"/>
      <c r="J543" s="44"/>
      <c r="K543" s="44"/>
      <c r="L543" s="44"/>
      <c r="M543" s="44"/>
      <c r="N543" s="44"/>
      <c r="O543" s="44"/>
      <c r="P543" s="44"/>
      <c r="Q543" s="44"/>
      <c r="R543" s="44"/>
      <c r="S543" s="44"/>
      <c r="T543" s="44"/>
      <c r="U543" s="44"/>
      <c r="V543" s="44"/>
      <c r="W543" s="44"/>
      <c r="X543" s="44"/>
      <c r="Y543" s="44"/>
    </row>
    <row r="544">
      <c r="A544" s="76" t="s">
        <v>3167</v>
      </c>
      <c r="B544" s="44"/>
      <c r="C544" s="55"/>
      <c r="D544" s="44"/>
      <c r="E544" s="44"/>
      <c r="F544" s="44"/>
      <c r="G544" s="44"/>
      <c r="H544" s="44"/>
      <c r="I544" s="44"/>
      <c r="J544" s="44"/>
      <c r="K544" s="44"/>
      <c r="L544" s="44"/>
      <c r="M544" s="44"/>
      <c r="N544" s="44"/>
      <c r="O544" s="44"/>
      <c r="P544" s="44"/>
      <c r="Q544" s="44"/>
      <c r="R544" s="44"/>
      <c r="S544" s="44"/>
      <c r="T544" s="44"/>
      <c r="U544" s="44"/>
      <c r="V544" s="44"/>
      <c r="W544" s="44"/>
      <c r="X544" s="44"/>
      <c r="Y544" s="44"/>
    </row>
    <row r="545">
      <c r="A545" s="45"/>
      <c r="B545" s="44"/>
      <c r="C545" s="55"/>
      <c r="D545" s="44"/>
      <c r="E545" s="44"/>
      <c r="F545" s="44"/>
      <c r="G545" s="44"/>
      <c r="H545" s="44"/>
      <c r="I545" s="44"/>
      <c r="J545" s="44"/>
      <c r="K545" s="44"/>
      <c r="L545" s="44"/>
      <c r="M545" s="44"/>
      <c r="N545" s="44"/>
      <c r="O545" s="44"/>
      <c r="P545" s="44"/>
      <c r="Q545" s="44"/>
      <c r="R545" s="44"/>
      <c r="S545" s="44"/>
      <c r="T545" s="44"/>
      <c r="U545" s="44"/>
      <c r="V545" s="44"/>
      <c r="W545" s="44"/>
      <c r="X545" s="44"/>
      <c r="Y545" s="44"/>
    </row>
    <row r="546">
      <c r="A546" s="45"/>
      <c r="B546" s="44"/>
      <c r="C546" s="55"/>
      <c r="D546" s="44"/>
      <c r="E546" s="44"/>
      <c r="F546" s="44"/>
      <c r="G546" s="44"/>
      <c r="H546" s="44"/>
      <c r="I546" s="44"/>
      <c r="J546" s="44"/>
      <c r="K546" s="44"/>
      <c r="L546" s="44"/>
      <c r="M546" s="44"/>
      <c r="N546" s="44"/>
      <c r="O546" s="44"/>
      <c r="P546" s="44"/>
      <c r="Q546" s="44"/>
      <c r="R546" s="44"/>
      <c r="S546" s="44"/>
      <c r="T546" s="44"/>
      <c r="U546" s="44"/>
      <c r="V546" s="44"/>
      <c r="W546" s="44"/>
      <c r="X546" s="44"/>
      <c r="Y546" s="44"/>
    </row>
    <row r="547">
      <c r="A547" s="45"/>
      <c r="B547" s="44"/>
      <c r="C547" s="55"/>
      <c r="D547" s="44"/>
      <c r="E547" s="44"/>
      <c r="F547" s="44"/>
      <c r="G547" s="44"/>
      <c r="H547" s="44"/>
      <c r="I547" s="44"/>
      <c r="J547" s="44"/>
      <c r="K547" s="44"/>
      <c r="L547" s="44"/>
      <c r="M547" s="44"/>
      <c r="N547" s="44"/>
      <c r="O547" s="44"/>
      <c r="P547" s="44"/>
      <c r="Q547" s="44"/>
      <c r="R547" s="44"/>
      <c r="S547" s="44"/>
      <c r="T547" s="44"/>
      <c r="U547" s="44"/>
      <c r="V547" s="44"/>
      <c r="W547" s="44"/>
      <c r="X547" s="44"/>
      <c r="Y547" s="44"/>
    </row>
    <row r="548">
      <c r="A548" s="45"/>
      <c r="B548" s="44"/>
      <c r="C548" s="55"/>
      <c r="D548" s="44"/>
      <c r="E548" s="44"/>
      <c r="F548" s="44"/>
      <c r="G548" s="44"/>
      <c r="H548" s="44"/>
      <c r="I548" s="44"/>
      <c r="J548" s="44"/>
      <c r="K548" s="44"/>
      <c r="L548" s="44"/>
      <c r="M548" s="44"/>
      <c r="N548" s="44"/>
      <c r="O548" s="44"/>
      <c r="P548" s="44"/>
      <c r="Q548" s="44"/>
      <c r="R548" s="44"/>
      <c r="S548" s="44"/>
      <c r="T548" s="44"/>
      <c r="U548" s="44"/>
      <c r="V548" s="44"/>
      <c r="W548" s="44"/>
      <c r="X548" s="44"/>
      <c r="Y548" s="44"/>
    </row>
    <row r="549">
      <c r="A549" s="45"/>
      <c r="B549" s="44"/>
      <c r="C549" s="55"/>
      <c r="D549" s="44"/>
      <c r="E549" s="44"/>
      <c r="F549" s="44"/>
      <c r="G549" s="44"/>
      <c r="H549" s="44"/>
      <c r="I549" s="44"/>
      <c r="J549" s="44"/>
      <c r="K549" s="44"/>
      <c r="L549" s="44"/>
      <c r="M549" s="44"/>
      <c r="N549" s="44"/>
      <c r="O549" s="44"/>
      <c r="P549" s="44"/>
      <c r="Q549" s="44"/>
      <c r="R549" s="44"/>
      <c r="S549" s="44"/>
      <c r="T549" s="44"/>
      <c r="U549" s="44"/>
      <c r="V549" s="44"/>
      <c r="W549" s="44"/>
      <c r="X549" s="44"/>
      <c r="Y549" s="44"/>
    </row>
    <row r="550">
      <c r="A550" s="45"/>
      <c r="B550" s="44"/>
      <c r="C550" s="55"/>
      <c r="D550" s="44"/>
      <c r="E550" s="44"/>
      <c r="F550" s="44"/>
      <c r="G550" s="44"/>
      <c r="H550" s="44"/>
      <c r="I550" s="44"/>
      <c r="J550" s="44"/>
      <c r="K550" s="44"/>
      <c r="L550" s="44"/>
      <c r="M550" s="44"/>
      <c r="N550" s="44"/>
      <c r="O550" s="44"/>
      <c r="P550" s="44"/>
      <c r="Q550" s="44"/>
      <c r="R550" s="44"/>
      <c r="S550" s="44"/>
      <c r="T550" s="44"/>
      <c r="U550" s="44"/>
      <c r="V550" s="44"/>
      <c r="W550" s="44"/>
      <c r="X550" s="44"/>
      <c r="Y550" s="44"/>
    </row>
    <row r="551">
      <c r="A551" s="45"/>
      <c r="B551" s="44"/>
      <c r="C551" s="55"/>
      <c r="D551" s="44"/>
      <c r="E551" s="44"/>
      <c r="F551" s="44"/>
      <c r="G551" s="44"/>
      <c r="H551" s="44"/>
      <c r="I551" s="44"/>
      <c r="J551" s="44"/>
      <c r="K551" s="44"/>
      <c r="L551" s="44"/>
      <c r="M551" s="44"/>
      <c r="N551" s="44"/>
      <c r="O551" s="44"/>
      <c r="P551" s="44"/>
      <c r="Q551" s="44"/>
      <c r="R551" s="44"/>
      <c r="S551" s="44"/>
      <c r="T551" s="44"/>
      <c r="U551" s="44"/>
      <c r="V551" s="44"/>
      <c r="W551" s="44"/>
      <c r="X551" s="44"/>
      <c r="Y551" s="44"/>
    </row>
    <row r="552">
      <c r="A552" s="45"/>
      <c r="B552" s="44"/>
      <c r="C552" s="55"/>
      <c r="D552" s="44"/>
      <c r="E552" s="44"/>
      <c r="F552" s="44"/>
      <c r="G552" s="44"/>
      <c r="H552" s="44"/>
      <c r="I552" s="44"/>
      <c r="J552" s="44"/>
      <c r="K552" s="44"/>
      <c r="L552" s="44"/>
      <c r="M552" s="44"/>
      <c r="N552" s="44"/>
      <c r="O552" s="44"/>
      <c r="P552" s="44"/>
      <c r="Q552" s="44"/>
      <c r="R552" s="44"/>
      <c r="S552" s="44"/>
      <c r="T552" s="44"/>
      <c r="U552" s="44"/>
      <c r="V552" s="44"/>
      <c r="W552" s="44"/>
      <c r="X552" s="44"/>
      <c r="Y552" s="44"/>
    </row>
    <row r="553">
      <c r="A553" s="45" t="s">
        <v>3168</v>
      </c>
      <c r="B553" s="44"/>
      <c r="C553" s="55" t="s">
        <v>3169</v>
      </c>
      <c r="D553" s="44"/>
      <c r="E553" s="44"/>
      <c r="F553" s="44"/>
      <c r="G553" s="44"/>
      <c r="H553" s="44"/>
      <c r="I553" s="44"/>
      <c r="J553" s="44"/>
      <c r="K553" s="44"/>
      <c r="L553" s="44"/>
      <c r="M553" s="44"/>
      <c r="N553" s="44"/>
      <c r="O553" s="44"/>
      <c r="P553" s="44"/>
      <c r="Q553" s="44"/>
      <c r="R553" s="44"/>
      <c r="S553" s="44"/>
      <c r="T553" s="44"/>
      <c r="U553" s="44"/>
      <c r="V553" s="44"/>
      <c r="W553" s="44"/>
      <c r="X553" s="44"/>
      <c r="Y553" s="44"/>
    </row>
    <row r="554">
      <c r="A554" s="45" t="s">
        <v>3170</v>
      </c>
      <c r="B554" s="44"/>
      <c r="C554" s="55"/>
      <c r="D554" s="44"/>
      <c r="E554" s="44"/>
      <c r="F554" s="44"/>
      <c r="G554" s="44"/>
      <c r="H554" s="44"/>
      <c r="I554" s="44"/>
      <c r="J554" s="44"/>
      <c r="K554" s="44"/>
      <c r="L554" s="44"/>
      <c r="M554" s="44"/>
      <c r="N554" s="44"/>
      <c r="O554" s="44"/>
      <c r="P554" s="44"/>
      <c r="Q554" s="44"/>
      <c r="R554" s="44"/>
      <c r="S554" s="44"/>
      <c r="T554" s="44"/>
      <c r="U554" s="44"/>
      <c r="V554" s="44"/>
      <c r="W554" s="44"/>
      <c r="X554" s="44"/>
      <c r="Y554" s="44"/>
    </row>
    <row r="555">
      <c r="A555" s="45" t="s">
        <v>3171</v>
      </c>
      <c r="B555" s="44"/>
      <c r="C555" s="55"/>
      <c r="D555" s="44"/>
      <c r="E555" s="44"/>
      <c r="F555" s="44"/>
      <c r="G555" s="44"/>
      <c r="H555" s="44"/>
      <c r="I555" s="44"/>
      <c r="J555" s="44"/>
      <c r="K555" s="44"/>
      <c r="L555" s="44"/>
      <c r="M555" s="44"/>
      <c r="N555" s="44"/>
      <c r="O555" s="44"/>
      <c r="P555" s="44"/>
      <c r="Q555" s="44"/>
      <c r="R555" s="44"/>
      <c r="S555" s="44"/>
      <c r="T555" s="44"/>
      <c r="U555" s="44"/>
      <c r="V555" s="44"/>
      <c r="W555" s="44"/>
      <c r="X555" s="44"/>
      <c r="Y555" s="44"/>
    </row>
    <row r="556">
      <c r="A556" s="45" t="s">
        <v>3172</v>
      </c>
      <c r="B556" s="44"/>
      <c r="C556" s="55"/>
      <c r="D556" s="44"/>
      <c r="E556" s="44"/>
      <c r="F556" s="44"/>
      <c r="G556" s="44"/>
      <c r="H556" s="44"/>
      <c r="I556" s="44"/>
      <c r="J556" s="44"/>
      <c r="K556" s="44"/>
      <c r="L556" s="44"/>
      <c r="M556" s="44"/>
      <c r="N556" s="44"/>
      <c r="O556" s="44"/>
      <c r="P556" s="44"/>
      <c r="Q556" s="44"/>
      <c r="R556" s="44"/>
      <c r="S556" s="44"/>
      <c r="T556" s="44"/>
      <c r="U556" s="44"/>
      <c r="V556" s="44"/>
      <c r="W556" s="44"/>
      <c r="X556" s="44"/>
      <c r="Y556" s="44"/>
    </row>
    <row r="557">
      <c r="A557" s="45"/>
      <c r="B557" s="44"/>
      <c r="C557" s="55"/>
      <c r="D557" s="44"/>
      <c r="E557" s="44"/>
      <c r="F557" s="44"/>
      <c r="G557" s="44"/>
      <c r="H557" s="44"/>
      <c r="I557" s="44"/>
      <c r="J557" s="44"/>
      <c r="K557" s="44"/>
      <c r="L557" s="44"/>
      <c r="M557" s="44"/>
      <c r="N557" s="44"/>
      <c r="O557" s="44"/>
      <c r="P557" s="44"/>
      <c r="Q557" s="44"/>
      <c r="R557" s="44"/>
      <c r="S557" s="44"/>
      <c r="T557" s="44"/>
      <c r="U557" s="44"/>
      <c r="V557" s="44"/>
      <c r="W557" s="44"/>
      <c r="X557" s="44"/>
      <c r="Y557" s="44"/>
    </row>
    <row r="558">
      <c r="A558" s="45"/>
      <c r="B558" s="44"/>
      <c r="C558" s="55"/>
      <c r="D558" s="44"/>
      <c r="E558" s="44"/>
      <c r="F558" s="44"/>
      <c r="G558" s="44"/>
      <c r="H558" s="44"/>
      <c r="I558" s="44"/>
      <c r="J558" s="44"/>
      <c r="K558" s="44"/>
      <c r="L558" s="44"/>
      <c r="M558" s="44"/>
      <c r="N558" s="44"/>
      <c r="O558" s="44"/>
      <c r="P558" s="44"/>
      <c r="Q558" s="44"/>
      <c r="R558" s="44"/>
      <c r="S558" s="44"/>
      <c r="T558" s="44"/>
      <c r="U558" s="44"/>
      <c r="V558" s="44"/>
      <c r="W558" s="44"/>
      <c r="X558" s="44"/>
      <c r="Y558" s="44"/>
    </row>
    <row r="559">
      <c r="A559" s="45" t="s">
        <v>3173</v>
      </c>
      <c r="B559" s="44"/>
      <c r="C559" s="55" t="s">
        <v>3174</v>
      </c>
      <c r="D559" s="44"/>
      <c r="E559" s="44"/>
      <c r="F559" s="44"/>
      <c r="G559" s="44"/>
      <c r="H559" s="44"/>
      <c r="I559" s="44"/>
      <c r="J559" s="44"/>
      <c r="K559" s="44"/>
      <c r="L559" s="44"/>
      <c r="M559" s="44"/>
      <c r="N559" s="44"/>
      <c r="O559" s="44"/>
      <c r="P559" s="44"/>
      <c r="Q559" s="44"/>
      <c r="R559" s="44"/>
      <c r="S559" s="44"/>
      <c r="T559" s="44"/>
      <c r="U559" s="44"/>
      <c r="V559" s="44"/>
      <c r="W559" s="44"/>
      <c r="X559" s="44"/>
      <c r="Y559" s="44"/>
    </row>
    <row r="560">
      <c r="A560" s="45" t="s">
        <v>3175</v>
      </c>
      <c r="B560" s="44"/>
      <c r="C560" s="55" t="s">
        <v>3176</v>
      </c>
      <c r="D560" s="44"/>
      <c r="E560" s="44"/>
      <c r="F560" s="44"/>
      <c r="G560" s="44"/>
      <c r="H560" s="44"/>
      <c r="I560" s="44"/>
      <c r="J560" s="44"/>
      <c r="K560" s="44"/>
      <c r="L560" s="44"/>
      <c r="M560" s="44"/>
      <c r="N560" s="44"/>
      <c r="O560" s="44"/>
      <c r="P560" s="44"/>
      <c r="Q560" s="44"/>
      <c r="R560" s="44"/>
      <c r="S560" s="44"/>
      <c r="T560" s="44"/>
      <c r="U560" s="44"/>
      <c r="V560" s="44"/>
      <c r="W560" s="44"/>
      <c r="X560" s="44"/>
      <c r="Y560" s="44"/>
    </row>
    <row r="561">
      <c r="A561" s="44"/>
      <c r="B561" s="44"/>
      <c r="C561" s="55"/>
      <c r="D561" s="44"/>
      <c r="E561" s="44"/>
      <c r="F561" s="44"/>
      <c r="G561" s="44"/>
      <c r="H561" s="44"/>
      <c r="I561" s="44"/>
      <c r="J561" s="44"/>
      <c r="K561" s="44"/>
      <c r="L561" s="44"/>
      <c r="M561" s="44"/>
      <c r="N561" s="44"/>
      <c r="O561" s="44"/>
      <c r="P561" s="44"/>
      <c r="Q561" s="44"/>
      <c r="R561" s="44"/>
      <c r="S561" s="44"/>
      <c r="T561" s="44"/>
      <c r="U561" s="44"/>
      <c r="V561" s="44"/>
      <c r="W561" s="44"/>
      <c r="X561" s="44"/>
      <c r="Y561" s="44"/>
    </row>
    <row r="562">
      <c r="A562" s="45" t="s">
        <v>3177</v>
      </c>
      <c r="B562" s="44"/>
      <c r="C562" s="55" t="s">
        <v>3178</v>
      </c>
      <c r="D562" s="44"/>
      <c r="E562" s="44"/>
      <c r="F562" s="44"/>
      <c r="G562" s="44"/>
      <c r="H562" s="44"/>
      <c r="I562" s="44"/>
      <c r="J562" s="44"/>
      <c r="K562" s="44"/>
      <c r="L562" s="44"/>
      <c r="M562" s="44"/>
      <c r="N562" s="44"/>
      <c r="O562" s="44"/>
      <c r="P562" s="44"/>
      <c r="Q562" s="44"/>
      <c r="R562" s="44"/>
      <c r="S562" s="44"/>
      <c r="T562" s="44"/>
      <c r="U562" s="44"/>
      <c r="V562" s="44"/>
      <c r="W562" s="44"/>
      <c r="X562" s="44"/>
      <c r="Y562" s="44"/>
    </row>
    <row r="563">
      <c r="A563" s="45" t="s">
        <v>3179</v>
      </c>
      <c r="B563" s="44"/>
      <c r="C563" s="55" t="s">
        <v>3180</v>
      </c>
      <c r="D563" s="44"/>
      <c r="E563" s="44"/>
      <c r="F563" s="44"/>
      <c r="G563" s="44"/>
      <c r="H563" s="44"/>
      <c r="I563" s="44"/>
      <c r="J563" s="44"/>
      <c r="K563" s="44"/>
      <c r="L563" s="44"/>
      <c r="M563" s="44"/>
      <c r="N563" s="44"/>
      <c r="O563" s="44"/>
      <c r="P563" s="44"/>
      <c r="Q563" s="44"/>
      <c r="R563" s="44"/>
      <c r="S563" s="44"/>
      <c r="T563" s="44"/>
      <c r="U563" s="44"/>
      <c r="V563" s="44"/>
      <c r="W563" s="44"/>
      <c r="X563" s="44"/>
      <c r="Y563" s="44"/>
    </row>
    <row r="564">
      <c r="A564" s="44"/>
      <c r="B564" s="44"/>
      <c r="C564" s="55"/>
      <c r="D564" s="44"/>
      <c r="E564" s="44"/>
      <c r="F564" s="44"/>
      <c r="G564" s="44"/>
      <c r="H564" s="44"/>
      <c r="I564" s="44"/>
      <c r="J564" s="44"/>
      <c r="K564" s="44"/>
      <c r="L564" s="44"/>
      <c r="M564" s="44"/>
      <c r="N564" s="44"/>
      <c r="O564" s="44"/>
      <c r="P564" s="44"/>
      <c r="Q564" s="44"/>
      <c r="R564" s="44"/>
      <c r="S564" s="44"/>
      <c r="T564" s="44"/>
      <c r="U564" s="44"/>
      <c r="V564" s="44"/>
      <c r="W564" s="44"/>
      <c r="X564" s="44"/>
      <c r="Y564" s="44"/>
    </row>
    <row r="565">
      <c r="A565" s="45" t="s">
        <v>3181</v>
      </c>
      <c r="B565" s="44" t="str">
        <f>IFERROR(__xludf.DUMMYFUNCTION("GOOGLETRANSLATE(A565,""de"",""en"")"),"You could have used another cup for this purpose.")</f>
        <v>You could have used another cup for this purpose.</v>
      </c>
      <c r="C565" s="55" t="s">
        <v>3182</v>
      </c>
      <c r="D565" s="44"/>
      <c r="E565" s="44"/>
      <c r="F565" s="44"/>
      <c r="G565" s="44"/>
      <c r="H565" s="44"/>
      <c r="I565" s="44"/>
      <c r="J565" s="44"/>
      <c r="K565" s="44"/>
      <c r="L565" s="44"/>
      <c r="M565" s="44"/>
      <c r="N565" s="44"/>
      <c r="O565" s="44"/>
      <c r="P565" s="44"/>
      <c r="Q565" s="44"/>
      <c r="R565" s="44"/>
      <c r="S565" s="44"/>
      <c r="T565" s="44"/>
      <c r="U565" s="44"/>
      <c r="V565" s="44"/>
      <c r="W565" s="44"/>
      <c r="X565" s="44"/>
      <c r="Y565" s="44"/>
    </row>
    <row r="566">
      <c r="A566" s="1" t="s">
        <v>3183</v>
      </c>
      <c r="B566" s="44" t="str">
        <f>IFERROR(__xludf.DUMMYFUNCTION("GOOGLETRANSLATE(A566,""de"",""en"")"),"The purpose of the meeting is important.")</f>
        <v>The purpose of the meeting is important.</v>
      </c>
      <c r="C566" s="55"/>
      <c r="D566" s="44"/>
      <c r="E566" s="44"/>
      <c r="F566" s="44"/>
      <c r="G566" s="44"/>
      <c r="H566" s="44"/>
      <c r="I566" s="44"/>
      <c r="J566" s="44"/>
      <c r="K566" s="44"/>
      <c r="L566" s="44"/>
      <c r="M566" s="44"/>
      <c r="N566" s="44"/>
      <c r="O566" s="44"/>
      <c r="P566" s="44"/>
      <c r="Q566" s="44"/>
      <c r="R566" s="44"/>
      <c r="S566" s="44"/>
      <c r="T566" s="44"/>
      <c r="U566" s="44"/>
      <c r="V566" s="44"/>
      <c r="W566" s="44"/>
      <c r="X566" s="44"/>
      <c r="Y566" s="44"/>
    </row>
    <row r="567">
      <c r="A567" s="1" t="s">
        <v>3184</v>
      </c>
      <c r="B567" s="44" t="str">
        <f>IFERROR(__xludf.DUMMYFUNCTION("GOOGLETRANSLATE(A567,""de"",""en"")"),"The purpose of the trip is relaxation.")</f>
        <v>The purpose of the trip is relaxation.</v>
      </c>
      <c r="C567" s="55"/>
      <c r="D567" s="44"/>
      <c r="E567" s="44"/>
      <c r="F567" s="44"/>
      <c r="G567" s="44"/>
      <c r="H567" s="44"/>
      <c r="I567" s="44"/>
      <c r="J567" s="44"/>
      <c r="K567" s="44"/>
      <c r="L567" s="44"/>
      <c r="M567" s="44"/>
      <c r="N567" s="44"/>
      <c r="O567" s="44"/>
      <c r="P567" s="44"/>
      <c r="Q567" s="44"/>
      <c r="R567" s="44"/>
      <c r="S567" s="44"/>
      <c r="T567" s="44"/>
      <c r="U567" s="44"/>
      <c r="V567" s="44"/>
      <c r="W567" s="44"/>
      <c r="X567" s="44"/>
      <c r="Y567" s="44"/>
    </row>
    <row r="568">
      <c r="A568" s="1" t="s">
        <v>3185</v>
      </c>
      <c r="B568" s="44" t="str">
        <f>IFERROR(__xludf.DUMMYFUNCTION("GOOGLETRANSLATE(A568,""de"",""en"")"),"Everyone has a purpose in life.")</f>
        <v>Everyone has a purpose in life.</v>
      </c>
      <c r="C568" s="55"/>
      <c r="D568" s="44"/>
      <c r="E568" s="44"/>
      <c r="F568" s="44"/>
      <c r="G568" s="44"/>
      <c r="H568" s="44"/>
      <c r="I568" s="44"/>
      <c r="J568" s="44"/>
      <c r="K568" s="44"/>
      <c r="L568" s="44"/>
      <c r="M568" s="44"/>
      <c r="N568" s="44"/>
      <c r="O568" s="44"/>
      <c r="P568" s="44"/>
      <c r="Q568" s="44"/>
      <c r="R568" s="44"/>
      <c r="S568" s="44"/>
      <c r="T568" s="44"/>
      <c r="U568" s="44"/>
      <c r="V568" s="44"/>
      <c r="W568" s="44"/>
      <c r="X568" s="44"/>
      <c r="Y568" s="44"/>
    </row>
    <row r="569">
      <c r="A569" s="1" t="s">
        <v>3186</v>
      </c>
      <c r="B569" s="44" t="str">
        <f>IFERROR(__xludf.DUMMYFUNCTION("GOOGLETRANSLATE(A569,""de"",""en"")"),"The purpose of the donation is to help.")</f>
        <v>The purpose of the donation is to help.</v>
      </c>
      <c r="C569" s="55"/>
      <c r="D569" s="44"/>
      <c r="E569" s="44"/>
      <c r="F569" s="44"/>
      <c r="G569" s="44"/>
      <c r="H569" s="44"/>
      <c r="I569" s="44"/>
      <c r="J569" s="44"/>
      <c r="K569" s="44"/>
      <c r="L569" s="44"/>
      <c r="M569" s="44"/>
      <c r="N569" s="44"/>
      <c r="O569" s="44"/>
      <c r="P569" s="44"/>
      <c r="Q569" s="44"/>
      <c r="R569" s="44"/>
      <c r="S569" s="44"/>
      <c r="T569" s="44"/>
      <c r="U569" s="44"/>
      <c r="V569" s="44"/>
      <c r="W569" s="44"/>
      <c r="X569" s="44"/>
      <c r="Y569" s="44"/>
    </row>
    <row r="570">
      <c r="A570" s="44"/>
      <c r="B570" s="44"/>
      <c r="C570" s="55"/>
      <c r="D570" s="44"/>
      <c r="E570" s="44"/>
      <c r="F570" s="44"/>
      <c r="G570" s="44"/>
      <c r="H570" s="44"/>
      <c r="I570" s="44"/>
      <c r="J570" s="44"/>
      <c r="K570" s="44"/>
      <c r="L570" s="44"/>
      <c r="M570" s="44"/>
      <c r="N570" s="44"/>
      <c r="O570" s="44"/>
      <c r="P570" s="44"/>
      <c r="Q570" s="44"/>
      <c r="R570" s="44"/>
      <c r="S570" s="44"/>
      <c r="T570" s="44"/>
      <c r="U570" s="44"/>
      <c r="V570" s="44"/>
      <c r="W570" s="44"/>
      <c r="X570" s="44"/>
      <c r="Y570" s="44"/>
    </row>
    <row r="571">
      <c r="A571" s="57" t="s">
        <v>3187</v>
      </c>
      <c r="B571" s="44"/>
      <c r="C571" s="55"/>
      <c r="D571" s="44"/>
      <c r="E571" s="44"/>
      <c r="F571" s="44"/>
      <c r="G571" s="44"/>
      <c r="H571" s="44"/>
      <c r="I571" s="44"/>
      <c r="J571" s="44"/>
      <c r="K571" s="44"/>
      <c r="L571" s="44"/>
      <c r="M571" s="44"/>
      <c r="N571" s="44"/>
      <c r="O571" s="44"/>
      <c r="P571" s="44"/>
      <c r="Q571" s="44"/>
      <c r="R571" s="44"/>
      <c r="S571" s="44"/>
      <c r="T571" s="44"/>
      <c r="U571" s="44"/>
      <c r="V571" s="44"/>
      <c r="W571" s="44"/>
      <c r="X571" s="44"/>
      <c r="Y571" s="44"/>
    </row>
    <row r="572">
      <c r="A572" s="45" t="s">
        <v>3188</v>
      </c>
      <c r="B572" s="44"/>
      <c r="C572" s="55"/>
      <c r="D572" s="44"/>
      <c r="E572" s="44"/>
      <c r="F572" s="44"/>
      <c r="G572" s="44"/>
      <c r="H572" s="44"/>
      <c r="I572" s="44"/>
      <c r="J572" s="44"/>
      <c r="K572" s="44"/>
      <c r="L572" s="44"/>
      <c r="M572" s="44"/>
      <c r="N572" s="44"/>
      <c r="O572" s="44"/>
      <c r="P572" s="44"/>
      <c r="Q572" s="44"/>
      <c r="R572" s="44"/>
      <c r="S572" s="44"/>
      <c r="T572" s="44"/>
      <c r="U572" s="44"/>
      <c r="V572" s="44"/>
      <c r="W572" s="44"/>
      <c r="X572" s="44"/>
      <c r="Y572" s="44"/>
    </row>
    <row r="573">
      <c r="A573" s="45" t="s">
        <v>3189</v>
      </c>
      <c r="B573" s="44"/>
      <c r="C573" s="55"/>
      <c r="D573" s="44"/>
      <c r="E573" s="44"/>
      <c r="F573" s="44"/>
      <c r="G573" s="44"/>
      <c r="H573" s="44"/>
      <c r="I573" s="44"/>
      <c r="J573" s="44"/>
      <c r="K573" s="44"/>
      <c r="L573" s="44"/>
      <c r="M573" s="44"/>
      <c r="N573" s="44"/>
      <c r="O573" s="44"/>
      <c r="P573" s="44"/>
      <c r="Q573" s="44"/>
      <c r="R573" s="44"/>
      <c r="S573" s="44"/>
      <c r="T573" s="44"/>
      <c r="U573" s="44"/>
      <c r="V573" s="44"/>
      <c r="W573" s="44"/>
      <c r="X573" s="44"/>
      <c r="Y573" s="44"/>
    </row>
    <row r="574">
      <c r="A574" s="55" t="s">
        <v>3190</v>
      </c>
      <c r="B574" s="44"/>
      <c r="C574" s="55"/>
      <c r="D574" s="44"/>
      <c r="E574" s="44"/>
      <c r="F574" s="44"/>
      <c r="G574" s="44"/>
      <c r="H574" s="44"/>
      <c r="I574" s="44"/>
      <c r="J574" s="44"/>
      <c r="K574" s="44"/>
      <c r="L574" s="44"/>
      <c r="M574" s="44"/>
      <c r="N574" s="44"/>
      <c r="O574" s="44"/>
      <c r="P574" s="44"/>
      <c r="Q574" s="44"/>
      <c r="R574" s="44"/>
      <c r="S574" s="44"/>
      <c r="T574" s="44"/>
      <c r="U574" s="44"/>
      <c r="V574" s="44"/>
      <c r="W574" s="44"/>
      <c r="X574" s="44"/>
      <c r="Y574" s="44"/>
    </row>
    <row r="575">
      <c r="A575" s="1" t="s">
        <v>3191</v>
      </c>
      <c r="B575" s="44"/>
      <c r="C575" s="55"/>
      <c r="D575" s="44"/>
      <c r="E575" s="44"/>
      <c r="F575" s="44"/>
      <c r="G575" s="44"/>
      <c r="H575" s="44"/>
      <c r="I575" s="44"/>
      <c r="J575" s="44"/>
      <c r="K575" s="44"/>
      <c r="L575" s="44"/>
      <c r="M575" s="44"/>
      <c r="N575" s="44"/>
      <c r="O575" s="44"/>
      <c r="P575" s="44"/>
      <c r="Q575" s="44"/>
      <c r="R575" s="44"/>
      <c r="S575" s="44"/>
      <c r="T575" s="44"/>
      <c r="U575" s="44"/>
      <c r="V575" s="44"/>
      <c r="W575" s="44"/>
      <c r="X575" s="44"/>
      <c r="Y575" s="44"/>
    </row>
    <row r="576">
      <c r="A576" s="55" t="s">
        <v>3192</v>
      </c>
      <c r="B576" s="44"/>
      <c r="C576" s="55"/>
      <c r="D576" s="44"/>
      <c r="E576" s="44"/>
      <c r="F576" s="44"/>
      <c r="G576" s="44"/>
      <c r="H576" s="44"/>
      <c r="I576" s="44"/>
      <c r="J576" s="44"/>
      <c r="K576" s="44"/>
      <c r="L576" s="44"/>
      <c r="M576" s="44"/>
      <c r="N576" s="44"/>
      <c r="O576" s="44"/>
      <c r="P576" s="44"/>
      <c r="Q576" s="44"/>
      <c r="R576" s="44"/>
      <c r="S576" s="44"/>
      <c r="T576" s="44"/>
      <c r="U576" s="44"/>
      <c r="V576" s="44"/>
      <c r="W576" s="44"/>
      <c r="X576" s="44"/>
      <c r="Y576" s="44"/>
    </row>
    <row r="577">
      <c r="A577" s="44"/>
      <c r="B577" s="44"/>
      <c r="C577" s="55"/>
      <c r="D577" s="44"/>
      <c r="E577" s="44"/>
      <c r="F577" s="44"/>
      <c r="G577" s="44"/>
      <c r="H577" s="44"/>
      <c r="I577" s="44"/>
      <c r="J577" s="44"/>
      <c r="K577" s="44"/>
      <c r="L577" s="44"/>
      <c r="M577" s="44"/>
      <c r="N577" s="44"/>
      <c r="O577" s="44"/>
      <c r="P577" s="44"/>
      <c r="Q577" s="44"/>
      <c r="R577" s="44"/>
      <c r="S577" s="44"/>
      <c r="T577" s="44"/>
      <c r="U577" s="44"/>
      <c r="V577" s="44"/>
      <c r="W577" s="44"/>
      <c r="X577" s="44"/>
      <c r="Y577" s="44"/>
    </row>
    <row r="578">
      <c r="A578" s="57" t="s">
        <v>3193</v>
      </c>
      <c r="B578" s="44"/>
      <c r="C578" s="55"/>
      <c r="D578" s="44"/>
      <c r="E578" s="44"/>
      <c r="F578" s="44"/>
      <c r="G578" s="44"/>
      <c r="H578" s="44"/>
      <c r="I578" s="44"/>
      <c r="J578" s="44"/>
      <c r="K578" s="44"/>
      <c r="L578" s="44"/>
      <c r="M578" s="44"/>
      <c r="N578" s="44"/>
      <c r="O578" s="44"/>
      <c r="P578" s="44"/>
      <c r="Q578" s="44"/>
      <c r="R578" s="44"/>
      <c r="S578" s="44"/>
      <c r="T578" s="44"/>
      <c r="U578" s="44"/>
      <c r="V578" s="44"/>
      <c r="W578" s="44"/>
      <c r="X578" s="44"/>
      <c r="Y578" s="44"/>
    </row>
    <row r="579">
      <c r="A579" s="45" t="s">
        <v>3194</v>
      </c>
      <c r="B579" s="44"/>
      <c r="C579" s="55"/>
      <c r="D579" s="44"/>
      <c r="E579" s="44"/>
      <c r="F579" s="44"/>
      <c r="G579" s="44"/>
      <c r="H579" s="44"/>
      <c r="I579" s="44"/>
      <c r="J579" s="44"/>
      <c r="K579" s="44"/>
      <c r="L579" s="44"/>
      <c r="M579" s="44"/>
      <c r="N579" s="44"/>
      <c r="O579" s="44"/>
      <c r="P579" s="44"/>
      <c r="Q579" s="44"/>
      <c r="R579" s="44"/>
      <c r="S579" s="44"/>
      <c r="T579" s="44"/>
      <c r="U579" s="44"/>
      <c r="V579" s="44"/>
      <c r="W579" s="44"/>
      <c r="X579" s="44"/>
      <c r="Y579" s="44"/>
    </row>
    <row r="580">
      <c r="A580" s="45" t="s">
        <v>3195</v>
      </c>
      <c r="B580" s="44"/>
      <c r="C580" s="55"/>
      <c r="D580" s="44"/>
      <c r="E580" s="44"/>
      <c r="F580" s="44"/>
      <c r="G580" s="44"/>
      <c r="H580" s="44"/>
      <c r="I580" s="44"/>
      <c r="J580" s="44"/>
      <c r="K580" s="44"/>
      <c r="L580" s="44"/>
      <c r="M580" s="44"/>
      <c r="N580" s="44"/>
      <c r="O580" s="44"/>
      <c r="P580" s="44"/>
      <c r="Q580" s="44"/>
      <c r="R580" s="44"/>
      <c r="S580" s="44"/>
      <c r="T580" s="44"/>
      <c r="U580" s="44"/>
      <c r="V580" s="44"/>
      <c r="W580" s="44"/>
      <c r="X580" s="44"/>
      <c r="Y580" s="44"/>
    </row>
    <row r="581">
      <c r="A581" s="44"/>
      <c r="B581" s="44"/>
      <c r="C581" s="55"/>
      <c r="D581" s="44"/>
      <c r="E581" s="44"/>
      <c r="F581" s="44"/>
      <c r="G581" s="44"/>
      <c r="H581" s="44"/>
      <c r="I581" s="44"/>
      <c r="J581" s="44"/>
      <c r="K581" s="44"/>
      <c r="L581" s="44"/>
      <c r="M581" s="44"/>
      <c r="N581" s="44"/>
      <c r="O581" s="44"/>
      <c r="P581" s="44"/>
      <c r="Q581" s="44"/>
      <c r="R581" s="44"/>
      <c r="S581" s="44"/>
      <c r="T581" s="44"/>
      <c r="U581" s="44"/>
      <c r="V581" s="44"/>
      <c r="W581" s="44"/>
      <c r="X581" s="44"/>
      <c r="Y581" s="44"/>
    </row>
    <row r="582">
      <c r="A582" s="57" t="s">
        <v>3196</v>
      </c>
      <c r="B582" s="44"/>
      <c r="C582" s="55"/>
      <c r="D582" s="44"/>
      <c r="E582" s="44"/>
      <c r="F582" s="44"/>
      <c r="G582" s="44"/>
      <c r="H582" s="44"/>
      <c r="I582" s="44"/>
      <c r="J582" s="44"/>
      <c r="K582" s="44"/>
      <c r="L582" s="44"/>
      <c r="M582" s="44"/>
      <c r="N582" s="44"/>
      <c r="O582" s="44"/>
      <c r="P582" s="44"/>
      <c r="Q582" s="44"/>
      <c r="R582" s="44"/>
      <c r="S582" s="44"/>
      <c r="T582" s="44"/>
      <c r="U582" s="44"/>
      <c r="V582" s="44"/>
      <c r="W582" s="44"/>
      <c r="X582" s="44"/>
      <c r="Y582" s="44"/>
    </row>
    <row r="583">
      <c r="A583" s="45" t="s">
        <v>3197</v>
      </c>
      <c r="B583" s="44"/>
      <c r="C583" s="55"/>
      <c r="D583" s="44"/>
      <c r="E583" s="44"/>
      <c r="F583" s="44"/>
      <c r="G583" s="44"/>
      <c r="H583" s="44"/>
      <c r="I583" s="44"/>
      <c r="J583" s="44"/>
      <c r="K583" s="44"/>
      <c r="L583" s="44"/>
      <c r="M583" s="44"/>
      <c r="N583" s="44"/>
      <c r="O583" s="44"/>
      <c r="P583" s="44"/>
      <c r="Q583" s="44"/>
      <c r="R583" s="44"/>
      <c r="S583" s="44"/>
      <c r="T583" s="44"/>
      <c r="U583" s="44"/>
      <c r="V583" s="44"/>
      <c r="W583" s="44"/>
      <c r="X583" s="44"/>
      <c r="Y583" s="44"/>
    </row>
    <row r="584">
      <c r="A584" s="44"/>
      <c r="B584" s="44"/>
      <c r="C584" s="55"/>
      <c r="D584" s="44"/>
      <c r="E584" s="44"/>
      <c r="F584" s="44"/>
      <c r="G584" s="44"/>
      <c r="H584" s="44"/>
      <c r="I584" s="44"/>
      <c r="J584" s="44"/>
      <c r="K584" s="44"/>
      <c r="L584" s="44"/>
      <c r="M584" s="44"/>
      <c r="N584" s="44"/>
      <c r="O584" s="44"/>
      <c r="P584" s="44"/>
      <c r="Q584" s="44"/>
      <c r="R584" s="44"/>
      <c r="S584" s="44"/>
      <c r="T584" s="44"/>
      <c r="U584" s="44"/>
      <c r="V584" s="44"/>
      <c r="W584" s="44"/>
      <c r="X584" s="44"/>
      <c r="Y584" s="44"/>
    </row>
    <row r="585">
      <c r="A585" s="57" t="s">
        <v>3198</v>
      </c>
      <c r="B585" s="44"/>
      <c r="C585" s="55"/>
      <c r="D585" s="44"/>
      <c r="E585" s="44"/>
      <c r="F585" s="44"/>
      <c r="G585" s="44"/>
      <c r="H585" s="44"/>
      <c r="I585" s="44"/>
      <c r="J585" s="44"/>
      <c r="K585" s="44"/>
      <c r="L585" s="44"/>
      <c r="M585" s="44"/>
      <c r="N585" s="44"/>
      <c r="O585" s="44"/>
      <c r="P585" s="44"/>
      <c r="Q585" s="44"/>
      <c r="R585" s="44"/>
      <c r="S585" s="44"/>
      <c r="T585" s="44"/>
      <c r="U585" s="44"/>
      <c r="V585" s="44"/>
      <c r="W585" s="44"/>
      <c r="X585" s="44"/>
      <c r="Y585" s="44"/>
    </row>
    <row r="586">
      <c r="A586" s="45" t="s">
        <v>3199</v>
      </c>
      <c r="B586" s="44"/>
      <c r="C586" s="55"/>
      <c r="D586" s="44"/>
      <c r="E586" s="44"/>
      <c r="F586" s="44"/>
      <c r="G586" s="44"/>
      <c r="H586" s="44"/>
      <c r="I586" s="44"/>
      <c r="J586" s="44"/>
      <c r="K586" s="44"/>
      <c r="L586" s="44"/>
      <c r="M586" s="44"/>
      <c r="N586" s="44"/>
      <c r="O586" s="44"/>
      <c r="P586" s="44"/>
      <c r="Q586" s="44"/>
      <c r="R586" s="44"/>
      <c r="S586" s="44"/>
      <c r="T586" s="44"/>
      <c r="U586" s="44"/>
      <c r="V586" s="44"/>
      <c r="W586" s="44"/>
      <c r="X586" s="44"/>
      <c r="Y586" s="44"/>
    </row>
    <row r="587">
      <c r="A587" s="1" t="s">
        <v>3200</v>
      </c>
      <c r="B587" s="44"/>
      <c r="C587" s="55"/>
      <c r="D587" s="44"/>
      <c r="E587" s="44"/>
      <c r="F587" s="44"/>
      <c r="G587" s="44"/>
      <c r="H587" s="44"/>
      <c r="I587" s="44"/>
      <c r="J587" s="44"/>
      <c r="K587" s="44"/>
      <c r="L587" s="44"/>
      <c r="M587" s="44"/>
      <c r="N587" s="44"/>
      <c r="O587" s="44"/>
      <c r="P587" s="44"/>
      <c r="Q587" s="44"/>
      <c r="R587" s="44"/>
      <c r="S587" s="44"/>
      <c r="T587" s="44"/>
      <c r="U587" s="44"/>
      <c r="V587" s="44"/>
      <c r="W587" s="44"/>
      <c r="X587" s="44"/>
      <c r="Y587" s="44"/>
    </row>
    <row r="588">
      <c r="A588" s="1" t="s">
        <v>3201</v>
      </c>
      <c r="B588" s="44"/>
      <c r="C588" s="55"/>
      <c r="D588" s="44"/>
      <c r="E588" s="44"/>
      <c r="F588" s="44"/>
      <c r="G588" s="44"/>
      <c r="H588" s="44"/>
      <c r="I588" s="44"/>
      <c r="J588" s="44"/>
      <c r="K588" s="44"/>
      <c r="L588" s="44"/>
      <c r="M588" s="44"/>
      <c r="N588" s="44"/>
      <c r="O588" s="44"/>
      <c r="P588" s="44"/>
      <c r="Q588" s="44"/>
      <c r="R588" s="44"/>
      <c r="S588" s="44"/>
      <c r="T588" s="44"/>
      <c r="U588" s="44"/>
      <c r="V588" s="44"/>
      <c r="W588" s="44"/>
      <c r="X588" s="44"/>
      <c r="Y588" s="44"/>
    </row>
    <row r="589">
      <c r="A589" s="1" t="s">
        <v>3202</v>
      </c>
      <c r="B589" s="44"/>
      <c r="C589" s="55"/>
      <c r="D589" s="44"/>
      <c r="E589" s="44"/>
      <c r="F589" s="44"/>
      <c r="G589" s="44"/>
      <c r="H589" s="44"/>
      <c r="I589" s="44"/>
      <c r="J589" s="44"/>
      <c r="K589" s="44"/>
      <c r="L589" s="44"/>
      <c r="M589" s="44"/>
      <c r="N589" s="44"/>
      <c r="O589" s="44"/>
      <c r="P589" s="44"/>
      <c r="Q589" s="44"/>
      <c r="R589" s="44"/>
      <c r="S589" s="44"/>
      <c r="T589" s="44"/>
      <c r="U589" s="44"/>
      <c r="V589" s="44"/>
      <c r="W589" s="44"/>
      <c r="X589" s="44"/>
      <c r="Y589" s="44"/>
    </row>
    <row r="590">
      <c r="A590" s="1" t="s">
        <v>3203</v>
      </c>
      <c r="B590" s="44"/>
      <c r="C590" s="55"/>
      <c r="D590" s="44"/>
      <c r="E590" s="44"/>
      <c r="F590" s="44"/>
      <c r="G590" s="44"/>
      <c r="H590" s="44"/>
      <c r="I590" s="44"/>
      <c r="J590" s="44"/>
      <c r="K590" s="44"/>
      <c r="L590" s="44"/>
      <c r="M590" s="44"/>
      <c r="N590" s="44"/>
      <c r="O590" s="44"/>
      <c r="P590" s="44"/>
      <c r="Q590" s="44"/>
      <c r="R590" s="44"/>
      <c r="S590" s="44"/>
      <c r="T590" s="44"/>
      <c r="U590" s="44"/>
      <c r="V590" s="44"/>
      <c r="W590" s="44"/>
      <c r="X590" s="44"/>
      <c r="Y590" s="44"/>
    </row>
    <row r="591">
      <c r="A591" s="1" t="s">
        <v>3204</v>
      </c>
      <c r="B591" s="44"/>
      <c r="C591" s="55"/>
      <c r="D591" s="44"/>
      <c r="E591" s="44"/>
      <c r="F591" s="44"/>
      <c r="G591" s="44"/>
      <c r="H591" s="44"/>
      <c r="I591" s="44"/>
      <c r="J591" s="44"/>
      <c r="K591" s="44"/>
      <c r="L591" s="44"/>
      <c r="M591" s="44"/>
      <c r="N591" s="44"/>
      <c r="O591" s="44"/>
      <c r="P591" s="44"/>
      <c r="Q591" s="44"/>
      <c r="R591" s="44"/>
      <c r="S591" s="44"/>
      <c r="T591" s="44"/>
      <c r="U591" s="44"/>
      <c r="V591" s="44"/>
      <c r="W591" s="44"/>
      <c r="X591" s="44"/>
      <c r="Y591" s="44"/>
    </row>
    <row r="592">
      <c r="A592" s="45"/>
      <c r="B592" s="44"/>
      <c r="C592" s="55"/>
      <c r="D592" s="44"/>
      <c r="E592" s="44"/>
      <c r="F592" s="44"/>
      <c r="G592" s="44"/>
      <c r="H592" s="44"/>
      <c r="I592" s="44"/>
      <c r="J592" s="44"/>
      <c r="K592" s="44"/>
      <c r="L592" s="44"/>
      <c r="M592" s="44"/>
      <c r="N592" s="44"/>
      <c r="O592" s="44"/>
      <c r="P592" s="44"/>
      <c r="Q592" s="44"/>
      <c r="R592" s="44"/>
      <c r="S592" s="44"/>
      <c r="T592" s="44"/>
      <c r="U592" s="44"/>
      <c r="V592" s="44"/>
      <c r="W592" s="44"/>
      <c r="X592" s="44"/>
      <c r="Y592" s="44"/>
    </row>
    <row r="593">
      <c r="A593" s="45" t="s">
        <v>3205</v>
      </c>
      <c r="B593" s="44"/>
      <c r="C593" s="55"/>
      <c r="D593" s="44"/>
      <c r="E593" s="44"/>
      <c r="F593" s="44"/>
      <c r="G593" s="44"/>
      <c r="H593" s="44"/>
      <c r="I593" s="44"/>
      <c r="J593" s="44"/>
      <c r="K593" s="44"/>
      <c r="L593" s="44"/>
      <c r="M593" s="44"/>
      <c r="N593" s="44"/>
      <c r="O593" s="44"/>
      <c r="P593" s="44"/>
      <c r="Q593" s="44"/>
      <c r="R593" s="44"/>
      <c r="S593" s="44"/>
      <c r="T593" s="44"/>
      <c r="U593" s="44"/>
      <c r="V593" s="44"/>
      <c r="W593" s="44"/>
      <c r="X593" s="44"/>
      <c r="Y593" s="44"/>
    </row>
    <row r="594">
      <c r="A594" s="1" t="s">
        <v>3206</v>
      </c>
      <c r="B594" s="44"/>
      <c r="C594" s="55"/>
      <c r="D594" s="44"/>
      <c r="E594" s="44"/>
      <c r="F594" s="44"/>
      <c r="G594" s="44"/>
      <c r="H594" s="44"/>
      <c r="I594" s="44"/>
      <c r="J594" s="44"/>
      <c r="K594" s="44"/>
      <c r="L594" s="44"/>
      <c r="M594" s="44"/>
      <c r="N594" s="44"/>
      <c r="O594" s="44"/>
      <c r="P594" s="44"/>
      <c r="Q594" s="44"/>
      <c r="R594" s="44"/>
      <c r="S594" s="44"/>
      <c r="T594" s="44"/>
      <c r="U594" s="44"/>
      <c r="V594" s="44"/>
      <c r="W594" s="44"/>
      <c r="X594" s="44"/>
      <c r="Y594" s="44"/>
    </row>
    <row r="595">
      <c r="A595" s="1" t="s">
        <v>3207</v>
      </c>
      <c r="B595" s="44"/>
      <c r="C595" s="55"/>
      <c r="D595" s="44"/>
      <c r="E595" s="44"/>
      <c r="F595" s="44"/>
      <c r="G595" s="44"/>
      <c r="H595" s="44"/>
      <c r="I595" s="44"/>
      <c r="J595" s="44"/>
      <c r="K595" s="44"/>
      <c r="L595" s="44"/>
      <c r="M595" s="44"/>
      <c r="N595" s="44"/>
      <c r="O595" s="44"/>
      <c r="P595" s="44"/>
      <c r="Q595" s="44"/>
      <c r="R595" s="44"/>
      <c r="S595" s="44"/>
      <c r="T595" s="44"/>
      <c r="U595" s="44"/>
      <c r="V595" s="44"/>
      <c r="W595" s="44"/>
      <c r="X595" s="44"/>
      <c r="Y595" s="44"/>
    </row>
    <row r="596">
      <c r="A596" s="1" t="s">
        <v>3208</v>
      </c>
      <c r="B596" s="44"/>
      <c r="C596" s="55"/>
      <c r="D596" s="44"/>
      <c r="E596" s="44"/>
      <c r="F596" s="44"/>
      <c r="G596" s="44"/>
      <c r="H596" s="44"/>
      <c r="I596" s="44"/>
      <c r="J596" s="44"/>
      <c r="K596" s="44"/>
      <c r="L596" s="44"/>
      <c r="M596" s="44"/>
      <c r="N596" s="44"/>
      <c r="O596" s="44"/>
      <c r="P596" s="44"/>
      <c r="Q596" s="44"/>
      <c r="R596" s="44"/>
      <c r="S596" s="44"/>
      <c r="T596" s="44"/>
      <c r="U596" s="44"/>
      <c r="V596" s="44"/>
      <c r="W596" s="44"/>
      <c r="X596" s="44"/>
      <c r="Y596" s="44"/>
    </row>
    <row r="597">
      <c r="A597" s="1" t="s">
        <v>3209</v>
      </c>
      <c r="B597" s="44"/>
      <c r="C597" s="55"/>
      <c r="D597" s="44"/>
      <c r="E597" s="44"/>
      <c r="F597" s="44"/>
      <c r="G597" s="44"/>
      <c r="H597" s="44"/>
      <c r="I597" s="44"/>
      <c r="J597" s="44"/>
      <c r="K597" s="44"/>
      <c r="L597" s="44"/>
      <c r="M597" s="44"/>
      <c r="N597" s="44"/>
      <c r="O597" s="44"/>
      <c r="P597" s="44"/>
      <c r="Q597" s="44"/>
      <c r="R597" s="44"/>
      <c r="S597" s="44"/>
      <c r="T597" s="44"/>
      <c r="U597" s="44"/>
      <c r="V597" s="44"/>
      <c r="W597" s="44"/>
      <c r="X597" s="44"/>
      <c r="Y597" s="44"/>
    </row>
    <row r="598">
      <c r="A598" s="1" t="s">
        <v>3210</v>
      </c>
      <c r="B598" s="44"/>
      <c r="C598" s="55"/>
      <c r="D598" s="44"/>
      <c r="E598" s="44"/>
      <c r="F598" s="44"/>
      <c r="G598" s="44"/>
      <c r="H598" s="44"/>
      <c r="I598" s="44"/>
      <c r="J598" s="44"/>
      <c r="K598" s="44"/>
      <c r="L598" s="44"/>
      <c r="M598" s="44"/>
      <c r="N598" s="44"/>
      <c r="O598" s="44"/>
      <c r="P598" s="44"/>
      <c r="Q598" s="44"/>
      <c r="R598" s="44"/>
      <c r="S598" s="44"/>
      <c r="T598" s="44"/>
      <c r="U598" s="44"/>
      <c r="V598" s="44"/>
      <c r="W598" s="44"/>
      <c r="X598" s="44"/>
      <c r="Y598" s="44"/>
    </row>
    <row r="599">
      <c r="A599" s="44"/>
      <c r="B599" s="44"/>
      <c r="C599" s="55"/>
      <c r="D599" s="44"/>
      <c r="E599" s="44"/>
      <c r="F599" s="44"/>
      <c r="G599" s="44"/>
      <c r="H599" s="44"/>
      <c r="I599" s="44"/>
      <c r="J599" s="44"/>
      <c r="K599" s="44"/>
      <c r="L599" s="44"/>
      <c r="M599" s="44"/>
      <c r="N599" s="44"/>
      <c r="O599" s="44"/>
      <c r="P599" s="44"/>
      <c r="Q599" s="44"/>
      <c r="R599" s="44"/>
      <c r="S599" s="44"/>
      <c r="T599" s="44"/>
      <c r="U599" s="44"/>
      <c r="V599" s="44"/>
      <c r="W599" s="44"/>
      <c r="X599" s="44"/>
      <c r="Y599" s="44"/>
    </row>
    <row r="600">
      <c r="A600" s="57" t="s">
        <v>3211</v>
      </c>
      <c r="B600" s="44"/>
      <c r="C600" s="55"/>
      <c r="D600" s="44"/>
      <c r="E600" s="44"/>
      <c r="F600" s="44"/>
      <c r="G600" s="44"/>
      <c r="H600" s="44"/>
      <c r="I600" s="44"/>
      <c r="J600" s="44"/>
      <c r="K600" s="44"/>
      <c r="L600" s="44"/>
      <c r="M600" s="44"/>
      <c r="N600" s="44"/>
      <c r="O600" s="44"/>
      <c r="P600" s="44"/>
      <c r="Q600" s="44"/>
      <c r="R600" s="44"/>
      <c r="S600" s="44"/>
      <c r="T600" s="44"/>
      <c r="U600" s="44"/>
      <c r="V600" s="44"/>
      <c r="W600" s="44"/>
      <c r="X600" s="44"/>
      <c r="Y600" s="44"/>
    </row>
    <row r="601">
      <c r="A601" s="45" t="s">
        <v>3212</v>
      </c>
      <c r="B601" s="44"/>
      <c r="C601" s="55"/>
      <c r="D601" s="44"/>
      <c r="E601" s="44"/>
      <c r="F601" s="44"/>
      <c r="G601" s="44"/>
      <c r="H601" s="44"/>
      <c r="I601" s="44"/>
      <c r="J601" s="44"/>
      <c r="K601" s="44"/>
      <c r="L601" s="44"/>
      <c r="M601" s="44"/>
      <c r="N601" s="44"/>
      <c r="O601" s="44"/>
      <c r="P601" s="44"/>
      <c r="Q601" s="44"/>
      <c r="R601" s="44"/>
      <c r="S601" s="44"/>
      <c r="T601" s="44"/>
      <c r="U601" s="44"/>
      <c r="V601" s="44"/>
      <c r="W601" s="44"/>
      <c r="X601" s="44"/>
      <c r="Y601" s="44"/>
    </row>
    <row r="602">
      <c r="A602" s="55" t="s">
        <v>3213</v>
      </c>
      <c r="B602" s="44"/>
      <c r="C602" s="55"/>
      <c r="D602" s="44"/>
      <c r="E602" s="44"/>
      <c r="F602" s="44"/>
      <c r="G602" s="44"/>
      <c r="H602" s="44"/>
      <c r="I602" s="44"/>
      <c r="J602" s="44"/>
      <c r="K602" s="44"/>
      <c r="L602" s="44"/>
      <c r="M602" s="44"/>
      <c r="N602" s="44"/>
      <c r="O602" s="44"/>
      <c r="P602" s="44"/>
      <c r="Q602" s="44"/>
      <c r="R602" s="44"/>
      <c r="S602" s="44"/>
      <c r="T602" s="44"/>
      <c r="U602" s="44"/>
      <c r="V602" s="44"/>
      <c r="W602" s="44"/>
      <c r="X602" s="44"/>
      <c r="Y602" s="44"/>
    </row>
    <row r="603">
      <c r="A603" s="44"/>
      <c r="B603" s="44"/>
      <c r="C603" s="55"/>
      <c r="D603" s="44"/>
      <c r="E603" s="44"/>
      <c r="F603" s="44"/>
      <c r="G603" s="44"/>
      <c r="H603" s="44"/>
      <c r="I603" s="44"/>
      <c r="J603" s="44"/>
      <c r="K603" s="44"/>
      <c r="L603" s="44"/>
      <c r="M603" s="44"/>
      <c r="N603" s="44"/>
      <c r="O603" s="44"/>
      <c r="P603" s="44"/>
      <c r="Q603" s="44"/>
      <c r="R603" s="44"/>
      <c r="S603" s="44"/>
      <c r="T603" s="44"/>
      <c r="U603" s="44"/>
      <c r="V603" s="44"/>
      <c r="W603" s="44"/>
      <c r="X603" s="44"/>
      <c r="Y603" s="44"/>
    </row>
    <row r="604">
      <c r="A604" s="57" t="s">
        <v>3214</v>
      </c>
      <c r="B604" s="44"/>
      <c r="C604" s="55"/>
      <c r="D604" s="44"/>
      <c r="E604" s="44"/>
      <c r="F604" s="44"/>
      <c r="G604" s="44"/>
      <c r="H604" s="44"/>
      <c r="I604" s="44"/>
      <c r="J604" s="44"/>
      <c r="K604" s="44"/>
      <c r="L604" s="44"/>
      <c r="M604" s="44"/>
      <c r="N604" s="44"/>
      <c r="O604" s="44"/>
      <c r="P604" s="44"/>
      <c r="Q604" s="44"/>
      <c r="R604" s="44"/>
      <c r="S604" s="44"/>
      <c r="T604" s="44"/>
      <c r="U604" s="44"/>
      <c r="V604" s="44"/>
      <c r="W604" s="44"/>
      <c r="X604" s="44"/>
      <c r="Y604" s="44"/>
    </row>
    <row r="605">
      <c r="A605" s="1" t="s">
        <v>3215</v>
      </c>
      <c r="B605" s="44"/>
      <c r="C605" s="55"/>
      <c r="D605" s="44"/>
      <c r="E605" s="44"/>
      <c r="F605" s="44"/>
      <c r="G605" s="44"/>
      <c r="H605" s="44"/>
      <c r="I605" s="44"/>
      <c r="J605" s="44"/>
      <c r="K605" s="44"/>
      <c r="L605" s="44"/>
      <c r="M605" s="44"/>
      <c r="N605" s="44"/>
      <c r="O605" s="44"/>
      <c r="P605" s="44"/>
      <c r="Q605" s="44"/>
      <c r="R605" s="44"/>
      <c r="S605" s="44"/>
      <c r="T605" s="44"/>
      <c r="U605" s="44"/>
      <c r="V605" s="44"/>
      <c r="W605" s="44"/>
      <c r="X605" s="44"/>
      <c r="Y605" s="44"/>
    </row>
    <row r="606">
      <c r="A606" s="1" t="s">
        <v>3216</v>
      </c>
      <c r="B606" s="44"/>
      <c r="C606" s="55"/>
      <c r="D606" s="44"/>
      <c r="E606" s="44"/>
      <c r="F606" s="44"/>
      <c r="G606" s="44"/>
      <c r="H606" s="44"/>
      <c r="I606" s="44"/>
      <c r="J606" s="44"/>
      <c r="K606" s="44"/>
      <c r="L606" s="44"/>
      <c r="M606" s="44"/>
      <c r="N606" s="44"/>
      <c r="O606" s="44"/>
      <c r="P606" s="44"/>
      <c r="Q606" s="44"/>
      <c r="R606" s="44"/>
      <c r="S606" s="44"/>
      <c r="T606" s="44"/>
      <c r="U606" s="44"/>
      <c r="V606" s="44"/>
      <c r="W606" s="44"/>
      <c r="X606" s="44"/>
      <c r="Y606" s="44"/>
    </row>
    <row r="607">
      <c r="A607" s="1" t="s">
        <v>3217</v>
      </c>
      <c r="B607" s="44"/>
      <c r="C607" s="55"/>
      <c r="D607" s="44"/>
      <c r="E607" s="44"/>
      <c r="F607" s="44"/>
      <c r="G607" s="44"/>
      <c r="H607" s="44"/>
      <c r="I607" s="44"/>
      <c r="J607" s="44"/>
      <c r="K607" s="44"/>
      <c r="L607" s="44"/>
      <c r="M607" s="44"/>
      <c r="N607" s="44"/>
      <c r="O607" s="44"/>
      <c r="P607" s="44"/>
      <c r="Q607" s="44"/>
      <c r="R607" s="44"/>
      <c r="S607" s="44"/>
      <c r="T607" s="44"/>
      <c r="U607" s="44"/>
      <c r="V607" s="44"/>
      <c r="W607" s="44"/>
      <c r="X607" s="44"/>
      <c r="Y607" s="44"/>
    </row>
    <row r="608">
      <c r="A608" s="44"/>
      <c r="B608" s="44"/>
      <c r="C608" s="55"/>
      <c r="D608" s="44"/>
      <c r="E608" s="44"/>
      <c r="F608" s="44"/>
      <c r="G608" s="44"/>
      <c r="H608" s="44"/>
      <c r="I608" s="44"/>
      <c r="J608" s="44"/>
      <c r="K608" s="44"/>
      <c r="L608" s="44"/>
      <c r="M608" s="44"/>
      <c r="N608" s="44"/>
      <c r="O608" s="44"/>
      <c r="P608" s="44"/>
      <c r="Q608" s="44"/>
      <c r="R608" s="44"/>
      <c r="S608" s="44"/>
      <c r="T608" s="44"/>
      <c r="U608" s="44"/>
      <c r="V608" s="44"/>
      <c r="W608" s="44"/>
      <c r="X608" s="44"/>
      <c r="Y608" s="44"/>
    </row>
    <row r="609">
      <c r="A609" s="1" t="s">
        <v>3218</v>
      </c>
      <c r="B609" s="44"/>
      <c r="C609" s="55"/>
      <c r="D609" s="44"/>
      <c r="E609" s="44"/>
      <c r="F609" s="44"/>
      <c r="G609" s="44"/>
      <c r="H609" s="44"/>
      <c r="I609" s="44"/>
      <c r="J609" s="44"/>
      <c r="K609" s="44"/>
      <c r="L609" s="44"/>
      <c r="M609" s="44"/>
      <c r="N609" s="44"/>
      <c r="O609" s="44"/>
      <c r="P609" s="44"/>
      <c r="Q609" s="44"/>
      <c r="R609" s="44"/>
      <c r="S609" s="44"/>
      <c r="T609" s="44"/>
      <c r="U609" s="44"/>
      <c r="V609" s="44"/>
      <c r="W609" s="44"/>
      <c r="X609" s="44"/>
      <c r="Y609" s="44"/>
    </row>
    <row r="610">
      <c r="A610" s="1" t="s">
        <v>3219</v>
      </c>
      <c r="B610" s="44"/>
      <c r="C610" s="55"/>
      <c r="D610" s="44"/>
      <c r="E610" s="44"/>
      <c r="F610" s="44"/>
      <c r="G610" s="44"/>
      <c r="H610" s="44"/>
      <c r="I610" s="44"/>
      <c r="J610" s="44"/>
      <c r="K610" s="44"/>
      <c r="L610" s="44"/>
      <c r="M610" s="44"/>
      <c r="N610" s="44"/>
      <c r="O610" s="44"/>
      <c r="P610" s="44"/>
      <c r="Q610" s="44"/>
      <c r="R610" s="44"/>
      <c r="S610" s="44"/>
      <c r="T610" s="44"/>
      <c r="U610" s="44"/>
      <c r="V610" s="44"/>
      <c r="W610" s="44"/>
      <c r="X610" s="44"/>
      <c r="Y610" s="44"/>
    </row>
    <row r="611">
      <c r="A611" s="1" t="s">
        <v>3220</v>
      </c>
      <c r="B611" s="44"/>
      <c r="C611" s="55"/>
      <c r="D611" s="44"/>
      <c r="E611" s="44"/>
      <c r="F611" s="44"/>
      <c r="G611" s="44"/>
      <c r="H611" s="44"/>
      <c r="I611" s="44"/>
      <c r="J611" s="44"/>
      <c r="K611" s="44"/>
      <c r="L611" s="44"/>
      <c r="M611" s="44"/>
      <c r="N611" s="44"/>
      <c r="O611" s="44"/>
      <c r="P611" s="44"/>
      <c r="Q611" s="44"/>
      <c r="R611" s="44"/>
      <c r="S611" s="44"/>
      <c r="T611" s="44"/>
      <c r="U611" s="44"/>
      <c r="V611" s="44"/>
      <c r="W611" s="44"/>
      <c r="X611" s="44"/>
      <c r="Y611" s="44"/>
    </row>
    <row r="612">
      <c r="A612" s="1" t="s">
        <v>3221</v>
      </c>
      <c r="B612" s="44"/>
      <c r="C612" s="55"/>
      <c r="D612" s="44"/>
      <c r="E612" s="44"/>
      <c r="F612" s="44"/>
      <c r="G612" s="44"/>
      <c r="H612" s="44"/>
      <c r="I612" s="44"/>
      <c r="J612" s="44"/>
      <c r="K612" s="44"/>
      <c r="L612" s="44"/>
      <c r="M612" s="44"/>
      <c r="N612" s="44"/>
      <c r="O612" s="44"/>
      <c r="P612" s="44"/>
      <c r="Q612" s="44"/>
      <c r="R612" s="44"/>
      <c r="S612" s="44"/>
      <c r="T612" s="44"/>
      <c r="U612" s="44"/>
      <c r="V612" s="44"/>
      <c r="W612" s="44"/>
      <c r="X612" s="44"/>
      <c r="Y612" s="44"/>
    </row>
    <row r="613">
      <c r="A613" s="45" t="s">
        <v>3222</v>
      </c>
      <c r="B613" s="44"/>
      <c r="C613" s="55"/>
      <c r="D613" s="44"/>
      <c r="E613" s="44"/>
      <c r="F613" s="44"/>
      <c r="G613" s="44"/>
      <c r="H613" s="44"/>
      <c r="I613" s="44"/>
      <c r="J613" s="44"/>
      <c r="K613" s="44"/>
      <c r="L613" s="44"/>
      <c r="M613" s="44"/>
      <c r="N613" s="44"/>
      <c r="O613" s="44"/>
      <c r="P613" s="44"/>
      <c r="Q613" s="44"/>
      <c r="R613" s="44"/>
      <c r="S613" s="44"/>
      <c r="T613" s="44"/>
      <c r="U613" s="44"/>
      <c r="V613" s="44"/>
      <c r="W613" s="44"/>
      <c r="X613" s="44"/>
      <c r="Y613" s="44"/>
    </row>
    <row r="614">
      <c r="A614" s="44"/>
      <c r="B614" s="44"/>
      <c r="C614" s="55"/>
      <c r="D614" s="44"/>
      <c r="E614" s="44"/>
      <c r="F614" s="44"/>
      <c r="G614" s="44"/>
      <c r="H614" s="44"/>
      <c r="I614" s="44"/>
      <c r="J614" s="44"/>
      <c r="K614" s="44"/>
      <c r="L614" s="44"/>
      <c r="M614" s="44"/>
      <c r="N614" s="44"/>
      <c r="O614" s="44"/>
      <c r="P614" s="44"/>
      <c r="Q614" s="44"/>
      <c r="R614" s="44"/>
      <c r="S614" s="44"/>
      <c r="T614" s="44"/>
      <c r="U614" s="44"/>
      <c r="V614" s="44"/>
      <c r="W614" s="44"/>
      <c r="X614" s="44"/>
      <c r="Y614" s="44"/>
    </row>
    <row r="615">
      <c r="A615" s="57" t="s">
        <v>3223</v>
      </c>
      <c r="B615" s="44"/>
      <c r="C615" s="55"/>
      <c r="D615" s="44"/>
      <c r="E615" s="44"/>
      <c r="F615" s="44"/>
      <c r="G615" s="44"/>
      <c r="H615" s="44"/>
      <c r="I615" s="44"/>
      <c r="J615" s="44"/>
      <c r="K615" s="44"/>
      <c r="L615" s="44"/>
      <c r="M615" s="44"/>
      <c r="N615" s="44"/>
      <c r="O615" s="44"/>
      <c r="P615" s="44"/>
      <c r="Q615" s="44"/>
      <c r="R615" s="44"/>
      <c r="S615" s="44"/>
      <c r="T615" s="44"/>
      <c r="U615" s="44"/>
      <c r="V615" s="44"/>
      <c r="W615" s="44"/>
      <c r="X615" s="44"/>
      <c r="Y615" s="44"/>
    </row>
    <row r="616">
      <c r="A616" s="45" t="s">
        <v>3224</v>
      </c>
      <c r="B616" s="44"/>
      <c r="C616" s="55"/>
      <c r="D616" s="44"/>
      <c r="E616" s="44"/>
      <c r="F616" s="44"/>
      <c r="G616" s="44"/>
      <c r="H616" s="44"/>
      <c r="I616" s="44"/>
      <c r="J616" s="44"/>
      <c r="K616" s="44"/>
      <c r="L616" s="44"/>
      <c r="M616" s="44"/>
      <c r="N616" s="44"/>
      <c r="O616" s="44"/>
      <c r="P616" s="44"/>
      <c r="Q616" s="44"/>
      <c r="R616" s="44"/>
      <c r="S616" s="44"/>
      <c r="T616" s="44"/>
      <c r="U616" s="44"/>
      <c r="V616" s="44"/>
      <c r="W616" s="44"/>
      <c r="X616" s="44"/>
      <c r="Y616" s="44"/>
    </row>
    <row r="617">
      <c r="A617" s="1" t="s">
        <v>3225</v>
      </c>
      <c r="B617" s="44"/>
      <c r="C617" s="55"/>
      <c r="D617" s="44"/>
      <c r="E617" s="44"/>
      <c r="F617" s="44"/>
      <c r="G617" s="44"/>
      <c r="H617" s="44"/>
      <c r="I617" s="44"/>
      <c r="J617" s="44"/>
      <c r="K617" s="44"/>
      <c r="L617" s="44"/>
      <c r="M617" s="44"/>
      <c r="N617" s="44"/>
      <c r="O617" s="44"/>
      <c r="P617" s="44"/>
      <c r="Q617" s="44"/>
      <c r="R617" s="44"/>
      <c r="S617" s="44"/>
      <c r="T617" s="44"/>
      <c r="U617" s="44"/>
      <c r="V617" s="44"/>
      <c r="W617" s="44"/>
      <c r="X617" s="44"/>
      <c r="Y617" s="44"/>
    </row>
    <row r="618">
      <c r="A618" s="1" t="s">
        <v>3226</v>
      </c>
      <c r="B618" s="44"/>
      <c r="C618" s="55"/>
      <c r="D618" s="44"/>
      <c r="E618" s="44"/>
      <c r="F618" s="44"/>
      <c r="G618" s="44"/>
      <c r="H618" s="44"/>
      <c r="I618" s="44"/>
      <c r="J618" s="44"/>
      <c r="K618" s="44"/>
      <c r="L618" s="44"/>
      <c r="M618" s="44"/>
      <c r="N618" s="44"/>
      <c r="O618" s="44"/>
      <c r="P618" s="44"/>
      <c r="Q618" s="44"/>
      <c r="R618" s="44"/>
      <c r="S618" s="44"/>
      <c r="T618" s="44"/>
      <c r="U618" s="44"/>
      <c r="V618" s="44"/>
      <c r="W618" s="44"/>
      <c r="X618" s="44"/>
      <c r="Y618" s="44"/>
    </row>
    <row r="619">
      <c r="A619" s="44"/>
      <c r="B619" s="44"/>
      <c r="C619" s="55"/>
      <c r="D619" s="44"/>
      <c r="E619" s="44"/>
      <c r="F619" s="44"/>
      <c r="G619" s="44"/>
      <c r="H619" s="44"/>
      <c r="I619" s="44"/>
      <c r="J619" s="44"/>
      <c r="K619" s="44"/>
      <c r="L619" s="44"/>
      <c r="M619" s="44"/>
      <c r="N619" s="44"/>
      <c r="O619" s="44"/>
      <c r="P619" s="44"/>
      <c r="Q619" s="44"/>
      <c r="R619" s="44"/>
      <c r="S619" s="44"/>
      <c r="T619" s="44"/>
      <c r="U619" s="44"/>
      <c r="V619" s="44"/>
      <c r="W619" s="44"/>
      <c r="X619" s="44"/>
      <c r="Y619" s="44"/>
    </row>
    <row r="620">
      <c r="A620" s="45" t="s">
        <v>3227</v>
      </c>
      <c r="B620" s="44"/>
      <c r="C620" s="55"/>
      <c r="D620" s="44"/>
      <c r="E620" s="44"/>
      <c r="F620" s="44"/>
      <c r="G620" s="44"/>
      <c r="H620" s="44"/>
      <c r="I620" s="44"/>
      <c r="J620" s="44"/>
      <c r="K620" s="44"/>
      <c r="L620" s="44"/>
      <c r="M620" s="44"/>
      <c r="N620" s="44"/>
      <c r="O620" s="44"/>
      <c r="P620" s="44"/>
      <c r="Q620" s="44"/>
      <c r="R620" s="44"/>
      <c r="S620" s="44"/>
      <c r="T620" s="44"/>
      <c r="U620" s="44"/>
      <c r="V620" s="44"/>
      <c r="W620" s="44"/>
      <c r="X620" s="44"/>
      <c r="Y620" s="44"/>
    </row>
    <row r="621">
      <c r="A621" s="45" t="s">
        <v>3228</v>
      </c>
      <c r="B621" s="44"/>
      <c r="C621" s="55"/>
      <c r="D621" s="44"/>
      <c r="E621" s="44"/>
      <c r="F621" s="44"/>
      <c r="G621" s="44"/>
      <c r="H621" s="44"/>
      <c r="I621" s="44"/>
      <c r="J621" s="44"/>
      <c r="K621" s="44"/>
      <c r="L621" s="44"/>
      <c r="M621" s="44"/>
      <c r="N621" s="44"/>
      <c r="O621" s="44"/>
      <c r="P621" s="44"/>
      <c r="Q621" s="44"/>
      <c r="R621" s="44"/>
      <c r="S621" s="44"/>
      <c r="T621" s="44"/>
      <c r="U621" s="44"/>
      <c r="V621" s="44"/>
      <c r="W621" s="44"/>
      <c r="X621" s="44"/>
      <c r="Y621" s="44"/>
    </row>
    <row r="622">
      <c r="A622" s="45" t="s">
        <v>3229</v>
      </c>
      <c r="B622" s="44"/>
      <c r="C622" s="55"/>
      <c r="D622" s="44"/>
      <c r="E622" s="44"/>
      <c r="F622" s="44"/>
      <c r="G622" s="44"/>
      <c r="H622" s="44"/>
      <c r="I622" s="44"/>
      <c r="J622" s="44"/>
      <c r="K622" s="44"/>
      <c r="L622" s="44"/>
      <c r="M622" s="44"/>
      <c r="N622" s="44"/>
      <c r="O622" s="44"/>
      <c r="P622" s="44"/>
      <c r="Q622" s="44"/>
      <c r="R622" s="44"/>
      <c r="S622" s="44"/>
      <c r="T622" s="44"/>
      <c r="U622" s="44"/>
      <c r="V622" s="44"/>
      <c r="W622" s="44"/>
      <c r="X622" s="44"/>
      <c r="Y622" s="44"/>
    </row>
    <row r="623">
      <c r="A623" s="44"/>
      <c r="B623" s="44"/>
      <c r="C623" s="55"/>
      <c r="D623" s="44"/>
      <c r="E623" s="44"/>
      <c r="F623" s="44"/>
      <c r="G623" s="44"/>
      <c r="H623" s="44"/>
      <c r="I623" s="44"/>
      <c r="J623" s="44"/>
      <c r="K623" s="44"/>
      <c r="L623" s="44"/>
      <c r="M623" s="44"/>
      <c r="N623" s="44"/>
      <c r="O623" s="44"/>
      <c r="P623" s="44"/>
      <c r="Q623" s="44"/>
      <c r="R623" s="44"/>
      <c r="S623" s="44"/>
      <c r="T623" s="44"/>
      <c r="U623" s="44"/>
      <c r="V623" s="44"/>
      <c r="W623" s="44"/>
      <c r="X623" s="44"/>
      <c r="Y623" s="44"/>
    </row>
    <row r="624">
      <c r="A624" s="45" t="s">
        <v>3230</v>
      </c>
      <c r="B624" s="44"/>
      <c r="C624" s="55"/>
      <c r="D624" s="44"/>
      <c r="E624" s="44"/>
      <c r="F624" s="44"/>
      <c r="G624" s="44"/>
      <c r="H624" s="44"/>
      <c r="I624" s="44"/>
      <c r="J624" s="44"/>
      <c r="K624" s="44"/>
      <c r="L624" s="44"/>
      <c r="M624" s="44"/>
      <c r="N624" s="44"/>
      <c r="O624" s="44"/>
      <c r="P624" s="44"/>
      <c r="Q624" s="44"/>
      <c r="R624" s="44"/>
      <c r="S624" s="44"/>
      <c r="T624" s="44"/>
      <c r="U624" s="44"/>
      <c r="V624" s="44"/>
      <c r="W624" s="44"/>
      <c r="X624" s="44"/>
      <c r="Y624" s="44"/>
    </row>
    <row r="625">
      <c r="A625" s="45" t="s">
        <v>3231</v>
      </c>
      <c r="B625" s="44"/>
      <c r="C625" s="55"/>
      <c r="D625" s="44"/>
      <c r="E625" s="44"/>
      <c r="F625" s="44"/>
      <c r="G625" s="44"/>
      <c r="H625" s="44"/>
      <c r="I625" s="44"/>
      <c r="J625" s="44"/>
      <c r="K625" s="44"/>
      <c r="L625" s="44"/>
      <c r="M625" s="44"/>
      <c r="N625" s="44"/>
      <c r="O625" s="44"/>
      <c r="P625" s="44"/>
      <c r="Q625" s="44"/>
      <c r="R625" s="44"/>
      <c r="S625" s="44"/>
      <c r="T625" s="44"/>
      <c r="U625" s="44"/>
      <c r="V625" s="44"/>
      <c r="W625" s="44"/>
      <c r="X625" s="44"/>
      <c r="Y625" s="44"/>
    </row>
    <row r="626">
      <c r="A626" s="45" t="s">
        <v>3232</v>
      </c>
      <c r="B626" s="44"/>
      <c r="C626" s="55"/>
      <c r="D626" s="44"/>
      <c r="E626" s="44"/>
      <c r="F626" s="44"/>
      <c r="G626" s="44"/>
      <c r="H626" s="44"/>
      <c r="I626" s="44"/>
      <c r="J626" s="44"/>
      <c r="K626" s="44"/>
      <c r="L626" s="44"/>
      <c r="M626" s="44"/>
      <c r="N626" s="44"/>
      <c r="O626" s="44"/>
      <c r="P626" s="44"/>
      <c r="Q626" s="44"/>
      <c r="R626" s="44"/>
      <c r="S626" s="44"/>
      <c r="T626" s="44"/>
      <c r="U626" s="44"/>
      <c r="V626" s="44"/>
      <c r="W626" s="44"/>
      <c r="X626" s="44"/>
      <c r="Y626" s="44"/>
    </row>
    <row r="627">
      <c r="A627" s="57"/>
      <c r="B627" s="44"/>
      <c r="C627" s="55"/>
      <c r="D627" s="44"/>
      <c r="E627" s="44"/>
      <c r="F627" s="44"/>
      <c r="G627" s="44"/>
      <c r="H627" s="44"/>
      <c r="I627" s="44"/>
      <c r="J627" s="44"/>
      <c r="K627" s="44"/>
      <c r="L627" s="44"/>
      <c r="M627" s="44"/>
      <c r="N627" s="44"/>
      <c r="O627" s="44"/>
      <c r="P627" s="44"/>
      <c r="Q627" s="44"/>
      <c r="R627" s="44"/>
      <c r="S627" s="44"/>
      <c r="T627" s="44"/>
      <c r="U627" s="44"/>
      <c r="V627" s="44"/>
      <c r="W627" s="44"/>
      <c r="X627" s="44"/>
      <c r="Y627" s="44"/>
    </row>
    <row r="628">
      <c r="A628" s="57" t="s">
        <v>3233</v>
      </c>
      <c r="B628" s="44"/>
      <c r="C628" s="55"/>
      <c r="D628" s="44"/>
      <c r="E628" s="44"/>
      <c r="F628" s="44"/>
      <c r="G628" s="44"/>
      <c r="H628" s="44"/>
      <c r="I628" s="44"/>
      <c r="J628" s="44"/>
      <c r="K628" s="44"/>
      <c r="L628" s="44"/>
      <c r="M628" s="44"/>
      <c r="N628" s="44"/>
      <c r="O628" s="44"/>
      <c r="P628" s="44"/>
      <c r="Q628" s="44"/>
      <c r="R628" s="44"/>
      <c r="S628" s="44"/>
      <c r="T628" s="44"/>
      <c r="U628" s="44"/>
      <c r="V628" s="44"/>
      <c r="W628" s="44"/>
      <c r="X628" s="44"/>
      <c r="Y628" s="44"/>
    </row>
    <row r="629">
      <c r="A629" s="45" t="s">
        <v>3234</v>
      </c>
      <c r="B629" s="44"/>
      <c r="C629" s="55"/>
      <c r="D629" s="44"/>
      <c r="E629" s="44"/>
      <c r="F629" s="44"/>
      <c r="G629" s="44"/>
      <c r="H629" s="44"/>
      <c r="I629" s="44"/>
      <c r="J629" s="44"/>
      <c r="K629" s="44"/>
      <c r="L629" s="44"/>
      <c r="M629" s="44"/>
      <c r="N629" s="44"/>
      <c r="O629" s="44"/>
      <c r="P629" s="44"/>
      <c r="Q629" s="44"/>
      <c r="R629" s="44"/>
      <c r="S629" s="44"/>
      <c r="T629" s="44"/>
      <c r="U629" s="44"/>
      <c r="V629" s="44"/>
      <c r="W629" s="44"/>
      <c r="X629" s="44"/>
      <c r="Y629" s="44"/>
    </row>
    <row r="630">
      <c r="A630" s="55" t="s">
        <v>3235</v>
      </c>
      <c r="B630" s="44"/>
      <c r="C630" s="55"/>
      <c r="D630" s="44"/>
      <c r="E630" s="44"/>
      <c r="F630" s="44"/>
      <c r="G630" s="44"/>
      <c r="H630" s="44"/>
      <c r="I630" s="44"/>
      <c r="J630" s="44"/>
      <c r="K630" s="44"/>
      <c r="L630" s="44"/>
      <c r="M630" s="44"/>
      <c r="N630" s="44"/>
      <c r="O630" s="44"/>
      <c r="P630" s="44"/>
      <c r="Q630" s="44"/>
      <c r="R630" s="44"/>
      <c r="S630" s="44"/>
      <c r="T630" s="44"/>
      <c r="U630" s="44"/>
      <c r="V630" s="44"/>
      <c r="W630" s="44"/>
      <c r="X630" s="44"/>
      <c r="Y630" s="44"/>
    </row>
    <row r="631">
      <c r="A631" s="57"/>
      <c r="B631" s="44"/>
      <c r="C631" s="55"/>
      <c r="D631" s="44"/>
      <c r="E631" s="44"/>
      <c r="F631" s="44"/>
      <c r="G631" s="44"/>
      <c r="H631" s="44"/>
      <c r="I631" s="44"/>
      <c r="J631" s="44"/>
      <c r="K631" s="44"/>
      <c r="L631" s="44"/>
      <c r="M631" s="44"/>
      <c r="N631" s="44"/>
      <c r="O631" s="44"/>
      <c r="P631" s="44"/>
      <c r="Q631" s="44"/>
      <c r="R631" s="44"/>
      <c r="S631" s="44"/>
      <c r="T631" s="44"/>
      <c r="U631" s="44"/>
      <c r="V631" s="44"/>
      <c r="W631" s="44"/>
      <c r="X631" s="44"/>
      <c r="Y631" s="44"/>
    </row>
    <row r="632">
      <c r="A632" s="57"/>
      <c r="B632" s="44"/>
      <c r="C632" s="55"/>
      <c r="D632" s="44"/>
      <c r="E632" s="44"/>
      <c r="F632" s="44"/>
      <c r="G632" s="44"/>
      <c r="H632" s="44"/>
      <c r="I632" s="44"/>
      <c r="J632" s="44"/>
      <c r="K632" s="44"/>
      <c r="L632" s="44"/>
      <c r="M632" s="44"/>
      <c r="N632" s="44"/>
      <c r="O632" s="44"/>
      <c r="P632" s="44"/>
      <c r="Q632" s="44"/>
      <c r="R632" s="44"/>
      <c r="S632" s="44"/>
      <c r="T632" s="44"/>
      <c r="U632" s="44"/>
      <c r="V632" s="44"/>
      <c r="W632" s="44"/>
      <c r="X632" s="44"/>
      <c r="Y632" s="44"/>
    </row>
    <row r="633">
      <c r="A633" s="57" t="s">
        <v>3236</v>
      </c>
      <c r="B633" s="44"/>
      <c r="C633" s="55"/>
      <c r="D633" s="44"/>
      <c r="E633" s="44"/>
      <c r="F633" s="44"/>
      <c r="G633" s="44"/>
      <c r="H633" s="44"/>
      <c r="I633" s="44"/>
      <c r="J633" s="44"/>
      <c r="K633" s="44"/>
      <c r="L633" s="44"/>
      <c r="M633" s="44"/>
      <c r="N633" s="44"/>
      <c r="O633" s="44"/>
      <c r="P633" s="44"/>
      <c r="Q633" s="44"/>
      <c r="R633" s="44"/>
      <c r="S633" s="44"/>
      <c r="T633" s="44"/>
      <c r="U633" s="44"/>
      <c r="V633" s="44"/>
      <c r="W633" s="44"/>
      <c r="X633" s="44"/>
      <c r="Y633" s="44"/>
    </row>
    <row r="634">
      <c r="A634" s="45" t="s">
        <v>3237</v>
      </c>
      <c r="B634" s="44"/>
      <c r="C634" s="55"/>
      <c r="D634" s="44"/>
      <c r="E634" s="44"/>
      <c r="F634" s="44"/>
      <c r="G634" s="44"/>
      <c r="H634" s="44"/>
      <c r="I634" s="44"/>
      <c r="J634" s="44"/>
      <c r="K634" s="44"/>
      <c r="L634" s="44"/>
      <c r="M634" s="44"/>
      <c r="N634" s="44"/>
      <c r="O634" s="44"/>
      <c r="P634" s="44"/>
      <c r="Q634" s="44"/>
      <c r="R634" s="44"/>
      <c r="S634" s="44"/>
      <c r="T634" s="44"/>
      <c r="U634" s="44"/>
      <c r="V634" s="44"/>
      <c r="W634" s="44"/>
      <c r="X634" s="44"/>
      <c r="Y634" s="44"/>
    </row>
    <row r="635">
      <c r="A635" s="45" t="s">
        <v>3238</v>
      </c>
      <c r="B635" s="44"/>
      <c r="C635" s="55"/>
      <c r="D635" s="44"/>
      <c r="E635" s="44"/>
      <c r="F635" s="44"/>
      <c r="G635" s="44"/>
      <c r="H635" s="44"/>
      <c r="I635" s="44"/>
      <c r="J635" s="44"/>
      <c r="K635" s="44"/>
      <c r="L635" s="44"/>
      <c r="M635" s="44"/>
      <c r="N635" s="44"/>
      <c r="O635" s="44"/>
      <c r="P635" s="44"/>
      <c r="Q635" s="44"/>
      <c r="R635" s="44"/>
      <c r="S635" s="44"/>
      <c r="T635" s="44"/>
      <c r="U635" s="44"/>
      <c r="V635" s="44"/>
      <c r="W635" s="44"/>
      <c r="X635" s="44"/>
      <c r="Y635" s="44"/>
    </row>
    <row r="636">
      <c r="A636" s="45" t="s">
        <v>3239</v>
      </c>
      <c r="B636" s="44"/>
      <c r="C636" s="55"/>
      <c r="D636" s="44"/>
      <c r="E636" s="44"/>
      <c r="F636" s="44"/>
      <c r="G636" s="44"/>
      <c r="H636" s="44"/>
      <c r="I636" s="44"/>
      <c r="J636" s="44"/>
      <c r="K636" s="44"/>
      <c r="L636" s="44"/>
      <c r="M636" s="44"/>
      <c r="N636" s="44"/>
      <c r="O636" s="44"/>
      <c r="P636" s="44"/>
      <c r="Q636" s="44"/>
      <c r="R636" s="44"/>
      <c r="S636" s="44"/>
      <c r="T636" s="44"/>
      <c r="U636" s="44"/>
      <c r="V636" s="44"/>
      <c r="W636" s="44"/>
      <c r="X636" s="44"/>
      <c r="Y636" s="44"/>
    </row>
    <row r="637">
      <c r="A637" s="45" t="s">
        <v>3240</v>
      </c>
      <c r="B637" s="44"/>
      <c r="C637" s="55"/>
      <c r="D637" s="44"/>
      <c r="E637" s="44"/>
      <c r="F637" s="44"/>
      <c r="G637" s="44"/>
      <c r="H637" s="44"/>
      <c r="I637" s="44"/>
      <c r="J637" s="44"/>
      <c r="K637" s="44"/>
      <c r="L637" s="44"/>
      <c r="M637" s="44"/>
      <c r="N637" s="44"/>
      <c r="O637" s="44"/>
      <c r="P637" s="44"/>
      <c r="Q637" s="44"/>
      <c r="R637" s="44"/>
      <c r="S637" s="44"/>
      <c r="T637" s="44"/>
      <c r="U637" s="44"/>
      <c r="V637" s="44"/>
      <c r="W637" s="44"/>
      <c r="X637" s="44"/>
      <c r="Y637" s="44"/>
    </row>
    <row r="638">
      <c r="A638" s="45" t="s">
        <v>3241</v>
      </c>
      <c r="B638" s="44"/>
      <c r="C638" s="55"/>
      <c r="D638" s="44"/>
      <c r="E638" s="44"/>
      <c r="F638" s="44"/>
      <c r="G638" s="44"/>
      <c r="H638" s="44"/>
      <c r="I638" s="44"/>
      <c r="J638" s="44"/>
      <c r="K638" s="44"/>
      <c r="L638" s="44"/>
      <c r="M638" s="44"/>
      <c r="N638" s="44"/>
      <c r="O638" s="44"/>
      <c r="P638" s="44"/>
      <c r="Q638" s="44"/>
      <c r="R638" s="44"/>
      <c r="S638" s="44"/>
      <c r="T638" s="44"/>
      <c r="U638" s="44"/>
      <c r="V638" s="44"/>
      <c r="W638" s="44"/>
      <c r="X638" s="44"/>
      <c r="Y638" s="44"/>
    </row>
    <row r="639">
      <c r="A639" s="45" t="s">
        <v>3242</v>
      </c>
      <c r="B639" s="44"/>
      <c r="C639" s="55"/>
      <c r="D639" s="44"/>
      <c r="E639" s="44"/>
      <c r="F639" s="44"/>
      <c r="G639" s="44"/>
      <c r="H639" s="44"/>
      <c r="I639" s="44"/>
      <c r="J639" s="44"/>
      <c r="K639" s="44"/>
      <c r="L639" s="44"/>
      <c r="M639" s="44"/>
      <c r="N639" s="44"/>
      <c r="O639" s="44"/>
      <c r="P639" s="44"/>
      <c r="Q639" s="44"/>
      <c r="R639" s="44"/>
      <c r="S639" s="44"/>
      <c r="T639" s="44"/>
      <c r="U639" s="44"/>
      <c r="V639" s="44"/>
      <c r="W639" s="44"/>
      <c r="X639" s="44"/>
      <c r="Y639" s="44"/>
    </row>
    <row r="640">
      <c r="A640" s="45" t="s">
        <v>3243</v>
      </c>
      <c r="B640" s="44"/>
      <c r="C640" s="55"/>
      <c r="D640" s="44"/>
      <c r="E640" s="44"/>
      <c r="F640" s="44"/>
      <c r="G640" s="44"/>
      <c r="H640" s="44"/>
      <c r="I640" s="44"/>
      <c r="J640" s="44"/>
      <c r="K640" s="44"/>
      <c r="L640" s="44"/>
      <c r="M640" s="44"/>
      <c r="N640" s="44"/>
      <c r="O640" s="44"/>
      <c r="P640" s="44"/>
      <c r="Q640" s="44"/>
      <c r="R640" s="44"/>
      <c r="S640" s="44"/>
      <c r="T640" s="44"/>
      <c r="U640" s="44"/>
      <c r="V640" s="44"/>
      <c r="W640" s="44"/>
      <c r="X640" s="44"/>
      <c r="Y640" s="44"/>
    </row>
    <row r="641">
      <c r="A641" s="45" t="s">
        <v>3244</v>
      </c>
      <c r="B641" s="44"/>
      <c r="C641" s="55"/>
      <c r="D641" s="44"/>
      <c r="E641" s="44"/>
      <c r="F641" s="44"/>
      <c r="G641" s="44"/>
      <c r="H641" s="44"/>
      <c r="I641" s="44"/>
      <c r="J641" s="44"/>
      <c r="K641" s="44"/>
      <c r="L641" s="44"/>
      <c r="M641" s="44"/>
      <c r="N641" s="44"/>
      <c r="O641" s="44"/>
      <c r="P641" s="44"/>
      <c r="Q641" s="44"/>
      <c r="R641" s="44"/>
      <c r="S641" s="44"/>
      <c r="T641" s="44"/>
      <c r="U641" s="44"/>
      <c r="V641" s="44"/>
      <c r="W641" s="44"/>
      <c r="X641" s="44"/>
      <c r="Y641" s="44"/>
    </row>
    <row r="642">
      <c r="A642" s="44"/>
      <c r="B642" s="44"/>
      <c r="C642" s="55"/>
      <c r="D642" s="44"/>
      <c r="E642" s="44"/>
      <c r="F642" s="44"/>
      <c r="G642" s="44"/>
      <c r="H642" s="44"/>
      <c r="I642" s="44"/>
      <c r="J642" s="44"/>
      <c r="K642" s="44"/>
      <c r="L642" s="44"/>
      <c r="M642" s="44"/>
      <c r="N642" s="44"/>
      <c r="O642" s="44"/>
      <c r="P642" s="44"/>
      <c r="Q642" s="44"/>
      <c r="R642" s="44"/>
      <c r="S642" s="44"/>
      <c r="T642" s="44"/>
      <c r="U642" s="44"/>
      <c r="V642" s="44"/>
      <c r="W642" s="44"/>
      <c r="X642" s="44"/>
      <c r="Y642" s="44"/>
    </row>
    <row r="643">
      <c r="A643" s="77" t="s">
        <v>3245</v>
      </c>
      <c r="B643" s="44"/>
      <c r="C643" s="55"/>
      <c r="D643" s="44"/>
      <c r="E643" s="44"/>
      <c r="F643" s="44"/>
      <c r="G643" s="44"/>
      <c r="H643" s="44"/>
      <c r="I643" s="44"/>
      <c r="J643" s="44"/>
      <c r="K643" s="44"/>
      <c r="L643" s="44"/>
      <c r="M643" s="44"/>
      <c r="N643" s="44"/>
      <c r="O643" s="44"/>
      <c r="P643" s="44"/>
      <c r="Q643" s="44"/>
      <c r="R643" s="44"/>
      <c r="S643" s="44"/>
      <c r="T643" s="44"/>
      <c r="U643" s="44"/>
      <c r="V643" s="44"/>
      <c r="W643" s="44"/>
      <c r="X643" s="44"/>
      <c r="Y643" s="44"/>
    </row>
    <row r="644">
      <c r="A644" s="45" t="s">
        <v>3246</v>
      </c>
      <c r="B644" s="44"/>
      <c r="C644" s="55"/>
      <c r="D644" s="44"/>
      <c r="E644" s="44"/>
      <c r="F644" s="44"/>
      <c r="G644" s="44"/>
      <c r="H644" s="44"/>
      <c r="I644" s="44"/>
      <c r="J644" s="44"/>
      <c r="K644" s="44"/>
      <c r="L644" s="44"/>
      <c r="M644" s="44"/>
      <c r="N644" s="44"/>
      <c r="O644" s="44"/>
      <c r="P644" s="44"/>
      <c r="Q644" s="44"/>
      <c r="R644" s="44"/>
      <c r="S644" s="44"/>
      <c r="T644" s="44"/>
      <c r="U644" s="44"/>
      <c r="V644" s="44"/>
      <c r="W644" s="44"/>
      <c r="X644" s="44"/>
      <c r="Y644" s="44"/>
    </row>
    <row r="645">
      <c r="A645" s="45" t="s">
        <v>3247</v>
      </c>
      <c r="B645" s="44"/>
      <c r="C645" s="55"/>
      <c r="D645" s="44"/>
      <c r="E645" s="44"/>
      <c r="F645" s="44"/>
      <c r="G645" s="44"/>
      <c r="H645" s="44"/>
      <c r="I645" s="44"/>
      <c r="J645" s="44"/>
      <c r="K645" s="44"/>
      <c r="L645" s="44"/>
      <c r="M645" s="44"/>
      <c r="N645" s="44"/>
      <c r="O645" s="44"/>
      <c r="P645" s="44"/>
      <c r="Q645" s="44"/>
      <c r="R645" s="44"/>
      <c r="S645" s="44"/>
      <c r="T645" s="44"/>
      <c r="U645" s="44"/>
      <c r="V645" s="44"/>
      <c r="W645" s="44"/>
      <c r="X645" s="44"/>
      <c r="Y645" s="44"/>
    </row>
    <row r="646">
      <c r="A646" s="45" t="s">
        <v>3248</v>
      </c>
      <c r="B646" s="44"/>
      <c r="C646" s="55"/>
      <c r="D646" s="44"/>
      <c r="E646" s="44"/>
      <c r="F646" s="44"/>
      <c r="G646" s="44"/>
      <c r="H646" s="44"/>
      <c r="I646" s="44"/>
      <c r="J646" s="44"/>
      <c r="K646" s="44"/>
      <c r="L646" s="44"/>
      <c r="M646" s="44"/>
      <c r="N646" s="44"/>
      <c r="O646" s="44"/>
      <c r="P646" s="44"/>
      <c r="Q646" s="44"/>
      <c r="R646" s="44"/>
      <c r="S646" s="44"/>
      <c r="T646" s="44"/>
      <c r="U646" s="44"/>
      <c r="V646" s="44"/>
      <c r="W646" s="44"/>
      <c r="X646" s="44"/>
      <c r="Y646" s="44"/>
    </row>
    <row r="647">
      <c r="A647" s="44"/>
      <c r="B647" s="44"/>
      <c r="C647" s="55"/>
      <c r="D647" s="44"/>
      <c r="E647" s="44"/>
      <c r="F647" s="44"/>
      <c r="G647" s="44"/>
      <c r="H647" s="44"/>
      <c r="I647" s="44"/>
      <c r="J647" s="44"/>
      <c r="K647" s="44"/>
      <c r="L647" s="44"/>
      <c r="M647" s="44"/>
      <c r="N647" s="44"/>
      <c r="O647" s="44"/>
      <c r="P647" s="44"/>
      <c r="Q647" s="44"/>
      <c r="R647" s="44"/>
      <c r="S647" s="44"/>
      <c r="T647" s="44"/>
      <c r="U647" s="44"/>
      <c r="V647" s="44"/>
      <c r="W647" s="44"/>
      <c r="X647" s="44"/>
      <c r="Y647" s="44"/>
    </row>
    <row r="648">
      <c r="A648" s="45" t="s">
        <v>3249</v>
      </c>
      <c r="B648" s="44"/>
      <c r="C648" s="55"/>
      <c r="D648" s="44"/>
      <c r="E648" s="44"/>
      <c r="F648" s="44"/>
      <c r="G648" s="44"/>
      <c r="H648" s="44"/>
      <c r="I648" s="44"/>
      <c r="J648" s="44"/>
      <c r="K648" s="44"/>
      <c r="L648" s="44"/>
      <c r="M648" s="44"/>
      <c r="N648" s="44"/>
      <c r="O648" s="44"/>
      <c r="P648" s="44"/>
      <c r="Q648" s="44"/>
      <c r="R648" s="44"/>
      <c r="S648" s="44"/>
      <c r="T648" s="44"/>
      <c r="U648" s="44"/>
      <c r="V648" s="44"/>
      <c r="W648" s="44"/>
      <c r="X648" s="44"/>
      <c r="Y648" s="44"/>
    </row>
    <row r="649">
      <c r="A649" s="45" t="s">
        <v>3099</v>
      </c>
      <c r="B649" s="44"/>
      <c r="C649" s="55"/>
      <c r="D649" s="44"/>
      <c r="E649" s="44"/>
      <c r="F649" s="44"/>
      <c r="G649" s="44"/>
      <c r="H649" s="44"/>
      <c r="I649" s="44"/>
      <c r="J649" s="44"/>
      <c r="K649" s="44"/>
      <c r="L649" s="44"/>
      <c r="M649" s="44"/>
      <c r="N649" s="44"/>
      <c r="O649" s="44"/>
      <c r="P649" s="44"/>
      <c r="Q649" s="44"/>
      <c r="R649" s="44"/>
      <c r="S649" s="44"/>
      <c r="T649" s="44"/>
      <c r="U649" s="44"/>
      <c r="V649" s="44"/>
      <c r="W649" s="44"/>
      <c r="X649" s="44"/>
      <c r="Y649" s="44"/>
    </row>
    <row r="650">
      <c r="A650" s="55" t="s">
        <v>3250</v>
      </c>
      <c r="B650" s="44"/>
      <c r="C650" s="55"/>
      <c r="D650" s="44"/>
      <c r="E650" s="44"/>
      <c r="F650" s="44"/>
      <c r="G650" s="44"/>
      <c r="H650" s="44"/>
      <c r="I650" s="44"/>
      <c r="J650" s="44"/>
      <c r="K650" s="44"/>
      <c r="L650" s="44"/>
      <c r="M650" s="44"/>
      <c r="N650" s="44"/>
      <c r="O650" s="44"/>
      <c r="P650" s="44"/>
      <c r="Q650" s="44"/>
      <c r="R650" s="44"/>
      <c r="S650" s="44"/>
      <c r="T650" s="44"/>
      <c r="U650" s="44"/>
      <c r="V650" s="44"/>
      <c r="W650" s="44"/>
      <c r="X650" s="44"/>
      <c r="Y650" s="44"/>
    </row>
    <row r="651">
      <c r="A651" s="44"/>
      <c r="B651" s="44"/>
      <c r="C651" s="55"/>
      <c r="D651" s="44"/>
      <c r="E651" s="44"/>
      <c r="F651" s="44"/>
      <c r="G651" s="44"/>
      <c r="H651" s="44"/>
      <c r="I651" s="44"/>
      <c r="J651" s="44"/>
      <c r="K651" s="44"/>
      <c r="L651" s="44"/>
      <c r="M651" s="44"/>
      <c r="N651" s="44"/>
      <c r="O651" s="44"/>
      <c r="P651" s="44"/>
      <c r="Q651" s="44"/>
      <c r="R651" s="44"/>
      <c r="S651" s="44"/>
      <c r="T651" s="44"/>
      <c r="U651" s="44"/>
      <c r="V651" s="44"/>
      <c r="W651" s="44"/>
      <c r="X651" s="44"/>
      <c r="Y651" s="44"/>
    </row>
    <row r="652">
      <c r="A652" s="57" t="s">
        <v>3251</v>
      </c>
      <c r="B652" s="44"/>
      <c r="C652" s="55"/>
      <c r="D652" s="44"/>
      <c r="E652" s="44"/>
      <c r="F652" s="44"/>
      <c r="G652" s="44"/>
      <c r="H652" s="44"/>
      <c r="I652" s="44"/>
      <c r="J652" s="44"/>
      <c r="K652" s="44"/>
      <c r="L652" s="44"/>
      <c r="M652" s="44"/>
      <c r="N652" s="44"/>
      <c r="O652" s="44"/>
      <c r="P652" s="44"/>
      <c r="Q652" s="44"/>
      <c r="R652" s="44"/>
      <c r="S652" s="44"/>
      <c r="T652" s="44"/>
      <c r="U652" s="44"/>
      <c r="V652" s="44"/>
      <c r="W652" s="44"/>
      <c r="X652" s="44"/>
      <c r="Y652" s="44"/>
    </row>
    <row r="653">
      <c r="A653" s="45" t="s">
        <v>3252</v>
      </c>
      <c r="B653" s="44"/>
      <c r="C653" s="55"/>
      <c r="D653" s="44"/>
      <c r="E653" s="44"/>
      <c r="F653" s="44"/>
      <c r="G653" s="44"/>
      <c r="H653" s="44"/>
      <c r="I653" s="44"/>
      <c r="J653" s="44"/>
      <c r="K653" s="44"/>
      <c r="L653" s="44"/>
      <c r="M653" s="44"/>
      <c r="N653" s="44"/>
      <c r="O653" s="44"/>
      <c r="P653" s="44"/>
      <c r="Q653" s="44"/>
      <c r="R653" s="44"/>
      <c r="S653" s="44"/>
      <c r="T653" s="44"/>
      <c r="U653" s="44"/>
      <c r="V653" s="44"/>
      <c r="W653" s="44"/>
      <c r="X653" s="44"/>
      <c r="Y653" s="44"/>
    </row>
    <row r="654">
      <c r="A654" s="45" t="s">
        <v>3253</v>
      </c>
      <c r="B654" s="44"/>
      <c r="C654" s="55"/>
      <c r="D654" s="44"/>
      <c r="E654" s="44"/>
      <c r="F654" s="44"/>
      <c r="G654" s="44"/>
      <c r="H654" s="44"/>
      <c r="I654" s="44"/>
      <c r="J654" s="44"/>
      <c r="K654" s="44"/>
      <c r="L654" s="44"/>
      <c r="M654" s="44"/>
      <c r="N654" s="44"/>
      <c r="O654" s="44"/>
      <c r="P654" s="44"/>
      <c r="Q654" s="44"/>
      <c r="R654" s="44"/>
      <c r="S654" s="44"/>
      <c r="T654" s="44"/>
      <c r="U654" s="44"/>
      <c r="V654" s="44"/>
      <c r="W654" s="44"/>
      <c r="X654" s="44"/>
      <c r="Y654" s="44"/>
    </row>
    <row r="655">
      <c r="A655" s="45" t="s">
        <v>3254</v>
      </c>
      <c r="B655" s="44"/>
      <c r="C655" s="55"/>
      <c r="D655" s="44"/>
      <c r="E655" s="44"/>
      <c r="F655" s="44"/>
      <c r="G655" s="44"/>
      <c r="H655" s="44"/>
      <c r="I655" s="44"/>
      <c r="J655" s="44"/>
      <c r="K655" s="44"/>
      <c r="L655" s="44"/>
      <c r="M655" s="44"/>
      <c r="N655" s="44"/>
      <c r="O655" s="44"/>
      <c r="P655" s="44"/>
      <c r="Q655" s="44"/>
      <c r="R655" s="44"/>
      <c r="S655" s="44"/>
      <c r="T655" s="44"/>
      <c r="U655" s="44"/>
      <c r="V655" s="44"/>
      <c r="W655" s="44"/>
      <c r="X655" s="44"/>
      <c r="Y655" s="44"/>
    </row>
    <row r="656">
      <c r="A656" s="45" t="s">
        <v>3255</v>
      </c>
      <c r="B656" s="44"/>
      <c r="C656" s="55"/>
      <c r="D656" s="44"/>
      <c r="E656" s="44"/>
      <c r="F656" s="44"/>
      <c r="G656" s="44"/>
      <c r="H656" s="44"/>
      <c r="I656" s="44"/>
      <c r="J656" s="44"/>
      <c r="K656" s="44"/>
      <c r="L656" s="44"/>
      <c r="M656" s="44"/>
      <c r="N656" s="44"/>
      <c r="O656" s="44"/>
      <c r="P656" s="44"/>
      <c r="Q656" s="44"/>
      <c r="R656" s="44"/>
      <c r="S656" s="44"/>
      <c r="T656" s="44"/>
      <c r="U656" s="44"/>
      <c r="V656" s="44"/>
      <c r="W656" s="44"/>
      <c r="X656" s="44"/>
      <c r="Y656" s="44"/>
    </row>
    <row r="657">
      <c r="A657" s="45" t="s">
        <v>3256</v>
      </c>
      <c r="B657" s="44"/>
      <c r="C657" s="55"/>
      <c r="D657" s="44"/>
      <c r="E657" s="44"/>
      <c r="F657" s="44"/>
      <c r="G657" s="44"/>
      <c r="H657" s="44"/>
      <c r="I657" s="44"/>
      <c r="J657" s="44"/>
      <c r="K657" s="44"/>
      <c r="L657" s="44"/>
      <c r="M657" s="44"/>
      <c r="N657" s="44"/>
      <c r="O657" s="44"/>
      <c r="P657" s="44"/>
      <c r="Q657" s="44"/>
      <c r="R657" s="44"/>
      <c r="S657" s="44"/>
      <c r="T657" s="44"/>
      <c r="U657" s="44"/>
      <c r="V657" s="44"/>
      <c r="W657" s="44"/>
      <c r="X657" s="44"/>
      <c r="Y657" s="44"/>
    </row>
    <row r="658">
      <c r="A658" s="45" t="s">
        <v>3257</v>
      </c>
      <c r="B658" s="44"/>
      <c r="C658" s="55"/>
      <c r="D658" s="44"/>
      <c r="E658" s="44"/>
      <c r="F658" s="44"/>
      <c r="G658" s="44"/>
      <c r="H658" s="44"/>
      <c r="I658" s="44"/>
      <c r="J658" s="44"/>
      <c r="K658" s="44"/>
      <c r="L658" s="44"/>
      <c r="M658" s="44"/>
      <c r="N658" s="44"/>
      <c r="O658" s="44"/>
      <c r="P658" s="44"/>
      <c r="Q658" s="44"/>
      <c r="R658" s="44"/>
      <c r="S658" s="44"/>
      <c r="T658" s="44"/>
      <c r="U658" s="44"/>
      <c r="V658" s="44"/>
      <c r="W658" s="44"/>
      <c r="X658" s="44"/>
      <c r="Y658" s="44"/>
    </row>
    <row r="659">
      <c r="A659" s="45" t="s">
        <v>3075</v>
      </c>
      <c r="B659" s="44"/>
      <c r="C659" s="55"/>
      <c r="D659" s="44"/>
      <c r="E659" s="44"/>
      <c r="F659" s="44"/>
      <c r="G659" s="44"/>
      <c r="H659" s="44"/>
      <c r="I659" s="44"/>
      <c r="J659" s="44"/>
      <c r="K659" s="44"/>
      <c r="L659" s="44"/>
      <c r="M659" s="44"/>
      <c r="N659" s="44"/>
      <c r="O659" s="44"/>
      <c r="P659" s="44"/>
      <c r="Q659" s="44"/>
      <c r="R659" s="44"/>
      <c r="S659" s="44"/>
      <c r="T659" s="44"/>
      <c r="U659" s="44"/>
      <c r="V659" s="44"/>
      <c r="W659" s="44"/>
      <c r="X659" s="44"/>
      <c r="Y659" s="44"/>
    </row>
    <row r="660">
      <c r="A660" s="55" t="s">
        <v>3258</v>
      </c>
      <c r="B660" s="44"/>
      <c r="C660" s="55"/>
      <c r="D660" s="44"/>
      <c r="E660" s="44"/>
      <c r="F660" s="44"/>
      <c r="G660" s="44"/>
      <c r="H660" s="44"/>
      <c r="I660" s="44"/>
      <c r="J660" s="44"/>
      <c r="K660" s="44"/>
      <c r="L660" s="44"/>
      <c r="M660" s="44"/>
      <c r="N660" s="44"/>
      <c r="O660" s="44"/>
      <c r="P660" s="44"/>
      <c r="Q660" s="44"/>
      <c r="R660" s="44"/>
      <c r="S660" s="44"/>
      <c r="T660" s="44"/>
      <c r="U660" s="44"/>
      <c r="V660" s="44"/>
      <c r="W660" s="44"/>
      <c r="X660" s="44"/>
      <c r="Y660" s="44"/>
    </row>
    <row r="661">
      <c r="A661" s="55" t="s">
        <v>3259</v>
      </c>
      <c r="B661" s="44"/>
      <c r="C661" s="55"/>
      <c r="D661" s="44"/>
      <c r="E661" s="44"/>
      <c r="F661" s="44"/>
      <c r="G661" s="44"/>
      <c r="H661" s="44"/>
      <c r="I661" s="44"/>
      <c r="J661" s="44"/>
      <c r="K661" s="44"/>
      <c r="L661" s="44"/>
      <c r="M661" s="44"/>
      <c r="N661" s="44"/>
      <c r="O661" s="44"/>
      <c r="P661" s="44"/>
      <c r="Q661" s="44"/>
      <c r="R661" s="44"/>
      <c r="S661" s="44"/>
      <c r="T661" s="44"/>
      <c r="U661" s="44"/>
      <c r="V661" s="44"/>
      <c r="W661" s="44"/>
      <c r="X661" s="44"/>
      <c r="Y661" s="44"/>
    </row>
    <row r="662">
      <c r="A662" s="57"/>
      <c r="B662" s="44"/>
      <c r="C662" s="55"/>
      <c r="D662" s="44"/>
      <c r="E662" s="44"/>
      <c r="F662" s="44"/>
      <c r="G662" s="44"/>
      <c r="H662" s="44"/>
      <c r="I662" s="44"/>
      <c r="J662" s="44"/>
      <c r="K662" s="44"/>
      <c r="L662" s="44"/>
      <c r="M662" s="44"/>
      <c r="N662" s="44"/>
      <c r="O662" s="44"/>
      <c r="P662" s="44"/>
      <c r="Q662" s="44"/>
      <c r="R662" s="44"/>
      <c r="S662" s="44"/>
      <c r="T662" s="44"/>
      <c r="U662" s="44"/>
      <c r="V662" s="44"/>
      <c r="W662" s="44"/>
      <c r="X662" s="44"/>
      <c r="Y662" s="44"/>
    </row>
    <row r="663">
      <c r="A663" s="57" t="s">
        <v>3260</v>
      </c>
      <c r="B663" s="44"/>
      <c r="C663" s="55"/>
      <c r="D663" s="44"/>
      <c r="E663" s="44"/>
      <c r="F663" s="44"/>
      <c r="G663" s="44"/>
      <c r="H663" s="44"/>
      <c r="I663" s="44"/>
      <c r="J663" s="44"/>
      <c r="K663" s="44"/>
      <c r="L663" s="44"/>
      <c r="M663" s="44"/>
      <c r="N663" s="44"/>
      <c r="O663" s="44"/>
      <c r="P663" s="44"/>
      <c r="Q663" s="44"/>
      <c r="R663" s="44"/>
      <c r="S663" s="44"/>
      <c r="T663" s="44"/>
      <c r="U663" s="44"/>
      <c r="V663" s="44"/>
      <c r="W663" s="44"/>
      <c r="X663" s="44"/>
      <c r="Y663" s="44"/>
    </row>
    <row r="664">
      <c r="A664" s="45" t="s">
        <v>3261</v>
      </c>
      <c r="B664" s="44"/>
      <c r="C664" s="55"/>
      <c r="D664" s="44"/>
      <c r="E664" s="44"/>
      <c r="F664" s="44"/>
      <c r="G664" s="44"/>
      <c r="H664" s="44"/>
      <c r="I664" s="44"/>
      <c r="J664" s="44"/>
      <c r="K664" s="44"/>
      <c r="L664" s="44"/>
      <c r="M664" s="44"/>
      <c r="N664" s="44"/>
      <c r="O664" s="44"/>
      <c r="P664" s="44"/>
      <c r="Q664" s="44"/>
      <c r="R664" s="44"/>
      <c r="S664" s="44"/>
      <c r="T664" s="44"/>
      <c r="U664" s="44"/>
      <c r="V664" s="44"/>
      <c r="W664" s="44"/>
      <c r="X664" s="44"/>
      <c r="Y664" s="44"/>
    </row>
    <row r="665">
      <c r="A665" s="45" t="s">
        <v>3262</v>
      </c>
      <c r="B665" s="44"/>
      <c r="C665" s="55"/>
      <c r="D665" s="44"/>
      <c r="E665" s="44"/>
      <c r="F665" s="44"/>
      <c r="G665" s="44"/>
      <c r="H665" s="44"/>
      <c r="I665" s="44"/>
      <c r="J665" s="44"/>
      <c r="K665" s="44"/>
      <c r="L665" s="44"/>
      <c r="M665" s="44"/>
      <c r="N665" s="44"/>
      <c r="O665" s="44"/>
      <c r="P665" s="44"/>
      <c r="Q665" s="44"/>
      <c r="R665" s="44"/>
      <c r="S665" s="44"/>
      <c r="T665" s="44"/>
      <c r="U665" s="44"/>
      <c r="V665" s="44"/>
      <c r="W665" s="44"/>
      <c r="X665" s="44"/>
      <c r="Y665" s="44"/>
    </row>
    <row r="666">
      <c r="A666" s="55" t="s">
        <v>3263</v>
      </c>
      <c r="B666" s="44"/>
      <c r="C666" s="55"/>
      <c r="D666" s="44"/>
      <c r="E666" s="44"/>
      <c r="F666" s="44"/>
      <c r="G666" s="44"/>
      <c r="H666" s="44"/>
      <c r="I666" s="44"/>
      <c r="J666" s="44"/>
      <c r="K666" s="44"/>
      <c r="L666" s="44"/>
      <c r="M666" s="44"/>
      <c r="N666" s="44"/>
      <c r="O666" s="44"/>
      <c r="P666" s="44"/>
      <c r="Q666" s="44"/>
      <c r="R666" s="44"/>
      <c r="S666" s="44"/>
      <c r="T666" s="44"/>
      <c r="U666" s="44"/>
      <c r="V666" s="44"/>
      <c r="W666" s="44"/>
      <c r="X666" s="44"/>
      <c r="Y666" s="44"/>
    </row>
    <row r="667">
      <c r="A667" s="55" t="s">
        <v>3072</v>
      </c>
      <c r="B667" s="44"/>
      <c r="C667" s="55"/>
      <c r="D667" s="44"/>
      <c r="E667" s="44"/>
      <c r="F667" s="44"/>
      <c r="G667" s="44"/>
      <c r="H667" s="44"/>
      <c r="I667" s="44"/>
      <c r="J667" s="44"/>
      <c r="K667" s="44"/>
      <c r="L667" s="44"/>
      <c r="M667" s="44"/>
      <c r="N667" s="44"/>
      <c r="O667" s="44"/>
      <c r="P667" s="44"/>
      <c r="Q667" s="44"/>
      <c r="R667" s="44"/>
      <c r="S667" s="44"/>
      <c r="T667" s="44"/>
      <c r="U667" s="44"/>
      <c r="V667" s="44"/>
      <c r="W667" s="44"/>
      <c r="X667" s="44"/>
      <c r="Y667" s="44"/>
    </row>
    <row r="668">
      <c r="A668" s="44"/>
      <c r="B668" s="44"/>
      <c r="C668" s="55"/>
      <c r="D668" s="44"/>
      <c r="E668" s="44"/>
      <c r="F668" s="44"/>
      <c r="G668" s="44"/>
      <c r="H668" s="44"/>
      <c r="I668" s="44"/>
      <c r="J668" s="44"/>
      <c r="K668" s="44"/>
      <c r="L668" s="44"/>
      <c r="M668" s="44"/>
      <c r="N668" s="44"/>
      <c r="O668" s="44"/>
      <c r="P668" s="44"/>
      <c r="Q668" s="44"/>
      <c r="R668" s="44"/>
      <c r="S668" s="44"/>
      <c r="T668" s="44"/>
      <c r="U668" s="44"/>
      <c r="V668" s="44"/>
      <c r="W668" s="44"/>
      <c r="X668" s="44"/>
      <c r="Y668" s="44"/>
    </row>
    <row r="669">
      <c r="A669" s="57" t="s">
        <v>3264</v>
      </c>
      <c r="B669" s="44"/>
      <c r="C669" s="55"/>
      <c r="D669" s="44"/>
      <c r="E669" s="44"/>
      <c r="F669" s="44"/>
      <c r="G669" s="44"/>
      <c r="H669" s="44"/>
      <c r="I669" s="44"/>
      <c r="J669" s="44"/>
      <c r="K669" s="44"/>
      <c r="L669" s="44"/>
      <c r="M669" s="44"/>
      <c r="N669" s="44"/>
      <c r="O669" s="44"/>
      <c r="P669" s="44"/>
      <c r="Q669" s="44"/>
      <c r="R669" s="44"/>
      <c r="S669" s="44"/>
      <c r="T669" s="44"/>
      <c r="U669" s="44"/>
      <c r="V669" s="44"/>
      <c r="W669" s="44"/>
      <c r="X669" s="44"/>
      <c r="Y669" s="44"/>
    </row>
    <row r="670">
      <c r="A670" s="45" t="s">
        <v>3265</v>
      </c>
      <c r="B670" s="44"/>
      <c r="C670" s="55"/>
      <c r="D670" s="44"/>
      <c r="E670" s="44"/>
      <c r="F670" s="44"/>
      <c r="G670" s="44"/>
      <c r="H670" s="44"/>
      <c r="I670" s="44"/>
      <c r="J670" s="44"/>
      <c r="K670" s="44"/>
      <c r="L670" s="44"/>
      <c r="M670" s="44"/>
      <c r="N670" s="44"/>
      <c r="O670" s="44"/>
      <c r="P670" s="44"/>
      <c r="Q670" s="44"/>
      <c r="R670" s="44"/>
      <c r="S670" s="44"/>
      <c r="T670" s="44"/>
      <c r="U670" s="44"/>
      <c r="V670" s="44"/>
      <c r="W670" s="44"/>
      <c r="X670" s="44"/>
      <c r="Y670" s="44"/>
    </row>
    <row r="671">
      <c r="A671" s="44"/>
      <c r="B671" s="44"/>
      <c r="C671" s="55"/>
      <c r="D671" s="44"/>
      <c r="E671" s="44"/>
      <c r="F671" s="44"/>
      <c r="G671" s="44"/>
      <c r="H671" s="44"/>
      <c r="I671" s="44"/>
      <c r="J671" s="44"/>
      <c r="K671" s="44"/>
      <c r="L671" s="44"/>
      <c r="M671" s="44"/>
      <c r="N671" s="44"/>
      <c r="O671" s="44"/>
      <c r="P671" s="44"/>
      <c r="Q671" s="44"/>
      <c r="R671" s="44"/>
      <c r="S671" s="44"/>
      <c r="T671" s="44"/>
      <c r="U671" s="44"/>
      <c r="V671" s="44"/>
      <c r="W671" s="44"/>
      <c r="X671" s="44"/>
      <c r="Y671" s="44"/>
    </row>
    <row r="672">
      <c r="A672" s="57" t="s">
        <v>3266</v>
      </c>
      <c r="B672" s="44"/>
      <c r="C672" s="55"/>
      <c r="D672" s="44"/>
      <c r="E672" s="44"/>
      <c r="F672" s="44"/>
      <c r="G672" s="44"/>
      <c r="H672" s="44"/>
      <c r="I672" s="44"/>
      <c r="J672" s="44"/>
      <c r="K672" s="44"/>
      <c r="L672" s="44"/>
      <c r="M672" s="44"/>
      <c r="N672" s="44"/>
      <c r="O672" s="44"/>
      <c r="P672" s="44"/>
      <c r="Q672" s="44"/>
      <c r="R672" s="44"/>
      <c r="S672" s="44"/>
      <c r="T672" s="44"/>
      <c r="U672" s="44"/>
      <c r="V672" s="44"/>
      <c r="W672" s="44"/>
      <c r="X672" s="44"/>
      <c r="Y672" s="44"/>
    </row>
    <row r="673">
      <c r="A673" s="45" t="s">
        <v>3267</v>
      </c>
      <c r="B673" s="44"/>
      <c r="C673" s="55"/>
      <c r="D673" s="44"/>
      <c r="E673" s="44"/>
      <c r="F673" s="44"/>
      <c r="G673" s="44"/>
      <c r="H673" s="44"/>
      <c r="I673" s="44"/>
      <c r="J673" s="44"/>
      <c r="K673" s="44"/>
      <c r="L673" s="44"/>
      <c r="M673" s="44"/>
      <c r="N673" s="44"/>
      <c r="O673" s="44"/>
      <c r="P673" s="44"/>
      <c r="Q673" s="44"/>
      <c r="R673" s="44"/>
      <c r="S673" s="44"/>
      <c r="T673" s="44"/>
      <c r="U673" s="44"/>
      <c r="V673" s="44"/>
      <c r="W673" s="44"/>
      <c r="X673" s="44"/>
      <c r="Y673" s="44"/>
    </row>
    <row r="674">
      <c r="A674" s="45" t="s">
        <v>3268</v>
      </c>
      <c r="B674" s="44"/>
      <c r="C674" s="55"/>
      <c r="D674" s="44"/>
      <c r="E674" s="44"/>
      <c r="F674" s="44"/>
      <c r="G674" s="44"/>
      <c r="H674" s="44"/>
      <c r="I674" s="44"/>
      <c r="J674" s="44"/>
      <c r="K674" s="44"/>
      <c r="L674" s="44"/>
      <c r="M674" s="44"/>
      <c r="N674" s="44"/>
      <c r="O674" s="44"/>
      <c r="P674" s="44"/>
      <c r="Q674" s="44"/>
      <c r="R674" s="44"/>
      <c r="S674" s="44"/>
      <c r="T674" s="44"/>
      <c r="U674" s="44"/>
      <c r="V674" s="44"/>
      <c r="W674" s="44"/>
      <c r="X674" s="44"/>
      <c r="Y674" s="44"/>
    </row>
    <row r="675">
      <c r="A675" s="45" t="s">
        <v>3269</v>
      </c>
      <c r="B675" s="44"/>
      <c r="C675" s="55"/>
      <c r="D675" s="44"/>
      <c r="E675" s="44"/>
      <c r="F675" s="44"/>
      <c r="G675" s="44"/>
      <c r="H675" s="44"/>
      <c r="I675" s="44"/>
      <c r="J675" s="44"/>
      <c r="K675" s="44"/>
      <c r="L675" s="44"/>
      <c r="M675" s="44"/>
      <c r="N675" s="44"/>
      <c r="O675" s="44"/>
      <c r="P675" s="44"/>
      <c r="Q675" s="44"/>
      <c r="R675" s="44"/>
      <c r="S675" s="44"/>
      <c r="T675" s="44"/>
      <c r="U675" s="44"/>
      <c r="V675" s="44"/>
      <c r="W675" s="44"/>
      <c r="X675" s="44"/>
      <c r="Y675" s="44"/>
    </row>
    <row r="676">
      <c r="A676" s="45" t="s">
        <v>3270</v>
      </c>
      <c r="B676" s="44"/>
      <c r="C676" s="55"/>
      <c r="D676" s="44"/>
      <c r="E676" s="44"/>
      <c r="F676" s="44"/>
      <c r="G676" s="44"/>
      <c r="H676" s="44"/>
      <c r="I676" s="44"/>
      <c r="J676" s="44"/>
      <c r="K676" s="44"/>
      <c r="L676" s="44"/>
      <c r="M676" s="44"/>
      <c r="N676" s="44"/>
      <c r="O676" s="44"/>
      <c r="P676" s="44"/>
      <c r="Q676" s="44"/>
      <c r="R676" s="44"/>
      <c r="S676" s="44"/>
      <c r="T676" s="44"/>
      <c r="U676" s="44"/>
      <c r="V676" s="44"/>
      <c r="W676" s="44"/>
      <c r="X676" s="44"/>
      <c r="Y676" s="44"/>
    </row>
    <row r="677">
      <c r="A677" s="44"/>
      <c r="B677" s="44"/>
      <c r="C677" s="55"/>
      <c r="D677" s="44"/>
      <c r="E677" s="44"/>
      <c r="F677" s="44"/>
      <c r="G677" s="44"/>
      <c r="H677" s="44"/>
      <c r="I677" s="44"/>
      <c r="J677" s="44"/>
      <c r="K677" s="44"/>
      <c r="L677" s="44"/>
      <c r="M677" s="44"/>
      <c r="N677" s="44"/>
      <c r="O677" s="44"/>
      <c r="P677" s="44"/>
      <c r="Q677" s="44"/>
      <c r="R677" s="44"/>
      <c r="S677" s="44"/>
      <c r="T677" s="44"/>
      <c r="U677" s="44"/>
      <c r="V677" s="44"/>
      <c r="W677" s="44"/>
      <c r="X677" s="44"/>
      <c r="Y677" s="44"/>
    </row>
    <row r="678">
      <c r="A678" s="57" t="s">
        <v>3271</v>
      </c>
      <c r="B678" s="44"/>
      <c r="C678" s="55"/>
      <c r="D678" s="44"/>
      <c r="E678" s="44"/>
      <c r="F678" s="44"/>
      <c r="G678" s="44"/>
      <c r="H678" s="44"/>
      <c r="I678" s="44"/>
      <c r="J678" s="44"/>
      <c r="K678" s="44"/>
      <c r="L678" s="44"/>
      <c r="M678" s="44"/>
      <c r="N678" s="44"/>
      <c r="O678" s="44"/>
      <c r="P678" s="44"/>
      <c r="Q678" s="44"/>
      <c r="R678" s="44"/>
      <c r="S678" s="44"/>
      <c r="T678" s="44"/>
      <c r="U678" s="44"/>
      <c r="V678" s="44"/>
      <c r="W678" s="44"/>
      <c r="X678" s="44"/>
      <c r="Y678" s="44"/>
    </row>
    <row r="679">
      <c r="A679" s="44" t="s">
        <v>3272</v>
      </c>
      <c r="B679" s="44"/>
      <c r="C679" s="55"/>
      <c r="D679" s="44"/>
      <c r="E679" s="44"/>
      <c r="F679" s="44"/>
      <c r="G679" s="44"/>
      <c r="H679" s="44"/>
      <c r="I679" s="44"/>
      <c r="J679" s="44"/>
      <c r="K679" s="44"/>
      <c r="L679" s="44"/>
      <c r="M679" s="44"/>
      <c r="N679" s="44"/>
      <c r="O679" s="44"/>
      <c r="P679" s="44"/>
      <c r="Q679" s="44"/>
      <c r="R679" s="44"/>
      <c r="S679" s="44"/>
      <c r="T679" s="44"/>
      <c r="U679" s="44"/>
      <c r="V679" s="44"/>
      <c r="W679" s="44"/>
      <c r="X679" s="44"/>
      <c r="Y679" s="44"/>
    </row>
    <row r="680">
      <c r="A680" s="55" t="s">
        <v>3273</v>
      </c>
      <c r="B680" s="44"/>
      <c r="C680" s="55"/>
      <c r="D680" s="44"/>
      <c r="E680" s="44"/>
      <c r="F680" s="44"/>
      <c r="G680" s="44"/>
      <c r="H680" s="44"/>
      <c r="I680" s="44"/>
      <c r="J680" s="44"/>
      <c r="K680" s="44"/>
      <c r="L680" s="44"/>
      <c r="M680" s="44"/>
      <c r="N680" s="44"/>
      <c r="O680" s="44"/>
      <c r="P680" s="44"/>
      <c r="Q680" s="44"/>
      <c r="R680" s="44"/>
      <c r="S680" s="44"/>
      <c r="T680" s="44"/>
      <c r="U680" s="44"/>
      <c r="V680" s="44"/>
      <c r="W680" s="44"/>
      <c r="X680" s="44"/>
      <c r="Y680" s="44"/>
    </row>
    <row r="681">
      <c r="A681" s="44"/>
      <c r="B681" s="44"/>
      <c r="C681" s="55"/>
      <c r="D681" s="44"/>
      <c r="E681" s="44"/>
      <c r="F681" s="44"/>
      <c r="G681" s="44"/>
      <c r="H681" s="44"/>
      <c r="I681" s="44"/>
      <c r="J681" s="44"/>
      <c r="K681" s="44"/>
      <c r="L681" s="44"/>
      <c r="M681" s="44"/>
      <c r="N681" s="44"/>
      <c r="O681" s="44"/>
      <c r="P681" s="44"/>
      <c r="Q681" s="44"/>
      <c r="R681" s="44"/>
      <c r="S681" s="44"/>
      <c r="T681" s="44"/>
      <c r="U681" s="44"/>
      <c r="V681" s="44"/>
      <c r="W681" s="44"/>
      <c r="X681" s="44"/>
      <c r="Y681" s="44"/>
    </row>
    <row r="682">
      <c r="A682" s="57" t="s">
        <v>3274</v>
      </c>
      <c r="B682" s="44"/>
      <c r="C682" s="55"/>
      <c r="D682" s="44"/>
      <c r="E682" s="44"/>
      <c r="F682" s="44"/>
      <c r="G682" s="44"/>
      <c r="H682" s="44"/>
      <c r="I682" s="44"/>
      <c r="J682" s="44"/>
      <c r="K682" s="44"/>
      <c r="L682" s="44"/>
      <c r="M682" s="44"/>
      <c r="N682" s="44"/>
      <c r="O682" s="44"/>
      <c r="P682" s="44"/>
      <c r="Q682" s="44"/>
      <c r="R682" s="44"/>
      <c r="S682" s="44"/>
      <c r="T682" s="44"/>
      <c r="U682" s="44"/>
      <c r="V682" s="44"/>
      <c r="W682" s="44"/>
      <c r="X682" s="44"/>
      <c r="Y682" s="44"/>
    </row>
    <row r="683">
      <c r="A683" s="55" t="s">
        <v>3070</v>
      </c>
      <c r="B683" s="44"/>
      <c r="C683" s="55"/>
      <c r="D683" s="44"/>
      <c r="E683" s="44"/>
      <c r="F683" s="44"/>
      <c r="G683" s="44"/>
      <c r="H683" s="44"/>
      <c r="I683" s="44"/>
      <c r="J683" s="44"/>
      <c r="K683" s="44"/>
      <c r="L683" s="44"/>
      <c r="M683" s="44"/>
      <c r="N683" s="44"/>
      <c r="O683" s="44"/>
      <c r="P683" s="44"/>
      <c r="Q683" s="44"/>
      <c r="R683" s="44"/>
      <c r="S683" s="44"/>
      <c r="T683" s="44"/>
      <c r="U683" s="44"/>
      <c r="V683" s="44"/>
      <c r="W683" s="44"/>
      <c r="X683" s="44"/>
      <c r="Y683" s="44"/>
    </row>
    <row r="684">
      <c r="A684" s="55" t="s">
        <v>3275</v>
      </c>
      <c r="B684" s="44"/>
      <c r="C684" s="55"/>
      <c r="D684" s="44"/>
      <c r="E684" s="44"/>
      <c r="F684" s="44"/>
      <c r="G684" s="44"/>
      <c r="H684" s="44"/>
      <c r="I684" s="44"/>
      <c r="J684" s="44"/>
      <c r="K684" s="44"/>
      <c r="L684" s="44"/>
      <c r="M684" s="44"/>
      <c r="N684" s="44"/>
      <c r="O684" s="44"/>
      <c r="P684" s="44"/>
      <c r="Q684" s="44"/>
      <c r="R684" s="44"/>
      <c r="S684" s="44"/>
      <c r="T684" s="44"/>
      <c r="U684" s="44"/>
      <c r="V684" s="44"/>
      <c r="W684" s="44"/>
      <c r="X684" s="44"/>
      <c r="Y684" s="44"/>
    </row>
    <row r="685">
      <c r="A685" s="55" t="s">
        <v>3030</v>
      </c>
      <c r="B685" s="44"/>
      <c r="C685" s="55"/>
      <c r="D685" s="44"/>
      <c r="E685" s="44"/>
      <c r="F685" s="44"/>
      <c r="G685" s="44"/>
      <c r="H685" s="44"/>
      <c r="I685" s="44"/>
      <c r="J685" s="44"/>
      <c r="K685" s="44"/>
      <c r="L685" s="44"/>
      <c r="M685" s="44"/>
      <c r="N685" s="44"/>
      <c r="O685" s="44"/>
      <c r="P685" s="44"/>
      <c r="Q685" s="44"/>
      <c r="R685" s="44"/>
      <c r="S685" s="44"/>
      <c r="T685" s="44"/>
      <c r="U685" s="44"/>
      <c r="V685" s="44"/>
      <c r="W685" s="44"/>
      <c r="X685" s="44"/>
      <c r="Y685" s="44"/>
    </row>
    <row r="686">
      <c r="A686" s="55" t="s">
        <v>2531</v>
      </c>
      <c r="B686" s="44"/>
      <c r="C686" s="55"/>
      <c r="D686" s="44"/>
      <c r="E686" s="44"/>
      <c r="F686" s="44"/>
      <c r="G686" s="44"/>
      <c r="H686" s="44"/>
      <c r="I686" s="44"/>
      <c r="J686" s="44"/>
      <c r="K686" s="44"/>
      <c r="L686" s="44"/>
      <c r="M686" s="44"/>
      <c r="N686" s="44"/>
      <c r="O686" s="44"/>
      <c r="P686" s="44"/>
      <c r="Q686" s="44"/>
      <c r="R686" s="44"/>
      <c r="S686" s="44"/>
      <c r="T686" s="44"/>
      <c r="U686" s="44"/>
      <c r="V686" s="44"/>
      <c r="W686" s="44"/>
      <c r="X686" s="44"/>
      <c r="Y686" s="44"/>
    </row>
    <row r="687">
      <c r="A687" s="55" t="s">
        <v>3276</v>
      </c>
      <c r="B687" s="44"/>
      <c r="C687" s="55"/>
      <c r="D687" s="44"/>
      <c r="E687" s="44"/>
      <c r="F687" s="44"/>
      <c r="G687" s="44"/>
      <c r="H687" s="44"/>
      <c r="I687" s="44"/>
      <c r="J687" s="44"/>
      <c r="K687" s="44"/>
      <c r="L687" s="44"/>
      <c r="M687" s="44"/>
      <c r="N687" s="44"/>
      <c r="O687" s="44"/>
      <c r="P687" s="44"/>
      <c r="Q687" s="44"/>
      <c r="R687" s="44"/>
      <c r="S687" s="44"/>
      <c r="T687" s="44"/>
      <c r="U687" s="44"/>
      <c r="V687" s="44"/>
      <c r="W687" s="44"/>
      <c r="X687" s="44"/>
      <c r="Y687" s="44"/>
    </row>
    <row r="688">
      <c r="A688" s="44"/>
      <c r="B688" s="44"/>
      <c r="C688" s="55"/>
      <c r="D688" s="44"/>
      <c r="E688" s="44"/>
      <c r="F688" s="44"/>
      <c r="G688" s="44"/>
      <c r="H688" s="44"/>
      <c r="I688" s="44"/>
      <c r="J688" s="44"/>
      <c r="K688" s="44"/>
      <c r="L688" s="44"/>
      <c r="M688" s="44"/>
      <c r="N688" s="44"/>
      <c r="O688" s="44"/>
      <c r="P688" s="44"/>
      <c r="Q688" s="44"/>
      <c r="R688" s="44"/>
      <c r="S688" s="44"/>
      <c r="T688" s="44"/>
      <c r="U688" s="44"/>
      <c r="V688" s="44"/>
      <c r="W688" s="44"/>
      <c r="X688" s="44"/>
      <c r="Y688" s="44"/>
    </row>
    <row r="689">
      <c r="A689" s="44"/>
      <c r="B689" s="44"/>
      <c r="C689" s="55"/>
      <c r="D689" s="44"/>
      <c r="E689" s="44"/>
      <c r="F689" s="44"/>
      <c r="G689" s="44"/>
      <c r="H689" s="44"/>
      <c r="I689" s="44"/>
      <c r="J689" s="44"/>
      <c r="K689" s="44"/>
      <c r="L689" s="44"/>
      <c r="M689" s="44"/>
      <c r="N689" s="44"/>
      <c r="O689" s="44"/>
      <c r="P689" s="44"/>
      <c r="Q689" s="44"/>
      <c r="R689" s="44"/>
      <c r="S689" s="44"/>
      <c r="T689" s="44"/>
      <c r="U689" s="44"/>
      <c r="V689" s="44"/>
      <c r="W689" s="44"/>
      <c r="X689" s="44"/>
      <c r="Y689" s="44"/>
    </row>
    <row r="690">
      <c r="A690" s="44"/>
      <c r="B690" s="44"/>
      <c r="C690" s="55"/>
      <c r="D690" s="44"/>
      <c r="E690" s="44"/>
      <c r="F690" s="44"/>
      <c r="G690" s="44"/>
      <c r="H690" s="44"/>
      <c r="I690" s="44"/>
      <c r="J690" s="44"/>
      <c r="K690" s="44"/>
      <c r="L690" s="44"/>
      <c r="M690" s="44"/>
      <c r="N690" s="44"/>
      <c r="O690" s="44"/>
      <c r="P690" s="44"/>
      <c r="Q690" s="44"/>
      <c r="R690" s="44"/>
      <c r="S690" s="44"/>
      <c r="T690" s="44"/>
      <c r="U690" s="44"/>
      <c r="V690" s="44"/>
      <c r="W690" s="44"/>
      <c r="X690" s="44"/>
      <c r="Y690" s="44"/>
    </row>
    <row r="691">
      <c r="A691" s="44"/>
      <c r="B691" s="44"/>
      <c r="C691" s="55"/>
      <c r="D691" s="44"/>
      <c r="E691" s="44"/>
      <c r="F691" s="44"/>
      <c r="G691" s="44"/>
      <c r="H691" s="44"/>
      <c r="I691" s="44"/>
      <c r="J691" s="44"/>
      <c r="K691" s="44"/>
      <c r="L691" s="44"/>
      <c r="M691" s="44"/>
      <c r="N691" s="44"/>
      <c r="O691" s="44"/>
      <c r="P691" s="44"/>
      <c r="Q691" s="44"/>
      <c r="R691" s="44"/>
      <c r="S691" s="44"/>
      <c r="T691" s="44"/>
      <c r="U691" s="44"/>
      <c r="V691" s="44"/>
      <c r="W691" s="44"/>
      <c r="X691" s="44"/>
      <c r="Y691" s="44"/>
    </row>
    <row r="692">
      <c r="A692" s="44"/>
      <c r="B692" s="44"/>
      <c r="C692" s="55"/>
      <c r="D692" s="44"/>
      <c r="E692" s="44"/>
      <c r="F692" s="44"/>
      <c r="G692" s="44"/>
      <c r="H692" s="44"/>
      <c r="I692" s="44"/>
      <c r="J692" s="44"/>
      <c r="K692" s="44"/>
      <c r="L692" s="44"/>
      <c r="M692" s="44"/>
      <c r="N692" s="44"/>
      <c r="O692" s="44"/>
      <c r="P692" s="44"/>
      <c r="Q692" s="44"/>
      <c r="R692" s="44"/>
      <c r="S692" s="44"/>
      <c r="T692" s="44"/>
      <c r="U692" s="44"/>
      <c r="V692" s="44"/>
      <c r="W692" s="44"/>
      <c r="X692" s="44"/>
      <c r="Y692" s="44"/>
    </row>
    <row r="693">
      <c r="A693" s="44"/>
      <c r="B693" s="44"/>
      <c r="C693" s="55"/>
      <c r="D693" s="44"/>
      <c r="E693" s="44"/>
      <c r="F693" s="44"/>
      <c r="G693" s="44"/>
      <c r="H693" s="44"/>
      <c r="I693" s="44"/>
      <c r="J693" s="44"/>
      <c r="K693" s="44"/>
      <c r="L693" s="44"/>
      <c r="M693" s="44"/>
      <c r="N693" s="44"/>
      <c r="O693" s="44"/>
      <c r="P693" s="44"/>
      <c r="Q693" s="44"/>
      <c r="R693" s="44"/>
      <c r="S693" s="44"/>
      <c r="T693" s="44"/>
      <c r="U693" s="44"/>
      <c r="V693" s="44"/>
      <c r="W693" s="44"/>
      <c r="X693" s="44"/>
      <c r="Y693" s="44"/>
    </row>
    <row r="694">
      <c r="A694" s="44"/>
      <c r="B694" s="44"/>
      <c r="C694" s="55"/>
      <c r="D694" s="44"/>
      <c r="E694" s="44"/>
      <c r="F694" s="44"/>
      <c r="G694" s="44"/>
      <c r="H694" s="44"/>
      <c r="I694" s="44"/>
      <c r="J694" s="44"/>
      <c r="K694" s="44"/>
      <c r="L694" s="44"/>
      <c r="M694" s="44"/>
      <c r="N694" s="44"/>
      <c r="O694" s="44"/>
      <c r="P694" s="44"/>
      <c r="Q694" s="44"/>
      <c r="R694" s="44"/>
      <c r="S694" s="44"/>
      <c r="T694" s="44"/>
      <c r="U694" s="44"/>
      <c r="V694" s="44"/>
      <c r="W694" s="44"/>
      <c r="X694" s="44"/>
      <c r="Y694" s="44"/>
    </row>
    <row r="695">
      <c r="A695" s="44"/>
      <c r="B695" s="44"/>
      <c r="C695" s="55"/>
      <c r="D695" s="44"/>
      <c r="E695" s="44"/>
      <c r="F695" s="44"/>
      <c r="G695" s="44"/>
      <c r="H695" s="44"/>
      <c r="I695" s="44"/>
      <c r="J695" s="44"/>
      <c r="K695" s="44"/>
      <c r="L695" s="44"/>
      <c r="M695" s="44"/>
      <c r="N695" s="44"/>
      <c r="O695" s="44"/>
      <c r="P695" s="44"/>
      <c r="Q695" s="44"/>
      <c r="R695" s="44"/>
      <c r="S695" s="44"/>
      <c r="T695" s="44"/>
      <c r="U695" s="44"/>
      <c r="V695" s="44"/>
      <c r="W695" s="44"/>
      <c r="X695" s="44"/>
      <c r="Y695" s="44"/>
    </row>
    <row r="696">
      <c r="A696" s="44"/>
      <c r="B696" s="44"/>
      <c r="C696" s="55"/>
      <c r="D696" s="44"/>
      <c r="E696" s="44"/>
      <c r="F696" s="44"/>
      <c r="G696" s="44"/>
      <c r="H696" s="44"/>
      <c r="I696" s="44"/>
      <c r="J696" s="44"/>
      <c r="K696" s="44"/>
      <c r="L696" s="44"/>
      <c r="M696" s="44"/>
      <c r="N696" s="44"/>
      <c r="O696" s="44"/>
      <c r="P696" s="44"/>
      <c r="Q696" s="44"/>
      <c r="R696" s="44"/>
      <c r="S696" s="44"/>
      <c r="T696" s="44"/>
      <c r="U696" s="44"/>
      <c r="V696" s="44"/>
      <c r="W696" s="44"/>
      <c r="X696" s="44"/>
      <c r="Y696" s="44"/>
    </row>
    <row r="697">
      <c r="A697" s="44"/>
      <c r="B697" s="44"/>
      <c r="C697" s="55"/>
      <c r="D697" s="44"/>
      <c r="E697" s="44"/>
      <c r="F697" s="44"/>
      <c r="G697" s="44"/>
      <c r="H697" s="44"/>
      <c r="I697" s="44"/>
      <c r="J697" s="44"/>
      <c r="K697" s="44"/>
      <c r="L697" s="44"/>
      <c r="M697" s="44"/>
      <c r="N697" s="44"/>
      <c r="O697" s="44"/>
      <c r="P697" s="44"/>
      <c r="Q697" s="44"/>
      <c r="R697" s="44"/>
      <c r="S697" s="44"/>
      <c r="T697" s="44"/>
      <c r="U697" s="44"/>
      <c r="V697" s="44"/>
      <c r="W697" s="44"/>
      <c r="X697" s="44"/>
      <c r="Y697" s="44"/>
    </row>
    <row r="698">
      <c r="A698" s="44"/>
      <c r="B698" s="44"/>
      <c r="C698" s="55"/>
      <c r="D698" s="44"/>
      <c r="E698" s="44"/>
      <c r="F698" s="44"/>
      <c r="G698" s="44"/>
      <c r="H698" s="44"/>
      <c r="I698" s="44"/>
      <c r="J698" s="44"/>
      <c r="K698" s="44"/>
      <c r="L698" s="44"/>
      <c r="M698" s="44"/>
      <c r="N698" s="44"/>
      <c r="O698" s="44"/>
      <c r="P698" s="44"/>
      <c r="Q698" s="44"/>
      <c r="R698" s="44"/>
      <c r="S698" s="44"/>
      <c r="T698" s="44"/>
      <c r="U698" s="44"/>
      <c r="V698" s="44"/>
      <c r="W698" s="44"/>
      <c r="X698" s="44"/>
      <c r="Y698" s="44"/>
    </row>
    <row r="699">
      <c r="A699" s="44"/>
      <c r="B699" s="44"/>
      <c r="C699" s="55"/>
      <c r="D699" s="44"/>
      <c r="E699" s="44"/>
      <c r="F699" s="44"/>
      <c r="G699" s="44"/>
      <c r="H699" s="44"/>
      <c r="I699" s="44"/>
      <c r="J699" s="44"/>
      <c r="K699" s="44"/>
      <c r="L699" s="44"/>
      <c r="M699" s="44"/>
      <c r="N699" s="44"/>
      <c r="O699" s="44"/>
      <c r="P699" s="44"/>
      <c r="Q699" s="44"/>
      <c r="R699" s="44"/>
      <c r="S699" s="44"/>
      <c r="T699" s="44"/>
      <c r="U699" s="44"/>
      <c r="V699" s="44"/>
      <c r="W699" s="44"/>
      <c r="X699" s="44"/>
      <c r="Y699" s="44"/>
    </row>
    <row r="700">
      <c r="A700" s="44"/>
      <c r="B700" s="44"/>
      <c r="C700" s="55"/>
      <c r="D700" s="44"/>
      <c r="E700" s="44"/>
      <c r="F700" s="44"/>
      <c r="G700" s="44"/>
      <c r="H700" s="44"/>
      <c r="I700" s="44"/>
      <c r="J700" s="44"/>
      <c r="K700" s="44"/>
      <c r="L700" s="44"/>
      <c r="M700" s="44"/>
      <c r="N700" s="44"/>
      <c r="O700" s="44"/>
      <c r="P700" s="44"/>
      <c r="Q700" s="44"/>
      <c r="R700" s="44"/>
      <c r="S700" s="44"/>
      <c r="T700" s="44"/>
      <c r="U700" s="44"/>
      <c r="V700" s="44"/>
      <c r="W700" s="44"/>
      <c r="X700" s="44"/>
      <c r="Y700" s="44"/>
    </row>
    <row r="701">
      <c r="A701" s="44"/>
      <c r="B701" s="44"/>
      <c r="C701" s="55"/>
      <c r="D701" s="44"/>
      <c r="E701" s="44"/>
      <c r="F701" s="44"/>
      <c r="G701" s="44"/>
      <c r="H701" s="44"/>
      <c r="I701" s="44"/>
      <c r="J701" s="44"/>
      <c r="K701" s="44"/>
      <c r="L701" s="44"/>
      <c r="M701" s="44"/>
      <c r="N701" s="44"/>
      <c r="O701" s="44"/>
      <c r="P701" s="44"/>
      <c r="Q701" s="44"/>
      <c r="R701" s="44"/>
      <c r="S701" s="44"/>
      <c r="T701" s="44"/>
      <c r="U701" s="44"/>
      <c r="V701" s="44"/>
      <c r="W701" s="44"/>
      <c r="X701" s="44"/>
      <c r="Y701" s="44"/>
    </row>
    <row r="702">
      <c r="A702" s="44"/>
      <c r="B702" s="44"/>
      <c r="C702" s="55"/>
      <c r="D702" s="44"/>
      <c r="E702" s="44"/>
      <c r="F702" s="44"/>
      <c r="G702" s="44"/>
      <c r="H702" s="44"/>
      <c r="I702" s="44"/>
      <c r="J702" s="44"/>
      <c r="K702" s="44"/>
      <c r="L702" s="44"/>
      <c r="M702" s="44"/>
      <c r="N702" s="44"/>
      <c r="O702" s="44"/>
      <c r="P702" s="44"/>
      <c r="Q702" s="44"/>
      <c r="R702" s="44"/>
      <c r="S702" s="44"/>
      <c r="T702" s="44"/>
      <c r="U702" s="44"/>
      <c r="V702" s="44"/>
      <c r="W702" s="44"/>
      <c r="X702" s="44"/>
      <c r="Y702" s="44"/>
    </row>
    <row r="703">
      <c r="A703" s="44"/>
      <c r="B703" s="44"/>
      <c r="C703" s="55"/>
      <c r="D703" s="44"/>
      <c r="E703" s="44"/>
      <c r="F703" s="44"/>
      <c r="G703" s="44"/>
      <c r="H703" s="44"/>
      <c r="I703" s="44"/>
      <c r="J703" s="44"/>
      <c r="K703" s="44"/>
      <c r="L703" s="44"/>
      <c r="M703" s="44"/>
      <c r="N703" s="44"/>
      <c r="O703" s="44"/>
      <c r="P703" s="44"/>
      <c r="Q703" s="44"/>
      <c r="R703" s="44"/>
      <c r="S703" s="44"/>
      <c r="T703" s="44"/>
      <c r="U703" s="44"/>
      <c r="V703" s="44"/>
      <c r="W703" s="44"/>
      <c r="X703" s="44"/>
      <c r="Y703" s="44"/>
    </row>
    <row r="704">
      <c r="A704" s="44"/>
      <c r="B704" s="44"/>
      <c r="C704" s="55"/>
      <c r="D704" s="44"/>
      <c r="E704" s="44"/>
      <c r="F704" s="44"/>
      <c r="G704" s="44"/>
      <c r="H704" s="44"/>
      <c r="I704" s="44"/>
      <c r="J704" s="44"/>
      <c r="K704" s="44"/>
      <c r="L704" s="44"/>
      <c r="M704" s="44"/>
      <c r="N704" s="44"/>
      <c r="O704" s="44"/>
      <c r="P704" s="44"/>
      <c r="Q704" s="44"/>
      <c r="R704" s="44"/>
      <c r="S704" s="44"/>
      <c r="T704" s="44"/>
      <c r="U704" s="44"/>
      <c r="V704" s="44"/>
      <c r="W704" s="44"/>
      <c r="X704" s="44"/>
      <c r="Y704" s="44"/>
    </row>
    <row r="705">
      <c r="A705" s="44"/>
      <c r="B705" s="44"/>
      <c r="C705" s="55"/>
      <c r="D705" s="44"/>
      <c r="E705" s="44"/>
      <c r="F705" s="44"/>
      <c r="G705" s="44"/>
      <c r="H705" s="44"/>
      <c r="I705" s="44"/>
      <c r="J705" s="44"/>
      <c r="K705" s="44"/>
      <c r="L705" s="44"/>
      <c r="M705" s="44"/>
      <c r="N705" s="44"/>
      <c r="O705" s="44"/>
      <c r="P705" s="44"/>
      <c r="Q705" s="44"/>
      <c r="R705" s="44"/>
      <c r="S705" s="44"/>
      <c r="T705" s="44"/>
      <c r="U705" s="44"/>
      <c r="V705" s="44"/>
      <c r="W705" s="44"/>
      <c r="X705" s="44"/>
      <c r="Y705" s="44"/>
    </row>
    <row r="706">
      <c r="A706" s="44"/>
      <c r="B706" s="44"/>
      <c r="C706" s="55"/>
      <c r="D706" s="44"/>
      <c r="E706" s="44"/>
      <c r="F706" s="44"/>
      <c r="G706" s="44"/>
      <c r="H706" s="44"/>
      <c r="I706" s="44"/>
      <c r="J706" s="44"/>
      <c r="K706" s="44"/>
      <c r="L706" s="44"/>
      <c r="M706" s="44"/>
      <c r="N706" s="44"/>
      <c r="O706" s="44"/>
      <c r="P706" s="44"/>
      <c r="Q706" s="44"/>
      <c r="R706" s="44"/>
      <c r="S706" s="44"/>
      <c r="T706" s="44"/>
      <c r="U706" s="44"/>
      <c r="V706" s="44"/>
      <c r="W706" s="44"/>
      <c r="X706" s="44"/>
      <c r="Y706" s="44"/>
    </row>
    <row r="707">
      <c r="A707" s="44"/>
      <c r="B707" s="44"/>
      <c r="C707" s="55"/>
      <c r="D707" s="44"/>
      <c r="E707" s="44"/>
      <c r="F707" s="44"/>
      <c r="G707" s="44"/>
      <c r="H707" s="44"/>
      <c r="I707" s="44"/>
      <c r="J707" s="44"/>
      <c r="K707" s="44"/>
      <c r="L707" s="44"/>
      <c r="M707" s="44"/>
      <c r="N707" s="44"/>
      <c r="O707" s="44"/>
      <c r="P707" s="44"/>
      <c r="Q707" s="44"/>
      <c r="R707" s="44"/>
      <c r="S707" s="44"/>
      <c r="T707" s="44"/>
      <c r="U707" s="44"/>
      <c r="V707" s="44"/>
      <c r="W707" s="44"/>
      <c r="X707" s="44"/>
      <c r="Y707" s="44"/>
    </row>
    <row r="708">
      <c r="A708" s="44"/>
      <c r="B708" s="44"/>
      <c r="C708" s="55"/>
      <c r="D708" s="44"/>
      <c r="E708" s="44"/>
      <c r="F708" s="44"/>
      <c r="G708" s="44"/>
      <c r="H708" s="44"/>
      <c r="I708" s="44"/>
      <c r="J708" s="44"/>
      <c r="K708" s="44"/>
      <c r="L708" s="44"/>
      <c r="M708" s="44"/>
      <c r="N708" s="44"/>
      <c r="O708" s="44"/>
      <c r="P708" s="44"/>
      <c r="Q708" s="44"/>
      <c r="R708" s="44"/>
      <c r="S708" s="44"/>
      <c r="T708" s="44"/>
      <c r="U708" s="44"/>
      <c r="V708" s="44"/>
      <c r="W708" s="44"/>
      <c r="X708" s="44"/>
      <c r="Y708" s="44"/>
    </row>
    <row r="709">
      <c r="A709" s="44"/>
      <c r="B709" s="44"/>
      <c r="C709" s="55"/>
      <c r="D709" s="44"/>
      <c r="E709" s="44"/>
      <c r="F709" s="44"/>
      <c r="G709" s="44"/>
      <c r="H709" s="44"/>
      <c r="I709" s="44"/>
      <c r="J709" s="44"/>
      <c r="K709" s="44"/>
      <c r="L709" s="44"/>
      <c r="M709" s="44"/>
      <c r="N709" s="44"/>
      <c r="O709" s="44"/>
      <c r="P709" s="44"/>
      <c r="Q709" s="44"/>
      <c r="R709" s="44"/>
      <c r="S709" s="44"/>
      <c r="T709" s="44"/>
      <c r="U709" s="44"/>
      <c r="V709" s="44"/>
      <c r="W709" s="44"/>
      <c r="X709" s="44"/>
      <c r="Y709" s="44"/>
    </row>
    <row r="710">
      <c r="A710" s="44"/>
      <c r="B710" s="44"/>
      <c r="C710" s="55"/>
      <c r="D710" s="44"/>
      <c r="E710" s="44"/>
      <c r="F710" s="44"/>
      <c r="G710" s="44"/>
      <c r="H710" s="44"/>
      <c r="I710" s="44"/>
      <c r="J710" s="44"/>
      <c r="K710" s="44"/>
      <c r="L710" s="44"/>
      <c r="M710" s="44"/>
      <c r="N710" s="44"/>
      <c r="O710" s="44"/>
      <c r="P710" s="44"/>
      <c r="Q710" s="44"/>
      <c r="R710" s="44"/>
      <c r="S710" s="44"/>
      <c r="T710" s="44"/>
      <c r="U710" s="44"/>
      <c r="V710" s="44"/>
      <c r="W710" s="44"/>
      <c r="X710" s="44"/>
      <c r="Y710" s="44"/>
    </row>
    <row r="711">
      <c r="A711" s="44"/>
      <c r="B711" s="44"/>
      <c r="C711" s="55"/>
      <c r="D711" s="44"/>
      <c r="E711" s="44"/>
      <c r="F711" s="44"/>
      <c r="G711" s="44"/>
      <c r="H711" s="44"/>
      <c r="I711" s="44"/>
      <c r="J711" s="44"/>
      <c r="K711" s="44"/>
      <c r="L711" s="44"/>
      <c r="M711" s="44"/>
      <c r="N711" s="44"/>
      <c r="O711" s="44"/>
      <c r="P711" s="44"/>
      <c r="Q711" s="44"/>
      <c r="R711" s="44"/>
      <c r="S711" s="44"/>
      <c r="T711" s="44"/>
      <c r="U711" s="44"/>
      <c r="V711" s="44"/>
      <c r="W711" s="44"/>
      <c r="X711" s="44"/>
      <c r="Y711" s="44"/>
    </row>
    <row r="712">
      <c r="A712" s="44"/>
      <c r="B712" s="44"/>
      <c r="C712" s="55"/>
      <c r="D712" s="44"/>
      <c r="E712" s="44"/>
      <c r="F712" s="44"/>
      <c r="G712" s="44"/>
      <c r="H712" s="44"/>
      <c r="I712" s="44"/>
      <c r="J712" s="44"/>
      <c r="K712" s="44"/>
      <c r="L712" s="44"/>
      <c r="M712" s="44"/>
      <c r="N712" s="44"/>
      <c r="O712" s="44"/>
      <c r="P712" s="44"/>
      <c r="Q712" s="44"/>
      <c r="R712" s="44"/>
      <c r="S712" s="44"/>
      <c r="T712" s="44"/>
      <c r="U712" s="44"/>
      <c r="V712" s="44"/>
      <c r="W712" s="44"/>
      <c r="X712" s="44"/>
      <c r="Y712" s="44"/>
    </row>
    <row r="713">
      <c r="A713" s="44"/>
      <c r="B713" s="44"/>
      <c r="C713" s="55"/>
      <c r="D713" s="44"/>
      <c r="E713" s="44"/>
      <c r="F713" s="44"/>
      <c r="G713" s="44"/>
      <c r="H713" s="44"/>
      <c r="I713" s="44"/>
      <c r="J713" s="44"/>
      <c r="K713" s="44"/>
      <c r="L713" s="44"/>
      <c r="M713" s="44"/>
      <c r="N713" s="44"/>
      <c r="O713" s="44"/>
      <c r="P713" s="44"/>
      <c r="Q713" s="44"/>
      <c r="R713" s="44"/>
      <c r="S713" s="44"/>
      <c r="T713" s="44"/>
      <c r="U713" s="44"/>
      <c r="V713" s="44"/>
      <c r="W713" s="44"/>
      <c r="X713" s="44"/>
      <c r="Y713" s="44"/>
    </row>
    <row r="714">
      <c r="A714" s="44"/>
      <c r="B714" s="44"/>
      <c r="C714" s="55"/>
      <c r="D714" s="44"/>
      <c r="E714" s="44"/>
      <c r="F714" s="44"/>
      <c r="G714" s="44"/>
      <c r="H714" s="44"/>
      <c r="I714" s="44"/>
      <c r="J714" s="44"/>
      <c r="K714" s="44"/>
      <c r="L714" s="44"/>
      <c r="M714" s="44"/>
      <c r="N714" s="44"/>
      <c r="O714" s="44"/>
      <c r="P714" s="44"/>
      <c r="Q714" s="44"/>
      <c r="R714" s="44"/>
      <c r="S714" s="44"/>
      <c r="T714" s="44"/>
      <c r="U714" s="44"/>
      <c r="V714" s="44"/>
      <c r="W714" s="44"/>
      <c r="X714" s="44"/>
      <c r="Y714" s="44"/>
    </row>
    <row r="715">
      <c r="A715" s="44"/>
      <c r="B715" s="44"/>
      <c r="C715" s="55"/>
      <c r="D715" s="44"/>
      <c r="E715" s="44"/>
      <c r="F715" s="44"/>
      <c r="G715" s="44"/>
      <c r="H715" s="44"/>
      <c r="I715" s="44"/>
      <c r="J715" s="44"/>
      <c r="K715" s="44"/>
      <c r="L715" s="44"/>
      <c r="M715" s="44"/>
      <c r="N715" s="44"/>
      <c r="O715" s="44"/>
      <c r="P715" s="44"/>
      <c r="Q715" s="44"/>
      <c r="R715" s="44"/>
      <c r="S715" s="44"/>
      <c r="T715" s="44"/>
      <c r="U715" s="44"/>
      <c r="V715" s="44"/>
      <c r="W715" s="44"/>
      <c r="X715" s="44"/>
      <c r="Y715" s="44"/>
    </row>
    <row r="716">
      <c r="A716" s="44"/>
      <c r="B716" s="44"/>
      <c r="C716" s="55"/>
      <c r="D716" s="44"/>
      <c r="E716" s="44"/>
      <c r="F716" s="44"/>
      <c r="G716" s="44"/>
      <c r="H716" s="44"/>
      <c r="I716" s="44"/>
      <c r="J716" s="44"/>
      <c r="K716" s="44"/>
      <c r="L716" s="44"/>
      <c r="M716" s="44"/>
      <c r="N716" s="44"/>
      <c r="O716" s="44"/>
      <c r="P716" s="44"/>
      <c r="Q716" s="44"/>
      <c r="R716" s="44"/>
      <c r="S716" s="44"/>
      <c r="T716" s="44"/>
      <c r="U716" s="44"/>
      <c r="V716" s="44"/>
      <c r="W716" s="44"/>
      <c r="X716" s="44"/>
      <c r="Y716" s="44"/>
    </row>
    <row r="717">
      <c r="A717" s="44"/>
      <c r="B717" s="44"/>
      <c r="C717" s="55"/>
      <c r="D717" s="44"/>
      <c r="E717" s="44"/>
      <c r="F717" s="44"/>
      <c r="G717" s="44"/>
      <c r="H717" s="44"/>
      <c r="I717" s="44"/>
      <c r="J717" s="44"/>
      <c r="K717" s="44"/>
      <c r="L717" s="44"/>
      <c r="M717" s="44"/>
      <c r="N717" s="44"/>
      <c r="O717" s="44"/>
      <c r="P717" s="44"/>
      <c r="Q717" s="44"/>
      <c r="R717" s="44"/>
      <c r="S717" s="44"/>
      <c r="T717" s="44"/>
      <c r="U717" s="44"/>
      <c r="V717" s="44"/>
      <c r="W717" s="44"/>
      <c r="X717" s="44"/>
      <c r="Y717" s="44"/>
    </row>
    <row r="718">
      <c r="A718" s="44"/>
      <c r="B718" s="44"/>
      <c r="C718" s="55"/>
      <c r="D718" s="44"/>
      <c r="E718" s="44"/>
      <c r="F718" s="44"/>
      <c r="G718" s="44"/>
      <c r="H718" s="44"/>
      <c r="I718" s="44"/>
      <c r="J718" s="44"/>
      <c r="K718" s="44"/>
      <c r="L718" s="44"/>
      <c r="M718" s="44"/>
      <c r="N718" s="44"/>
      <c r="O718" s="44"/>
      <c r="P718" s="44"/>
      <c r="Q718" s="44"/>
      <c r="R718" s="44"/>
      <c r="S718" s="44"/>
      <c r="T718" s="44"/>
      <c r="U718" s="44"/>
      <c r="V718" s="44"/>
      <c r="W718" s="44"/>
      <c r="X718" s="44"/>
      <c r="Y718" s="44"/>
    </row>
    <row r="719">
      <c r="A719" s="44"/>
      <c r="B719" s="44"/>
      <c r="C719" s="55"/>
      <c r="D719" s="44"/>
      <c r="E719" s="44"/>
      <c r="F719" s="44"/>
      <c r="G719" s="44"/>
      <c r="H719" s="44"/>
      <c r="I719" s="44"/>
      <c r="J719" s="44"/>
      <c r="K719" s="44"/>
      <c r="L719" s="44"/>
      <c r="M719" s="44"/>
      <c r="N719" s="44"/>
      <c r="O719" s="44"/>
      <c r="P719" s="44"/>
      <c r="Q719" s="44"/>
      <c r="R719" s="44"/>
      <c r="S719" s="44"/>
      <c r="T719" s="44"/>
      <c r="U719" s="44"/>
      <c r="V719" s="44"/>
      <c r="W719" s="44"/>
      <c r="X719" s="44"/>
      <c r="Y719" s="44"/>
    </row>
    <row r="720">
      <c r="A720" s="44"/>
      <c r="B720" s="44"/>
      <c r="C720" s="55"/>
      <c r="D720" s="44"/>
      <c r="E720" s="44"/>
      <c r="F720" s="44"/>
      <c r="G720" s="44"/>
      <c r="H720" s="44"/>
      <c r="I720" s="44"/>
      <c r="J720" s="44"/>
      <c r="K720" s="44"/>
      <c r="L720" s="44"/>
      <c r="M720" s="44"/>
      <c r="N720" s="44"/>
      <c r="O720" s="44"/>
      <c r="P720" s="44"/>
      <c r="Q720" s="44"/>
      <c r="R720" s="44"/>
      <c r="S720" s="44"/>
      <c r="T720" s="44"/>
      <c r="U720" s="44"/>
      <c r="V720" s="44"/>
      <c r="W720" s="44"/>
      <c r="X720" s="44"/>
      <c r="Y720" s="44"/>
    </row>
    <row r="721">
      <c r="A721" s="44"/>
      <c r="B721" s="44"/>
      <c r="C721" s="55"/>
      <c r="D721" s="44"/>
      <c r="E721" s="44"/>
      <c r="F721" s="44"/>
      <c r="G721" s="44"/>
      <c r="H721" s="44"/>
      <c r="I721" s="44"/>
      <c r="J721" s="44"/>
      <c r="K721" s="44"/>
      <c r="L721" s="44"/>
      <c r="M721" s="44"/>
      <c r="N721" s="44"/>
      <c r="O721" s="44"/>
      <c r="P721" s="44"/>
      <c r="Q721" s="44"/>
      <c r="R721" s="44"/>
      <c r="S721" s="44"/>
      <c r="T721" s="44"/>
      <c r="U721" s="44"/>
      <c r="V721" s="44"/>
      <c r="W721" s="44"/>
      <c r="X721" s="44"/>
      <c r="Y721" s="44"/>
    </row>
    <row r="722">
      <c r="A722" s="44"/>
      <c r="B722" s="44"/>
      <c r="C722" s="55"/>
      <c r="D722" s="44"/>
      <c r="E722" s="44"/>
      <c r="F722" s="44"/>
      <c r="G722" s="44"/>
      <c r="H722" s="44"/>
      <c r="I722" s="44"/>
      <c r="J722" s="44"/>
      <c r="K722" s="44"/>
      <c r="L722" s="44"/>
      <c r="M722" s="44"/>
      <c r="N722" s="44"/>
      <c r="O722" s="44"/>
      <c r="P722" s="44"/>
      <c r="Q722" s="44"/>
      <c r="R722" s="44"/>
      <c r="S722" s="44"/>
      <c r="T722" s="44"/>
      <c r="U722" s="44"/>
      <c r="V722" s="44"/>
      <c r="W722" s="44"/>
      <c r="X722" s="44"/>
      <c r="Y722" s="44"/>
    </row>
    <row r="723">
      <c r="A723" s="44"/>
      <c r="B723" s="44"/>
      <c r="C723" s="55"/>
      <c r="D723" s="44"/>
      <c r="E723" s="44"/>
      <c r="F723" s="44"/>
      <c r="G723" s="44"/>
      <c r="H723" s="44"/>
      <c r="I723" s="44"/>
      <c r="J723" s="44"/>
      <c r="K723" s="44"/>
      <c r="L723" s="44"/>
      <c r="M723" s="44"/>
      <c r="N723" s="44"/>
      <c r="O723" s="44"/>
      <c r="P723" s="44"/>
      <c r="Q723" s="44"/>
      <c r="R723" s="44"/>
      <c r="S723" s="44"/>
      <c r="T723" s="44"/>
      <c r="U723" s="44"/>
      <c r="V723" s="44"/>
      <c r="W723" s="44"/>
      <c r="X723" s="44"/>
      <c r="Y723" s="44"/>
    </row>
    <row r="724">
      <c r="A724" s="44"/>
      <c r="B724" s="44"/>
      <c r="C724" s="55"/>
      <c r="D724" s="44"/>
      <c r="E724" s="44"/>
      <c r="F724" s="44"/>
      <c r="G724" s="44"/>
      <c r="H724" s="44"/>
      <c r="I724" s="44"/>
      <c r="J724" s="44"/>
      <c r="K724" s="44"/>
      <c r="L724" s="44"/>
      <c r="M724" s="44"/>
      <c r="N724" s="44"/>
      <c r="O724" s="44"/>
      <c r="P724" s="44"/>
      <c r="Q724" s="44"/>
      <c r="R724" s="44"/>
      <c r="S724" s="44"/>
      <c r="T724" s="44"/>
      <c r="U724" s="44"/>
      <c r="V724" s="44"/>
      <c r="W724" s="44"/>
      <c r="X724" s="44"/>
      <c r="Y724" s="44"/>
    </row>
    <row r="725">
      <c r="A725" s="44"/>
      <c r="B725" s="44"/>
      <c r="C725" s="55"/>
      <c r="D725" s="44"/>
      <c r="E725" s="44"/>
      <c r="F725" s="44"/>
      <c r="G725" s="44"/>
      <c r="H725" s="44"/>
      <c r="I725" s="44"/>
      <c r="J725" s="44"/>
      <c r="K725" s="44"/>
      <c r="L725" s="44"/>
      <c r="M725" s="44"/>
      <c r="N725" s="44"/>
      <c r="O725" s="44"/>
      <c r="P725" s="44"/>
      <c r="Q725" s="44"/>
      <c r="R725" s="44"/>
      <c r="S725" s="44"/>
      <c r="T725" s="44"/>
      <c r="U725" s="44"/>
      <c r="V725" s="44"/>
      <c r="W725" s="44"/>
      <c r="X725" s="44"/>
      <c r="Y725" s="44"/>
    </row>
    <row r="726">
      <c r="A726" s="44"/>
      <c r="B726" s="44"/>
      <c r="C726" s="55"/>
      <c r="D726" s="44"/>
      <c r="E726" s="44"/>
      <c r="F726" s="44"/>
      <c r="G726" s="44"/>
      <c r="H726" s="44"/>
      <c r="I726" s="44"/>
      <c r="J726" s="44"/>
      <c r="K726" s="44"/>
      <c r="L726" s="44"/>
      <c r="M726" s="44"/>
      <c r="N726" s="44"/>
      <c r="O726" s="44"/>
      <c r="P726" s="44"/>
      <c r="Q726" s="44"/>
      <c r="R726" s="44"/>
      <c r="S726" s="44"/>
      <c r="T726" s="44"/>
      <c r="U726" s="44"/>
      <c r="V726" s="44"/>
      <c r="W726" s="44"/>
      <c r="X726" s="44"/>
      <c r="Y726" s="44"/>
    </row>
    <row r="727">
      <c r="A727" s="44"/>
      <c r="B727" s="44"/>
      <c r="C727" s="55"/>
      <c r="D727" s="44"/>
      <c r="E727" s="44"/>
      <c r="F727" s="44"/>
      <c r="G727" s="44"/>
      <c r="H727" s="44"/>
      <c r="I727" s="44"/>
      <c r="J727" s="44"/>
      <c r="K727" s="44"/>
      <c r="L727" s="44"/>
      <c r="M727" s="44"/>
      <c r="N727" s="44"/>
      <c r="O727" s="44"/>
      <c r="P727" s="44"/>
      <c r="Q727" s="44"/>
      <c r="R727" s="44"/>
      <c r="S727" s="44"/>
      <c r="T727" s="44"/>
      <c r="U727" s="44"/>
      <c r="V727" s="44"/>
      <c r="W727" s="44"/>
      <c r="X727" s="44"/>
      <c r="Y727" s="44"/>
    </row>
    <row r="728">
      <c r="A728" s="44"/>
      <c r="B728" s="44"/>
      <c r="C728" s="55"/>
      <c r="D728" s="44"/>
      <c r="E728" s="44"/>
      <c r="F728" s="44"/>
      <c r="G728" s="44"/>
      <c r="H728" s="44"/>
      <c r="I728" s="44"/>
      <c r="J728" s="44"/>
      <c r="K728" s="44"/>
      <c r="L728" s="44"/>
      <c r="M728" s="44"/>
      <c r="N728" s="44"/>
      <c r="O728" s="44"/>
      <c r="P728" s="44"/>
      <c r="Q728" s="44"/>
      <c r="R728" s="44"/>
      <c r="S728" s="44"/>
      <c r="T728" s="44"/>
      <c r="U728" s="44"/>
      <c r="V728" s="44"/>
      <c r="W728" s="44"/>
      <c r="X728" s="44"/>
      <c r="Y728" s="44"/>
    </row>
    <row r="729">
      <c r="A729" s="44"/>
      <c r="B729" s="44"/>
      <c r="C729" s="55"/>
      <c r="D729" s="44"/>
      <c r="E729" s="44"/>
      <c r="F729" s="44"/>
      <c r="G729" s="44"/>
      <c r="H729" s="44"/>
      <c r="I729" s="44"/>
      <c r="J729" s="44"/>
      <c r="K729" s="44"/>
      <c r="L729" s="44"/>
      <c r="M729" s="44"/>
      <c r="N729" s="44"/>
      <c r="O729" s="44"/>
      <c r="P729" s="44"/>
      <c r="Q729" s="44"/>
      <c r="R729" s="44"/>
      <c r="S729" s="44"/>
      <c r="T729" s="44"/>
      <c r="U729" s="44"/>
      <c r="V729" s="44"/>
      <c r="W729" s="44"/>
      <c r="X729" s="44"/>
      <c r="Y729" s="44"/>
    </row>
    <row r="730">
      <c r="A730" s="44"/>
      <c r="B730" s="44"/>
      <c r="C730" s="55"/>
      <c r="D730" s="44"/>
      <c r="E730" s="44"/>
      <c r="F730" s="44"/>
      <c r="G730" s="44"/>
      <c r="H730" s="44"/>
      <c r="I730" s="44"/>
      <c r="J730" s="44"/>
      <c r="K730" s="44"/>
      <c r="L730" s="44"/>
      <c r="M730" s="44"/>
      <c r="N730" s="44"/>
      <c r="O730" s="44"/>
      <c r="P730" s="44"/>
      <c r="Q730" s="44"/>
      <c r="R730" s="44"/>
      <c r="S730" s="44"/>
      <c r="T730" s="44"/>
      <c r="U730" s="44"/>
      <c r="V730" s="44"/>
      <c r="W730" s="44"/>
      <c r="X730" s="44"/>
      <c r="Y730" s="44"/>
    </row>
    <row r="731">
      <c r="A731" s="44"/>
      <c r="B731" s="44"/>
      <c r="C731" s="55"/>
      <c r="D731" s="44"/>
      <c r="E731" s="44"/>
      <c r="F731" s="44"/>
      <c r="G731" s="44"/>
      <c r="H731" s="44"/>
      <c r="I731" s="44"/>
      <c r="J731" s="44"/>
      <c r="K731" s="44"/>
      <c r="L731" s="44"/>
      <c r="M731" s="44"/>
      <c r="N731" s="44"/>
      <c r="O731" s="44"/>
      <c r="P731" s="44"/>
      <c r="Q731" s="44"/>
      <c r="R731" s="44"/>
      <c r="S731" s="44"/>
      <c r="T731" s="44"/>
      <c r="U731" s="44"/>
      <c r="V731" s="44"/>
      <c r="W731" s="44"/>
      <c r="X731" s="44"/>
      <c r="Y731" s="44"/>
    </row>
    <row r="732">
      <c r="A732" s="44"/>
      <c r="B732" s="44"/>
      <c r="C732" s="55"/>
      <c r="D732" s="44"/>
      <c r="E732" s="44"/>
      <c r="F732" s="44"/>
      <c r="G732" s="44"/>
      <c r="H732" s="44"/>
      <c r="I732" s="44"/>
      <c r="J732" s="44"/>
      <c r="K732" s="44"/>
      <c r="L732" s="44"/>
      <c r="M732" s="44"/>
      <c r="N732" s="44"/>
      <c r="O732" s="44"/>
      <c r="P732" s="44"/>
      <c r="Q732" s="44"/>
      <c r="R732" s="44"/>
      <c r="S732" s="44"/>
      <c r="T732" s="44"/>
      <c r="U732" s="44"/>
      <c r="V732" s="44"/>
      <c r="W732" s="44"/>
      <c r="X732" s="44"/>
      <c r="Y732" s="44"/>
    </row>
    <row r="733">
      <c r="A733" s="44"/>
      <c r="B733" s="44"/>
      <c r="C733" s="55"/>
      <c r="D733" s="44"/>
      <c r="E733" s="44"/>
      <c r="F733" s="44"/>
      <c r="G733" s="44"/>
      <c r="H733" s="44"/>
      <c r="I733" s="44"/>
      <c r="J733" s="44"/>
      <c r="K733" s="44"/>
      <c r="L733" s="44"/>
      <c r="M733" s="44"/>
      <c r="N733" s="44"/>
      <c r="O733" s="44"/>
      <c r="P733" s="44"/>
      <c r="Q733" s="44"/>
      <c r="R733" s="44"/>
      <c r="S733" s="44"/>
      <c r="T733" s="44"/>
      <c r="U733" s="44"/>
      <c r="V733" s="44"/>
      <c r="W733" s="44"/>
      <c r="X733" s="44"/>
      <c r="Y733" s="44"/>
    </row>
    <row r="734">
      <c r="A734" s="44"/>
      <c r="B734" s="44"/>
      <c r="C734" s="55"/>
      <c r="D734" s="44"/>
      <c r="E734" s="44"/>
      <c r="F734" s="44"/>
      <c r="G734" s="44"/>
      <c r="H734" s="44"/>
      <c r="I734" s="44"/>
      <c r="J734" s="44"/>
      <c r="K734" s="44"/>
      <c r="L734" s="44"/>
      <c r="M734" s="44"/>
      <c r="N734" s="44"/>
      <c r="O734" s="44"/>
      <c r="P734" s="44"/>
      <c r="Q734" s="44"/>
      <c r="R734" s="44"/>
      <c r="S734" s="44"/>
      <c r="T734" s="44"/>
      <c r="U734" s="44"/>
      <c r="V734" s="44"/>
      <c r="W734" s="44"/>
      <c r="X734" s="44"/>
      <c r="Y734" s="44"/>
    </row>
    <row r="735">
      <c r="A735" s="44"/>
      <c r="B735" s="44"/>
      <c r="C735" s="55"/>
      <c r="D735" s="44"/>
      <c r="E735" s="44"/>
      <c r="F735" s="44"/>
      <c r="G735" s="44"/>
      <c r="H735" s="44"/>
      <c r="I735" s="44"/>
      <c r="J735" s="44"/>
      <c r="K735" s="44"/>
      <c r="L735" s="44"/>
      <c r="M735" s="44"/>
      <c r="N735" s="44"/>
      <c r="O735" s="44"/>
      <c r="P735" s="44"/>
      <c r="Q735" s="44"/>
      <c r="R735" s="44"/>
      <c r="S735" s="44"/>
      <c r="T735" s="44"/>
      <c r="U735" s="44"/>
      <c r="V735" s="44"/>
      <c r="W735" s="44"/>
      <c r="X735" s="44"/>
      <c r="Y735" s="44"/>
    </row>
    <row r="736">
      <c r="A736" s="44"/>
      <c r="B736" s="44"/>
      <c r="C736" s="55"/>
      <c r="D736" s="44"/>
      <c r="E736" s="44"/>
      <c r="F736" s="44"/>
      <c r="G736" s="44"/>
      <c r="H736" s="44"/>
      <c r="I736" s="44"/>
      <c r="J736" s="44"/>
      <c r="K736" s="44"/>
      <c r="L736" s="44"/>
      <c r="M736" s="44"/>
      <c r="N736" s="44"/>
      <c r="O736" s="44"/>
      <c r="P736" s="44"/>
      <c r="Q736" s="44"/>
      <c r="R736" s="44"/>
      <c r="S736" s="44"/>
      <c r="T736" s="44"/>
      <c r="U736" s="44"/>
      <c r="V736" s="44"/>
      <c r="W736" s="44"/>
      <c r="X736" s="44"/>
      <c r="Y736" s="44"/>
    </row>
    <row r="737">
      <c r="A737" s="44"/>
      <c r="B737" s="44"/>
      <c r="C737" s="55"/>
      <c r="D737" s="44"/>
      <c r="E737" s="44"/>
      <c r="F737" s="44"/>
      <c r="G737" s="44"/>
      <c r="H737" s="44"/>
      <c r="I737" s="44"/>
      <c r="J737" s="44"/>
      <c r="K737" s="44"/>
      <c r="L737" s="44"/>
      <c r="M737" s="44"/>
      <c r="N737" s="44"/>
      <c r="O737" s="44"/>
      <c r="P737" s="44"/>
      <c r="Q737" s="44"/>
      <c r="R737" s="44"/>
      <c r="S737" s="44"/>
      <c r="T737" s="44"/>
      <c r="U737" s="44"/>
      <c r="V737" s="44"/>
      <c r="W737" s="44"/>
      <c r="X737" s="44"/>
      <c r="Y737" s="44"/>
    </row>
    <row r="738">
      <c r="A738" s="44"/>
      <c r="B738" s="44"/>
      <c r="C738" s="55"/>
      <c r="D738" s="44"/>
      <c r="E738" s="44"/>
      <c r="F738" s="44"/>
      <c r="G738" s="44"/>
      <c r="H738" s="44"/>
      <c r="I738" s="44"/>
      <c r="J738" s="44"/>
      <c r="K738" s="44"/>
      <c r="L738" s="44"/>
      <c r="M738" s="44"/>
      <c r="N738" s="44"/>
      <c r="O738" s="44"/>
      <c r="P738" s="44"/>
      <c r="Q738" s="44"/>
      <c r="R738" s="44"/>
      <c r="S738" s="44"/>
      <c r="T738" s="44"/>
      <c r="U738" s="44"/>
      <c r="V738" s="44"/>
      <c r="W738" s="44"/>
      <c r="X738" s="44"/>
      <c r="Y738" s="44"/>
    </row>
    <row r="739">
      <c r="A739" s="44"/>
      <c r="B739" s="44"/>
      <c r="C739" s="55"/>
      <c r="D739" s="44"/>
      <c r="E739" s="44"/>
      <c r="F739" s="44"/>
      <c r="G739" s="44"/>
      <c r="H739" s="44"/>
      <c r="I739" s="44"/>
      <c r="J739" s="44"/>
      <c r="K739" s="44"/>
      <c r="L739" s="44"/>
      <c r="M739" s="44"/>
      <c r="N739" s="44"/>
      <c r="O739" s="44"/>
      <c r="P739" s="44"/>
      <c r="Q739" s="44"/>
      <c r="R739" s="44"/>
      <c r="S739" s="44"/>
      <c r="T739" s="44"/>
      <c r="U739" s="44"/>
      <c r="V739" s="44"/>
      <c r="W739" s="44"/>
      <c r="X739" s="44"/>
      <c r="Y739" s="44"/>
    </row>
    <row r="740">
      <c r="A740" s="44"/>
      <c r="B740" s="44"/>
      <c r="C740" s="55"/>
      <c r="D740" s="44"/>
      <c r="E740" s="44"/>
      <c r="F740" s="44"/>
      <c r="G740" s="44"/>
      <c r="H740" s="44"/>
      <c r="I740" s="44"/>
      <c r="J740" s="44"/>
      <c r="K740" s="44"/>
      <c r="L740" s="44"/>
      <c r="M740" s="44"/>
      <c r="N740" s="44"/>
      <c r="O740" s="44"/>
      <c r="P740" s="44"/>
      <c r="Q740" s="44"/>
      <c r="R740" s="44"/>
      <c r="S740" s="44"/>
      <c r="T740" s="44"/>
      <c r="U740" s="44"/>
      <c r="V740" s="44"/>
      <c r="W740" s="44"/>
      <c r="X740" s="44"/>
      <c r="Y740" s="44"/>
    </row>
    <row r="741">
      <c r="A741" s="44"/>
      <c r="B741" s="44"/>
      <c r="C741" s="55"/>
      <c r="D741" s="44"/>
      <c r="E741" s="44"/>
      <c r="F741" s="44"/>
      <c r="G741" s="44"/>
      <c r="H741" s="44"/>
      <c r="I741" s="44"/>
      <c r="J741" s="44"/>
      <c r="K741" s="44"/>
      <c r="L741" s="44"/>
      <c r="M741" s="44"/>
      <c r="N741" s="44"/>
      <c r="O741" s="44"/>
      <c r="P741" s="44"/>
      <c r="Q741" s="44"/>
      <c r="R741" s="44"/>
      <c r="S741" s="44"/>
      <c r="T741" s="44"/>
      <c r="U741" s="44"/>
      <c r="V741" s="44"/>
      <c r="W741" s="44"/>
      <c r="X741" s="44"/>
      <c r="Y741" s="44"/>
    </row>
    <row r="742">
      <c r="A742" s="44"/>
      <c r="B742" s="44"/>
      <c r="C742" s="55"/>
      <c r="D742" s="44"/>
      <c r="E742" s="44"/>
      <c r="F742" s="44"/>
      <c r="G742" s="44"/>
      <c r="H742" s="44"/>
      <c r="I742" s="44"/>
      <c r="J742" s="44"/>
      <c r="K742" s="44"/>
      <c r="L742" s="44"/>
      <c r="M742" s="44"/>
      <c r="N742" s="44"/>
      <c r="O742" s="44"/>
      <c r="P742" s="44"/>
      <c r="Q742" s="44"/>
      <c r="R742" s="44"/>
      <c r="S742" s="44"/>
      <c r="T742" s="44"/>
      <c r="U742" s="44"/>
      <c r="V742" s="44"/>
      <c r="W742" s="44"/>
      <c r="X742" s="44"/>
      <c r="Y742" s="44"/>
    </row>
    <row r="743">
      <c r="A743" s="44"/>
      <c r="B743" s="44"/>
      <c r="C743" s="55"/>
      <c r="D743" s="44"/>
      <c r="E743" s="44"/>
      <c r="F743" s="44"/>
      <c r="G743" s="44"/>
      <c r="H743" s="44"/>
      <c r="I743" s="44"/>
      <c r="J743" s="44"/>
      <c r="K743" s="44"/>
      <c r="L743" s="44"/>
      <c r="M743" s="44"/>
      <c r="N743" s="44"/>
      <c r="O743" s="44"/>
      <c r="P743" s="44"/>
      <c r="Q743" s="44"/>
      <c r="R743" s="44"/>
      <c r="S743" s="44"/>
      <c r="T743" s="44"/>
      <c r="U743" s="44"/>
      <c r="V743" s="44"/>
      <c r="W743" s="44"/>
      <c r="X743" s="44"/>
      <c r="Y743" s="44"/>
    </row>
    <row r="744">
      <c r="A744" s="44"/>
      <c r="B744" s="44"/>
      <c r="C744" s="55"/>
      <c r="D744" s="44"/>
      <c r="E744" s="44"/>
      <c r="F744" s="44"/>
      <c r="G744" s="44"/>
      <c r="H744" s="44"/>
      <c r="I744" s="44"/>
      <c r="J744" s="44"/>
      <c r="K744" s="44"/>
      <c r="L744" s="44"/>
      <c r="M744" s="44"/>
      <c r="N744" s="44"/>
      <c r="O744" s="44"/>
      <c r="P744" s="44"/>
      <c r="Q744" s="44"/>
      <c r="R744" s="44"/>
      <c r="S744" s="44"/>
      <c r="T744" s="44"/>
      <c r="U744" s="44"/>
      <c r="V744" s="44"/>
      <c r="W744" s="44"/>
      <c r="X744" s="44"/>
      <c r="Y744" s="44"/>
    </row>
    <row r="745">
      <c r="A745" s="44"/>
      <c r="B745" s="44"/>
      <c r="C745" s="55"/>
      <c r="D745" s="44"/>
      <c r="E745" s="44"/>
      <c r="F745" s="44"/>
      <c r="G745" s="44"/>
      <c r="H745" s="44"/>
      <c r="I745" s="44"/>
      <c r="J745" s="44"/>
      <c r="K745" s="44"/>
      <c r="L745" s="44"/>
      <c r="M745" s="44"/>
      <c r="N745" s="44"/>
      <c r="O745" s="44"/>
      <c r="P745" s="44"/>
      <c r="Q745" s="44"/>
      <c r="R745" s="44"/>
      <c r="S745" s="44"/>
      <c r="T745" s="44"/>
      <c r="U745" s="44"/>
      <c r="V745" s="44"/>
      <c r="W745" s="44"/>
      <c r="X745" s="44"/>
      <c r="Y745" s="44"/>
    </row>
    <row r="746">
      <c r="A746" s="44"/>
      <c r="B746" s="44"/>
      <c r="C746" s="55"/>
      <c r="D746" s="44"/>
      <c r="E746" s="44"/>
      <c r="F746" s="44"/>
      <c r="G746" s="44"/>
      <c r="H746" s="44"/>
      <c r="I746" s="44"/>
      <c r="J746" s="44"/>
      <c r="K746" s="44"/>
      <c r="L746" s="44"/>
      <c r="M746" s="44"/>
      <c r="N746" s="44"/>
      <c r="O746" s="44"/>
      <c r="P746" s="44"/>
      <c r="Q746" s="44"/>
      <c r="R746" s="44"/>
      <c r="S746" s="44"/>
      <c r="T746" s="44"/>
      <c r="U746" s="44"/>
      <c r="V746" s="44"/>
      <c r="W746" s="44"/>
      <c r="X746" s="44"/>
      <c r="Y746" s="44"/>
    </row>
    <row r="747">
      <c r="A747" s="44"/>
      <c r="B747" s="44"/>
      <c r="C747" s="55"/>
      <c r="D747" s="44"/>
      <c r="E747" s="44"/>
      <c r="F747" s="44"/>
      <c r="G747" s="44"/>
      <c r="H747" s="44"/>
      <c r="I747" s="44"/>
      <c r="J747" s="44"/>
      <c r="K747" s="44"/>
      <c r="L747" s="44"/>
      <c r="M747" s="44"/>
      <c r="N747" s="44"/>
      <c r="O747" s="44"/>
      <c r="P747" s="44"/>
      <c r="Q747" s="44"/>
      <c r="R747" s="44"/>
      <c r="S747" s="44"/>
      <c r="T747" s="44"/>
      <c r="U747" s="44"/>
      <c r="V747" s="44"/>
      <c r="W747" s="44"/>
      <c r="X747" s="44"/>
      <c r="Y747" s="44"/>
    </row>
    <row r="748">
      <c r="A748" s="44"/>
      <c r="B748" s="44"/>
      <c r="C748" s="55"/>
      <c r="D748" s="44"/>
      <c r="E748" s="44"/>
      <c r="F748" s="44"/>
      <c r="G748" s="44"/>
      <c r="H748" s="44"/>
      <c r="I748" s="44"/>
      <c r="J748" s="44"/>
      <c r="K748" s="44"/>
      <c r="L748" s="44"/>
      <c r="M748" s="44"/>
      <c r="N748" s="44"/>
      <c r="O748" s="44"/>
      <c r="P748" s="44"/>
      <c r="Q748" s="44"/>
      <c r="R748" s="44"/>
      <c r="S748" s="44"/>
      <c r="T748" s="44"/>
      <c r="U748" s="44"/>
      <c r="V748" s="44"/>
      <c r="W748" s="44"/>
      <c r="X748" s="44"/>
      <c r="Y748" s="44"/>
    </row>
    <row r="749">
      <c r="A749" s="44"/>
      <c r="B749" s="44"/>
      <c r="C749" s="55"/>
      <c r="D749" s="44"/>
      <c r="E749" s="44"/>
      <c r="F749" s="44"/>
      <c r="G749" s="44"/>
      <c r="H749" s="44"/>
      <c r="I749" s="44"/>
      <c r="J749" s="44"/>
      <c r="K749" s="44"/>
      <c r="L749" s="44"/>
      <c r="M749" s="44"/>
      <c r="N749" s="44"/>
      <c r="O749" s="44"/>
      <c r="P749" s="44"/>
      <c r="Q749" s="44"/>
      <c r="R749" s="44"/>
      <c r="S749" s="44"/>
      <c r="T749" s="44"/>
      <c r="U749" s="44"/>
      <c r="V749" s="44"/>
      <c r="W749" s="44"/>
      <c r="X749" s="44"/>
      <c r="Y749" s="44"/>
    </row>
    <row r="750">
      <c r="A750" s="44"/>
      <c r="B750" s="44"/>
      <c r="C750" s="55"/>
      <c r="D750" s="44"/>
      <c r="E750" s="44"/>
      <c r="F750" s="44"/>
      <c r="G750" s="44"/>
      <c r="H750" s="44"/>
      <c r="I750" s="44"/>
      <c r="J750" s="44"/>
      <c r="K750" s="44"/>
      <c r="L750" s="44"/>
      <c r="M750" s="44"/>
      <c r="N750" s="44"/>
      <c r="O750" s="44"/>
      <c r="P750" s="44"/>
      <c r="Q750" s="44"/>
      <c r="R750" s="44"/>
      <c r="S750" s="44"/>
      <c r="T750" s="44"/>
      <c r="U750" s="44"/>
      <c r="V750" s="44"/>
      <c r="W750" s="44"/>
      <c r="X750" s="44"/>
      <c r="Y750" s="44"/>
    </row>
    <row r="751">
      <c r="A751" s="44"/>
      <c r="B751" s="44"/>
      <c r="C751" s="55"/>
      <c r="D751" s="44"/>
      <c r="E751" s="44"/>
      <c r="F751" s="44"/>
      <c r="G751" s="44"/>
      <c r="H751" s="44"/>
      <c r="I751" s="44"/>
      <c r="J751" s="44"/>
      <c r="K751" s="44"/>
      <c r="L751" s="44"/>
      <c r="M751" s="44"/>
      <c r="N751" s="44"/>
      <c r="O751" s="44"/>
      <c r="P751" s="44"/>
      <c r="Q751" s="44"/>
      <c r="R751" s="44"/>
      <c r="S751" s="44"/>
      <c r="T751" s="44"/>
      <c r="U751" s="44"/>
      <c r="V751" s="44"/>
      <c r="W751" s="44"/>
      <c r="X751" s="44"/>
      <c r="Y751" s="44"/>
    </row>
    <row r="752">
      <c r="A752" s="44"/>
      <c r="B752" s="44"/>
      <c r="C752" s="55"/>
      <c r="D752" s="44"/>
      <c r="E752" s="44"/>
      <c r="F752" s="44"/>
      <c r="G752" s="44"/>
      <c r="H752" s="44"/>
      <c r="I752" s="44"/>
      <c r="J752" s="44"/>
      <c r="K752" s="44"/>
      <c r="L752" s="44"/>
      <c r="M752" s="44"/>
      <c r="N752" s="44"/>
      <c r="O752" s="44"/>
      <c r="P752" s="44"/>
      <c r="Q752" s="44"/>
      <c r="R752" s="44"/>
      <c r="S752" s="44"/>
      <c r="T752" s="44"/>
      <c r="U752" s="44"/>
      <c r="V752" s="44"/>
      <c r="W752" s="44"/>
      <c r="X752" s="44"/>
      <c r="Y752" s="44"/>
    </row>
    <row r="753">
      <c r="A753" s="44"/>
      <c r="B753" s="44"/>
      <c r="C753" s="55"/>
      <c r="D753" s="44"/>
      <c r="E753" s="44"/>
      <c r="F753" s="44"/>
      <c r="G753" s="44"/>
      <c r="H753" s="44"/>
      <c r="I753" s="44"/>
      <c r="J753" s="44"/>
      <c r="K753" s="44"/>
      <c r="L753" s="44"/>
      <c r="M753" s="44"/>
      <c r="N753" s="44"/>
      <c r="O753" s="44"/>
      <c r="P753" s="44"/>
      <c r="Q753" s="44"/>
      <c r="R753" s="44"/>
      <c r="S753" s="44"/>
      <c r="T753" s="44"/>
      <c r="U753" s="44"/>
      <c r="V753" s="44"/>
      <c r="W753" s="44"/>
      <c r="X753" s="44"/>
      <c r="Y753" s="44"/>
    </row>
    <row r="754">
      <c r="A754" s="44"/>
      <c r="B754" s="44"/>
      <c r="C754" s="55"/>
      <c r="D754" s="44"/>
      <c r="E754" s="44"/>
      <c r="F754" s="44"/>
      <c r="G754" s="44"/>
      <c r="H754" s="44"/>
      <c r="I754" s="44"/>
      <c r="J754" s="44"/>
      <c r="K754" s="44"/>
      <c r="L754" s="44"/>
      <c r="M754" s="44"/>
      <c r="N754" s="44"/>
      <c r="O754" s="44"/>
      <c r="P754" s="44"/>
      <c r="Q754" s="44"/>
      <c r="R754" s="44"/>
      <c r="S754" s="44"/>
      <c r="T754" s="44"/>
      <c r="U754" s="44"/>
      <c r="V754" s="44"/>
      <c r="W754" s="44"/>
      <c r="X754" s="44"/>
      <c r="Y754" s="44"/>
    </row>
    <row r="755">
      <c r="A755" s="44"/>
      <c r="B755" s="44"/>
      <c r="C755" s="55"/>
      <c r="D755" s="44"/>
      <c r="E755" s="44"/>
      <c r="F755" s="44"/>
      <c r="G755" s="44"/>
      <c r="H755" s="44"/>
      <c r="I755" s="44"/>
      <c r="J755" s="44"/>
      <c r="K755" s="44"/>
      <c r="L755" s="44"/>
      <c r="M755" s="44"/>
      <c r="N755" s="44"/>
      <c r="O755" s="44"/>
      <c r="P755" s="44"/>
      <c r="Q755" s="44"/>
      <c r="R755" s="44"/>
      <c r="S755" s="44"/>
      <c r="T755" s="44"/>
      <c r="U755" s="44"/>
      <c r="V755" s="44"/>
      <c r="W755" s="44"/>
      <c r="X755" s="44"/>
      <c r="Y755" s="44"/>
    </row>
    <row r="756">
      <c r="A756" s="44"/>
      <c r="B756" s="44"/>
      <c r="C756" s="55"/>
      <c r="D756" s="44"/>
      <c r="E756" s="44"/>
      <c r="F756" s="44"/>
      <c r="G756" s="44"/>
      <c r="H756" s="44"/>
      <c r="I756" s="44"/>
      <c r="J756" s="44"/>
      <c r="K756" s="44"/>
      <c r="L756" s="44"/>
      <c r="M756" s="44"/>
      <c r="N756" s="44"/>
      <c r="O756" s="44"/>
      <c r="P756" s="44"/>
      <c r="Q756" s="44"/>
      <c r="R756" s="44"/>
      <c r="S756" s="44"/>
      <c r="T756" s="44"/>
      <c r="U756" s="44"/>
      <c r="V756" s="44"/>
      <c r="W756" s="44"/>
      <c r="X756" s="44"/>
      <c r="Y756" s="44"/>
    </row>
    <row r="757">
      <c r="A757" s="44"/>
      <c r="B757" s="44"/>
      <c r="C757" s="55"/>
      <c r="D757" s="44"/>
      <c r="E757" s="44"/>
      <c r="F757" s="44"/>
      <c r="G757" s="44"/>
      <c r="H757" s="44"/>
      <c r="I757" s="44"/>
      <c r="J757" s="44"/>
      <c r="K757" s="44"/>
      <c r="L757" s="44"/>
      <c r="M757" s="44"/>
      <c r="N757" s="44"/>
      <c r="O757" s="44"/>
      <c r="P757" s="44"/>
      <c r="Q757" s="44"/>
      <c r="R757" s="44"/>
      <c r="S757" s="44"/>
      <c r="T757" s="44"/>
      <c r="U757" s="44"/>
      <c r="V757" s="44"/>
      <c r="W757" s="44"/>
      <c r="X757" s="44"/>
      <c r="Y757" s="44"/>
    </row>
    <row r="758">
      <c r="A758" s="44"/>
      <c r="B758" s="44"/>
      <c r="C758" s="55"/>
      <c r="D758" s="44"/>
      <c r="E758" s="44"/>
      <c r="F758" s="44"/>
      <c r="G758" s="44"/>
      <c r="H758" s="44"/>
      <c r="I758" s="44"/>
      <c r="J758" s="44"/>
      <c r="K758" s="44"/>
      <c r="L758" s="44"/>
      <c r="M758" s="44"/>
      <c r="N758" s="44"/>
      <c r="O758" s="44"/>
      <c r="P758" s="44"/>
      <c r="Q758" s="44"/>
      <c r="R758" s="44"/>
      <c r="S758" s="44"/>
      <c r="T758" s="44"/>
      <c r="U758" s="44"/>
      <c r="V758" s="44"/>
      <c r="W758" s="44"/>
      <c r="X758" s="44"/>
      <c r="Y758" s="44"/>
    </row>
    <row r="759">
      <c r="A759" s="44"/>
      <c r="B759" s="44"/>
      <c r="C759" s="55"/>
      <c r="D759" s="44"/>
      <c r="E759" s="44"/>
      <c r="F759" s="44"/>
      <c r="G759" s="44"/>
      <c r="H759" s="44"/>
      <c r="I759" s="44"/>
      <c r="J759" s="44"/>
      <c r="K759" s="44"/>
      <c r="L759" s="44"/>
      <c r="M759" s="44"/>
      <c r="N759" s="44"/>
      <c r="O759" s="44"/>
      <c r="P759" s="44"/>
      <c r="Q759" s="44"/>
      <c r="R759" s="44"/>
      <c r="S759" s="44"/>
      <c r="T759" s="44"/>
      <c r="U759" s="44"/>
      <c r="V759" s="44"/>
      <c r="W759" s="44"/>
      <c r="X759" s="44"/>
      <c r="Y759" s="44"/>
    </row>
    <row r="760">
      <c r="A760" s="44"/>
      <c r="B760" s="44"/>
      <c r="C760" s="55"/>
      <c r="D760" s="44"/>
      <c r="E760" s="44"/>
      <c r="F760" s="44"/>
      <c r="G760" s="44"/>
      <c r="H760" s="44"/>
      <c r="I760" s="44"/>
      <c r="J760" s="44"/>
      <c r="K760" s="44"/>
      <c r="L760" s="44"/>
      <c r="M760" s="44"/>
      <c r="N760" s="44"/>
      <c r="O760" s="44"/>
      <c r="P760" s="44"/>
      <c r="Q760" s="44"/>
      <c r="R760" s="44"/>
      <c r="S760" s="44"/>
      <c r="T760" s="44"/>
      <c r="U760" s="44"/>
      <c r="V760" s="44"/>
      <c r="W760" s="44"/>
      <c r="X760" s="44"/>
      <c r="Y760" s="44"/>
    </row>
    <row r="761">
      <c r="A761" s="44"/>
      <c r="B761" s="44"/>
      <c r="C761" s="55"/>
      <c r="D761" s="44"/>
      <c r="E761" s="44"/>
      <c r="F761" s="44"/>
      <c r="G761" s="44"/>
      <c r="H761" s="44"/>
      <c r="I761" s="44"/>
      <c r="J761" s="44"/>
      <c r="K761" s="44"/>
      <c r="L761" s="44"/>
      <c r="M761" s="44"/>
      <c r="N761" s="44"/>
      <c r="O761" s="44"/>
      <c r="P761" s="44"/>
      <c r="Q761" s="44"/>
      <c r="R761" s="44"/>
      <c r="S761" s="44"/>
      <c r="T761" s="44"/>
      <c r="U761" s="44"/>
      <c r="V761" s="44"/>
      <c r="W761" s="44"/>
      <c r="X761" s="44"/>
      <c r="Y761" s="44"/>
    </row>
    <row r="762">
      <c r="A762" s="44"/>
      <c r="B762" s="44"/>
      <c r="C762" s="55"/>
      <c r="D762" s="44"/>
      <c r="E762" s="44"/>
      <c r="F762" s="44"/>
      <c r="G762" s="44"/>
      <c r="H762" s="44"/>
      <c r="I762" s="44"/>
      <c r="J762" s="44"/>
      <c r="K762" s="44"/>
      <c r="L762" s="44"/>
      <c r="M762" s="44"/>
      <c r="N762" s="44"/>
      <c r="O762" s="44"/>
      <c r="P762" s="44"/>
      <c r="Q762" s="44"/>
      <c r="R762" s="44"/>
      <c r="S762" s="44"/>
      <c r="T762" s="44"/>
      <c r="U762" s="44"/>
      <c r="V762" s="44"/>
      <c r="W762" s="44"/>
      <c r="X762" s="44"/>
      <c r="Y762" s="44"/>
    </row>
    <row r="763">
      <c r="A763" s="44"/>
      <c r="B763" s="44"/>
      <c r="C763" s="55"/>
      <c r="D763" s="44"/>
      <c r="E763" s="44"/>
      <c r="F763" s="44"/>
      <c r="G763" s="44"/>
      <c r="H763" s="44"/>
      <c r="I763" s="44"/>
      <c r="J763" s="44"/>
      <c r="K763" s="44"/>
      <c r="L763" s="44"/>
      <c r="M763" s="44"/>
      <c r="N763" s="44"/>
      <c r="O763" s="44"/>
      <c r="P763" s="44"/>
      <c r="Q763" s="44"/>
      <c r="R763" s="44"/>
      <c r="S763" s="44"/>
      <c r="T763" s="44"/>
      <c r="U763" s="44"/>
      <c r="V763" s="44"/>
      <c r="W763" s="44"/>
      <c r="X763" s="44"/>
      <c r="Y763" s="44"/>
    </row>
    <row r="764">
      <c r="A764" s="44"/>
      <c r="B764" s="44"/>
      <c r="C764" s="55"/>
      <c r="D764" s="44"/>
      <c r="E764" s="44"/>
      <c r="F764" s="44"/>
      <c r="G764" s="44"/>
      <c r="H764" s="44"/>
      <c r="I764" s="44"/>
      <c r="J764" s="44"/>
      <c r="K764" s="44"/>
      <c r="L764" s="44"/>
      <c r="M764" s="44"/>
      <c r="N764" s="44"/>
      <c r="O764" s="44"/>
      <c r="P764" s="44"/>
      <c r="Q764" s="44"/>
      <c r="R764" s="44"/>
      <c r="S764" s="44"/>
      <c r="T764" s="44"/>
      <c r="U764" s="44"/>
      <c r="V764" s="44"/>
      <c r="W764" s="44"/>
      <c r="X764" s="44"/>
      <c r="Y764" s="44"/>
    </row>
    <row r="765">
      <c r="A765" s="44"/>
      <c r="B765" s="44"/>
      <c r="C765" s="55"/>
      <c r="D765" s="44"/>
      <c r="E765" s="44"/>
      <c r="F765" s="44"/>
      <c r="G765" s="44"/>
      <c r="H765" s="44"/>
      <c r="I765" s="44"/>
      <c r="J765" s="44"/>
      <c r="K765" s="44"/>
      <c r="L765" s="44"/>
      <c r="M765" s="44"/>
      <c r="N765" s="44"/>
      <c r="O765" s="44"/>
      <c r="P765" s="44"/>
      <c r="Q765" s="44"/>
      <c r="R765" s="44"/>
      <c r="S765" s="44"/>
      <c r="T765" s="44"/>
      <c r="U765" s="44"/>
      <c r="V765" s="44"/>
      <c r="W765" s="44"/>
      <c r="X765" s="44"/>
      <c r="Y765" s="44"/>
    </row>
    <row r="766">
      <c r="A766" s="44"/>
      <c r="B766" s="44"/>
      <c r="C766" s="55"/>
      <c r="D766" s="44"/>
      <c r="E766" s="44"/>
      <c r="F766" s="44"/>
      <c r="G766" s="44"/>
      <c r="H766" s="44"/>
      <c r="I766" s="44"/>
      <c r="J766" s="44"/>
      <c r="K766" s="44"/>
      <c r="L766" s="44"/>
      <c r="M766" s="44"/>
      <c r="N766" s="44"/>
      <c r="O766" s="44"/>
      <c r="P766" s="44"/>
      <c r="Q766" s="44"/>
      <c r="R766" s="44"/>
      <c r="S766" s="44"/>
      <c r="T766" s="44"/>
      <c r="U766" s="44"/>
      <c r="V766" s="44"/>
      <c r="W766" s="44"/>
      <c r="X766" s="44"/>
      <c r="Y766" s="44"/>
    </row>
    <row r="767">
      <c r="A767" s="44"/>
      <c r="B767" s="44"/>
      <c r="C767" s="55"/>
      <c r="D767" s="44"/>
      <c r="E767" s="44"/>
      <c r="F767" s="44"/>
      <c r="G767" s="44"/>
      <c r="H767" s="44"/>
      <c r="I767" s="44"/>
      <c r="J767" s="44"/>
      <c r="K767" s="44"/>
      <c r="L767" s="44"/>
      <c r="M767" s="44"/>
      <c r="N767" s="44"/>
      <c r="O767" s="44"/>
      <c r="P767" s="44"/>
      <c r="Q767" s="44"/>
      <c r="R767" s="44"/>
      <c r="S767" s="44"/>
      <c r="T767" s="44"/>
      <c r="U767" s="44"/>
      <c r="V767" s="44"/>
      <c r="W767" s="44"/>
      <c r="X767" s="44"/>
      <c r="Y767" s="44"/>
    </row>
    <row r="768">
      <c r="A768" s="44"/>
      <c r="B768" s="44"/>
      <c r="C768" s="55"/>
      <c r="D768" s="44"/>
      <c r="E768" s="44"/>
      <c r="F768" s="44"/>
      <c r="G768" s="44"/>
      <c r="H768" s="44"/>
      <c r="I768" s="44"/>
      <c r="J768" s="44"/>
      <c r="K768" s="44"/>
      <c r="L768" s="44"/>
      <c r="M768" s="44"/>
      <c r="N768" s="44"/>
      <c r="O768" s="44"/>
      <c r="P768" s="44"/>
      <c r="Q768" s="44"/>
      <c r="R768" s="44"/>
      <c r="S768" s="44"/>
      <c r="T768" s="44"/>
      <c r="U768" s="44"/>
      <c r="V768" s="44"/>
      <c r="W768" s="44"/>
      <c r="X768" s="44"/>
      <c r="Y768" s="44"/>
    </row>
    <row r="769">
      <c r="A769" s="44"/>
      <c r="B769" s="44"/>
      <c r="C769" s="55"/>
      <c r="D769" s="44"/>
      <c r="E769" s="44"/>
      <c r="F769" s="44"/>
      <c r="G769" s="44"/>
      <c r="H769" s="44"/>
      <c r="I769" s="44"/>
      <c r="J769" s="44"/>
      <c r="K769" s="44"/>
      <c r="L769" s="44"/>
      <c r="M769" s="44"/>
      <c r="N769" s="44"/>
      <c r="O769" s="44"/>
      <c r="P769" s="44"/>
      <c r="Q769" s="44"/>
      <c r="R769" s="44"/>
      <c r="S769" s="44"/>
      <c r="T769" s="44"/>
      <c r="U769" s="44"/>
      <c r="V769" s="44"/>
      <c r="W769" s="44"/>
      <c r="X769" s="44"/>
      <c r="Y769" s="44"/>
    </row>
    <row r="770">
      <c r="A770" s="44"/>
      <c r="B770" s="44"/>
      <c r="C770" s="55"/>
      <c r="D770" s="44"/>
      <c r="E770" s="44"/>
      <c r="F770" s="44"/>
      <c r="G770" s="44"/>
      <c r="H770" s="44"/>
      <c r="I770" s="44"/>
      <c r="J770" s="44"/>
      <c r="K770" s="44"/>
      <c r="L770" s="44"/>
      <c r="M770" s="44"/>
      <c r="N770" s="44"/>
      <c r="O770" s="44"/>
      <c r="P770" s="44"/>
      <c r="Q770" s="44"/>
      <c r="R770" s="44"/>
      <c r="S770" s="44"/>
      <c r="T770" s="44"/>
      <c r="U770" s="44"/>
      <c r="V770" s="44"/>
      <c r="W770" s="44"/>
      <c r="X770" s="44"/>
      <c r="Y770" s="44"/>
    </row>
    <row r="771">
      <c r="A771" s="44"/>
      <c r="B771" s="44"/>
      <c r="C771" s="55"/>
      <c r="D771" s="44"/>
      <c r="E771" s="44"/>
      <c r="F771" s="44"/>
      <c r="G771" s="44"/>
      <c r="H771" s="44"/>
      <c r="I771" s="44"/>
      <c r="J771" s="44"/>
      <c r="K771" s="44"/>
      <c r="L771" s="44"/>
      <c r="M771" s="44"/>
      <c r="N771" s="44"/>
      <c r="O771" s="44"/>
      <c r="P771" s="44"/>
      <c r="Q771" s="44"/>
      <c r="R771" s="44"/>
      <c r="S771" s="44"/>
      <c r="T771" s="44"/>
      <c r="U771" s="44"/>
      <c r="V771" s="44"/>
      <c r="W771" s="44"/>
      <c r="X771" s="44"/>
      <c r="Y771" s="44"/>
    </row>
    <row r="772">
      <c r="A772" s="44"/>
      <c r="B772" s="44"/>
      <c r="C772" s="55"/>
      <c r="D772" s="44"/>
      <c r="E772" s="44"/>
      <c r="F772" s="44"/>
      <c r="G772" s="44"/>
      <c r="H772" s="44"/>
      <c r="I772" s="44"/>
      <c r="J772" s="44"/>
      <c r="K772" s="44"/>
      <c r="L772" s="44"/>
      <c r="M772" s="44"/>
      <c r="N772" s="44"/>
      <c r="O772" s="44"/>
      <c r="P772" s="44"/>
      <c r="Q772" s="44"/>
      <c r="R772" s="44"/>
      <c r="S772" s="44"/>
      <c r="T772" s="44"/>
      <c r="U772" s="44"/>
      <c r="V772" s="44"/>
      <c r="W772" s="44"/>
      <c r="X772" s="44"/>
      <c r="Y772" s="44"/>
    </row>
    <row r="773">
      <c r="A773" s="44"/>
      <c r="B773" s="44"/>
      <c r="C773" s="55"/>
      <c r="D773" s="44"/>
      <c r="E773" s="44"/>
      <c r="F773" s="44"/>
      <c r="G773" s="44"/>
      <c r="H773" s="44"/>
      <c r="I773" s="44"/>
      <c r="J773" s="44"/>
      <c r="K773" s="44"/>
      <c r="L773" s="44"/>
      <c r="M773" s="44"/>
      <c r="N773" s="44"/>
      <c r="O773" s="44"/>
      <c r="P773" s="44"/>
      <c r="Q773" s="44"/>
      <c r="R773" s="44"/>
      <c r="S773" s="44"/>
      <c r="T773" s="44"/>
      <c r="U773" s="44"/>
      <c r="V773" s="44"/>
      <c r="W773" s="44"/>
      <c r="X773" s="44"/>
      <c r="Y773" s="44"/>
    </row>
    <row r="774">
      <c r="A774" s="44"/>
      <c r="B774" s="44"/>
      <c r="C774" s="55"/>
      <c r="D774" s="44"/>
      <c r="E774" s="44"/>
      <c r="F774" s="44"/>
      <c r="G774" s="44"/>
      <c r="H774" s="44"/>
      <c r="I774" s="44"/>
      <c r="J774" s="44"/>
      <c r="K774" s="44"/>
      <c r="L774" s="44"/>
      <c r="M774" s="44"/>
      <c r="N774" s="44"/>
      <c r="O774" s="44"/>
      <c r="P774" s="44"/>
      <c r="Q774" s="44"/>
      <c r="R774" s="44"/>
      <c r="S774" s="44"/>
      <c r="T774" s="44"/>
      <c r="U774" s="44"/>
      <c r="V774" s="44"/>
      <c r="W774" s="44"/>
      <c r="X774" s="44"/>
      <c r="Y774" s="44"/>
    </row>
    <row r="775">
      <c r="A775" s="44"/>
      <c r="B775" s="44"/>
      <c r="C775" s="55"/>
      <c r="D775" s="44"/>
      <c r="E775" s="44"/>
      <c r="F775" s="44"/>
      <c r="G775" s="44"/>
      <c r="H775" s="44"/>
      <c r="I775" s="44"/>
      <c r="J775" s="44"/>
      <c r="K775" s="44"/>
      <c r="L775" s="44"/>
      <c r="M775" s="44"/>
      <c r="N775" s="44"/>
      <c r="O775" s="44"/>
      <c r="P775" s="44"/>
      <c r="Q775" s="44"/>
      <c r="R775" s="44"/>
      <c r="S775" s="44"/>
      <c r="T775" s="44"/>
      <c r="U775" s="44"/>
      <c r="V775" s="44"/>
      <c r="W775" s="44"/>
      <c r="X775" s="44"/>
      <c r="Y775" s="44"/>
    </row>
    <row r="776">
      <c r="A776" s="44"/>
      <c r="B776" s="44"/>
      <c r="C776" s="55"/>
      <c r="D776" s="44"/>
      <c r="E776" s="44"/>
      <c r="F776" s="44"/>
      <c r="G776" s="44"/>
      <c r="H776" s="44"/>
      <c r="I776" s="44"/>
      <c r="J776" s="44"/>
      <c r="K776" s="44"/>
      <c r="L776" s="44"/>
      <c r="M776" s="44"/>
      <c r="N776" s="44"/>
      <c r="O776" s="44"/>
      <c r="P776" s="44"/>
      <c r="Q776" s="44"/>
      <c r="R776" s="44"/>
      <c r="S776" s="44"/>
      <c r="T776" s="44"/>
      <c r="U776" s="44"/>
      <c r="V776" s="44"/>
      <c r="W776" s="44"/>
      <c r="X776" s="44"/>
      <c r="Y776" s="44"/>
    </row>
    <row r="777">
      <c r="A777" s="44"/>
      <c r="B777" s="44"/>
      <c r="C777" s="55"/>
      <c r="D777" s="44"/>
      <c r="E777" s="44"/>
      <c r="F777" s="44"/>
      <c r="G777" s="44"/>
      <c r="H777" s="44"/>
      <c r="I777" s="44"/>
      <c r="J777" s="44"/>
      <c r="K777" s="44"/>
      <c r="L777" s="44"/>
      <c r="M777" s="44"/>
      <c r="N777" s="44"/>
      <c r="O777" s="44"/>
      <c r="P777" s="44"/>
      <c r="Q777" s="44"/>
      <c r="R777" s="44"/>
      <c r="S777" s="44"/>
      <c r="T777" s="44"/>
      <c r="U777" s="44"/>
      <c r="V777" s="44"/>
      <c r="W777" s="44"/>
      <c r="X777" s="44"/>
      <c r="Y777" s="44"/>
    </row>
    <row r="778">
      <c r="A778" s="44"/>
      <c r="B778" s="44"/>
      <c r="C778" s="55"/>
      <c r="D778" s="44"/>
      <c r="E778" s="44"/>
      <c r="F778" s="44"/>
      <c r="G778" s="44"/>
      <c r="H778" s="44"/>
      <c r="I778" s="44"/>
      <c r="J778" s="44"/>
      <c r="K778" s="44"/>
      <c r="L778" s="44"/>
      <c r="M778" s="44"/>
      <c r="N778" s="44"/>
      <c r="O778" s="44"/>
      <c r="P778" s="44"/>
      <c r="Q778" s="44"/>
      <c r="R778" s="44"/>
      <c r="S778" s="44"/>
      <c r="T778" s="44"/>
      <c r="U778" s="44"/>
      <c r="V778" s="44"/>
      <c r="W778" s="44"/>
      <c r="X778" s="44"/>
      <c r="Y778" s="44"/>
    </row>
    <row r="779">
      <c r="A779" s="44"/>
      <c r="B779" s="44"/>
      <c r="C779" s="55"/>
      <c r="D779" s="44"/>
      <c r="E779" s="44"/>
      <c r="F779" s="44"/>
      <c r="G779" s="44"/>
      <c r="H779" s="44"/>
      <c r="I779" s="44"/>
      <c r="J779" s="44"/>
      <c r="K779" s="44"/>
      <c r="L779" s="44"/>
      <c r="M779" s="44"/>
      <c r="N779" s="44"/>
      <c r="O779" s="44"/>
      <c r="P779" s="44"/>
      <c r="Q779" s="44"/>
      <c r="R779" s="44"/>
      <c r="S779" s="44"/>
      <c r="T779" s="44"/>
      <c r="U779" s="44"/>
      <c r="V779" s="44"/>
      <c r="W779" s="44"/>
      <c r="X779" s="44"/>
      <c r="Y779" s="44"/>
    </row>
    <row r="780">
      <c r="A780" s="44"/>
      <c r="B780" s="44"/>
      <c r="C780" s="55"/>
      <c r="D780" s="44"/>
      <c r="E780" s="44"/>
      <c r="F780" s="44"/>
      <c r="G780" s="44"/>
      <c r="H780" s="44"/>
      <c r="I780" s="44"/>
      <c r="J780" s="44"/>
      <c r="K780" s="44"/>
      <c r="L780" s="44"/>
      <c r="M780" s="44"/>
      <c r="N780" s="44"/>
      <c r="O780" s="44"/>
      <c r="P780" s="44"/>
      <c r="Q780" s="44"/>
      <c r="R780" s="44"/>
      <c r="S780" s="44"/>
      <c r="T780" s="44"/>
      <c r="U780" s="44"/>
      <c r="V780" s="44"/>
      <c r="W780" s="44"/>
      <c r="X780" s="44"/>
      <c r="Y780" s="44"/>
    </row>
    <row r="781">
      <c r="A781" s="44"/>
      <c r="B781" s="44"/>
      <c r="C781" s="55"/>
      <c r="D781" s="44"/>
      <c r="E781" s="44"/>
      <c r="F781" s="44"/>
      <c r="G781" s="44"/>
      <c r="H781" s="44"/>
      <c r="I781" s="44"/>
      <c r="J781" s="44"/>
      <c r="K781" s="44"/>
      <c r="L781" s="44"/>
      <c r="M781" s="44"/>
      <c r="N781" s="44"/>
      <c r="O781" s="44"/>
      <c r="P781" s="44"/>
      <c r="Q781" s="44"/>
      <c r="R781" s="44"/>
      <c r="S781" s="44"/>
      <c r="T781" s="44"/>
      <c r="U781" s="44"/>
      <c r="V781" s="44"/>
      <c r="W781" s="44"/>
      <c r="X781" s="44"/>
      <c r="Y781" s="44"/>
    </row>
    <row r="782">
      <c r="A782" s="44"/>
      <c r="B782" s="44"/>
      <c r="C782" s="55"/>
      <c r="D782" s="44"/>
      <c r="E782" s="44"/>
      <c r="F782" s="44"/>
      <c r="G782" s="44"/>
      <c r="H782" s="44"/>
      <c r="I782" s="44"/>
      <c r="J782" s="44"/>
      <c r="K782" s="44"/>
      <c r="L782" s="44"/>
      <c r="M782" s="44"/>
      <c r="N782" s="44"/>
      <c r="O782" s="44"/>
      <c r="P782" s="44"/>
      <c r="Q782" s="44"/>
      <c r="R782" s="44"/>
      <c r="S782" s="44"/>
      <c r="T782" s="44"/>
      <c r="U782" s="44"/>
      <c r="V782" s="44"/>
      <c r="W782" s="44"/>
      <c r="X782" s="44"/>
      <c r="Y782" s="44"/>
    </row>
    <row r="783">
      <c r="A783" s="44"/>
      <c r="B783" s="44"/>
      <c r="C783" s="55"/>
      <c r="D783" s="44"/>
      <c r="E783" s="44"/>
      <c r="F783" s="44"/>
      <c r="G783" s="44"/>
      <c r="H783" s="44"/>
      <c r="I783" s="44"/>
      <c r="J783" s="44"/>
      <c r="K783" s="44"/>
      <c r="L783" s="44"/>
      <c r="M783" s="44"/>
      <c r="N783" s="44"/>
      <c r="O783" s="44"/>
      <c r="P783" s="44"/>
      <c r="Q783" s="44"/>
      <c r="R783" s="44"/>
      <c r="S783" s="44"/>
      <c r="T783" s="44"/>
      <c r="U783" s="44"/>
      <c r="V783" s="44"/>
      <c r="W783" s="44"/>
      <c r="X783" s="44"/>
      <c r="Y783" s="44"/>
    </row>
    <row r="784">
      <c r="A784" s="44"/>
      <c r="B784" s="44"/>
      <c r="C784" s="55"/>
      <c r="D784" s="44"/>
      <c r="E784" s="44"/>
      <c r="F784" s="44"/>
      <c r="G784" s="44"/>
      <c r="H784" s="44"/>
      <c r="I784" s="44"/>
      <c r="J784" s="44"/>
      <c r="K784" s="44"/>
      <c r="L784" s="44"/>
      <c r="M784" s="44"/>
      <c r="N784" s="44"/>
      <c r="O784" s="44"/>
      <c r="P784" s="44"/>
      <c r="Q784" s="44"/>
      <c r="R784" s="44"/>
      <c r="S784" s="44"/>
      <c r="T784" s="44"/>
      <c r="U784" s="44"/>
      <c r="V784" s="44"/>
      <c r="W784" s="44"/>
      <c r="X784" s="44"/>
      <c r="Y784" s="44"/>
    </row>
    <row r="785">
      <c r="A785" s="44"/>
      <c r="B785" s="44"/>
      <c r="C785" s="55"/>
      <c r="D785" s="44"/>
      <c r="E785" s="44"/>
      <c r="F785" s="44"/>
      <c r="G785" s="44"/>
      <c r="H785" s="44"/>
      <c r="I785" s="44"/>
      <c r="J785" s="44"/>
      <c r="K785" s="44"/>
      <c r="L785" s="44"/>
      <c r="M785" s="44"/>
      <c r="N785" s="44"/>
      <c r="O785" s="44"/>
      <c r="P785" s="44"/>
      <c r="Q785" s="44"/>
      <c r="R785" s="44"/>
      <c r="S785" s="44"/>
      <c r="T785" s="44"/>
      <c r="U785" s="44"/>
      <c r="V785" s="44"/>
      <c r="W785" s="44"/>
      <c r="X785" s="44"/>
      <c r="Y785" s="44"/>
    </row>
    <row r="786">
      <c r="A786" s="44"/>
      <c r="B786" s="44"/>
      <c r="C786" s="55"/>
      <c r="D786" s="44"/>
      <c r="E786" s="44"/>
      <c r="F786" s="44"/>
      <c r="G786" s="44"/>
      <c r="H786" s="44"/>
      <c r="I786" s="44"/>
      <c r="J786" s="44"/>
      <c r="K786" s="44"/>
      <c r="L786" s="44"/>
      <c r="M786" s="44"/>
      <c r="N786" s="44"/>
      <c r="O786" s="44"/>
      <c r="P786" s="44"/>
      <c r="Q786" s="44"/>
      <c r="R786" s="44"/>
      <c r="S786" s="44"/>
      <c r="T786" s="44"/>
      <c r="U786" s="44"/>
      <c r="V786" s="44"/>
      <c r="W786" s="44"/>
      <c r="X786" s="44"/>
      <c r="Y786" s="44"/>
    </row>
    <row r="787">
      <c r="A787" s="44"/>
      <c r="B787" s="44"/>
      <c r="C787" s="55"/>
      <c r="D787" s="44"/>
      <c r="E787" s="44"/>
      <c r="F787" s="44"/>
      <c r="G787" s="44"/>
      <c r="H787" s="44"/>
      <c r="I787" s="44"/>
      <c r="J787" s="44"/>
      <c r="K787" s="44"/>
      <c r="L787" s="44"/>
      <c r="M787" s="44"/>
      <c r="N787" s="44"/>
      <c r="O787" s="44"/>
      <c r="P787" s="44"/>
      <c r="Q787" s="44"/>
      <c r="R787" s="44"/>
      <c r="S787" s="44"/>
      <c r="T787" s="44"/>
      <c r="U787" s="44"/>
      <c r="V787" s="44"/>
      <c r="W787" s="44"/>
      <c r="X787" s="44"/>
      <c r="Y787" s="44"/>
    </row>
    <row r="788">
      <c r="A788" s="44"/>
      <c r="B788" s="44"/>
      <c r="C788" s="55"/>
      <c r="D788" s="44"/>
      <c r="E788" s="44"/>
      <c r="F788" s="44"/>
      <c r="G788" s="44"/>
      <c r="H788" s="44"/>
      <c r="I788" s="44"/>
      <c r="J788" s="44"/>
      <c r="K788" s="44"/>
      <c r="L788" s="44"/>
      <c r="M788" s="44"/>
      <c r="N788" s="44"/>
      <c r="O788" s="44"/>
      <c r="P788" s="44"/>
      <c r="Q788" s="44"/>
      <c r="R788" s="44"/>
      <c r="S788" s="44"/>
      <c r="T788" s="44"/>
      <c r="U788" s="44"/>
      <c r="V788" s="44"/>
      <c r="W788" s="44"/>
      <c r="X788" s="44"/>
      <c r="Y788" s="44"/>
    </row>
    <row r="789">
      <c r="A789" s="44"/>
      <c r="B789" s="44"/>
      <c r="C789" s="55"/>
      <c r="D789" s="44"/>
      <c r="E789" s="44"/>
      <c r="F789" s="44"/>
      <c r="G789" s="44"/>
      <c r="H789" s="44"/>
      <c r="I789" s="44"/>
      <c r="J789" s="44"/>
      <c r="K789" s="44"/>
      <c r="L789" s="44"/>
      <c r="M789" s="44"/>
      <c r="N789" s="44"/>
      <c r="O789" s="44"/>
      <c r="P789" s="44"/>
      <c r="Q789" s="44"/>
      <c r="R789" s="44"/>
      <c r="S789" s="44"/>
      <c r="T789" s="44"/>
      <c r="U789" s="44"/>
      <c r="V789" s="44"/>
      <c r="W789" s="44"/>
      <c r="X789" s="44"/>
      <c r="Y789" s="44"/>
    </row>
    <row r="790">
      <c r="A790" s="44"/>
      <c r="B790" s="44"/>
      <c r="C790" s="55"/>
      <c r="D790" s="44"/>
      <c r="E790" s="44"/>
      <c r="F790" s="44"/>
      <c r="G790" s="44"/>
      <c r="H790" s="44"/>
      <c r="I790" s="44"/>
      <c r="J790" s="44"/>
      <c r="K790" s="44"/>
      <c r="L790" s="44"/>
      <c r="M790" s="44"/>
      <c r="N790" s="44"/>
      <c r="O790" s="44"/>
      <c r="P790" s="44"/>
      <c r="Q790" s="44"/>
      <c r="R790" s="44"/>
      <c r="S790" s="44"/>
      <c r="T790" s="44"/>
      <c r="U790" s="44"/>
      <c r="V790" s="44"/>
      <c r="W790" s="44"/>
      <c r="X790" s="44"/>
      <c r="Y790" s="44"/>
    </row>
    <row r="791">
      <c r="A791" s="44"/>
      <c r="B791" s="44"/>
      <c r="C791" s="55"/>
      <c r="D791" s="44"/>
      <c r="E791" s="44"/>
      <c r="F791" s="44"/>
      <c r="G791" s="44"/>
      <c r="H791" s="44"/>
      <c r="I791" s="44"/>
      <c r="J791" s="44"/>
      <c r="K791" s="44"/>
      <c r="L791" s="44"/>
      <c r="M791" s="44"/>
      <c r="N791" s="44"/>
      <c r="O791" s="44"/>
      <c r="P791" s="44"/>
      <c r="Q791" s="44"/>
      <c r="R791" s="44"/>
      <c r="S791" s="44"/>
      <c r="T791" s="44"/>
      <c r="U791" s="44"/>
      <c r="V791" s="44"/>
      <c r="W791" s="44"/>
      <c r="X791" s="44"/>
      <c r="Y791" s="44"/>
    </row>
    <row r="792">
      <c r="A792" s="44"/>
      <c r="B792" s="44"/>
      <c r="C792" s="55"/>
      <c r="D792" s="44"/>
      <c r="E792" s="44"/>
      <c r="F792" s="44"/>
      <c r="G792" s="44"/>
      <c r="H792" s="44"/>
      <c r="I792" s="44"/>
      <c r="J792" s="44"/>
      <c r="K792" s="44"/>
      <c r="L792" s="44"/>
      <c r="M792" s="44"/>
      <c r="N792" s="44"/>
      <c r="O792" s="44"/>
      <c r="P792" s="44"/>
      <c r="Q792" s="44"/>
      <c r="R792" s="44"/>
      <c r="S792" s="44"/>
      <c r="T792" s="44"/>
      <c r="U792" s="44"/>
      <c r="V792" s="44"/>
      <c r="W792" s="44"/>
      <c r="X792" s="44"/>
      <c r="Y792" s="44"/>
    </row>
    <row r="793">
      <c r="A793" s="44"/>
      <c r="B793" s="44"/>
      <c r="C793" s="55"/>
      <c r="D793" s="44"/>
      <c r="E793" s="44"/>
      <c r="F793" s="44"/>
      <c r="G793" s="44"/>
      <c r="H793" s="44"/>
      <c r="I793" s="44"/>
      <c r="J793" s="44"/>
      <c r="K793" s="44"/>
      <c r="L793" s="44"/>
      <c r="M793" s="44"/>
      <c r="N793" s="44"/>
      <c r="O793" s="44"/>
      <c r="P793" s="44"/>
      <c r="Q793" s="44"/>
      <c r="R793" s="44"/>
      <c r="S793" s="44"/>
      <c r="T793" s="44"/>
      <c r="U793" s="44"/>
      <c r="V793" s="44"/>
      <c r="W793" s="44"/>
      <c r="X793" s="44"/>
      <c r="Y793" s="44"/>
    </row>
    <row r="794">
      <c r="A794" s="44"/>
      <c r="B794" s="44"/>
      <c r="C794" s="55"/>
      <c r="D794" s="44"/>
      <c r="E794" s="44"/>
      <c r="F794" s="44"/>
      <c r="G794" s="44"/>
      <c r="H794" s="44"/>
      <c r="I794" s="44"/>
      <c r="J794" s="44"/>
      <c r="K794" s="44"/>
      <c r="L794" s="44"/>
      <c r="M794" s="44"/>
      <c r="N794" s="44"/>
      <c r="O794" s="44"/>
      <c r="P794" s="44"/>
      <c r="Q794" s="44"/>
      <c r="R794" s="44"/>
      <c r="S794" s="44"/>
      <c r="T794" s="44"/>
      <c r="U794" s="44"/>
      <c r="V794" s="44"/>
      <c r="W794" s="44"/>
      <c r="X794" s="44"/>
      <c r="Y794" s="44"/>
    </row>
    <row r="795">
      <c r="A795" s="44"/>
      <c r="B795" s="44"/>
      <c r="C795" s="55"/>
      <c r="D795" s="44"/>
      <c r="E795" s="44"/>
      <c r="F795" s="44"/>
      <c r="G795" s="44"/>
      <c r="H795" s="44"/>
      <c r="I795" s="44"/>
      <c r="J795" s="44"/>
      <c r="K795" s="44"/>
      <c r="L795" s="44"/>
      <c r="M795" s="44"/>
      <c r="N795" s="44"/>
      <c r="O795" s="44"/>
      <c r="P795" s="44"/>
      <c r="Q795" s="44"/>
      <c r="R795" s="44"/>
      <c r="S795" s="44"/>
      <c r="T795" s="44"/>
      <c r="U795" s="44"/>
      <c r="V795" s="44"/>
      <c r="W795" s="44"/>
      <c r="X795" s="44"/>
      <c r="Y795" s="44"/>
    </row>
    <row r="796">
      <c r="A796" s="44"/>
      <c r="B796" s="44"/>
      <c r="C796" s="55"/>
      <c r="D796" s="44"/>
      <c r="E796" s="44"/>
      <c r="F796" s="44"/>
      <c r="G796" s="44"/>
      <c r="H796" s="44"/>
      <c r="I796" s="44"/>
      <c r="J796" s="44"/>
      <c r="K796" s="44"/>
      <c r="L796" s="44"/>
      <c r="M796" s="44"/>
      <c r="N796" s="44"/>
      <c r="O796" s="44"/>
      <c r="P796" s="44"/>
      <c r="Q796" s="44"/>
      <c r="R796" s="44"/>
      <c r="S796" s="44"/>
      <c r="T796" s="44"/>
      <c r="U796" s="44"/>
      <c r="V796" s="44"/>
      <c r="W796" s="44"/>
      <c r="X796" s="44"/>
      <c r="Y796" s="44"/>
    </row>
    <row r="797">
      <c r="A797" s="44"/>
      <c r="B797" s="44"/>
      <c r="C797" s="55"/>
      <c r="D797" s="44"/>
      <c r="E797" s="44"/>
      <c r="F797" s="44"/>
      <c r="G797" s="44"/>
      <c r="H797" s="44"/>
      <c r="I797" s="44"/>
      <c r="J797" s="44"/>
      <c r="K797" s="44"/>
      <c r="L797" s="44"/>
      <c r="M797" s="44"/>
      <c r="N797" s="44"/>
      <c r="O797" s="44"/>
      <c r="P797" s="44"/>
      <c r="Q797" s="44"/>
      <c r="R797" s="44"/>
      <c r="S797" s="44"/>
      <c r="T797" s="44"/>
      <c r="U797" s="44"/>
      <c r="V797" s="44"/>
      <c r="W797" s="44"/>
      <c r="X797" s="44"/>
      <c r="Y797" s="44"/>
    </row>
    <row r="798">
      <c r="A798" s="44"/>
      <c r="B798" s="44"/>
      <c r="C798" s="55"/>
      <c r="D798" s="44"/>
      <c r="E798" s="44"/>
      <c r="F798" s="44"/>
      <c r="G798" s="44"/>
      <c r="H798" s="44"/>
      <c r="I798" s="44"/>
      <c r="J798" s="44"/>
      <c r="K798" s="44"/>
      <c r="L798" s="44"/>
      <c r="M798" s="44"/>
      <c r="N798" s="44"/>
      <c r="O798" s="44"/>
      <c r="P798" s="44"/>
      <c r="Q798" s="44"/>
      <c r="R798" s="44"/>
      <c r="S798" s="44"/>
      <c r="T798" s="44"/>
      <c r="U798" s="44"/>
      <c r="V798" s="44"/>
      <c r="W798" s="44"/>
      <c r="X798" s="44"/>
      <c r="Y798" s="44"/>
    </row>
    <row r="799">
      <c r="A799" s="44"/>
      <c r="B799" s="44"/>
      <c r="C799" s="55"/>
      <c r="D799" s="44"/>
      <c r="E799" s="44"/>
      <c r="F799" s="44"/>
      <c r="G799" s="44"/>
      <c r="H799" s="44"/>
      <c r="I799" s="44"/>
      <c r="J799" s="44"/>
      <c r="K799" s="44"/>
      <c r="L799" s="44"/>
      <c r="M799" s="44"/>
      <c r="N799" s="44"/>
      <c r="O799" s="44"/>
      <c r="P799" s="44"/>
      <c r="Q799" s="44"/>
      <c r="R799" s="44"/>
      <c r="S799" s="44"/>
      <c r="T799" s="44"/>
      <c r="U799" s="44"/>
      <c r="V799" s="44"/>
      <c r="W799" s="44"/>
      <c r="X799" s="44"/>
      <c r="Y799" s="44"/>
    </row>
    <row r="800">
      <c r="A800" s="44"/>
      <c r="B800" s="44"/>
      <c r="C800" s="55"/>
      <c r="D800" s="44"/>
      <c r="E800" s="44"/>
      <c r="F800" s="44"/>
      <c r="G800" s="44"/>
      <c r="H800" s="44"/>
      <c r="I800" s="44"/>
      <c r="J800" s="44"/>
      <c r="K800" s="44"/>
      <c r="L800" s="44"/>
      <c r="M800" s="44"/>
      <c r="N800" s="44"/>
      <c r="O800" s="44"/>
      <c r="P800" s="44"/>
      <c r="Q800" s="44"/>
      <c r="R800" s="44"/>
      <c r="S800" s="44"/>
      <c r="T800" s="44"/>
      <c r="U800" s="44"/>
      <c r="V800" s="44"/>
      <c r="W800" s="44"/>
      <c r="X800" s="44"/>
      <c r="Y800" s="44"/>
    </row>
    <row r="801">
      <c r="A801" s="44"/>
      <c r="B801" s="44"/>
      <c r="C801" s="55"/>
      <c r="D801" s="44"/>
      <c r="E801" s="44"/>
      <c r="F801" s="44"/>
      <c r="G801" s="44"/>
      <c r="H801" s="44"/>
      <c r="I801" s="44"/>
      <c r="J801" s="44"/>
      <c r="K801" s="44"/>
      <c r="L801" s="44"/>
      <c r="M801" s="44"/>
      <c r="N801" s="44"/>
      <c r="O801" s="44"/>
      <c r="P801" s="44"/>
      <c r="Q801" s="44"/>
      <c r="R801" s="44"/>
      <c r="S801" s="44"/>
      <c r="T801" s="44"/>
      <c r="U801" s="44"/>
      <c r="V801" s="44"/>
      <c r="W801" s="44"/>
      <c r="X801" s="44"/>
      <c r="Y801" s="44"/>
    </row>
    <row r="802">
      <c r="A802" s="44"/>
      <c r="B802" s="44"/>
      <c r="C802" s="55"/>
      <c r="D802" s="44"/>
      <c r="E802" s="44"/>
      <c r="F802" s="44"/>
      <c r="G802" s="44"/>
      <c r="H802" s="44"/>
      <c r="I802" s="44"/>
      <c r="J802" s="44"/>
      <c r="K802" s="44"/>
      <c r="L802" s="44"/>
      <c r="M802" s="44"/>
      <c r="N802" s="44"/>
      <c r="O802" s="44"/>
      <c r="P802" s="44"/>
      <c r="Q802" s="44"/>
      <c r="R802" s="44"/>
      <c r="S802" s="44"/>
      <c r="T802" s="44"/>
      <c r="U802" s="44"/>
      <c r="V802" s="44"/>
      <c r="W802" s="44"/>
      <c r="X802" s="44"/>
      <c r="Y802" s="44"/>
    </row>
    <row r="803">
      <c r="A803" s="44"/>
      <c r="B803" s="44"/>
      <c r="C803" s="55"/>
      <c r="D803" s="44"/>
      <c r="E803" s="44"/>
      <c r="F803" s="44"/>
      <c r="G803" s="44"/>
      <c r="H803" s="44"/>
      <c r="I803" s="44"/>
      <c r="J803" s="44"/>
      <c r="K803" s="44"/>
      <c r="L803" s="44"/>
      <c r="M803" s="44"/>
      <c r="N803" s="44"/>
      <c r="O803" s="44"/>
      <c r="P803" s="44"/>
      <c r="Q803" s="44"/>
      <c r="R803" s="44"/>
      <c r="S803" s="44"/>
      <c r="T803" s="44"/>
      <c r="U803" s="44"/>
      <c r="V803" s="44"/>
      <c r="W803" s="44"/>
      <c r="X803" s="44"/>
      <c r="Y803" s="44"/>
    </row>
    <row r="804">
      <c r="A804" s="44"/>
      <c r="B804" s="44"/>
      <c r="C804" s="55"/>
      <c r="D804" s="44"/>
      <c r="E804" s="44"/>
      <c r="F804" s="44"/>
      <c r="G804" s="44"/>
      <c r="H804" s="44"/>
      <c r="I804" s="44"/>
      <c r="J804" s="44"/>
      <c r="K804" s="44"/>
      <c r="L804" s="44"/>
      <c r="M804" s="44"/>
      <c r="N804" s="44"/>
      <c r="O804" s="44"/>
      <c r="P804" s="44"/>
      <c r="Q804" s="44"/>
      <c r="R804" s="44"/>
      <c r="S804" s="44"/>
      <c r="T804" s="44"/>
      <c r="U804" s="44"/>
      <c r="V804" s="44"/>
      <c r="W804" s="44"/>
      <c r="X804" s="44"/>
      <c r="Y804" s="44"/>
    </row>
    <row r="805">
      <c r="A805" s="44"/>
      <c r="B805" s="44"/>
      <c r="C805" s="55"/>
      <c r="D805" s="44"/>
      <c r="E805" s="44"/>
      <c r="F805" s="44"/>
      <c r="G805" s="44"/>
      <c r="H805" s="44"/>
      <c r="I805" s="44"/>
      <c r="J805" s="44"/>
      <c r="K805" s="44"/>
      <c r="L805" s="44"/>
      <c r="M805" s="44"/>
      <c r="N805" s="44"/>
      <c r="O805" s="44"/>
      <c r="P805" s="44"/>
      <c r="Q805" s="44"/>
      <c r="R805" s="44"/>
      <c r="S805" s="44"/>
      <c r="T805" s="44"/>
      <c r="U805" s="44"/>
      <c r="V805" s="44"/>
      <c r="W805" s="44"/>
      <c r="X805" s="44"/>
      <c r="Y805" s="44"/>
    </row>
    <row r="806">
      <c r="A806" s="44"/>
      <c r="B806" s="44"/>
      <c r="C806" s="55"/>
      <c r="D806" s="44"/>
      <c r="E806" s="44"/>
      <c r="F806" s="44"/>
      <c r="G806" s="44"/>
      <c r="H806" s="44"/>
      <c r="I806" s="44"/>
      <c r="J806" s="44"/>
      <c r="K806" s="44"/>
      <c r="L806" s="44"/>
      <c r="M806" s="44"/>
      <c r="N806" s="44"/>
      <c r="O806" s="44"/>
      <c r="P806" s="44"/>
      <c r="Q806" s="44"/>
      <c r="R806" s="44"/>
      <c r="S806" s="44"/>
      <c r="T806" s="44"/>
      <c r="U806" s="44"/>
      <c r="V806" s="44"/>
      <c r="W806" s="44"/>
      <c r="X806" s="44"/>
      <c r="Y806" s="44"/>
    </row>
    <row r="807">
      <c r="A807" s="44"/>
      <c r="B807" s="44"/>
      <c r="C807" s="55"/>
      <c r="D807" s="44"/>
      <c r="E807" s="44"/>
      <c r="F807" s="44"/>
      <c r="G807" s="44"/>
      <c r="H807" s="44"/>
      <c r="I807" s="44"/>
      <c r="J807" s="44"/>
      <c r="K807" s="44"/>
      <c r="L807" s="44"/>
      <c r="M807" s="44"/>
      <c r="N807" s="44"/>
      <c r="O807" s="44"/>
      <c r="P807" s="44"/>
      <c r="Q807" s="44"/>
      <c r="R807" s="44"/>
      <c r="S807" s="44"/>
      <c r="T807" s="44"/>
      <c r="U807" s="44"/>
      <c r="V807" s="44"/>
      <c r="W807" s="44"/>
      <c r="X807" s="44"/>
      <c r="Y807" s="44"/>
    </row>
    <row r="808">
      <c r="A808" s="44"/>
      <c r="B808" s="44"/>
      <c r="C808" s="55"/>
      <c r="D808" s="44"/>
      <c r="E808" s="44"/>
      <c r="F808" s="44"/>
      <c r="G808" s="44"/>
      <c r="H808" s="44"/>
      <c r="I808" s="44"/>
      <c r="J808" s="44"/>
      <c r="K808" s="44"/>
      <c r="L808" s="44"/>
      <c r="M808" s="44"/>
      <c r="N808" s="44"/>
      <c r="O808" s="44"/>
      <c r="P808" s="44"/>
      <c r="Q808" s="44"/>
      <c r="R808" s="44"/>
      <c r="S808" s="44"/>
      <c r="T808" s="44"/>
      <c r="U808" s="44"/>
      <c r="V808" s="44"/>
      <c r="W808" s="44"/>
      <c r="X808" s="44"/>
      <c r="Y808" s="44"/>
    </row>
    <row r="809">
      <c r="A809" s="44"/>
      <c r="B809" s="44"/>
      <c r="C809" s="55"/>
      <c r="D809" s="44"/>
      <c r="E809" s="44"/>
      <c r="F809" s="44"/>
      <c r="G809" s="44"/>
      <c r="H809" s="44"/>
      <c r="I809" s="44"/>
      <c r="J809" s="44"/>
      <c r="K809" s="44"/>
      <c r="L809" s="44"/>
      <c r="M809" s="44"/>
      <c r="N809" s="44"/>
      <c r="O809" s="44"/>
      <c r="P809" s="44"/>
      <c r="Q809" s="44"/>
      <c r="R809" s="44"/>
      <c r="S809" s="44"/>
      <c r="T809" s="44"/>
      <c r="U809" s="44"/>
      <c r="V809" s="44"/>
      <c r="W809" s="44"/>
      <c r="X809" s="44"/>
      <c r="Y809" s="44"/>
    </row>
    <row r="810">
      <c r="A810" s="44"/>
      <c r="B810" s="44"/>
      <c r="C810" s="55"/>
      <c r="D810" s="44"/>
      <c r="E810" s="44"/>
      <c r="F810" s="44"/>
      <c r="G810" s="44"/>
      <c r="H810" s="44"/>
      <c r="I810" s="44"/>
      <c r="J810" s="44"/>
      <c r="K810" s="44"/>
      <c r="L810" s="44"/>
      <c r="M810" s="44"/>
      <c r="N810" s="44"/>
      <c r="O810" s="44"/>
      <c r="P810" s="44"/>
      <c r="Q810" s="44"/>
      <c r="R810" s="44"/>
      <c r="S810" s="44"/>
      <c r="T810" s="44"/>
      <c r="U810" s="44"/>
      <c r="V810" s="44"/>
      <c r="W810" s="44"/>
      <c r="X810" s="44"/>
      <c r="Y810" s="44"/>
    </row>
    <row r="811">
      <c r="A811" s="44"/>
      <c r="B811" s="44"/>
      <c r="C811" s="55"/>
      <c r="D811" s="44"/>
      <c r="E811" s="44"/>
      <c r="F811" s="44"/>
      <c r="G811" s="44"/>
      <c r="H811" s="44"/>
      <c r="I811" s="44"/>
      <c r="J811" s="44"/>
      <c r="K811" s="44"/>
      <c r="L811" s="44"/>
      <c r="M811" s="44"/>
      <c r="N811" s="44"/>
      <c r="O811" s="44"/>
      <c r="P811" s="44"/>
      <c r="Q811" s="44"/>
      <c r="R811" s="44"/>
      <c r="S811" s="44"/>
      <c r="T811" s="44"/>
      <c r="U811" s="44"/>
      <c r="V811" s="44"/>
      <c r="W811" s="44"/>
      <c r="X811" s="44"/>
      <c r="Y811" s="44"/>
    </row>
    <row r="812">
      <c r="A812" s="44"/>
      <c r="B812" s="44"/>
      <c r="C812" s="55"/>
      <c r="D812" s="44"/>
      <c r="E812" s="44"/>
      <c r="F812" s="44"/>
      <c r="G812" s="44"/>
      <c r="H812" s="44"/>
      <c r="I812" s="44"/>
      <c r="J812" s="44"/>
      <c r="K812" s="44"/>
      <c r="L812" s="44"/>
      <c r="M812" s="44"/>
      <c r="N812" s="44"/>
      <c r="O812" s="44"/>
      <c r="P812" s="44"/>
      <c r="Q812" s="44"/>
      <c r="R812" s="44"/>
      <c r="S812" s="44"/>
      <c r="T812" s="44"/>
      <c r="U812" s="44"/>
      <c r="V812" s="44"/>
      <c r="W812" s="44"/>
      <c r="X812" s="44"/>
      <c r="Y812" s="44"/>
    </row>
    <row r="813">
      <c r="A813" s="44"/>
      <c r="B813" s="44"/>
      <c r="C813" s="55"/>
      <c r="D813" s="44"/>
      <c r="E813" s="44"/>
      <c r="F813" s="44"/>
      <c r="G813" s="44"/>
      <c r="H813" s="44"/>
      <c r="I813" s="44"/>
      <c r="J813" s="44"/>
      <c r="K813" s="44"/>
      <c r="L813" s="44"/>
      <c r="M813" s="44"/>
      <c r="N813" s="44"/>
      <c r="O813" s="44"/>
      <c r="P813" s="44"/>
      <c r="Q813" s="44"/>
      <c r="R813" s="44"/>
      <c r="S813" s="44"/>
      <c r="T813" s="44"/>
      <c r="U813" s="44"/>
      <c r="V813" s="44"/>
      <c r="W813" s="44"/>
      <c r="X813" s="44"/>
      <c r="Y813" s="44"/>
    </row>
    <row r="814">
      <c r="A814" s="44"/>
      <c r="B814" s="44"/>
      <c r="C814" s="55"/>
      <c r="D814" s="44"/>
      <c r="E814" s="44"/>
      <c r="F814" s="44"/>
      <c r="G814" s="44"/>
      <c r="H814" s="44"/>
      <c r="I814" s="44"/>
      <c r="J814" s="44"/>
      <c r="K814" s="44"/>
      <c r="L814" s="44"/>
      <c r="M814" s="44"/>
      <c r="N814" s="44"/>
      <c r="O814" s="44"/>
      <c r="P814" s="44"/>
      <c r="Q814" s="44"/>
      <c r="R814" s="44"/>
      <c r="S814" s="44"/>
      <c r="T814" s="44"/>
      <c r="U814" s="44"/>
      <c r="V814" s="44"/>
      <c r="W814" s="44"/>
      <c r="X814" s="44"/>
      <c r="Y814" s="44"/>
    </row>
    <row r="815">
      <c r="A815" s="44"/>
      <c r="B815" s="44"/>
      <c r="C815" s="55"/>
      <c r="D815" s="44"/>
      <c r="E815" s="44"/>
      <c r="F815" s="44"/>
      <c r="G815" s="44"/>
      <c r="H815" s="44"/>
      <c r="I815" s="44"/>
      <c r="J815" s="44"/>
      <c r="K815" s="44"/>
      <c r="L815" s="44"/>
      <c r="M815" s="44"/>
      <c r="N815" s="44"/>
      <c r="O815" s="44"/>
      <c r="P815" s="44"/>
      <c r="Q815" s="44"/>
      <c r="R815" s="44"/>
      <c r="S815" s="44"/>
      <c r="T815" s="44"/>
      <c r="U815" s="44"/>
      <c r="V815" s="44"/>
      <c r="W815" s="44"/>
      <c r="X815" s="44"/>
      <c r="Y815" s="44"/>
    </row>
    <row r="816">
      <c r="A816" s="44"/>
      <c r="B816" s="44"/>
      <c r="C816" s="55"/>
      <c r="D816" s="44"/>
      <c r="E816" s="44"/>
      <c r="F816" s="44"/>
      <c r="G816" s="44"/>
      <c r="H816" s="44"/>
      <c r="I816" s="44"/>
      <c r="J816" s="44"/>
      <c r="K816" s="44"/>
      <c r="L816" s="44"/>
      <c r="M816" s="44"/>
      <c r="N816" s="44"/>
      <c r="O816" s="44"/>
      <c r="P816" s="44"/>
      <c r="Q816" s="44"/>
      <c r="R816" s="44"/>
      <c r="S816" s="44"/>
      <c r="T816" s="44"/>
      <c r="U816" s="44"/>
      <c r="V816" s="44"/>
      <c r="W816" s="44"/>
      <c r="X816" s="44"/>
      <c r="Y816" s="44"/>
    </row>
    <row r="817">
      <c r="A817" s="44"/>
      <c r="B817" s="44"/>
      <c r="C817" s="55"/>
      <c r="D817" s="44"/>
      <c r="E817" s="44"/>
      <c r="F817" s="44"/>
      <c r="G817" s="44"/>
      <c r="H817" s="44"/>
      <c r="I817" s="44"/>
      <c r="J817" s="44"/>
      <c r="K817" s="44"/>
      <c r="L817" s="44"/>
      <c r="M817" s="44"/>
      <c r="N817" s="44"/>
      <c r="O817" s="44"/>
      <c r="P817" s="44"/>
      <c r="Q817" s="44"/>
      <c r="R817" s="44"/>
      <c r="S817" s="44"/>
      <c r="T817" s="44"/>
      <c r="U817" s="44"/>
      <c r="V817" s="44"/>
      <c r="W817" s="44"/>
      <c r="X817" s="44"/>
      <c r="Y817" s="44"/>
    </row>
    <row r="818">
      <c r="A818" s="44"/>
      <c r="B818" s="44"/>
      <c r="C818" s="55"/>
      <c r="D818" s="44"/>
      <c r="E818" s="44"/>
      <c r="F818" s="44"/>
      <c r="G818" s="44"/>
      <c r="H818" s="44"/>
      <c r="I818" s="44"/>
      <c r="J818" s="44"/>
      <c r="K818" s="44"/>
      <c r="L818" s="44"/>
      <c r="M818" s="44"/>
      <c r="N818" s="44"/>
      <c r="O818" s="44"/>
      <c r="P818" s="44"/>
      <c r="Q818" s="44"/>
      <c r="R818" s="44"/>
      <c r="S818" s="44"/>
      <c r="T818" s="44"/>
      <c r="U818" s="44"/>
      <c r="V818" s="44"/>
      <c r="W818" s="44"/>
      <c r="X818" s="44"/>
      <c r="Y818" s="44"/>
    </row>
    <row r="819">
      <c r="A819" s="44"/>
      <c r="B819" s="44"/>
      <c r="C819" s="55"/>
      <c r="D819" s="44"/>
      <c r="E819" s="44"/>
      <c r="F819" s="44"/>
      <c r="G819" s="44"/>
      <c r="H819" s="44"/>
      <c r="I819" s="44"/>
      <c r="J819" s="44"/>
      <c r="K819" s="44"/>
      <c r="L819" s="44"/>
      <c r="M819" s="44"/>
      <c r="N819" s="44"/>
      <c r="O819" s="44"/>
      <c r="P819" s="44"/>
      <c r="Q819" s="44"/>
      <c r="R819" s="44"/>
      <c r="S819" s="44"/>
      <c r="T819" s="44"/>
      <c r="U819" s="44"/>
      <c r="V819" s="44"/>
      <c r="W819" s="44"/>
      <c r="X819" s="44"/>
      <c r="Y819" s="44"/>
    </row>
    <row r="820">
      <c r="A820" s="44"/>
      <c r="B820" s="44"/>
      <c r="C820" s="55"/>
      <c r="D820" s="44"/>
      <c r="E820" s="44"/>
      <c r="F820" s="44"/>
      <c r="G820" s="44"/>
      <c r="H820" s="44"/>
      <c r="I820" s="44"/>
      <c r="J820" s="44"/>
      <c r="K820" s="44"/>
      <c r="L820" s="44"/>
      <c r="M820" s="44"/>
      <c r="N820" s="44"/>
      <c r="O820" s="44"/>
      <c r="P820" s="44"/>
      <c r="Q820" s="44"/>
      <c r="R820" s="44"/>
      <c r="S820" s="44"/>
      <c r="T820" s="44"/>
      <c r="U820" s="44"/>
      <c r="V820" s="44"/>
      <c r="W820" s="44"/>
      <c r="X820" s="44"/>
      <c r="Y820" s="44"/>
    </row>
    <row r="821">
      <c r="A821" s="44"/>
      <c r="B821" s="44"/>
      <c r="C821" s="55"/>
      <c r="D821" s="44"/>
      <c r="E821" s="44"/>
      <c r="F821" s="44"/>
      <c r="G821" s="44"/>
      <c r="H821" s="44"/>
      <c r="I821" s="44"/>
      <c r="J821" s="44"/>
      <c r="K821" s="44"/>
      <c r="L821" s="44"/>
      <c r="M821" s="44"/>
      <c r="N821" s="44"/>
      <c r="O821" s="44"/>
      <c r="P821" s="44"/>
      <c r="Q821" s="44"/>
      <c r="R821" s="44"/>
      <c r="S821" s="44"/>
      <c r="T821" s="44"/>
      <c r="U821" s="44"/>
      <c r="V821" s="44"/>
      <c r="W821" s="44"/>
      <c r="X821" s="44"/>
      <c r="Y821" s="44"/>
    </row>
    <row r="822">
      <c r="A822" s="44"/>
      <c r="B822" s="44"/>
      <c r="C822" s="55"/>
      <c r="D822" s="44"/>
      <c r="E822" s="44"/>
      <c r="F822" s="44"/>
      <c r="G822" s="44"/>
      <c r="H822" s="44"/>
      <c r="I822" s="44"/>
      <c r="J822" s="44"/>
      <c r="K822" s="44"/>
      <c r="L822" s="44"/>
      <c r="M822" s="44"/>
      <c r="N822" s="44"/>
      <c r="O822" s="44"/>
      <c r="P822" s="44"/>
      <c r="Q822" s="44"/>
      <c r="R822" s="44"/>
      <c r="S822" s="44"/>
      <c r="T822" s="44"/>
      <c r="U822" s="44"/>
      <c r="V822" s="44"/>
      <c r="W822" s="44"/>
      <c r="X822" s="44"/>
      <c r="Y822" s="44"/>
    </row>
    <row r="823">
      <c r="A823" s="44"/>
      <c r="B823" s="44"/>
      <c r="C823" s="55"/>
      <c r="D823" s="44"/>
      <c r="E823" s="44"/>
      <c r="F823" s="44"/>
      <c r="G823" s="44"/>
      <c r="H823" s="44"/>
      <c r="I823" s="44"/>
      <c r="J823" s="44"/>
      <c r="K823" s="44"/>
      <c r="L823" s="44"/>
      <c r="M823" s="44"/>
      <c r="N823" s="44"/>
      <c r="O823" s="44"/>
      <c r="P823" s="44"/>
      <c r="Q823" s="44"/>
      <c r="R823" s="44"/>
      <c r="S823" s="44"/>
      <c r="T823" s="44"/>
      <c r="U823" s="44"/>
      <c r="V823" s="44"/>
      <c r="W823" s="44"/>
      <c r="X823" s="44"/>
      <c r="Y823" s="44"/>
    </row>
    <row r="824">
      <c r="A824" s="44"/>
      <c r="B824" s="44"/>
      <c r="C824" s="55"/>
      <c r="D824" s="44"/>
      <c r="E824" s="44"/>
      <c r="F824" s="44"/>
      <c r="G824" s="44"/>
      <c r="H824" s="44"/>
      <c r="I824" s="44"/>
      <c r="J824" s="44"/>
      <c r="K824" s="44"/>
      <c r="L824" s="44"/>
      <c r="M824" s="44"/>
      <c r="N824" s="44"/>
      <c r="O824" s="44"/>
      <c r="P824" s="44"/>
      <c r="Q824" s="44"/>
      <c r="R824" s="44"/>
      <c r="S824" s="44"/>
      <c r="T824" s="44"/>
      <c r="U824" s="44"/>
      <c r="V824" s="44"/>
      <c r="W824" s="44"/>
      <c r="X824" s="44"/>
      <c r="Y824" s="44"/>
    </row>
    <row r="825">
      <c r="A825" s="44"/>
      <c r="B825" s="44"/>
      <c r="C825" s="55"/>
      <c r="D825" s="44"/>
      <c r="E825" s="44"/>
      <c r="F825" s="44"/>
      <c r="G825" s="44"/>
      <c r="H825" s="44"/>
      <c r="I825" s="44"/>
      <c r="J825" s="44"/>
      <c r="K825" s="44"/>
      <c r="L825" s="44"/>
      <c r="M825" s="44"/>
      <c r="N825" s="44"/>
      <c r="O825" s="44"/>
      <c r="P825" s="44"/>
      <c r="Q825" s="44"/>
      <c r="R825" s="44"/>
      <c r="S825" s="44"/>
      <c r="T825" s="44"/>
      <c r="U825" s="44"/>
      <c r="V825" s="44"/>
      <c r="W825" s="44"/>
      <c r="X825" s="44"/>
      <c r="Y825" s="44"/>
    </row>
    <row r="826">
      <c r="A826" s="44"/>
      <c r="B826" s="44"/>
      <c r="C826" s="55"/>
      <c r="D826" s="44"/>
      <c r="E826" s="44"/>
      <c r="F826" s="44"/>
      <c r="G826" s="44"/>
      <c r="H826" s="44"/>
      <c r="I826" s="44"/>
      <c r="J826" s="44"/>
      <c r="K826" s="44"/>
      <c r="L826" s="44"/>
      <c r="M826" s="44"/>
      <c r="N826" s="44"/>
      <c r="O826" s="44"/>
      <c r="P826" s="44"/>
      <c r="Q826" s="44"/>
      <c r="R826" s="44"/>
      <c r="S826" s="44"/>
      <c r="T826" s="44"/>
      <c r="U826" s="44"/>
      <c r="V826" s="44"/>
      <c r="W826" s="44"/>
      <c r="X826" s="44"/>
      <c r="Y826" s="44"/>
    </row>
    <row r="827">
      <c r="A827" s="44"/>
      <c r="B827" s="44"/>
      <c r="C827" s="55"/>
      <c r="D827" s="44"/>
      <c r="E827" s="44"/>
      <c r="F827" s="44"/>
      <c r="G827" s="44"/>
      <c r="H827" s="44"/>
      <c r="I827" s="44"/>
      <c r="J827" s="44"/>
      <c r="K827" s="44"/>
      <c r="L827" s="44"/>
      <c r="M827" s="44"/>
      <c r="N827" s="44"/>
      <c r="O827" s="44"/>
      <c r="P827" s="44"/>
      <c r="Q827" s="44"/>
      <c r="R827" s="44"/>
      <c r="S827" s="44"/>
      <c r="T827" s="44"/>
      <c r="U827" s="44"/>
      <c r="V827" s="44"/>
      <c r="W827" s="44"/>
      <c r="X827" s="44"/>
      <c r="Y827" s="44"/>
    </row>
    <row r="828">
      <c r="A828" s="44"/>
      <c r="B828" s="44"/>
      <c r="C828" s="55"/>
      <c r="D828" s="44"/>
      <c r="E828" s="44"/>
      <c r="F828" s="44"/>
      <c r="G828" s="44"/>
      <c r="H828" s="44"/>
      <c r="I828" s="44"/>
      <c r="J828" s="44"/>
      <c r="K828" s="44"/>
      <c r="L828" s="44"/>
      <c r="M828" s="44"/>
      <c r="N828" s="44"/>
      <c r="O828" s="44"/>
      <c r="P828" s="44"/>
      <c r="Q828" s="44"/>
      <c r="R828" s="44"/>
      <c r="S828" s="44"/>
      <c r="T828" s="44"/>
      <c r="U828" s="44"/>
      <c r="V828" s="44"/>
      <c r="W828" s="44"/>
      <c r="X828" s="44"/>
      <c r="Y828" s="44"/>
    </row>
    <row r="829">
      <c r="A829" s="44"/>
      <c r="B829" s="44"/>
      <c r="C829" s="55"/>
      <c r="D829" s="44"/>
      <c r="E829" s="44"/>
      <c r="F829" s="44"/>
      <c r="G829" s="44"/>
      <c r="H829" s="44"/>
      <c r="I829" s="44"/>
      <c r="J829" s="44"/>
      <c r="K829" s="44"/>
      <c r="L829" s="44"/>
      <c r="M829" s="44"/>
      <c r="N829" s="44"/>
      <c r="O829" s="44"/>
      <c r="P829" s="44"/>
      <c r="Q829" s="44"/>
      <c r="R829" s="44"/>
      <c r="S829" s="44"/>
      <c r="T829" s="44"/>
      <c r="U829" s="44"/>
      <c r="V829" s="44"/>
      <c r="W829" s="44"/>
      <c r="X829" s="44"/>
      <c r="Y829" s="44"/>
    </row>
    <row r="830">
      <c r="A830" s="44"/>
      <c r="B830" s="44"/>
      <c r="C830" s="55"/>
      <c r="D830" s="44"/>
      <c r="E830" s="44"/>
      <c r="F830" s="44"/>
      <c r="G830" s="44"/>
      <c r="H830" s="44"/>
      <c r="I830" s="44"/>
      <c r="J830" s="44"/>
      <c r="K830" s="44"/>
      <c r="L830" s="44"/>
      <c r="M830" s="44"/>
      <c r="N830" s="44"/>
      <c r="O830" s="44"/>
      <c r="P830" s="44"/>
      <c r="Q830" s="44"/>
      <c r="R830" s="44"/>
      <c r="S830" s="44"/>
      <c r="T830" s="44"/>
      <c r="U830" s="44"/>
      <c r="V830" s="44"/>
      <c r="W830" s="44"/>
      <c r="X830" s="44"/>
      <c r="Y830" s="44"/>
    </row>
    <row r="831">
      <c r="A831" s="44"/>
      <c r="B831" s="44"/>
      <c r="C831" s="55"/>
      <c r="D831" s="44"/>
      <c r="E831" s="44"/>
      <c r="F831" s="44"/>
      <c r="G831" s="44"/>
      <c r="H831" s="44"/>
      <c r="I831" s="44"/>
      <c r="J831" s="44"/>
      <c r="K831" s="44"/>
      <c r="L831" s="44"/>
      <c r="M831" s="44"/>
      <c r="N831" s="44"/>
      <c r="O831" s="44"/>
      <c r="P831" s="44"/>
      <c r="Q831" s="44"/>
      <c r="R831" s="44"/>
      <c r="S831" s="44"/>
      <c r="T831" s="44"/>
      <c r="U831" s="44"/>
      <c r="V831" s="44"/>
      <c r="W831" s="44"/>
      <c r="X831" s="44"/>
      <c r="Y831" s="44"/>
    </row>
    <row r="832">
      <c r="A832" s="44"/>
      <c r="B832" s="44"/>
      <c r="C832" s="55"/>
      <c r="D832" s="44"/>
      <c r="E832" s="44"/>
      <c r="F832" s="44"/>
      <c r="G832" s="44"/>
      <c r="H832" s="44"/>
      <c r="I832" s="44"/>
      <c r="J832" s="44"/>
      <c r="K832" s="44"/>
      <c r="L832" s="44"/>
      <c r="M832" s="44"/>
      <c r="N832" s="44"/>
      <c r="O832" s="44"/>
      <c r="P832" s="44"/>
      <c r="Q832" s="44"/>
      <c r="R832" s="44"/>
      <c r="S832" s="44"/>
      <c r="T832" s="44"/>
      <c r="U832" s="44"/>
      <c r="V832" s="44"/>
      <c r="W832" s="44"/>
      <c r="X832" s="44"/>
      <c r="Y832" s="44"/>
    </row>
    <row r="833">
      <c r="A833" s="44"/>
      <c r="B833" s="44"/>
      <c r="C833" s="55"/>
      <c r="D833" s="44"/>
      <c r="E833" s="44"/>
      <c r="F833" s="44"/>
      <c r="G833" s="44"/>
      <c r="H833" s="44"/>
      <c r="I833" s="44"/>
      <c r="J833" s="44"/>
      <c r="K833" s="44"/>
      <c r="L833" s="44"/>
      <c r="M833" s="44"/>
      <c r="N833" s="44"/>
      <c r="O833" s="44"/>
      <c r="P833" s="44"/>
      <c r="Q833" s="44"/>
      <c r="R833" s="44"/>
      <c r="S833" s="44"/>
      <c r="T833" s="44"/>
      <c r="U833" s="44"/>
      <c r="V833" s="44"/>
      <c r="W833" s="44"/>
      <c r="X833" s="44"/>
      <c r="Y833" s="44"/>
    </row>
    <row r="834">
      <c r="A834" s="44"/>
      <c r="B834" s="44"/>
      <c r="C834" s="55"/>
      <c r="D834" s="44"/>
      <c r="E834" s="44"/>
      <c r="F834" s="44"/>
      <c r="G834" s="44"/>
      <c r="H834" s="44"/>
      <c r="I834" s="44"/>
      <c r="J834" s="44"/>
      <c r="K834" s="44"/>
      <c r="L834" s="44"/>
      <c r="M834" s="44"/>
      <c r="N834" s="44"/>
      <c r="O834" s="44"/>
      <c r="P834" s="44"/>
      <c r="Q834" s="44"/>
      <c r="R834" s="44"/>
      <c r="S834" s="44"/>
      <c r="T834" s="44"/>
      <c r="U834" s="44"/>
      <c r="V834" s="44"/>
      <c r="W834" s="44"/>
      <c r="X834" s="44"/>
      <c r="Y834" s="44"/>
    </row>
    <row r="835">
      <c r="A835" s="44"/>
      <c r="B835" s="44"/>
      <c r="C835" s="55"/>
      <c r="D835" s="44"/>
      <c r="E835" s="44"/>
      <c r="F835" s="44"/>
      <c r="G835" s="44"/>
      <c r="H835" s="44"/>
      <c r="I835" s="44"/>
      <c r="J835" s="44"/>
      <c r="K835" s="44"/>
      <c r="L835" s="44"/>
      <c r="M835" s="44"/>
      <c r="N835" s="44"/>
      <c r="O835" s="44"/>
      <c r="P835" s="44"/>
      <c r="Q835" s="44"/>
      <c r="R835" s="44"/>
      <c r="S835" s="44"/>
      <c r="T835" s="44"/>
      <c r="U835" s="44"/>
      <c r="V835" s="44"/>
      <c r="W835" s="44"/>
      <c r="X835" s="44"/>
      <c r="Y835" s="44"/>
    </row>
    <row r="836">
      <c r="A836" s="44"/>
      <c r="B836" s="44"/>
      <c r="C836" s="55"/>
      <c r="D836" s="44"/>
      <c r="E836" s="44"/>
      <c r="F836" s="44"/>
      <c r="G836" s="44"/>
      <c r="H836" s="44"/>
      <c r="I836" s="44"/>
      <c r="J836" s="44"/>
      <c r="K836" s="44"/>
      <c r="L836" s="44"/>
      <c r="M836" s="44"/>
      <c r="N836" s="44"/>
      <c r="O836" s="44"/>
      <c r="P836" s="44"/>
      <c r="Q836" s="44"/>
      <c r="R836" s="44"/>
      <c r="S836" s="44"/>
      <c r="T836" s="44"/>
      <c r="U836" s="44"/>
      <c r="V836" s="44"/>
      <c r="W836" s="44"/>
      <c r="X836" s="44"/>
      <c r="Y836" s="44"/>
    </row>
    <row r="837">
      <c r="A837" s="44"/>
      <c r="B837" s="44"/>
      <c r="C837" s="55"/>
      <c r="D837" s="44"/>
      <c r="E837" s="44"/>
      <c r="F837" s="44"/>
      <c r="G837" s="44"/>
      <c r="H837" s="44"/>
      <c r="I837" s="44"/>
      <c r="J837" s="44"/>
      <c r="K837" s="44"/>
      <c r="L837" s="44"/>
      <c r="M837" s="44"/>
      <c r="N837" s="44"/>
      <c r="O837" s="44"/>
      <c r="P837" s="44"/>
      <c r="Q837" s="44"/>
      <c r="R837" s="44"/>
      <c r="S837" s="44"/>
      <c r="T837" s="44"/>
      <c r="U837" s="44"/>
      <c r="V837" s="44"/>
      <c r="W837" s="44"/>
      <c r="X837" s="44"/>
      <c r="Y837" s="44"/>
    </row>
    <row r="838">
      <c r="A838" s="44"/>
      <c r="B838" s="44"/>
      <c r="C838" s="55"/>
      <c r="D838" s="44"/>
      <c r="E838" s="44"/>
      <c r="F838" s="44"/>
      <c r="G838" s="44"/>
      <c r="H838" s="44"/>
      <c r="I838" s="44"/>
      <c r="J838" s="44"/>
      <c r="K838" s="44"/>
      <c r="L838" s="44"/>
      <c r="M838" s="44"/>
      <c r="N838" s="44"/>
      <c r="O838" s="44"/>
      <c r="P838" s="44"/>
      <c r="Q838" s="44"/>
      <c r="R838" s="44"/>
      <c r="S838" s="44"/>
      <c r="T838" s="44"/>
      <c r="U838" s="44"/>
      <c r="V838" s="44"/>
      <c r="W838" s="44"/>
      <c r="X838" s="44"/>
      <c r="Y838" s="44"/>
    </row>
    <row r="839">
      <c r="A839" s="44"/>
      <c r="B839" s="44"/>
      <c r="C839" s="55"/>
      <c r="D839" s="44"/>
      <c r="E839" s="44"/>
      <c r="F839" s="44"/>
      <c r="G839" s="44"/>
      <c r="H839" s="44"/>
      <c r="I839" s="44"/>
      <c r="J839" s="44"/>
      <c r="K839" s="44"/>
      <c r="L839" s="44"/>
      <c r="M839" s="44"/>
      <c r="N839" s="44"/>
      <c r="O839" s="44"/>
      <c r="P839" s="44"/>
      <c r="Q839" s="44"/>
      <c r="R839" s="44"/>
      <c r="S839" s="44"/>
      <c r="T839" s="44"/>
      <c r="U839" s="44"/>
      <c r="V839" s="44"/>
      <c r="W839" s="44"/>
      <c r="X839" s="44"/>
      <c r="Y839" s="44"/>
    </row>
    <row r="840">
      <c r="A840" s="44"/>
      <c r="B840" s="44"/>
      <c r="C840" s="55"/>
      <c r="D840" s="44"/>
      <c r="E840" s="44"/>
      <c r="F840" s="44"/>
      <c r="G840" s="44"/>
      <c r="H840" s="44"/>
      <c r="I840" s="44"/>
      <c r="J840" s="44"/>
      <c r="K840" s="44"/>
      <c r="L840" s="44"/>
      <c r="M840" s="44"/>
      <c r="N840" s="44"/>
      <c r="O840" s="44"/>
      <c r="P840" s="44"/>
      <c r="Q840" s="44"/>
      <c r="R840" s="44"/>
      <c r="S840" s="44"/>
      <c r="T840" s="44"/>
      <c r="U840" s="44"/>
      <c r="V840" s="44"/>
      <c r="W840" s="44"/>
      <c r="X840" s="44"/>
      <c r="Y840" s="44"/>
    </row>
    <row r="841">
      <c r="A841" s="44"/>
      <c r="B841" s="44"/>
      <c r="C841" s="55"/>
      <c r="D841" s="44"/>
      <c r="E841" s="44"/>
      <c r="F841" s="44"/>
      <c r="G841" s="44"/>
      <c r="H841" s="44"/>
      <c r="I841" s="44"/>
      <c r="J841" s="44"/>
      <c r="K841" s="44"/>
      <c r="L841" s="44"/>
      <c r="M841" s="44"/>
      <c r="N841" s="44"/>
      <c r="O841" s="44"/>
      <c r="P841" s="44"/>
      <c r="Q841" s="44"/>
      <c r="R841" s="44"/>
      <c r="S841" s="44"/>
      <c r="T841" s="44"/>
      <c r="U841" s="44"/>
      <c r="V841" s="44"/>
      <c r="W841" s="44"/>
      <c r="X841" s="44"/>
      <c r="Y841" s="44"/>
    </row>
    <row r="842">
      <c r="A842" s="44"/>
      <c r="B842" s="44"/>
      <c r="C842" s="55"/>
      <c r="D842" s="44"/>
      <c r="E842" s="44"/>
      <c r="F842" s="44"/>
      <c r="G842" s="44"/>
      <c r="H842" s="44"/>
      <c r="I842" s="44"/>
      <c r="J842" s="44"/>
      <c r="K842" s="44"/>
      <c r="L842" s="44"/>
      <c r="M842" s="44"/>
      <c r="N842" s="44"/>
      <c r="O842" s="44"/>
      <c r="P842" s="44"/>
      <c r="Q842" s="44"/>
      <c r="R842" s="44"/>
      <c r="S842" s="44"/>
      <c r="T842" s="44"/>
      <c r="U842" s="44"/>
      <c r="V842" s="44"/>
      <c r="W842" s="44"/>
      <c r="X842" s="44"/>
      <c r="Y842" s="44"/>
    </row>
    <row r="843">
      <c r="A843" s="44"/>
      <c r="B843" s="44"/>
      <c r="C843" s="55"/>
      <c r="D843" s="44"/>
      <c r="E843" s="44"/>
      <c r="F843" s="44"/>
      <c r="G843" s="44"/>
      <c r="H843" s="44"/>
      <c r="I843" s="44"/>
      <c r="J843" s="44"/>
      <c r="K843" s="44"/>
      <c r="L843" s="44"/>
      <c r="M843" s="44"/>
      <c r="N843" s="44"/>
      <c r="O843" s="44"/>
      <c r="P843" s="44"/>
      <c r="Q843" s="44"/>
      <c r="R843" s="44"/>
      <c r="S843" s="44"/>
      <c r="T843" s="44"/>
      <c r="U843" s="44"/>
      <c r="V843" s="44"/>
      <c r="W843" s="44"/>
      <c r="X843" s="44"/>
      <c r="Y843" s="44"/>
    </row>
    <row r="844">
      <c r="A844" s="44"/>
      <c r="B844" s="44"/>
      <c r="C844" s="55"/>
      <c r="D844" s="44"/>
      <c r="E844" s="44"/>
      <c r="F844" s="44"/>
      <c r="G844" s="44"/>
      <c r="H844" s="44"/>
      <c r="I844" s="44"/>
      <c r="J844" s="44"/>
      <c r="K844" s="44"/>
      <c r="L844" s="44"/>
      <c r="M844" s="44"/>
      <c r="N844" s="44"/>
      <c r="O844" s="44"/>
      <c r="P844" s="44"/>
      <c r="Q844" s="44"/>
      <c r="R844" s="44"/>
      <c r="S844" s="44"/>
      <c r="T844" s="44"/>
      <c r="U844" s="44"/>
      <c r="V844" s="44"/>
      <c r="W844" s="44"/>
      <c r="X844" s="44"/>
      <c r="Y844" s="44"/>
    </row>
    <row r="845">
      <c r="A845" s="44"/>
      <c r="B845" s="44"/>
      <c r="C845" s="55"/>
      <c r="D845" s="44"/>
      <c r="E845" s="44"/>
      <c r="F845" s="44"/>
      <c r="G845" s="44"/>
      <c r="H845" s="44"/>
      <c r="I845" s="44"/>
      <c r="J845" s="44"/>
      <c r="K845" s="44"/>
      <c r="L845" s="44"/>
      <c r="M845" s="44"/>
      <c r="N845" s="44"/>
      <c r="O845" s="44"/>
      <c r="P845" s="44"/>
      <c r="Q845" s="44"/>
      <c r="R845" s="44"/>
      <c r="S845" s="44"/>
      <c r="T845" s="44"/>
      <c r="U845" s="44"/>
      <c r="V845" s="44"/>
      <c r="W845" s="44"/>
      <c r="X845" s="44"/>
      <c r="Y845" s="44"/>
    </row>
    <row r="846">
      <c r="A846" s="44"/>
      <c r="B846" s="44"/>
      <c r="C846" s="55"/>
      <c r="D846" s="44"/>
      <c r="E846" s="44"/>
      <c r="F846" s="44"/>
      <c r="G846" s="44"/>
      <c r="H846" s="44"/>
      <c r="I846" s="44"/>
      <c r="J846" s="44"/>
      <c r="K846" s="44"/>
      <c r="L846" s="44"/>
      <c r="M846" s="44"/>
      <c r="N846" s="44"/>
      <c r="O846" s="44"/>
      <c r="P846" s="44"/>
      <c r="Q846" s="44"/>
      <c r="R846" s="44"/>
      <c r="S846" s="44"/>
      <c r="T846" s="44"/>
      <c r="U846" s="44"/>
      <c r="V846" s="44"/>
      <c r="W846" s="44"/>
      <c r="X846" s="44"/>
      <c r="Y846" s="44"/>
    </row>
    <row r="847">
      <c r="A847" s="44"/>
      <c r="B847" s="44"/>
      <c r="C847" s="55"/>
      <c r="D847" s="44"/>
      <c r="E847" s="44"/>
      <c r="F847" s="44"/>
      <c r="G847" s="44"/>
      <c r="H847" s="44"/>
      <c r="I847" s="44"/>
      <c r="J847" s="44"/>
      <c r="K847" s="44"/>
      <c r="L847" s="44"/>
      <c r="M847" s="44"/>
      <c r="N847" s="44"/>
      <c r="O847" s="44"/>
      <c r="P847" s="44"/>
      <c r="Q847" s="44"/>
      <c r="R847" s="44"/>
      <c r="S847" s="44"/>
      <c r="T847" s="44"/>
      <c r="U847" s="44"/>
      <c r="V847" s="44"/>
      <c r="W847" s="44"/>
      <c r="X847" s="44"/>
      <c r="Y847" s="44"/>
    </row>
    <row r="848">
      <c r="A848" s="44"/>
      <c r="B848" s="44"/>
      <c r="C848" s="55"/>
      <c r="D848" s="44"/>
      <c r="E848" s="44"/>
      <c r="F848" s="44"/>
      <c r="G848" s="44"/>
      <c r="H848" s="44"/>
      <c r="I848" s="44"/>
      <c r="J848" s="44"/>
      <c r="K848" s="44"/>
      <c r="L848" s="44"/>
      <c r="M848" s="44"/>
      <c r="N848" s="44"/>
      <c r="O848" s="44"/>
      <c r="P848" s="44"/>
      <c r="Q848" s="44"/>
      <c r="R848" s="44"/>
      <c r="S848" s="44"/>
      <c r="T848" s="44"/>
      <c r="U848" s="44"/>
      <c r="V848" s="44"/>
      <c r="W848" s="44"/>
      <c r="X848" s="44"/>
      <c r="Y848" s="44"/>
    </row>
    <row r="849">
      <c r="A849" s="44"/>
      <c r="B849" s="44"/>
      <c r="C849" s="55"/>
      <c r="D849" s="44"/>
      <c r="E849" s="44"/>
      <c r="F849" s="44"/>
      <c r="G849" s="44"/>
      <c r="H849" s="44"/>
      <c r="I849" s="44"/>
      <c r="J849" s="44"/>
      <c r="K849" s="44"/>
      <c r="L849" s="44"/>
      <c r="M849" s="44"/>
      <c r="N849" s="44"/>
      <c r="O849" s="44"/>
      <c r="P849" s="44"/>
      <c r="Q849" s="44"/>
      <c r="R849" s="44"/>
      <c r="S849" s="44"/>
      <c r="T849" s="44"/>
      <c r="U849" s="44"/>
      <c r="V849" s="44"/>
      <c r="W849" s="44"/>
      <c r="X849" s="44"/>
      <c r="Y849" s="44"/>
    </row>
    <row r="850">
      <c r="A850" s="44"/>
      <c r="B850" s="44"/>
      <c r="C850" s="55"/>
      <c r="D850" s="44"/>
      <c r="E850" s="44"/>
      <c r="F850" s="44"/>
      <c r="G850" s="44"/>
      <c r="H850" s="44"/>
      <c r="I850" s="44"/>
      <c r="J850" s="44"/>
      <c r="K850" s="44"/>
      <c r="L850" s="44"/>
      <c r="M850" s="44"/>
      <c r="N850" s="44"/>
      <c r="O850" s="44"/>
      <c r="P850" s="44"/>
      <c r="Q850" s="44"/>
      <c r="R850" s="44"/>
      <c r="S850" s="44"/>
      <c r="T850" s="44"/>
      <c r="U850" s="44"/>
      <c r="V850" s="44"/>
      <c r="W850" s="44"/>
      <c r="X850" s="44"/>
      <c r="Y850" s="44"/>
    </row>
    <row r="851">
      <c r="A851" s="44"/>
      <c r="B851" s="44"/>
      <c r="C851" s="55"/>
      <c r="D851" s="44"/>
      <c r="E851" s="44"/>
      <c r="F851" s="44"/>
      <c r="G851" s="44"/>
      <c r="H851" s="44"/>
      <c r="I851" s="44"/>
      <c r="J851" s="44"/>
      <c r="K851" s="44"/>
      <c r="L851" s="44"/>
      <c r="M851" s="44"/>
      <c r="N851" s="44"/>
      <c r="O851" s="44"/>
      <c r="P851" s="44"/>
      <c r="Q851" s="44"/>
      <c r="R851" s="44"/>
      <c r="S851" s="44"/>
      <c r="T851" s="44"/>
      <c r="U851" s="44"/>
      <c r="V851" s="44"/>
      <c r="W851" s="44"/>
      <c r="X851" s="44"/>
      <c r="Y851" s="44"/>
    </row>
    <row r="852">
      <c r="A852" s="44"/>
      <c r="B852" s="44"/>
      <c r="C852" s="55"/>
      <c r="D852" s="44"/>
      <c r="E852" s="44"/>
      <c r="F852" s="44"/>
      <c r="G852" s="44"/>
      <c r="H852" s="44"/>
      <c r="I852" s="44"/>
      <c r="J852" s="44"/>
      <c r="K852" s="44"/>
      <c r="L852" s="44"/>
      <c r="M852" s="44"/>
      <c r="N852" s="44"/>
      <c r="O852" s="44"/>
      <c r="P852" s="44"/>
      <c r="Q852" s="44"/>
      <c r="R852" s="44"/>
      <c r="S852" s="44"/>
      <c r="T852" s="44"/>
      <c r="U852" s="44"/>
      <c r="V852" s="44"/>
      <c r="W852" s="44"/>
      <c r="X852" s="44"/>
      <c r="Y852" s="44"/>
    </row>
    <row r="853">
      <c r="A853" s="44"/>
      <c r="B853" s="44"/>
      <c r="C853" s="55"/>
      <c r="D853" s="44"/>
      <c r="E853" s="44"/>
      <c r="F853" s="44"/>
      <c r="G853" s="44"/>
      <c r="H853" s="44"/>
      <c r="I853" s="44"/>
      <c r="J853" s="44"/>
      <c r="K853" s="44"/>
      <c r="L853" s="44"/>
      <c r="M853" s="44"/>
      <c r="N853" s="44"/>
      <c r="O853" s="44"/>
      <c r="P853" s="44"/>
      <c r="Q853" s="44"/>
      <c r="R853" s="44"/>
      <c r="S853" s="44"/>
      <c r="T853" s="44"/>
      <c r="U853" s="44"/>
      <c r="V853" s="44"/>
      <c r="W853" s="44"/>
      <c r="X853" s="44"/>
      <c r="Y853" s="44"/>
    </row>
    <row r="854">
      <c r="A854" s="44"/>
      <c r="B854" s="44"/>
      <c r="C854" s="55"/>
      <c r="D854" s="44"/>
      <c r="E854" s="44"/>
      <c r="F854" s="44"/>
      <c r="G854" s="44"/>
      <c r="H854" s="44"/>
      <c r="I854" s="44"/>
      <c r="J854" s="44"/>
      <c r="K854" s="44"/>
      <c r="L854" s="44"/>
      <c r="M854" s="44"/>
      <c r="N854" s="44"/>
      <c r="O854" s="44"/>
      <c r="P854" s="44"/>
      <c r="Q854" s="44"/>
      <c r="R854" s="44"/>
      <c r="S854" s="44"/>
      <c r="T854" s="44"/>
      <c r="U854" s="44"/>
      <c r="V854" s="44"/>
      <c r="W854" s="44"/>
      <c r="X854" s="44"/>
      <c r="Y854" s="44"/>
    </row>
    <row r="855">
      <c r="A855" s="44"/>
      <c r="B855" s="44"/>
      <c r="C855" s="55"/>
      <c r="D855" s="44"/>
      <c r="E855" s="44"/>
      <c r="F855" s="44"/>
      <c r="G855" s="44"/>
      <c r="H855" s="44"/>
      <c r="I855" s="44"/>
      <c r="J855" s="44"/>
      <c r="K855" s="44"/>
      <c r="L855" s="44"/>
      <c r="M855" s="44"/>
      <c r="N855" s="44"/>
      <c r="O855" s="44"/>
      <c r="P855" s="44"/>
      <c r="Q855" s="44"/>
      <c r="R855" s="44"/>
      <c r="S855" s="44"/>
      <c r="T855" s="44"/>
      <c r="U855" s="44"/>
      <c r="V855" s="44"/>
      <c r="W855" s="44"/>
      <c r="X855" s="44"/>
      <c r="Y855" s="44"/>
    </row>
    <row r="856">
      <c r="A856" s="44"/>
      <c r="B856" s="44"/>
      <c r="C856" s="55"/>
      <c r="D856" s="44"/>
      <c r="E856" s="44"/>
      <c r="F856" s="44"/>
      <c r="G856" s="44"/>
      <c r="H856" s="44"/>
      <c r="I856" s="44"/>
      <c r="J856" s="44"/>
      <c r="K856" s="44"/>
      <c r="L856" s="44"/>
      <c r="M856" s="44"/>
      <c r="N856" s="44"/>
      <c r="O856" s="44"/>
      <c r="P856" s="44"/>
      <c r="Q856" s="44"/>
      <c r="R856" s="44"/>
      <c r="S856" s="44"/>
      <c r="T856" s="44"/>
      <c r="U856" s="44"/>
      <c r="V856" s="44"/>
      <c r="W856" s="44"/>
      <c r="X856" s="44"/>
      <c r="Y856" s="44"/>
    </row>
    <row r="857">
      <c r="A857" s="44"/>
      <c r="B857" s="44"/>
      <c r="C857" s="55"/>
      <c r="D857" s="44"/>
      <c r="E857" s="44"/>
      <c r="F857" s="44"/>
      <c r="G857" s="44"/>
      <c r="H857" s="44"/>
      <c r="I857" s="44"/>
      <c r="J857" s="44"/>
      <c r="K857" s="44"/>
      <c r="L857" s="44"/>
      <c r="M857" s="44"/>
      <c r="N857" s="44"/>
      <c r="O857" s="44"/>
      <c r="P857" s="44"/>
      <c r="Q857" s="44"/>
      <c r="R857" s="44"/>
      <c r="S857" s="44"/>
      <c r="T857" s="44"/>
      <c r="U857" s="44"/>
      <c r="V857" s="44"/>
      <c r="W857" s="44"/>
      <c r="X857" s="44"/>
      <c r="Y857" s="44"/>
    </row>
    <row r="858">
      <c r="A858" s="44"/>
      <c r="B858" s="44"/>
      <c r="C858" s="55"/>
      <c r="D858" s="44"/>
      <c r="E858" s="44"/>
      <c r="F858" s="44"/>
      <c r="G858" s="44"/>
      <c r="H858" s="44"/>
      <c r="I858" s="44"/>
      <c r="J858" s="44"/>
      <c r="K858" s="44"/>
      <c r="L858" s="44"/>
      <c r="M858" s="44"/>
      <c r="N858" s="44"/>
      <c r="O858" s="44"/>
      <c r="P858" s="44"/>
      <c r="Q858" s="44"/>
      <c r="R858" s="44"/>
      <c r="S858" s="44"/>
      <c r="T858" s="44"/>
      <c r="U858" s="44"/>
      <c r="V858" s="44"/>
      <c r="W858" s="44"/>
      <c r="X858" s="44"/>
      <c r="Y858" s="44"/>
    </row>
    <row r="859">
      <c r="A859" s="44"/>
      <c r="B859" s="44"/>
      <c r="C859" s="55"/>
      <c r="D859" s="44"/>
      <c r="E859" s="44"/>
      <c r="F859" s="44"/>
      <c r="G859" s="44"/>
      <c r="H859" s="44"/>
      <c r="I859" s="44"/>
      <c r="J859" s="44"/>
      <c r="K859" s="44"/>
      <c r="L859" s="44"/>
      <c r="M859" s="44"/>
      <c r="N859" s="44"/>
      <c r="O859" s="44"/>
      <c r="P859" s="44"/>
      <c r="Q859" s="44"/>
      <c r="R859" s="44"/>
      <c r="S859" s="44"/>
      <c r="T859" s="44"/>
      <c r="U859" s="44"/>
      <c r="V859" s="44"/>
      <c r="W859" s="44"/>
      <c r="X859" s="44"/>
      <c r="Y859" s="44"/>
    </row>
    <row r="860">
      <c r="A860" s="44"/>
      <c r="B860" s="44"/>
      <c r="C860" s="55"/>
      <c r="D860" s="44"/>
      <c r="E860" s="44"/>
      <c r="F860" s="44"/>
      <c r="G860" s="44"/>
      <c r="H860" s="44"/>
      <c r="I860" s="44"/>
      <c r="J860" s="44"/>
      <c r="K860" s="44"/>
      <c r="L860" s="44"/>
      <c r="M860" s="44"/>
      <c r="N860" s="44"/>
      <c r="O860" s="44"/>
      <c r="P860" s="44"/>
      <c r="Q860" s="44"/>
      <c r="R860" s="44"/>
      <c r="S860" s="44"/>
      <c r="T860" s="44"/>
      <c r="U860" s="44"/>
      <c r="V860" s="44"/>
      <c r="W860" s="44"/>
      <c r="X860" s="44"/>
      <c r="Y860" s="44"/>
    </row>
    <row r="861">
      <c r="A861" s="44"/>
      <c r="B861" s="44"/>
      <c r="C861" s="55"/>
      <c r="D861" s="44"/>
      <c r="E861" s="44"/>
      <c r="F861" s="44"/>
      <c r="G861" s="44"/>
      <c r="H861" s="44"/>
      <c r="I861" s="44"/>
      <c r="J861" s="44"/>
      <c r="K861" s="44"/>
      <c r="L861" s="44"/>
      <c r="M861" s="44"/>
      <c r="N861" s="44"/>
      <c r="O861" s="44"/>
      <c r="P861" s="44"/>
      <c r="Q861" s="44"/>
      <c r="R861" s="44"/>
      <c r="S861" s="44"/>
      <c r="T861" s="44"/>
      <c r="U861" s="44"/>
      <c r="V861" s="44"/>
      <c r="W861" s="44"/>
      <c r="X861" s="44"/>
      <c r="Y861" s="44"/>
    </row>
    <row r="862">
      <c r="A862" s="44"/>
      <c r="B862" s="44"/>
      <c r="C862" s="55"/>
      <c r="D862" s="44"/>
      <c r="E862" s="44"/>
      <c r="F862" s="44"/>
      <c r="G862" s="44"/>
      <c r="H862" s="44"/>
      <c r="I862" s="44"/>
      <c r="J862" s="44"/>
      <c r="K862" s="44"/>
      <c r="L862" s="44"/>
      <c r="M862" s="44"/>
      <c r="N862" s="44"/>
      <c r="O862" s="44"/>
      <c r="P862" s="44"/>
      <c r="Q862" s="44"/>
      <c r="R862" s="44"/>
      <c r="S862" s="44"/>
      <c r="T862" s="44"/>
      <c r="U862" s="44"/>
      <c r="V862" s="44"/>
      <c r="W862" s="44"/>
      <c r="X862" s="44"/>
      <c r="Y862" s="44"/>
    </row>
    <row r="863">
      <c r="A863" s="44"/>
      <c r="B863" s="44"/>
      <c r="C863" s="55"/>
      <c r="D863" s="44"/>
      <c r="E863" s="44"/>
      <c r="F863" s="44"/>
      <c r="G863" s="44"/>
      <c r="H863" s="44"/>
      <c r="I863" s="44"/>
      <c r="J863" s="44"/>
      <c r="K863" s="44"/>
      <c r="L863" s="44"/>
      <c r="M863" s="44"/>
      <c r="N863" s="44"/>
      <c r="O863" s="44"/>
      <c r="P863" s="44"/>
      <c r="Q863" s="44"/>
      <c r="R863" s="44"/>
      <c r="S863" s="44"/>
      <c r="T863" s="44"/>
      <c r="U863" s="44"/>
      <c r="V863" s="44"/>
      <c r="W863" s="44"/>
      <c r="X863" s="44"/>
      <c r="Y863" s="44"/>
    </row>
    <row r="864">
      <c r="A864" s="44"/>
      <c r="B864" s="44"/>
      <c r="C864" s="55"/>
      <c r="D864" s="44"/>
      <c r="E864" s="44"/>
      <c r="F864" s="44"/>
      <c r="G864" s="44"/>
      <c r="H864" s="44"/>
      <c r="I864" s="44"/>
      <c r="J864" s="44"/>
      <c r="K864" s="44"/>
      <c r="L864" s="44"/>
      <c r="M864" s="44"/>
      <c r="N864" s="44"/>
      <c r="O864" s="44"/>
      <c r="P864" s="44"/>
      <c r="Q864" s="44"/>
      <c r="R864" s="44"/>
      <c r="S864" s="44"/>
      <c r="T864" s="44"/>
      <c r="U864" s="44"/>
      <c r="V864" s="44"/>
      <c r="W864" s="44"/>
      <c r="X864" s="44"/>
      <c r="Y864" s="44"/>
    </row>
    <row r="865">
      <c r="A865" s="44"/>
      <c r="B865" s="44"/>
      <c r="C865" s="55"/>
      <c r="D865" s="44"/>
      <c r="E865" s="44"/>
      <c r="F865" s="44"/>
      <c r="G865" s="44"/>
      <c r="H865" s="44"/>
      <c r="I865" s="44"/>
      <c r="J865" s="44"/>
      <c r="K865" s="44"/>
      <c r="L865" s="44"/>
      <c r="M865" s="44"/>
      <c r="N865" s="44"/>
      <c r="O865" s="44"/>
      <c r="P865" s="44"/>
      <c r="Q865" s="44"/>
      <c r="R865" s="44"/>
      <c r="S865" s="44"/>
      <c r="T865" s="44"/>
      <c r="U865" s="44"/>
      <c r="V865" s="44"/>
      <c r="W865" s="44"/>
      <c r="X865" s="44"/>
      <c r="Y865" s="44"/>
    </row>
    <row r="866">
      <c r="A866" s="44"/>
      <c r="B866" s="44"/>
      <c r="C866" s="55"/>
      <c r="D866" s="44"/>
      <c r="E866" s="44"/>
      <c r="F866" s="44"/>
      <c r="G866" s="44"/>
      <c r="H866" s="44"/>
      <c r="I866" s="44"/>
      <c r="J866" s="44"/>
      <c r="K866" s="44"/>
      <c r="L866" s="44"/>
      <c r="M866" s="44"/>
      <c r="N866" s="44"/>
      <c r="O866" s="44"/>
      <c r="P866" s="44"/>
      <c r="Q866" s="44"/>
      <c r="R866" s="44"/>
      <c r="S866" s="44"/>
      <c r="T866" s="44"/>
      <c r="U866" s="44"/>
      <c r="V866" s="44"/>
      <c r="W866" s="44"/>
      <c r="X866" s="44"/>
      <c r="Y866" s="44"/>
    </row>
    <row r="867">
      <c r="A867" s="44"/>
      <c r="B867" s="44"/>
      <c r="C867" s="55"/>
      <c r="D867" s="44"/>
      <c r="E867" s="44"/>
      <c r="F867" s="44"/>
      <c r="G867" s="44"/>
      <c r="H867" s="44"/>
      <c r="I867" s="44"/>
      <c r="J867" s="44"/>
      <c r="K867" s="44"/>
      <c r="L867" s="44"/>
      <c r="M867" s="44"/>
      <c r="N867" s="44"/>
      <c r="O867" s="44"/>
      <c r="P867" s="44"/>
      <c r="Q867" s="44"/>
      <c r="R867" s="44"/>
      <c r="S867" s="44"/>
      <c r="T867" s="44"/>
      <c r="U867" s="44"/>
      <c r="V867" s="44"/>
      <c r="W867" s="44"/>
      <c r="X867" s="44"/>
      <c r="Y867" s="44"/>
    </row>
    <row r="868">
      <c r="A868" s="44"/>
      <c r="B868" s="44"/>
      <c r="C868" s="55"/>
      <c r="D868" s="44"/>
      <c r="E868" s="44"/>
      <c r="F868" s="44"/>
      <c r="G868" s="44"/>
      <c r="H868" s="44"/>
      <c r="I868" s="44"/>
      <c r="J868" s="44"/>
      <c r="K868" s="44"/>
      <c r="L868" s="44"/>
      <c r="M868" s="44"/>
      <c r="N868" s="44"/>
      <c r="O868" s="44"/>
      <c r="P868" s="44"/>
      <c r="Q868" s="44"/>
      <c r="R868" s="44"/>
      <c r="S868" s="44"/>
      <c r="T868" s="44"/>
      <c r="U868" s="44"/>
      <c r="V868" s="44"/>
      <c r="W868" s="44"/>
      <c r="X868" s="44"/>
      <c r="Y868" s="44"/>
    </row>
    <row r="869">
      <c r="A869" s="44"/>
      <c r="B869" s="44"/>
      <c r="C869" s="55"/>
      <c r="D869" s="44"/>
      <c r="E869" s="44"/>
      <c r="F869" s="44"/>
      <c r="G869" s="44"/>
      <c r="H869" s="44"/>
      <c r="I869" s="44"/>
      <c r="J869" s="44"/>
      <c r="K869" s="44"/>
      <c r="L869" s="44"/>
      <c r="M869" s="44"/>
      <c r="N869" s="44"/>
      <c r="O869" s="44"/>
      <c r="P869" s="44"/>
      <c r="Q869" s="44"/>
      <c r="R869" s="44"/>
      <c r="S869" s="44"/>
      <c r="T869" s="44"/>
      <c r="U869" s="44"/>
      <c r="V869" s="44"/>
      <c r="W869" s="44"/>
      <c r="X869" s="44"/>
      <c r="Y869" s="44"/>
    </row>
    <row r="870">
      <c r="A870" s="44"/>
      <c r="B870" s="44"/>
      <c r="C870" s="55"/>
      <c r="D870" s="44"/>
      <c r="E870" s="44"/>
      <c r="F870" s="44"/>
      <c r="G870" s="44"/>
      <c r="H870" s="44"/>
      <c r="I870" s="44"/>
      <c r="J870" s="44"/>
      <c r="K870" s="44"/>
      <c r="L870" s="44"/>
      <c r="M870" s="44"/>
      <c r="N870" s="44"/>
      <c r="O870" s="44"/>
      <c r="P870" s="44"/>
      <c r="Q870" s="44"/>
      <c r="R870" s="44"/>
      <c r="S870" s="44"/>
      <c r="T870" s="44"/>
      <c r="U870" s="44"/>
      <c r="V870" s="44"/>
      <c r="W870" s="44"/>
      <c r="X870" s="44"/>
      <c r="Y870" s="44"/>
    </row>
    <row r="871">
      <c r="A871" s="44"/>
      <c r="B871" s="44"/>
      <c r="C871" s="55"/>
      <c r="D871" s="44"/>
      <c r="E871" s="44"/>
      <c r="F871" s="44"/>
      <c r="G871" s="44"/>
      <c r="H871" s="44"/>
      <c r="I871" s="44"/>
      <c r="J871" s="44"/>
      <c r="K871" s="44"/>
      <c r="L871" s="44"/>
      <c r="M871" s="44"/>
      <c r="N871" s="44"/>
      <c r="O871" s="44"/>
      <c r="P871" s="44"/>
      <c r="Q871" s="44"/>
      <c r="R871" s="44"/>
      <c r="S871" s="44"/>
      <c r="T871" s="44"/>
      <c r="U871" s="44"/>
      <c r="V871" s="44"/>
      <c r="W871" s="44"/>
      <c r="X871" s="44"/>
      <c r="Y871" s="44"/>
    </row>
    <row r="872">
      <c r="A872" s="44"/>
      <c r="B872" s="44"/>
      <c r="C872" s="55"/>
      <c r="D872" s="44"/>
      <c r="E872" s="44"/>
      <c r="F872" s="44"/>
      <c r="G872" s="44"/>
      <c r="H872" s="44"/>
      <c r="I872" s="44"/>
      <c r="J872" s="44"/>
      <c r="K872" s="44"/>
      <c r="L872" s="44"/>
      <c r="M872" s="44"/>
      <c r="N872" s="44"/>
      <c r="O872" s="44"/>
      <c r="P872" s="44"/>
      <c r="Q872" s="44"/>
      <c r="R872" s="44"/>
      <c r="S872" s="44"/>
      <c r="T872" s="44"/>
      <c r="U872" s="44"/>
      <c r="V872" s="44"/>
      <c r="W872" s="44"/>
      <c r="X872" s="44"/>
      <c r="Y872" s="44"/>
    </row>
    <row r="873">
      <c r="A873" s="44"/>
      <c r="B873" s="44"/>
      <c r="C873" s="55"/>
      <c r="D873" s="44"/>
      <c r="E873" s="44"/>
      <c r="F873" s="44"/>
      <c r="G873" s="44"/>
      <c r="H873" s="44"/>
      <c r="I873" s="44"/>
      <c r="J873" s="44"/>
      <c r="K873" s="44"/>
      <c r="L873" s="44"/>
      <c r="M873" s="44"/>
      <c r="N873" s="44"/>
      <c r="O873" s="44"/>
      <c r="P873" s="44"/>
      <c r="Q873" s="44"/>
      <c r="R873" s="44"/>
      <c r="S873" s="44"/>
      <c r="T873" s="44"/>
      <c r="U873" s="44"/>
      <c r="V873" s="44"/>
      <c r="W873" s="44"/>
      <c r="X873" s="44"/>
      <c r="Y873" s="44"/>
    </row>
    <row r="874">
      <c r="A874" s="44"/>
      <c r="B874" s="44"/>
      <c r="C874" s="55"/>
      <c r="D874" s="44"/>
      <c r="E874" s="44"/>
      <c r="F874" s="44"/>
      <c r="G874" s="44"/>
      <c r="H874" s="44"/>
      <c r="I874" s="44"/>
      <c r="J874" s="44"/>
      <c r="K874" s="44"/>
      <c r="L874" s="44"/>
      <c r="M874" s="44"/>
      <c r="N874" s="44"/>
      <c r="O874" s="44"/>
      <c r="P874" s="44"/>
      <c r="Q874" s="44"/>
      <c r="R874" s="44"/>
      <c r="S874" s="44"/>
      <c r="T874" s="44"/>
      <c r="U874" s="44"/>
      <c r="V874" s="44"/>
      <c r="W874" s="44"/>
      <c r="X874" s="44"/>
      <c r="Y874" s="44"/>
    </row>
    <row r="875">
      <c r="A875" s="44"/>
      <c r="B875" s="44"/>
      <c r="C875" s="55"/>
      <c r="D875" s="44"/>
      <c r="E875" s="44"/>
      <c r="F875" s="44"/>
      <c r="G875" s="44"/>
      <c r="H875" s="44"/>
      <c r="I875" s="44"/>
      <c r="J875" s="44"/>
      <c r="K875" s="44"/>
      <c r="L875" s="44"/>
      <c r="M875" s="44"/>
      <c r="N875" s="44"/>
      <c r="O875" s="44"/>
      <c r="P875" s="44"/>
      <c r="Q875" s="44"/>
      <c r="R875" s="44"/>
      <c r="S875" s="44"/>
      <c r="T875" s="44"/>
      <c r="U875" s="44"/>
      <c r="V875" s="44"/>
      <c r="W875" s="44"/>
      <c r="X875" s="44"/>
      <c r="Y875" s="44"/>
    </row>
    <row r="876">
      <c r="A876" s="44"/>
      <c r="B876" s="44"/>
      <c r="C876" s="55"/>
      <c r="D876" s="44"/>
      <c r="E876" s="44"/>
      <c r="F876" s="44"/>
      <c r="G876" s="44"/>
      <c r="H876" s="44"/>
      <c r="I876" s="44"/>
      <c r="J876" s="44"/>
      <c r="K876" s="44"/>
      <c r="L876" s="44"/>
      <c r="M876" s="44"/>
      <c r="N876" s="44"/>
      <c r="O876" s="44"/>
      <c r="P876" s="44"/>
      <c r="Q876" s="44"/>
      <c r="R876" s="44"/>
      <c r="S876" s="44"/>
      <c r="T876" s="44"/>
      <c r="U876" s="44"/>
      <c r="V876" s="44"/>
      <c r="W876" s="44"/>
      <c r="X876" s="44"/>
      <c r="Y876" s="44"/>
    </row>
    <row r="877">
      <c r="A877" s="44"/>
      <c r="B877" s="44"/>
      <c r="C877" s="55"/>
      <c r="D877" s="44"/>
      <c r="E877" s="44"/>
      <c r="F877" s="44"/>
      <c r="G877" s="44"/>
      <c r="H877" s="44"/>
      <c r="I877" s="44"/>
      <c r="J877" s="44"/>
      <c r="K877" s="44"/>
      <c r="L877" s="44"/>
      <c r="M877" s="44"/>
      <c r="N877" s="44"/>
      <c r="O877" s="44"/>
      <c r="P877" s="44"/>
      <c r="Q877" s="44"/>
      <c r="R877" s="44"/>
      <c r="S877" s="44"/>
      <c r="T877" s="44"/>
      <c r="U877" s="44"/>
      <c r="V877" s="44"/>
      <c r="W877" s="44"/>
      <c r="X877" s="44"/>
      <c r="Y877" s="44"/>
    </row>
    <row r="878">
      <c r="A878" s="44"/>
      <c r="B878" s="44"/>
      <c r="C878" s="55"/>
      <c r="D878" s="44"/>
      <c r="E878" s="44"/>
      <c r="F878" s="44"/>
      <c r="G878" s="44"/>
      <c r="H878" s="44"/>
      <c r="I878" s="44"/>
      <c r="J878" s="44"/>
      <c r="K878" s="44"/>
      <c r="L878" s="44"/>
      <c r="M878" s="44"/>
      <c r="N878" s="44"/>
      <c r="O878" s="44"/>
      <c r="P878" s="44"/>
      <c r="Q878" s="44"/>
      <c r="R878" s="44"/>
      <c r="S878" s="44"/>
      <c r="T878" s="44"/>
      <c r="U878" s="44"/>
      <c r="V878" s="44"/>
      <c r="W878" s="44"/>
      <c r="X878" s="44"/>
      <c r="Y878" s="44"/>
    </row>
    <row r="879">
      <c r="A879" s="44"/>
      <c r="B879" s="44"/>
      <c r="C879" s="55"/>
      <c r="D879" s="44"/>
      <c r="E879" s="44"/>
      <c r="F879" s="44"/>
      <c r="G879" s="44"/>
      <c r="H879" s="44"/>
      <c r="I879" s="44"/>
      <c r="J879" s="44"/>
      <c r="K879" s="44"/>
      <c r="L879" s="44"/>
      <c r="M879" s="44"/>
      <c r="N879" s="44"/>
      <c r="O879" s="44"/>
      <c r="P879" s="44"/>
      <c r="Q879" s="44"/>
      <c r="R879" s="44"/>
      <c r="S879" s="44"/>
      <c r="T879" s="44"/>
      <c r="U879" s="44"/>
      <c r="V879" s="44"/>
      <c r="W879" s="44"/>
      <c r="X879" s="44"/>
      <c r="Y879" s="44"/>
    </row>
    <row r="880">
      <c r="A880" s="44"/>
      <c r="B880" s="44"/>
      <c r="C880" s="55"/>
      <c r="D880" s="44"/>
      <c r="E880" s="44"/>
      <c r="F880" s="44"/>
      <c r="G880" s="44"/>
      <c r="H880" s="44"/>
      <c r="I880" s="44"/>
      <c r="J880" s="44"/>
      <c r="K880" s="44"/>
      <c r="L880" s="44"/>
      <c r="M880" s="44"/>
      <c r="N880" s="44"/>
      <c r="O880" s="44"/>
      <c r="P880" s="44"/>
      <c r="Q880" s="44"/>
      <c r="R880" s="44"/>
      <c r="S880" s="44"/>
      <c r="T880" s="44"/>
      <c r="U880" s="44"/>
      <c r="V880" s="44"/>
      <c r="W880" s="44"/>
      <c r="X880" s="44"/>
      <c r="Y880" s="44"/>
    </row>
    <row r="881">
      <c r="A881" s="44"/>
      <c r="B881" s="44"/>
      <c r="C881" s="55"/>
      <c r="D881" s="44"/>
      <c r="E881" s="44"/>
      <c r="F881" s="44"/>
      <c r="G881" s="44"/>
      <c r="H881" s="44"/>
      <c r="I881" s="44"/>
      <c r="J881" s="44"/>
      <c r="K881" s="44"/>
      <c r="L881" s="44"/>
      <c r="M881" s="44"/>
      <c r="N881" s="44"/>
      <c r="O881" s="44"/>
      <c r="P881" s="44"/>
      <c r="Q881" s="44"/>
      <c r="R881" s="44"/>
      <c r="S881" s="44"/>
      <c r="T881" s="44"/>
      <c r="U881" s="44"/>
      <c r="V881" s="44"/>
      <c r="W881" s="44"/>
      <c r="X881" s="44"/>
      <c r="Y881" s="44"/>
    </row>
    <row r="882">
      <c r="A882" s="44"/>
      <c r="B882" s="44"/>
      <c r="C882" s="55"/>
      <c r="D882" s="44"/>
      <c r="E882" s="44"/>
      <c r="F882" s="44"/>
      <c r="G882" s="44"/>
      <c r="H882" s="44"/>
      <c r="I882" s="44"/>
      <c r="J882" s="44"/>
      <c r="K882" s="44"/>
      <c r="L882" s="44"/>
      <c r="M882" s="44"/>
      <c r="N882" s="44"/>
      <c r="O882" s="44"/>
      <c r="P882" s="44"/>
      <c r="Q882" s="44"/>
      <c r="R882" s="44"/>
      <c r="S882" s="44"/>
      <c r="T882" s="44"/>
      <c r="U882" s="44"/>
      <c r="V882" s="44"/>
      <c r="W882" s="44"/>
      <c r="X882" s="44"/>
      <c r="Y882" s="44"/>
    </row>
    <row r="883">
      <c r="A883" s="44"/>
      <c r="B883" s="44"/>
      <c r="C883" s="55"/>
      <c r="D883" s="44"/>
      <c r="E883" s="44"/>
      <c r="F883" s="44"/>
      <c r="G883" s="44"/>
      <c r="H883" s="44"/>
      <c r="I883" s="44"/>
      <c r="J883" s="44"/>
      <c r="K883" s="44"/>
      <c r="L883" s="44"/>
      <c r="M883" s="44"/>
      <c r="N883" s="44"/>
      <c r="O883" s="44"/>
      <c r="P883" s="44"/>
      <c r="Q883" s="44"/>
      <c r="R883" s="44"/>
      <c r="S883" s="44"/>
      <c r="T883" s="44"/>
      <c r="U883" s="44"/>
      <c r="V883" s="44"/>
      <c r="W883" s="44"/>
      <c r="X883" s="44"/>
      <c r="Y883" s="44"/>
    </row>
    <row r="884">
      <c r="A884" s="44"/>
      <c r="B884" s="44"/>
      <c r="C884" s="55"/>
      <c r="D884" s="44"/>
      <c r="E884" s="44"/>
      <c r="F884" s="44"/>
      <c r="G884" s="44"/>
      <c r="H884" s="44"/>
      <c r="I884" s="44"/>
      <c r="J884" s="44"/>
      <c r="K884" s="44"/>
      <c r="L884" s="44"/>
      <c r="M884" s="44"/>
      <c r="N884" s="44"/>
      <c r="O884" s="44"/>
      <c r="P884" s="44"/>
      <c r="Q884" s="44"/>
      <c r="R884" s="44"/>
      <c r="S884" s="44"/>
      <c r="T884" s="44"/>
      <c r="U884" s="44"/>
      <c r="V884" s="44"/>
      <c r="W884" s="44"/>
      <c r="X884" s="44"/>
      <c r="Y884" s="44"/>
    </row>
    <row r="885">
      <c r="A885" s="44"/>
      <c r="B885" s="44"/>
      <c r="C885" s="55"/>
      <c r="D885" s="44"/>
      <c r="E885" s="44"/>
      <c r="F885" s="44"/>
      <c r="G885" s="44"/>
      <c r="H885" s="44"/>
      <c r="I885" s="44"/>
      <c r="J885" s="44"/>
      <c r="K885" s="44"/>
      <c r="L885" s="44"/>
      <c r="M885" s="44"/>
      <c r="N885" s="44"/>
      <c r="O885" s="44"/>
      <c r="P885" s="44"/>
      <c r="Q885" s="44"/>
      <c r="R885" s="44"/>
      <c r="S885" s="44"/>
      <c r="T885" s="44"/>
      <c r="U885" s="44"/>
      <c r="V885" s="44"/>
      <c r="W885" s="44"/>
      <c r="X885" s="44"/>
      <c r="Y885" s="44"/>
    </row>
    <row r="886">
      <c r="A886" s="44"/>
      <c r="B886" s="44"/>
      <c r="C886" s="55"/>
      <c r="D886" s="44"/>
      <c r="E886" s="44"/>
      <c r="F886" s="44"/>
      <c r="G886" s="44"/>
      <c r="H886" s="44"/>
      <c r="I886" s="44"/>
      <c r="J886" s="44"/>
      <c r="K886" s="44"/>
      <c r="L886" s="44"/>
      <c r="M886" s="44"/>
      <c r="N886" s="44"/>
      <c r="O886" s="44"/>
      <c r="P886" s="44"/>
      <c r="Q886" s="44"/>
      <c r="R886" s="44"/>
      <c r="S886" s="44"/>
      <c r="T886" s="44"/>
      <c r="U886" s="44"/>
      <c r="V886" s="44"/>
      <c r="W886" s="44"/>
      <c r="X886" s="44"/>
      <c r="Y886" s="44"/>
    </row>
    <row r="887">
      <c r="A887" s="44"/>
      <c r="B887" s="44"/>
      <c r="C887" s="55"/>
      <c r="D887" s="44"/>
      <c r="E887" s="44"/>
      <c r="F887" s="44"/>
      <c r="G887" s="44"/>
      <c r="H887" s="44"/>
      <c r="I887" s="44"/>
      <c r="J887" s="44"/>
      <c r="K887" s="44"/>
      <c r="L887" s="44"/>
      <c r="M887" s="44"/>
      <c r="N887" s="44"/>
      <c r="O887" s="44"/>
      <c r="P887" s="44"/>
      <c r="Q887" s="44"/>
      <c r="R887" s="44"/>
      <c r="S887" s="44"/>
      <c r="T887" s="44"/>
      <c r="U887" s="44"/>
      <c r="V887" s="44"/>
      <c r="W887" s="44"/>
      <c r="X887" s="44"/>
      <c r="Y887" s="44"/>
    </row>
    <row r="888">
      <c r="A888" s="44"/>
      <c r="B888" s="44"/>
      <c r="C888" s="55"/>
      <c r="D888" s="44"/>
      <c r="E888" s="44"/>
      <c r="F888" s="44"/>
      <c r="G888" s="44"/>
      <c r="H888" s="44"/>
      <c r="I888" s="44"/>
      <c r="J888" s="44"/>
      <c r="K888" s="44"/>
      <c r="L888" s="44"/>
      <c r="M888" s="44"/>
      <c r="N888" s="44"/>
      <c r="O888" s="44"/>
      <c r="P888" s="44"/>
      <c r="Q888" s="44"/>
      <c r="R888" s="44"/>
      <c r="S888" s="44"/>
      <c r="T888" s="44"/>
      <c r="U888" s="44"/>
      <c r="V888" s="44"/>
      <c r="W888" s="44"/>
      <c r="X888" s="44"/>
      <c r="Y888" s="44"/>
    </row>
    <row r="889">
      <c r="A889" s="44"/>
      <c r="B889" s="44"/>
      <c r="C889" s="55"/>
      <c r="D889" s="44"/>
      <c r="E889" s="44"/>
      <c r="F889" s="44"/>
      <c r="G889" s="44"/>
      <c r="H889" s="44"/>
      <c r="I889" s="44"/>
      <c r="J889" s="44"/>
      <c r="K889" s="44"/>
      <c r="L889" s="44"/>
      <c r="M889" s="44"/>
      <c r="N889" s="44"/>
      <c r="O889" s="44"/>
      <c r="P889" s="44"/>
      <c r="Q889" s="44"/>
      <c r="R889" s="44"/>
      <c r="S889" s="44"/>
      <c r="T889" s="44"/>
      <c r="U889" s="44"/>
      <c r="V889" s="44"/>
      <c r="W889" s="44"/>
      <c r="X889" s="44"/>
      <c r="Y889" s="44"/>
    </row>
    <row r="890">
      <c r="A890" s="44"/>
      <c r="B890" s="44"/>
      <c r="C890" s="55"/>
      <c r="D890" s="44"/>
      <c r="E890" s="44"/>
      <c r="F890" s="44"/>
      <c r="G890" s="44"/>
      <c r="H890" s="44"/>
      <c r="I890" s="44"/>
      <c r="J890" s="44"/>
      <c r="K890" s="44"/>
      <c r="L890" s="44"/>
      <c r="M890" s="44"/>
      <c r="N890" s="44"/>
      <c r="O890" s="44"/>
      <c r="P890" s="44"/>
      <c r="Q890" s="44"/>
      <c r="R890" s="44"/>
      <c r="S890" s="44"/>
      <c r="T890" s="44"/>
      <c r="U890" s="44"/>
      <c r="V890" s="44"/>
      <c r="W890" s="44"/>
      <c r="X890" s="44"/>
      <c r="Y890" s="44"/>
    </row>
    <row r="891">
      <c r="A891" s="44"/>
      <c r="B891" s="44"/>
      <c r="C891" s="55"/>
      <c r="D891" s="44"/>
      <c r="E891" s="44"/>
      <c r="F891" s="44"/>
      <c r="G891" s="44"/>
      <c r="H891" s="44"/>
      <c r="I891" s="44"/>
      <c r="J891" s="44"/>
      <c r="K891" s="44"/>
      <c r="L891" s="44"/>
      <c r="M891" s="44"/>
      <c r="N891" s="44"/>
      <c r="O891" s="44"/>
      <c r="P891" s="44"/>
      <c r="Q891" s="44"/>
      <c r="R891" s="44"/>
      <c r="S891" s="44"/>
      <c r="T891" s="44"/>
      <c r="U891" s="44"/>
      <c r="V891" s="44"/>
      <c r="W891" s="44"/>
      <c r="X891" s="44"/>
      <c r="Y891" s="44"/>
    </row>
    <row r="892">
      <c r="A892" s="44"/>
      <c r="B892" s="44"/>
      <c r="C892" s="55"/>
      <c r="D892" s="44"/>
      <c r="E892" s="44"/>
      <c r="F892" s="44"/>
      <c r="G892" s="44"/>
      <c r="H892" s="44"/>
      <c r="I892" s="44"/>
      <c r="J892" s="44"/>
      <c r="K892" s="44"/>
      <c r="L892" s="44"/>
      <c r="M892" s="44"/>
      <c r="N892" s="44"/>
      <c r="O892" s="44"/>
      <c r="P892" s="44"/>
      <c r="Q892" s="44"/>
      <c r="R892" s="44"/>
      <c r="S892" s="44"/>
      <c r="T892" s="44"/>
      <c r="U892" s="44"/>
      <c r="V892" s="44"/>
      <c r="W892" s="44"/>
      <c r="X892" s="44"/>
      <c r="Y892" s="44"/>
    </row>
    <row r="893">
      <c r="A893" s="44"/>
      <c r="B893" s="44"/>
      <c r="C893" s="55"/>
      <c r="D893" s="44"/>
      <c r="E893" s="44"/>
      <c r="F893" s="44"/>
      <c r="G893" s="44"/>
      <c r="H893" s="44"/>
      <c r="I893" s="44"/>
      <c r="J893" s="44"/>
      <c r="K893" s="44"/>
      <c r="L893" s="44"/>
      <c r="M893" s="44"/>
      <c r="N893" s="44"/>
      <c r="O893" s="44"/>
      <c r="P893" s="44"/>
      <c r="Q893" s="44"/>
      <c r="R893" s="44"/>
      <c r="S893" s="44"/>
      <c r="T893" s="44"/>
      <c r="U893" s="44"/>
      <c r="V893" s="44"/>
      <c r="W893" s="44"/>
      <c r="X893" s="44"/>
      <c r="Y893" s="44"/>
    </row>
    <row r="894">
      <c r="A894" s="44"/>
      <c r="B894" s="44"/>
      <c r="C894" s="55"/>
      <c r="D894" s="44"/>
      <c r="E894" s="44"/>
      <c r="F894" s="44"/>
      <c r="G894" s="44"/>
      <c r="H894" s="44"/>
      <c r="I894" s="44"/>
      <c r="J894" s="44"/>
      <c r="K894" s="44"/>
      <c r="L894" s="44"/>
      <c r="M894" s="44"/>
      <c r="N894" s="44"/>
      <c r="O894" s="44"/>
      <c r="P894" s="44"/>
      <c r="Q894" s="44"/>
      <c r="R894" s="44"/>
      <c r="S894" s="44"/>
      <c r="T894" s="44"/>
      <c r="U894" s="44"/>
      <c r="V894" s="44"/>
      <c r="W894" s="44"/>
      <c r="X894" s="44"/>
      <c r="Y894" s="44"/>
    </row>
    <row r="895">
      <c r="A895" s="44"/>
      <c r="B895" s="44"/>
      <c r="C895" s="55"/>
      <c r="D895" s="44"/>
      <c r="E895" s="44"/>
      <c r="F895" s="44"/>
      <c r="G895" s="44"/>
      <c r="H895" s="44"/>
      <c r="I895" s="44"/>
      <c r="J895" s="44"/>
      <c r="K895" s="44"/>
      <c r="L895" s="44"/>
      <c r="M895" s="44"/>
      <c r="N895" s="44"/>
      <c r="O895" s="44"/>
      <c r="P895" s="44"/>
      <c r="Q895" s="44"/>
      <c r="R895" s="44"/>
      <c r="S895" s="44"/>
      <c r="T895" s="44"/>
      <c r="U895" s="44"/>
      <c r="V895" s="44"/>
      <c r="W895" s="44"/>
      <c r="X895" s="44"/>
      <c r="Y895" s="44"/>
    </row>
    <row r="896">
      <c r="A896" s="44"/>
      <c r="B896" s="44"/>
      <c r="C896" s="55"/>
      <c r="D896" s="44"/>
      <c r="E896" s="44"/>
      <c r="F896" s="44"/>
      <c r="G896" s="44"/>
      <c r="H896" s="44"/>
      <c r="I896" s="44"/>
      <c r="J896" s="44"/>
      <c r="K896" s="44"/>
      <c r="L896" s="44"/>
      <c r="M896" s="44"/>
      <c r="N896" s="44"/>
      <c r="O896" s="44"/>
      <c r="P896" s="44"/>
      <c r="Q896" s="44"/>
      <c r="R896" s="44"/>
      <c r="S896" s="44"/>
      <c r="T896" s="44"/>
      <c r="U896" s="44"/>
      <c r="V896" s="44"/>
      <c r="W896" s="44"/>
      <c r="X896" s="44"/>
      <c r="Y896" s="44"/>
    </row>
    <row r="897">
      <c r="A897" s="44"/>
      <c r="B897" s="44"/>
      <c r="C897" s="55"/>
      <c r="D897" s="44"/>
      <c r="E897" s="44"/>
      <c r="F897" s="44"/>
      <c r="G897" s="44"/>
      <c r="H897" s="44"/>
      <c r="I897" s="44"/>
      <c r="J897" s="44"/>
      <c r="K897" s="44"/>
      <c r="L897" s="44"/>
      <c r="M897" s="44"/>
      <c r="N897" s="44"/>
      <c r="O897" s="44"/>
      <c r="P897" s="44"/>
      <c r="Q897" s="44"/>
      <c r="R897" s="44"/>
      <c r="S897" s="44"/>
      <c r="T897" s="44"/>
      <c r="U897" s="44"/>
      <c r="V897" s="44"/>
      <c r="W897" s="44"/>
      <c r="X897" s="44"/>
      <c r="Y897" s="44"/>
    </row>
    <row r="898">
      <c r="A898" s="44"/>
      <c r="B898" s="44"/>
      <c r="C898" s="55"/>
      <c r="D898" s="44"/>
      <c r="E898" s="44"/>
      <c r="F898" s="44"/>
      <c r="G898" s="44"/>
      <c r="H898" s="44"/>
      <c r="I898" s="44"/>
      <c r="J898" s="44"/>
      <c r="K898" s="44"/>
      <c r="L898" s="44"/>
      <c r="M898" s="44"/>
      <c r="N898" s="44"/>
      <c r="O898" s="44"/>
      <c r="P898" s="44"/>
      <c r="Q898" s="44"/>
      <c r="R898" s="44"/>
      <c r="S898" s="44"/>
      <c r="T898" s="44"/>
      <c r="U898" s="44"/>
      <c r="V898" s="44"/>
      <c r="W898" s="44"/>
      <c r="X898" s="44"/>
      <c r="Y898" s="44"/>
    </row>
    <row r="899">
      <c r="A899" s="44"/>
      <c r="B899" s="44"/>
      <c r="C899" s="55"/>
      <c r="D899" s="44"/>
      <c r="E899" s="44"/>
      <c r="F899" s="44"/>
      <c r="G899" s="44"/>
      <c r="H899" s="44"/>
      <c r="I899" s="44"/>
      <c r="J899" s="44"/>
      <c r="K899" s="44"/>
      <c r="L899" s="44"/>
      <c r="M899" s="44"/>
      <c r="N899" s="44"/>
      <c r="O899" s="44"/>
      <c r="P899" s="44"/>
      <c r="Q899" s="44"/>
      <c r="R899" s="44"/>
      <c r="S899" s="44"/>
      <c r="T899" s="44"/>
      <c r="U899" s="44"/>
      <c r="V899" s="44"/>
      <c r="W899" s="44"/>
      <c r="X899" s="44"/>
      <c r="Y899" s="44"/>
    </row>
    <row r="900">
      <c r="A900" s="44"/>
      <c r="B900" s="44"/>
      <c r="C900" s="55"/>
      <c r="D900" s="44"/>
      <c r="E900" s="44"/>
      <c r="F900" s="44"/>
      <c r="G900" s="44"/>
      <c r="H900" s="44"/>
      <c r="I900" s="44"/>
      <c r="J900" s="44"/>
      <c r="K900" s="44"/>
      <c r="L900" s="44"/>
      <c r="M900" s="44"/>
      <c r="N900" s="44"/>
      <c r="O900" s="44"/>
      <c r="P900" s="44"/>
      <c r="Q900" s="44"/>
      <c r="R900" s="44"/>
      <c r="S900" s="44"/>
      <c r="T900" s="44"/>
      <c r="U900" s="44"/>
      <c r="V900" s="44"/>
      <c r="W900" s="44"/>
      <c r="X900" s="44"/>
      <c r="Y900" s="44"/>
    </row>
    <row r="901">
      <c r="A901" s="44"/>
      <c r="B901" s="44"/>
      <c r="C901" s="55"/>
      <c r="D901" s="44"/>
      <c r="E901" s="44"/>
      <c r="F901" s="44"/>
      <c r="G901" s="44"/>
      <c r="H901" s="44"/>
      <c r="I901" s="44"/>
      <c r="J901" s="44"/>
      <c r="K901" s="44"/>
      <c r="L901" s="44"/>
      <c r="M901" s="44"/>
      <c r="N901" s="44"/>
      <c r="O901" s="44"/>
      <c r="P901" s="44"/>
      <c r="Q901" s="44"/>
      <c r="R901" s="44"/>
      <c r="S901" s="44"/>
      <c r="T901" s="44"/>
      <c r="U901" s="44"/>
      <c r="V901" s="44"/>
      <c r="W901" s="44"/>
      <c r="X901" s="44"/>
      <c r="Y901" s="44"/>
    </row>
    <row r="902">
      <c r="A902" s="44"/>
      <c r="B902" s="44"/>
      <c r="C902" s="55"/>
      <c r="D902" s="44"/>
      <c r="E902" s="44"/>
      <c r="F902" s="44"/>
      <c r="G902" s="44"/>
      <c r="H902" s="44"/>
      <c r="I902" s="44"/>
      <c r="J902" s="44"/>
      <c r="K902" s="44"/>
      <c r="L902" s="44"/>
      <c r="M902" s="44"/>
      <c r="N902" s="44"/>
      <c r="O902" s="44"/>
      <c r="P902" s="44"/>
      <c r="Q902" s="44"/>
      <c r="R902" s="44"/>
      <c r="S902" s="44"/>
      <c r="T902" s="44"/>
      <c r="U902" s="44"/>
      <c r="V902" s="44"/>
      <c r="W902" s="44"/>
      <c r="X902" s="44"/>
      <c r="Y902" s="44"/>
    </row>
    <row r="903">
      <c r="A903" s="44"/>
      <c r="B903" s="44"/>
      <c r="C903" s="55"/>
      <c r="D903" s="44"/>
      <c r="E903" s="44"/>
      <c r="F903" s="44"/>
      <c r="G903" s="44"/>
      <c r="H903" s="44"/>
      <c r="I903" s="44"/>
      <c r="J903" s="44"/>
      <c r="K903" s="44"/>
      <c r="L903" s="44"/>
      <c r="M903" s="44"/>
      <c r="N903" s="44"/>
      <c r="O903" s="44"/>
      <c r="P903" s="44"/>
      <c r="Q903" s="44"/>
      <c r="R903" s="44"/>
      <c r="S903" s="44"/>
      <c r="T903" s="44"/>
      <c r="U903" s="44"/>
      <c r="V903" s="44"/>
      <c r="W903" s="44"/>
      <c r="X903" s="44"/>
      <c r="Y903" s="44"/>
    </row>
    <row r="904">
      <c r="A904" s="44"/>
      <c r="B904" s="44"/>
      <c r="C904" s="55"/>
      <c r="D904" s="44"/>
      <c r="E904" s="44"/>
      <c r="F904" s="44"/>
      <c r="G904" s="44"/>
      <c r="H904" s="44"/>
      <c r="I904" s="44"/>
      <c r="J904" s="44"/>
      <c r="K904" s="44"/>
      <c r="L904" s="44"/>
      <c r="M904" s="44"/>
      <c r="N904" s="44"/>
      <c r="O904" s="44"/>
      <c r="P904" s="44"/>
      <c r="Q904" s="44"/>
      <c r="R904" s="44"/>
      <c r="S904" s="44"/>
      <c r="T904" s="44"/>
      <c r="U904" s="44"/>
      <c r="V904" s="44"/>
      <c r="W904" s="44"/>
      <c r="X904" s="44"/>
      <c r="Y904" s="44"/>
    </row>
    <row r="905">
      <c r="A905" s="44"/>
      <c r="B905" s="44"/>
      <c r="C905" s="55"/>
      <c r="D905" s="44"/>
      <c r="E905" s="44"/>
      <c r="F905" s="44"/>
      <c r="G905" s="44"/>
      <c r="H905" s="44"/>
      <c r="I905" s="44"/>
      <c r="J905" s="44"/>
      <c r="K905" s="44"/>
      <c r="L905" s="44"/>
      <c r="M905" s="44"/>
      <c r="N905" s="44"/>
      <c r="O905" s="44"/>
      <c r="P905" s="44"/>
      <c r="Q905" s="44"/>
      <c r="R905" s="44"/>
      <c r="S905" s="44"/>
      <c r="T905" s="44"/>
      <c r="U905" s="44"/>
      <c r="V905" s="44"/>
      <c r="W905" s="44"/>
      <c r="X905" s="44"/>
      <c r="Y905" s="44"/>
    </row>
    <row r="906">
      <c r="A906" s="44"/>
      <c r="B906" s="44"/>
      <c r="C906" s="55"/>
      <c r="D906" s="44"/>
      <c r="E906" s="44"/>
      <c r="F906" s="44"/>
      <c r="G906" s="44"/>
      <c r="H906" s="44"/>
      <c r="I906" s="44"/>
      <c r="J906" s="44"/>
      <c r="K906" s="44"/>
      <c r="L906" s="44"/>
      <c r="M906" s="44"/>
      <c r="N906" s="44"/>
      <c r="O906" s="44"/>
      <c r="P906" s="44"/>
      <c r="Q906" s="44"/>
      <c r="R906" s="44"/>
      <c r="S906" s="44"/>
      <c r="T906" s="44"/>
      <c r="U906" s="44"/>
      <c r="V906" s="44"/>
      <c r="W906" s="44"/>
      <c r="X906" s="44"/>
      <c r="Y906" s="44"/>
    </row>
    <row r="907">
      <c r="A907" s="44"/>
      <c r="B907" s="44"/>
      <c r="C907" s="55"/>
      <c r="D907" s="44"/>
      <c r="E907" s="44"/>
      <c r="F907" s="44"/>
      <c r="G907" s="44"/>
      <c r="H907" s="44"/>
      <c r="I907" s="44"/>
      <c r="J907" s="44"/>
      <c r="K907" s="44"/>
      <c r="L907" s="44"/>
      <c r="M907" s="44"/>
      <c r="N907" s="44"/>
      <c r="O907" s="44"/>
      <c r="P907" s="44"/>
      <c r="Q907" s="44"/>
      <c r="R907" s="44"/>
      <c r="S907" s="44"/>
      <c r="T907" s="44"/>
      <c r="U907" s="44"/>
      <c r="V907" s="44"/>
      <c r="W907" s="44"/>
      <c r="X907" s="44"/>
      <c r="Y907" s="44"/>
    </row>
    <row r="908">
      <c r="A908" s="44"/>
      <c r="B908" s="44"/>
      <c r="C908" s="55"/>
      <c r="D908" s="44"/>
      <c r="E908" s="44"/>
      <c r="F908" s="44"/>
      <c r="G908" s="44"/>
      <c r="H908" s="44"/>
      <c r="I908" s="44"/>
      <c r="J908" s="44"/>
      <c r="K908" s="44"/>
      <c r="L908" s="44"/>
      <c r="M908" s="44"/>
      <c r="N908" s="44"/>
      <c r="O908" s="44"/>
      <c r="P908" s="44"/>
      <c r="Q908" s="44"/>
      <c r="R908" s="44"/>
      <c r="S908" s="44"/>
      <c r="T908" s="44"/>
      <c r="U908" s="44"/>
      <c r="V908" s="44"/>
      <c r="W908" s="44"/>
      <c r="X908" s="44"/>
      <c r="Y908" s="44"/>
    </row>
    <row r="909">
      <c r="A909" s="44"/>
      <c r="B909" s="44"/>
      <c r="C909" s="55"/>
      <c r="D909" s="44"/>
      <c r="E909" s="44"/>
      <c r="F909" s="44"/>
      <c r="G909" s="44"/>
      <c r="H909" s="44"/>
      <c r="I909" s="44"/>
      <c r="J909" s="44"/>
      <c r="K909" s="44"/>
      <c r="L909" s="44"/>
      <c r="M909" s="44"/>
      <c r="N909" s="44"/>
      <c r="O909" s="44"/>
      <c r="P909" s="44"/>
      <c r="Q909" s="44"/>
      <c r="R909" s="44"/>
      <c r="S909" s="44"/>
      <c r="T909" s="44"/>
      <c r="U909" s="44"/>
      <c r="V909" s="44"/>
      <c r="W909" s="44"/>
      <c r="X909" s="44"/>
      <c r="Y909" s="44"/>
    </row>
    <row r="910">
      <c r="A910" s="44"/>
      <c r="B910" s="44"/>
      <c r="C910" s="55"/>
      <c r="D910" s="44"/>
      <c r="E910" s="44"/>
      <c r="F910" s="44"/>
      <c r="G910" s="44"/>
      <c r="H910" s="44"/>
      <c r="I910" s="44"/>
      <c r="J910" s="44"/>
      <c r="K910" s="44"/>
      <c r="L910" s="44"/>
      <c r="M910" s="44"/>
      <c r="N910" s="44"/>
      <c r="O910" s="44"/>
      <c r="P910" s="44"/>
      <c r="Q910" s="44"/>
      <c r="R910" s="44"/>
      <c r="S910" s="44"/>
      <c r="T910" s="44"/>
      <c r="U910" s="44"/>
      <c r="V910" s="44"/>
      <c r="W910" s="44"/>
      <c r="X910" s="44"/>
      <c r="Y910" s="44"/>
    </row>
    <row r="911">
      <c r="A911" s="44"/>
      <c r="B911" s="44"/>
      <c r="C911" s="55"/>
      <c r="D911" s="44"/>
      <c r="E911" s="44"/>
      <c r="F911" s="44"/>
      <c r="G911" s="44"/>
      <c r="H911" s="44"/>
      <c r="I911" s="44"/>
      <c r="J911" s="44"/>
      <c r="K911" s="44"/>
      <c r="L911" s="44"/>
      <c r="M911" s="44"/>
      <c r="N911" s="44"/>
      <c r="O911" s="44"/>
      <c r="P911" s="44"/>
      <c r="Q911" s="44"/>
      <c r="R911" s="44"/>
      <c r="S911" s="44"/>
      <c r="T911" s="44"/>
      <c r="U911" s="44"/>
      <c r="V911" s="44"/>
      <c r="W911" s="44"/>
      <c r="X911" s="44"/>
      <c r="Y911" s="44"/>
    </row>
    <row r="912">
      <c r="A912" s="44"/>
      <c r="B912" s="44"/>
      <c r="C912" s="55"/>
      <c r="D912" s="44"/>
      <c r="E912" s="44"/>
      <c r="F912" s="44"/>
      <c r="G912" s="44"/>
      <c r="H912" s="44"/>
      <c r="I912" s="44"/>
      <c r="J912" s="44"/>
      <c r="K912" s="44"/>
      <c r="L912" s="44"/>
      <c r="M912" s="44"/>
      <c r="N912" s="44"/>
      <c r="O912" s="44"/>
      <c r="P912" s="44"/>
      <c r="Q912" s="44"/>
      <c r="R912" s="44"/>
      <c r="S912" s="44"/>
      <c r="T912" s="44"/>
      <c r="U912" s="44"/>
      <c r="V912" s="44"/>
      <c r="W912" s="44"/>
      <c r="X912" s="44"/>
      <c r="Y912" s="44"/>
    </row>
    <row r="913">
      <c r="A913" s="44"/>
      <c r="B913" s="44"/>
      <c r="C913" s="55"/>
      <c r="D913" s="44"/>
      <c r="E913" s="44"/>
      <c r="F913" s="44"/>
      <c r="G913" s="44"/>
      <c r="H913" s="44"/>
      <c r="I913" s="44"/>
      <c r="J913" s="44"/>
      <c r="K913" s="44"/>
      <c r="L913" s="44"/>
      <c r="M913" s="44"/>
      <c r="N913" s="44"/>
      <c r="O913" s="44"/>
      <c r="P913" s="44"/>
      <c r="Q913" s="44"/>
      <c r="R913" s="44"/>
      <c r="S913" s="44"/>
      <c r="T913" s="44"/>
      <c r="U913" s="44"/>
      <c r="V913" s="44"/>
      <c r="W913" s="44"/>
      <c r="X913" s="44"/>
      <c r="Y913" s="44"/>
    </row>
    <row r="914">
      <c r="A914" s="44"/>
      <c r="B914" s="44"/>
      <c r="C914" s="55"/>
      <c r="D914" s="44"/>
      <c r="E914" s="44"/>
      <c r="F914" s="44"/>
      <c r="G914" s="44"/>
      <c r="H914" s="44"/>
      <c r="I914" s="44"/>
      <c r="J914" s="44"/>
      <c r="K914" s="44"/>
      <c r="L914" s="44"/>
      <c r="M914" s="44"/>
      <c r="N914" s="44"/>
      <c r="O914" s="44"/>
      <c r="P914" s="44"/>
      <c r="Q914" s="44"/>
      <c r="R914" s="44"/>
      <c r="S914" s="44"/>
      <c r="T914" s="44"/>
      <c r="U914" s="44"/>
      <c r="V914" s="44"/>
      <c r="W914" s="44"/>
      <c r="X914" s="44"/>
      <c r="Y914" s="44"/>
    </row>
    <row r="915">
      <c r="A915" s="44"/>
      <c r="B915" s="44"/>
      <c r="C915" s="55"/>
      <c r="D915" s="44"/>
      <c r="E915" s="44"/>
      <c r="F915" s="44"/>
      <c r="G915" s="44"/>
      <c r="H915" s="44"/>
      <c r="I915" s="44"/>
      <c r="J915" s="44"/>
      <c r="K915" s="44"/>
      <c r="L915" s="44"/>
      <c r="M915" s="44"/>
      <c r="N915" s="44"/>
      <c r="O915" s="44"/>
      <c r="P915" s="44"/>
      <c r="Q915" s="44"/>
      <c r="R915" s="44"/>
      <c r="S915" s="44"/>
      <c r="T915" s="44"/>
      <c r="U915" s="44"/>
      <c r="V915" s="44"/>
      <c r="W915" s="44"/>
      <c r="X915" s="44"/>
      <c r="Y915" s="44"/>
    </row>
    <row r="916">
      <c r="A916" s="44"/>
      <c r="B916" s="44"/>
      <c r="C916" s="55"/>
      <c r="D916" s="44"/>
      <c r="E916" s="44"/>
      <c r="F916" s="44"/>
      <c r="G916" s="44"/>
      <c r="H916" s="44"/>
      <c r="I916" s="44"/>
      <c r="J916" s="44"/>
      <c r="K916" s="44"/>
      <c r="L916" s="44"/>
      <c r="M916" s="44"/>
      <c r="N916" s="44"/>
      <c r="O916" s="44"/>
      <c r="P916" s="44"/>
      <c r="Q916" s="44"/>
      <c r="R916" s="44"/>
      <c r="S916" s="44"/>
      <c r="T916" s="44"/>
      <c r="U916" s="44"/>
      <c r="V916" s="44"/>
      <c r="W916" s="44"/>
      <c r="X916" s="44"/>
      <c r="Y916" s="44"/>
    </row>
    <row r="917">
      <c r="A917" s="44"/>
      <c r="B917" s="44"/>
      <c r="C917" s="55"/>
      <c r="D917" s="44"/>
      <c r="E917" s="44"/>
      <c r="F917" s="44"/>
      <c r="G917" s="44"/>
      <c r="H917" s="44"/>
      <c r="I917" s="44"/>
      <c r="J917" s="44"/>
      <c r="K917" s="44"/>
      <c r="L917" s="44"/>
      <c r="M917" s="44"/>
      <c r="N917" s="44"/>
      <c r="O917" s="44"/>
      <c r="P917" s="44"/>
      <c r="Q917" s="44"/>
      <c r="R917" s="44"/>
      <c r="S917" s="44"/>
      <c r="T917" s="44"/>
      <c r="U917" s="44"/>
      <c r="V917" s="44"/>
      <c r="W917" s="44"/>
      <c r="X917" s="44"/>
      <c r="Y917" s="44"/>
    </row>
    <row r="918">
      <c r="A918" s="44"/>
      <c r="B918" s="44"/>
      <c r="C918" s="55"/>
      <c r="D918" s="44"/>
      <c r="E918" s="44"/>
      <c r="F918" s="44"/>
      <c r="G918" s="44"/>
      <c r="H918" s="44"/>
      <c r="I918" s="44"/>
      <c r="J918" s="44"/>
      <c r="K918" s="44"/>
      <c r="L918" s="44"/>
      <c r="M918" s="44"/>
      <c r="N918" s="44"/>
      <c r="O918" s="44"/>
      <c r="P918" s="44"/>
      <c r="Q918" s="44"/>
      <c r="R918" s="44"/>
      <c r="S918" s="44"/>
      <c r="T918" s="44"/>
      <c r="U918" s="44"/>
      <c r="V918" s="44"/>
      <c r="W918" s="44"/>
      <c r="X918" s="44"/>
      <c r="Y918" s="44"/>
    </row>
    <row r="919">
      <c r="A919" s="44"/>
      <c r="B919" s="44"/>
      <c r="C919" s="55"/>
      <c r="D919" s="44"/>
      <c r="E919" s="44"/>
      <c r="F919" s="44"/>
      <c r="G919" s="44"/>
      <c r="H919" s="44"/>
      <c r="I919" s="44"/>
      <c r="J919" s="44"/>
      <c r="K919" s="44"/>
      <c r="L919" s="44"/>
      <c r="M919" s="44"/>
      <c r="N919" s="44"/>
      <c r="O919" s="44"/>
      <c r="P919" s="44"/>
      <c r="Q919" s="44"/>
      <c r="R919" s="44"/>
      <c r="S919" s="44"/>
      <c r="T919" s="44"/>
      <c r="U919" s="44"/>
      <c r="V919" s="44"/>
      <c r="W919" s="44"/>
      <c r="X919" s="44"/>
      <c r="Y919" s="44"/>
    </row>
    <row r="920">
      <c r="A920" s="44"/>
      <c r="B920" s="44"/>
      <c r="C920" s="55"/>
      <c r="D920" s="44"/>
      <c r="E920" s="44"/>
      <c r="F920" s="44"/>
      <c r="G920" s="44"/>
      <c r="H920" s="44"/>
      <c r="I920" s="44"/>
      <c r="J920" s="44"/>
      <c r="K920" s="44"/>
      <c r="L920" s="44"/>
      <c r="M920" s="44"/>
      <c r="N920" s="44"/>
      <c r="O920" s="44"/>
      <c r="P920" s="44"/>
      <c r="Q920" s="44"/>
      <c r="R920" s="44"/>
      <c r="S920" s="44"/>
      <c r="T920" s="44"/>
      <c r="U920" s="44"/>
      <c r="V920" s="44"/>
      <c r="W920" s="44"/>
      <c r="X920" s="44"/>
      <c r="Y920" s="44"/>
    </row>
    <row r="921">
      <c r="A921" s="44"/>
      <c r="B921" s="44"/>
      <c r="C921" s="55"/>
      <c r="D921" s="44"/>
      <c r="E921" s="44"/>
      <c r="F921" s="44"/>
      <c r="G921" s="44"/>
      <c r="H921" s="44"/>
      <c r="I921" s="44"/>
      <c r="J921" s="44"/>
      <c r="K921" s="44"/>
      <c r="L921" s="44"/>
      <c r="M921" s="44"/>
      <c r="N921" s="44"/>
      <c r="O921" s="44"/>
      <c r="P921" s="44"/>
      <c r="Q921" s="44"/>
      <c r="R921" s="44"/>
      <c r="S921" s="44"/>
      <c r="T921" s="44"/>
      <c r="U921" s="44"/>
      <c r="V921" s="44"/>
      <c r="W921" s="44"/>
      <c r="X921" s="44"/>
      <c r="Y921" s="44"/>
    </row>
    <row r="922">
      <c r="A922" s="44"/>
      <c r="B922" s="44"/>
      <c r="C922" s="55"/>
      <c r="D922" s="44"/>
      <c r="E922" s="44"/>
      <c r="F922" s="44"/>
      <c r="G922" s="44"/>
      <c r="H922" s="44"/>
      <c r="I922" s="44"/>
      <c r="J922" s="44"/>
      <c r="K922" s="44"/>
      <c r="L922" s="44"/>
      <c r="M922" s="44"/>
      <c r="N922" s="44"/>
      <c r="O922" s="44"/>
      <c r="P922" s="44"/>
      <c r="Q922" s="44"/>
      <c r="R922" s="44"/>
      <c r="S922" s="44"/>
      <c r="T922" s="44"/>
      <c r="U922" s="44"/>
      <c r="V922" s="44"/>
      <c r="W922" s="44"/>
      <c r="X922" s="44"/>
      <c r="Y922" s="44"/>
    </row>
    <row r="923">
      <c r="A923" s="44"/>
      <c r="B923" s="44"/>
      <c r="C923" s="55"/>
      <c r="D923" s="44"/>
      <c r="E923" s="44"/>
      <c r="F923" s="44"/>
      <c r="G923" s="44"/>
      <c r="H923" s="44"/>
      <c r="I923" s="44"/>
      <c r="J923" s="44"/>
      <c r="K923" s="44"/>
      <c r="L923" s="44"/>
      <c r="M923" s="44"/>
      <c r="N923" s="44"/>
      <c r="O923" s="44"/>
      <c r="P923" s="44"/>
      <c r="Q923" s="44"/>
      <c r="R923" s="44"/>
      <c r="S923" s="44"/>
      <c r="T923" s="44"/>
      <c r="U923" s="44"/>
      <c r="V923" s="44"/>
      <c r="W923" s="44"/>
      <c r="X923" s="44"/>
      <c r="Y923" s="44"/>
    </row>
    <row r="924">
      <c r="A924" s="44"/>
      <c r="B924" s="44"/>
      <c r="C924" s="55"/>
      <c r="D924" s="44"/>
      <c r="E924" s="44"/>
      <c r="F924" s="44"/>
      <c r="G924" s="44"/>
      <c r="H924" s="44"/>
      <c r="I924" s="44"/>
      <c r="J924" s="44"/>
      <c r="K924" s="44"/>
      <c r="L924" s="44"/>
      <c r="M924" s="44"/>
      <c r="N924" s="44"/>
      <c r="O924" s="44"/>
      <c r="P924" s="44"/>
      <c r="Q924" s="44"/>
      <c r="R924" s="44"/>
      <c r="S924" s="44"/>
      <c r="T924" s="44"/>
      <c r="U924" s="44"/>
      <c r="V924" s="44"/>
      <c r="W924" s="44"/>
      <c r="X924" s="44"/>
      <c r="Y924" s="44"/>
    </row>
    <row r="925">
      <c r="A925" s="44"/>
      <c r="B925" s="44"/>
      <c r="C925" s="55"/>
      <c r="D925" s="44"/>
      <c r="E925" s="44"/>
      <c r="F925" s="44"/>
      <c r="G925" s="44"/>
      <c r="H925" s="44"/>
      <c r="I925" s="44"/>
      <c r="J925" s="44"/>
      <c r="K925" s="44"/>
      <c r="L925" s="44"/>
      <c r="M925" s="44"/>
      <c r="N925" s="44"/>
      <c r="O925" s="44"/>
      <c r="P925" s="44"/>
      <c r="Q925" s="44"/>
      <c r="R925" s="44"/>
      <c r="S925" s="44"/>
      <c r="T925" s="44"/>
      <c r="U925" s="44"/>
      <c r="V925" s="44"/>
      <c r="W925" s="44"/>
      <c r="X925" s="44"/>
      <c r="Y925" s="44"/>
    </row>
    <row r="926">
      <c r="A926" s="44"/>
      <c r="B926" s="44"/>
      <c r="C926" s="55"/>
      <c r="D926" s="44"/>
      <c r="E926" s="44"/>
      <c r="F926" s="44"/>
      <c r="G926" s="44"/>
      <c r="H926" s="44"/>
      <c r="I926" s="44"/>
      <c r="J926" s="44"/>
      <c r="K926" s="44"/>
      <c r="L926" s="44"/>
      <c r="M926" s="44"/>
      <c r="N926" s="44"/>
      <c r="O926" s="44"/>
      <c r="P926" s="44"/>
      <c r="Q926" s="44"/>
      <c r="R926" s="44"/>
      <c r="S926" s="44"/>
      <c r="T926" s="44"/>
      <c r="U926" s="44"/>
      <c r="V926" s="44"/>
      <c r="W926" s="44"/>
      <c r="X926" s="44"/>
      <c r="Y926" s="44"/>
    </row>
    <row r="927">
      <c r="A927" s="44"/>
      <c r="B927" s="44"/>
      <c r="C927" s="55"/>
      <c r="D927" s="44"/>
      <c r="E927" s="44"/>
      <c r="F927" s="44"/>
      <c r="G927" s="44"/>
      <c r="H927" s="44"/>
      <c r="I927" s="44"/>
      <c r="J927" s="44"/>
      <c r="K927" s="44"/>
      <c r="L927" s="44"/>
      <c r="M927" s="44"/>
      <c r="N927" s="44"/>
      <c r="O927" s="44"/>
      <c r="P927" s="44"/>
      <c r="Q927" s="44"/>
      <c r="R927" s="44"/>
      <c r="S927" s="44"/>
      <c r="T927" s="44"/>
      <c r="U927" s="44"/>
      <c r="V927" s="44"/>
      <c r="W927" s="44"/>
      <c r="X927" s="44"/>
      <c r="Y927" s="44"/>
    </row>
    <row r="928">
      <c r="A928" s="44"/>
      <c r="B928" s="44"/>
      <c r="C928" s="55"/>
      <c r="D928" s="44"/>
      <c r="E928" s="44"/>
      <c r="F928" s="44"/>
      <c r="G928" s="44"/>
      <c r="H928" s="44"/>
      <c r="I928" s="44"/>
      <c r="J928" s="44"/>
      <c r="K928" s="44"/>
      <c r="L928" s="44"/>
      <c r="M928" s="44"/>
      <c r="N928" s="44"/>
      <c r="O928" s="44"/>
      <c r="P928" s="44"/>
      <c r="Q928" s="44"/>
      <c r="R928" s="44"/>
      <c r="S928" s="44"/>
      <c r="T928" s="44"/>
      <c r="U928" s="44"/>
      <c r="V928" s="44"/>
      <c r="W928" s="44"/>
      <c r="X928" s="44"/>
      <c r="Y928" s="44"/>
    </row>
    <row r="929">
      <c r="A929" s="44"/>
      <c r="B929" s="44"/>
      <c r="C929" s="55"/>
      <c r="D929" s="44"/>
      <c r="E929" s="44"/>
      <c r="F929" s="44"/>
      <c r="G929" s="44"/>
      <c r="H929" s="44"/>
      <c r="I929" s="44"/>
      <c r="J929" s="44"/>
      <c r="K929" s="44"/>
      <c r="L929" s="44"/>
      <c r="M929" s="44"/>
      <c r="N929" s="44"/>
      <c r="O929" s="44"/>
      <c r="P929" s="44"/>
      <c r="Q929" s="44"/>
      <c r="R929" s="44"/>
      <c r="S929" s="44"/>
      <c r="T929" s="44"/>
      <c r="U929" s="44"/>
      <c r="V929" s="44"/>
      <c r="W929" s="44"/>
      <c r="X929" s="44"/>
      <c r="Y929" s="44"/>
    </row>
    <row r="930">
      <c r="A930" s="44"/>
      <c r="B930" s="44"/>
      <c r="C930" s="55"/>
      <c r="D930" s="44"/>
      <c r="E930" s="44"/>
      <c r="F930" s="44"/>
      <c r="G930" s="44"/>
      <c r="H930" s="44"/>
      <c r="I930" s="44"/>
      <c r="J930" s="44"/>
      <c r="K930" s="44"/>
      <c r="L930" s="44"/>
      <c r="M930" s="44"/>
      <c r="N930" s="44"/>
      <c r="O930" s="44"/>
      <c r="P930" s="44"/>
      <c r="Q930" s="44"/>
      <c r="R930" s="44"/>
      <c r="S930" s="44"/>
      <c r="T930" s="44"/>
      <c r="U930" s="44"/>
      <c r="V930" s="44"/>
      <c r="W930" s="44"/>
      <c r="X930" s="44"/>
      <c r="Y930" s="44"/>
    </row>
    <row r="931">
      <c r="A931" s="44"/>
      <c r="B931" s="44"/>
      <c r="C931" s="55"/>
      <c r="D931" s="44"/>
      <c r="E931" s="44"/>
      <c r="F931" s="44"/>
      <c r="G931" s="44"/>
      <c r="H931" s="44"/>
      <c r="I931" s="44"/>
      <c r="J931" s="44"/>
      <c r="K931" s="44"/>
      <c r="L931" s="44"/>
      <c r="M931" s="44"/>
      <c r="N931" s="44"/>
      <c r="O931" s="44"/>
      <c r="P931" s="44"/>
      <c r="Q931" s="44"/>
      <c r="R931" s="44"/>
      <c r="S931" s="44"/>
      <c r="T931" s="44"/>
      <c r="U931" s="44"/>
      <c r="V931" s="44"/>
      <c r="W931" s="44"/>
      <c r="X931" s="44"/>
      <c r="Y931" s="44"/>
    </row>
    <row r="932">
      <c r="A932" s="44"/>
      <c r="B932" s="44"/>
      <c r="C932" s="55"/>
      <c r="D932" s="44"/>
      <c r="E932" s="44"/>
      <c r="F932" s="44"/>
      <c r="G932" s="44"/>
      <c r="H932" s="44"/>
      <c r="I932" s="44"/>
      <c r="J932" s="44"/>
      <c r="K932" s="44"/>
      <c r="L932" s="44"/>
      <c r="M932" s="44"/>
      <c r="N932" s="44"/>
      <c r="O932" s="44"/>
      <c r="P932" s="44"/>
      <c r="Q932" s="44"/>
      <c r="R932" s="44"/>
      <c r="S932" s="44"/>
      <c r="T932" s="44"/>
      <c r="U932" s="44"/>
      <c r="V932" s="44"/>
      <c r="W932" s="44"/>
      <c r="X932" s="44"/>
      <c r="Y932" s="44"/>
    </row>
    <row r="933">
      <c r="A933" s="44"/>
      <c r="B933" s="44"/>
      <c r="C933" s="55"/>
      <c r="D933" s="44"/>
      <c r="E933" s="44"/>
      <c r="F933" s="44"/>
      <c r="G933" s="44"/>
      <c r="H933" s="44"/>
      <c r="I933" s="44"/>
      <c r="J933" s="44"/>
      <c r="K933" s="44"/>
      <c r="L933" s="44"/>
      <c r="M933" s="44"/>
      <c r="N933" s="44"/>
      <c r="O933" s="44"/>
      <c r="P933" s="44"/>
      <c r="Q933" s="44"/>
      <c r="R933" s="44"/>
      <c r="S933" s="44"/>
      <c r="T933" s="44"/>
      <c r="U933" s="44"/>
      <c r="V933" s="44"/>
      <c r="W933" s="44"/>
      <c r="X933" s="44"/>
      <c r="Y933" s="44"/>
    </row>
    <row r="934">
      <c r="A934" s="44"/>
      <c r="B934" s="44"/>
      <c r="C934" s="55"/>
      <c r="D934" s="44"/>
      <c r="E934" s="44"/>
      <c r="F934" s="44"/>
      <c r="G934" s="44"/>
      <c r="H934" s="44"/>
      <c r="I934" s="44"/>
      <c r="J934" s="44"/>
      <c r="K934" s="44"/>
      <c r="L934" s="44"/>
      <c r="M934" s="44"/>
      <c r="N934" s="44"/>
      <c r="O934" s="44"/>
      <c r="P934" s="44"/>
      <c r="Q934" s="44"/>
      <c r="R934" s="44"/>
      <c r="S934" s="44"/>
      <c r="T934" s="44"/>
      <c r="U934" s="44"/>
      <c r="V934" s="44"/>
      <c r="W934" s="44"/>
      <c r="X934" s="44"/>
      <c r="Y934" s="44"/>
    </row>
    <row r="935">
      <c r="A935" s="44"/>
      <c r="B935" s="44"/>
      <c r="C935" s="55"/>
      <c r="D935" s="44"/>
      <c r="E935" s="44"/>
      <c r="F935" s="44"/>
      <c r="G935" s="44"/>
      <c r="H935" s="44"/>
      <c r="I935" s="44"/>
      <c r="J935" s="44"/>
      <c r="K935" s="44"/>
      <c r="L935" s="44"/>
      <c r="M935" s="44"/>
      <c r="N935" s="44"/>
      <c r="O935" s="44"/>
      <c r="P935" s="44"/>
      <c r="Q935" s="44"/>
      <c r="R935" s="44"/>
      <c r="S935" s="44"/>
      <c r="T935" s="44"/>
      <c r="U935" s="44"/>
      <c r="V935" s="44"/>
      <c r="W935" s="44"/>
      <c r="X935" s="44"/>
      <c r="Y935" s="44"/>
    </row>
    <row r="936">
      <c r="A936" s="44"/>
      <c r="B936" s="44"/>
      <c r="C936" s="55"/>
      <c r="D936" s="44"/>
      <c r="E936" s="44"/>
      <c r="F936" s="44"/>
      <c r="G936" s="44"/>
      <c r="H936" s="44"/>
      <c r="I936" s="44"/>
      <c r="J936" s="44"/>
      <c r="K936" s="44"/>
      <c r="L936" s="44"/>
      <c r="M936" s="44"/>
      <c r="N936" s="44"/>
      <c r="O936" s="44"/>
      <c r="P936" s="44"/>
      <c r="Q936" s="44"/>
      <c r="R936" s="44"/>
      <c r="S936" s="44"/>
      <c r="T936" s="44"/>
      <c r="U936" s="44"/>
      <c r="V936" s="44"/>
      <c r="W936" s="44"/>
      <c r="X936" s="44"/>
      <c r="Y936" s="44"/>
    </row>
    <row r="937">
      <c r="A937" s="44"/>
      <c r="B937" s="44"/>
      <c r="C937" s="55"/>
      <c r="D937" s="44"/>
      <c r="E937" s="44"/>
      <c r="F937" s="44"/>
      <c r="G937" s="44"/>
      <c r="H937" s="44"/>
      <c r="I937" s="44"/>
      <c r="J937" s="44"/>
      <c r="K937" s="44"/>
      <c r="L937" s="44"/>
      <c r="M937" s="44"/>
      <c r="N937" s="44"/>
      <c r="O937" s="44"/>
      <c r="P937" s="44"/>
      <c r="Q937" s="44"/>
      <c r="R937" s="44"/>
      <c r="S937" s="44"/>
      <c r="T937" s="44"/>
      <c r="U937" s="44"/>
      <c r="V937" s="44"/>
      <c r="W937" s="44"/>
      <c r="X937" s="44"/>
      <c r="Y937" s="44"/>
    </row>
    <row r="938">
      <c r="A938" s="44"/>
      <c r="B938" s="44"/>
      <c r="C938" s="55"/>
      <c r="D938" s="44"/>
      <c r="E938" s="44"/>
      <c r="F938" s="44"/>
      <c r="G938" s="44"/>
      <c r="H938" s="44"/>
      <c r="I938" s="44"/>
      <c r="J938" s="44"/>
      <c r="K938" s="44"/>
      <c r="L938" s="44"/>
      <c r="M938" s="44"/>
      <c r="N938" s="44"/>
      <c r="O938" s="44"/>
      <c r="P938" s="44"/>
      <c r="Q938" s="44"/>
      <c r="R938" s="44"/>
      <c r="S938" s="44"/>
      <c r="T938" s="44"/>
      <c r="U938" s="44"/>
      <c r="V938" s="44"/>
      <c r="W938" s="44"/>
      <c r="X938" s="44"/>
      <c r="Y938" s="44"/>
    </row>
    <row r="939">
      <c r="A939" s="44"/>
      <c r="B939" s="44"/>
      <c r="C939" s="55"/>
      <c r="D939" s="44"/>
      <c r="E939" s="44"/>
      <c r="F939" s="44"/>
      <c r="G939" s="44"/>
      <c r="H939" s="44"/>
      <c r="I939" s="44"/>
      <c r="J939" s="44"/>
      <c r="K939" s="44"/>
      <c r="L939" s="44"/>
      <c r="M939" s="44"/>
      <c r="N939" s="44"/>
      <c r="O939" s="44"/>
      <c r="P939" s="44"/>
      <c r="Q939" s="44"/>
      <c r="R939" s="44"/>
      <c r="S939" s="44"/>
      <c r="T939" s="44"/>
      <c r="U939" s="44"/>
      <c r="V939" s="44"/>
      <c r="W939" s="44"/>
      <c r="X939" s="44"/>
      <c r="Y939" s="44"/>
    </row>
    <row r="940">
      <c r="A940" s="44"/>
      <c r="B940" s="44"/>
      <c r="C940" s="55"/>
      <c r="D940" s="44"/>
      <c r="E940" s="44"/>
      <c r="F940" s="44"/>
      <c r="G940" s="44"/>
      <c r="H940" s="44"/>
      <c r="I940" s="44"/>
      <c r="J940" s="44"/>
      <c r="K940" s="44"/>
      <c r="L940" s="44"/>
      <c r="M940" s="44"/>
      <c r="N940" s="44"/>
      <c r="O940" s="44"/>
      <c r="P940" s="44"/>
      <c r="Q940" s="44"/>
      <c r="R940" s="44"/>
      <c r="S940" s="44"/>
      <c r="T940" s="44"/>
      <c r="U940" s="44"/>
      <c r="V940" s="44"/>
      <c r="W940" s="44"/>
      <c r="X940" s="44"/>
      <c r="Y940" s="44"/>
    </row>
    <row r="941">
      <c r="A941" s="44"/>
      <c r="B941" s="44"/>
      <c r="C941" s="55"/>
      <c r="D941" s="44"/>
      <c r="E941" s="44"/>
      <c r="F941" s="44"/>
      <c r="G941" s="44"/>
      <c r="H941" s="44"/>
      <c r="I941" s="44"/>
      <c r="J941" s="44"/>
      <c r="K941" s="44"/>
      <c r="L941" s="44"/>
      <c r="M941" s="44"/>
      <c r="N941" s="44"/>
      <c r="O941" s="44"/>
      <c r="P941" s="44"/>
      <c r="Q941" s="44"/>
      <c r="R941" s="44"/>
      <c r="S941" s="44"/>
      <c r="T941" s="44"/>
      <c r="U941" s="44"/>
      <c r="V941" s="44"/>
      <c r="W941" s="44"/>
      <c r="X941" s="44"/>
      <c r="Y941" s="44"/>
    </row>
    <row r="942">
      <c r="A942" s="44"/>
      <c r="B942" s="44"/>
      <c r="C942" s="55"/>
      <c r="D942" s="44"/>
      <c r="E942" s="44"/>
      <c r="F942" s="44"/>
      <c r="G942" s="44"/>
      <c r="H942" s="44"/>
      <c r="I942" s="44"/>
      <c r="J942" s="44"/>
      <c r="K942" s="44"/>
      <c r="L942" s="44"/>
      <c r="M942" s="44"/>
      <c r="N942" s="44"/>
      <c r="O942" s="44"/>
      <c r="P942" s="44"/>
      <c r="Q942" s="44"/>
      <c r="R942" s="44"/>
      <c r="S942" s="44"/>
      <c r="T942" s="44"/>
      <c r="U942" s="44"/>
      <c r="V942" s="44"/>
      <c r="W942" s="44"/>
      <c r="X942" s="44"/>
      <c r="Y942" s="44"/>
    </row>
    <row r="943">
      <c r="A943" s="44"/>
      <c r="B943" s="44"/>
      <c r="C943" s="55"/>
      <c r="D943" s="44"/>
      <c r="E943" s="44"/>
      <c r="F943" s="44"/>
      <c r="G943" s="44"/>
      <c r="H943" s="44"/>
      <c r="I943" s="44"/>
      <c r="J943" s="44"/>
      <c r="K943" s="44"/>
      <c r="L943" s="44"/>
      <c r="M943" s="44"/>
      <c r="N943" s="44"/>
      <c r="O943" s="44"/>
      <c r="P943" s="44"/>
      <c r="Q943" s="44"/>
      <c r="R943" s="44"/>
      <c r="S943" s="44"/>
      <c r="T943" s="44"/>
      <c r="U943" s="44"/>
      <c r="V943" s="44"/>
      <c r="W943" s="44"/>
      <c r="X943" s="44"/>
      <c r="Y943" s="44"/>
    </row>
    <row r="944">
      <c r="A944" s="44"/>
      <c r="B944" s="44"/>
      <c r="C944" s="55"/>
      <c r="D944" s="44"/>
      <c r="E944" s="44"/>
      <c r="F944" s="44"/>
      <c r="G944" s="44"/>
      <c r="H944" s="44"/>
      <c r="I944" s="44"/>
      <c r="J944" s="44"/>
      <c r="K944" s="44"/>
      <c r="L944" s="44"/>
      <c r="M944" s="44"/>
      <c r="N944" s="44"/>
      <c r="O944" s="44"/>
      <c r="P944" s="44"/>
      <c r="Q944" s="44"/>
      <c r="R944" s="44"/>
      <c r="S944" s="44"/>
      <c r="T944" s="44"/>
      <c r="U944" s="44"/>
      <c r="V944" s="44"/>
      <c r="W944" s="44"/>
      <c r="X944" s="44"/>
      <c r="Y944" s="44"/>
    </row>
    <row r="945">
      <c r="A945" s="44"/>
      <c r="B945" s="44"/>
      <c r="C945" s="55"/>
      <c r="D945" s="44"/>
      <c r="E945" s="44"/>
      <c r="F945" s="44"/>
      <c r="G945" s="44"/>
      <c r="H945" s="44"/>
      <c r="I945" s="44"/>
      <c r="J945" s="44"/>
      <c r="K945" s="44"/>
      <c r="L945" s="44"/>
      <c r="M945" s="44"/>
      <c r="N945" s="44"/>
      <c r="O945" s="44"/>
      <c r="P945" s="44"/>
      <c r="Q945" s="44"/>
      <c r="R945" s="44"/>
      <c r="S945" s="44"/>
      <c r="T945" s="44"/>
      <c r="U945" s="44"/>
      <c r="V945" s="44"/>
      <c r="W945" s="44"/>
      <c r="X945" s="44"/>
      <c r="Y945" s="44"/>
    </row>
    <row r="946">
      <c r="A946" s="44"/>
      <c r="B946" s="44"/>
      <c r="C946" s="55"/>
      <c r="D946" s="44"/>
      <c r="E946" s="44"/>
      <c r="F946" s="44"/>
      <c r="G946" s="44"/>
      <c r="H946" s="44"/>
      <c r="I946" s="44"/>
      <c r="J946" s="44"/>
      <c r="K946" s="44"/>
      <c r="L946" s="44"/>
      <c r="M946" s="44"/>
      <c r="N946" s="44"/>
      <c r="O946" s="44"/>
      <c r="P946" s="44"/>
      <c r="Q946" s="44"/>
      <c r="R946" s="44"/>
      <c r="S946" s="44"/>
      <c r="T946" s="44"/>
      <c r="U946" s="44"/>
      <c r="V946" s="44"/>
      <c r="W946" s="44"/>
      <c r="X946" s="44"/>
      <c r="Y946" s="44"/>
    </row>
    <row r="947">
      <c r="A947" s="44"/>
      <c r="B947" s="44"/>
      <c r="C947" s="55"/>
      <c r="D947" s="44"/>
      <c r="E947" s="44"/>
      <c r="F947" s="44"/>
      <c r="G947" s="44"/>
      <c r="H947" s="44"/>
      <c r="I947" s="44"/>
      <c r="J947" s="44"/>
      <c r="K947" s="44"/>
      <c r="L947" s="44"/>
      <c r="M947" s="44"/>
      <c r="N947" s="44"/>
      <c r="O947" s="44"/>
      <c r="P947" s="44"/>
      <c r="Q947" s="44"/>
      <c r="R947" s="44"/>
      <c r="S947" s="44"/>
      <c r="T947" s="44"/>
      <c r="U947" s="44"/>
      <c r="V947" s="44"/>
      <c r="W947" s="44"/>
      <c r="X947" s="44"/>
      <c r="Y947" s="44"/>
    </row>
    <row r="948">
      <c r="A948" s="44"/>
      <c r="B948" s="44"/>
      <c r="C948" s="55"/>
      <c r="D948" s="44"/>
      <c r="E948" s="44"/>
      <c r="F948" s="44"/>
      <c r="G948" s="44"/>
      <c r="H948" s="44"/>
      <c r="I948" s="44"/>
      <c r="J948" s="44"/>
      <c r="K948" s="44"/>
      <c r="L948" s="44"/>
      <c r="M948" s="44"/>
      <c r="N948" s="44"/>
      <c r="O948" s="44"/>
      <c r="P948" s="44"/>
      <c r="Q948" s="44"/>
      <c r="R948" s="44"/>
      <c r="S948" s="44"/>
      <c r="T948" s="44"/>
      <c r="U948" s="44"/>
      <c r="V948" s="44"/>
      <c r="W948" s="44"/>
      <c r="X948" s="44"/>
      <c r="Y948" s="44"/>
    </row>
    <row r="949">
      <c r="A949" s="44"/>
      <c r="B949" s="44"/>
      <c r="C949" s="55"/>
      <c r="D949" s="44"/>
      <c r="E949" s="44"/>
      <c r="F949" s="44"/>
      <c r="G949" s="44"/>
      <c r="H949" s="44"/>
      <c r="I949" s="44"/>
      <c r="J949" s="44"/>
      <c r="K949" s="44"/>
      <c r="L949" s="44"/>
      <c r="M949" s="44"/>
      <c r="N949" s="44"/>
      <c r="O949" s="44"/>
      <c r="P949" s="44"/>
      <c r="Q949" s="44"/>
      <c r="R949" s="44"/>
      <c r="S949" s="44"/>
      <c r="T949" s="44"/>
      <c r="U949" s="44"/>
      <c r="V949" s="44"/>
      <c r="W949" s="44"/>
      <c r="X949" s="44"/>
      <c r="Y949" s="44"/>
    </row>
    <row r="950">
      <c r="A950" s="44"/>
      <c r="B950" s="44"/>
      <c r="C950" s="55"/>
      <c r="D950" s="44"/>
      <c r="E950" s="44"/>
      <c r="F950" s="44"/>
      <c r="G950" s="44"/>
      <c r="H950" s="44"/>
      <c r="I950" s="44"/>
      <c r="J950" s="44"/>
      <c r="K950" s="44"/>
      <c r="L950" s="44"/>
      <c r="M950" s="44"/>
      <c r="N950" s="44"/>
      <c r="O950" s="44"/>
      <c r="P950" s="44"/>
      <c r="Q950" s="44"/>
      <c r="R950" s="44"/>
      <c r="S950" s="44"/>
      <c r="T950" s="44"/>
      <c r="U950" s="44"/>
      <c r="V950" s="44"/>
      <c r="W950" s="44"/>
      <c r="X950" s="44"/>
      <c r="Y950" s="44"/>
    </row>
    <row r="951">
      <c r="A951" s="44"/>
      <c r="B951" s="44"/>
      <c r="C951" s="55"/>
      <c r="D951" s="44"/>
      <c r="E951" s="44"/>
      <c r="F951" s="44"/>
      <c r="G951" s="44"/>
      <c r="H951" s="44"/>
      <c r="I951" s="44"/>
      <c r="J951" s="44"/>
      <c r="K951" s="44"/>
      <c r="L951" s="44"/>
      <c r="M951" s="44"/>
      <c r="N951" s="44"/>
      <c r="O951" s="44"/>
      <c r="P951" s="44"/>
      <c r="Q951" s="44"/>
      <c r="R951" s="44"/>
      <c r="S951" s="44"/>
      <c r="T951" s="44"/>
      <c r="U951" s="44"/>
      <c r="V951" s="44"/>
      <c r="W951" s="44"/>
      <c r="X951" s="44"/>
      <c r="Y951" s="44"/>
    </row>
    <row r="952">
      <c r="A952" s="44"/>
      <c r="B952" s="44"/>
      <c r="C952" s="55"/>
      <c r="D952" s="44"/>
      <c r="E952" s="44"/>
      <c r="F952" s="44"/>
      <c r="G952" s="44"/>
      <c r="H952" s="44"/>
      <c r="I952" s="44"/>
      <c r="J952" s="44"/>
      <c r="K952" s="44"/>
      <c r="L952" s="44"/>
      <c r="M952" s="44"/>
      <c r="N952" s="44"/>
      <c r="O952" s="44"/>
      <c r="P952" s="44"/>
      <c r="Q952" s="44"/>
      <c r="R952" s="44"/>
      <c r="S952" s="44"/>
      <c r="T952" s="44"/>
      <c r="U952" s="44"/>
      <c r="V952" s="44"/>
      <c r="W952" s="44"/>
      <c r="X952" s="44"/>
      <c r="Y952" s="44"/>
    </row>
    <row r="953">
      <c r="A953" s="44"/>
      <c r="B953" s="44"/>
      <c r="C953" s="55"/>
      <c r="D953" s="44"/>
      <c r="E953" s="44"/>
      <c r="F953" s="44"/>
      <c r="G953" s="44"/>
      <c r="H953" s="44"/>
      <c r="I953" s="44"/>
      <c r="J953" s="44"/>
      <c r="K953" s="44"/>
      <c r="L953" s="44"/>
      <c r="M953" s="44"/>
      <c r="N953" s="44"/>
      <c r="O953" s="44"/>
      <c r="P953" s="44"/>
      <c r="Q953" s="44"/>
      <c r="R953" s="44"/>
      <c r="S953" s="44"/>
      <c r="T953" s="44"/>
      <c r="U953" s="44"/>
      <c r="V953" s="44"/>
      <c r="W953" s="44"/>
      <c r="X953" s="44"/>
      <c r="Y953" s="44"/>
    </row>
    <row r="954">
      <c r="A954" s="44"/>
      <c r="B954" s="44"/>
      <c r="C954" s="55"/>
      <c r="D954" s="44"/>
      <c r="E954" s="44"/>
      <c r="F954" s="44"/>
      <c r="G954" s="44"/>
      <c r="H954" s="44"/>
      <c r="I954" s="44"/>
      <c r="J954" s="44"/>
      <c r="K954" s="44"/>
      <c r="L954" s="44"/>
      <c r="M954" s="44"/>
      <c r="N954" s="44"/>
      <c r="O954" s="44"/>
      <c r="P954" s="44"/>
      <c r="Q954" s="44"/>
      <c r="R954" s="44"/>
      <c r="S954" s="44"/>
      <c r="T954" s="44"/>
      <c r="U954" s="44"/>
      <c r="V954" s="44"/>
      <c r="W954" s="44"/>
      <c r="X954" s="44"/>
      <c r="Y954" s="44"/>
    </row>
    <row r="955">
      <c r="A955" s="44"/>
      <c r="B955" s="44"/>
      <c r="C955" s="55"/>
      <c r="D955" s="44"/>
      <c r="E955" s="44"/>
      <c r="F955" s="44"/>
      <c r="G955" s="44"/>
      <c r="H955" s="44"/>
      <c r="I955" s="44"/>
      <c r="J955" s="44"/>
      <c r="K955" s="44"/>
      <c r="L955" s="44"/>
      <c r="M955" s="44"/>
      <c r="N955" s="44"/>
      <c r="O955" s="44"/>
      <c r="P955" s="44"/>
      <c r="Q955" s="44"/>
      <c r="R955" s="44"/>
      <c r="S955" s="44"/>
      <c r="T955" s="44"/>
      <c r="U955" s="44"/>
      <c r="V955" s="44"/>
      <c r="W955" s="44"/>
      <c r="X955" s="44"/>
      <c r="Y955" s="44"/>
    </row>
    <row r="956">
      <c r="A956" s="44"/>
      <c r="B956" s="44"/>
      <c r="C956" s="55"/>
      <c r="D956" s="44"/>
      <c r="E956" s="44"/>
      <c r="F956" s="44"/>
      <c r="G956" s="44"/>
      <c r="H956" s="44"/>
      <c r="I956" s="44"/>
      <c r="J956" s="44"/>
      <c r="K956" s="44"/>
      <c r="L956" s="44"/>
      <c r="M956" s="44"/>
      <c r="N956" s="44"/>
      <c r="O956" s="44"/>
      <c r="P956" s="44"/>
      <c r="Q956" s="44"/>
      <c r="R956" s="44"/>
      <c r="S956" s="44"/>
      <c r="T956" s="44"/>
      <c r="U956" s="44"/>
      <c r="V956" s="44"/>
      <c r="W956" s="44"/>
      <c r="X956" s="44"/>
      <c r="Y956" s="44"/>
    </row>
    <row r="957">
      <c r="A957" s="44"/>
      <c r="B957" s="44"/>
      <c r="C957" s="55"/>
      <c r="D957" s="44"/>
      <c r="E957" s="44"/>
      <c r="F957" s="44"/>
      <c r="G957" s="44"/>
      <c r="H957" s="44"/>
      <c r="I957" s="44"/>
      <c r="J957" s="44"/>
      <c r="K957" s="44"/>
      <c r="L957" s="44"/>
      <c r="M957" s="44"/>
      <c r="N957" s="44"/>
      <c r="O957" s="44"/>
      <c r="P957" s="44"/>
      <c r="Q957" s="44"/>
      <c r="R957" s="44"/>
      <c r="S957" s="44"/>
      <c r="T957" s="44"/>
      <c r="U957" s="44"/>
      <c r="V957" s="44"/>
      <c r="W957" s="44"/>
      <c r="X957" s="44"/>
      <c r="Y957" s="44"/>
    </row>
    <row r="958">
      <c r="A958" s="44"/>
      <c r="B958" s="44"/>
      <c r="C958" s="55"/>
      <c r="D958" s="44"/>
      <c r="E958" s="44"/>
      <c r="F958" s="44"/>
      <c r="G958" s="44"/>
      <c r="H958" s="44"/>
      <c r="I958" s="44"/>
      <c r="J958" s="44"/>
      <c r="K958" s="44"/>
      <c r="L958" s="44"/>
      <c r="M958" s="44"/>
      <c r="N958" s="44"/>
      <c r="O958" s="44"/>
      <c r="P958" s="44"/>
      <c r="Q958" s="44"/>
      <c r="R958" s="44"/>
      <c r="S958" s="44"/>
      <c r="T958" s="44"/>
      <c r="U958" s="44"/>
      <c r="V958" s="44"/>
      <c r="W958" s="44"/>
      <c r="X958" s="44"/>
      <c r="Y958" s="44"/>
    </row>
    <row r="959">
      <c r="A959" s="44"/>
      <c r="B959" s="44"/>
      <c r="C959" s="55"/>
      <c r="D959" s="44"/>
      <c r="E959" s="44"/>
      <c r="F959" s="44"/>
      <c r="G959" s="44"/>
      <c r="H959" s="44"/>
      <c r="I959" s="44"/>
      <c r="J959" s="44"/>
      <c r="K959" s="44"/>
      <c r="L959" s="44"/>
      <c r="M959" s="44"/>
      <c r="N959" s="44"/>
      <c r="O959" s="44"/>
      <c r="P959" s="44"/>
      <c r="Q959" s="44"/>
      <c r="R959" s="44"/>
      <c r="S959" s="44"/>
      <c r="T959" s="44"/>
      <c r="U959" s="44"/>
      <c r="V959" s="44"/>
      <c r="W959" s="44"/>
      <c r="X959" s="44"/>
      <c r="Y959" s="44"/>
    </row>
    <row r="960">
      <c r="A960" s="44"/>
      <c r="B960" s="44"/>
      <c r="C960" s="55"/>
      <c r="D960" s="44"/>
      <c r="E960" s="44"/>
      <c r="F960" s="44"/>
      <c r="G960" s="44"/>
      <c r="H960" s="44"/>
      <c r="I960" s="44"/>
      <c r="J960" s="44"/>
      <c r="K960" s="44"/>
      <c r="L960" s="44"/>
      <c r="M960" s="44"/>
      <c r="N960" s="44"/>
      <c r="O960" s="44"/>
      <c r="P960" s="44"/>
      <c r="Q960" s="44"/>
      <c r="R960" s="44"/>
      <c r="S960" s="44"/>
      <c r="T960" s="44"/>
      <c r="U960" s="44"/>
      <c r="V960" s="44"/>
      <c r="W960" s="44"/>
      <c r="X960" s="44"/>
      <c r="Y960" s="44"/>
    </row>
    <row r="961">
      <c r="A961" s="44"/>
      <c r="B961" s="44"/>
      <c r="C961" s="55"/>
      <c r="D961" s="44"/>
      <c r="E961" s="44"/>
      <c r="F961" s="44"/>
      <c r="G961" s="44"/>
      <c r="H961" s="44"/>
      <c r="I961" s="44"/>
      <c r="J961" s="44"/>
      <c r="K961" s="44"/>
      <c r="L961" s="44"/>
      <c r="M961" s="44"/>
      <c r="N961" s="44"/>
      <c r="O961" s="44"/>
      <c r="P961" s="44"/>
      <c r="Q961" s="44"/>
      <c r="R961" s="44"/>
      <c r="S961" s="44"/>
      <c r="T961" s="44"/>
      <c r="U961" s="44"/>
      <c r="V961" s="44"/>
      <c r="W961" s="44"/>
      <c r="X961" s="44"/>
      <c r="Y961" s="44"/>
    </row>
    <row r="962">
      <c r="A962" s="44"/>
      <c r="B962" s="44"/>
      <c r="C962" s="55"/>
      <c r="D962" s="44"/>
      <c r="E962" s="44"/>
      <c r="F962" s="44"/>
      <c r="G962" s="44"/>
      <c r="H962" s="44"/>
      <c r="I962" s="44"/>
      <c r="J962" s="44"/>
      <c r="K962" s="44"/>
      <c r="L962" s="44"/>
      <c r="M962" s="44"/>
      <c r="N962" s="44"/>
      <c r="O962" s="44"/>
      <c r="P962" s="44"/>
      <c r="Q962" s="44"/>
      <c r="R962" s="44"/>
      <c r="S962" s="44"/>
      <c r="T962" s="44"/>
      <c r="U962" s="44"/>
      <c r="V962" s="44"/>
      <c r="W962" s="44"/>
      <c r="X962" s="44"/>
      <c r="Y962" s="44"/>
    </row>
    <row r="963">
      <c r="A963" s="44"/>
      <c r="B963" s="44"/>
      <c r="C963" s="55"/>
      <c r="D963" s="44"/>
      <c r="E963" s="44"/>
      <c r="F963" s="44"/>
      <c r="G963" s="44"/>
      <c r="H963" s="44"/>
      <c r="I963" s="44"/>
      <c r="J963" s="44"/>
      <c r="K963" s="44"/>
      <c r="L963" s="44"/>
      <c r="M963" s="44"/>
      <c r="N963" s="44"/>
      <c r="O963" s="44"/>
      <c r="P963" s="44"/>
      <c r="Q963" s="44"/>
      <c r="R963" s="44"/>
      <c r="S963" s="44"/>
      <c r="T963" s="44"/>
      <c r="U963" s="44"/>
      <c r="V963" s="44"/>
      <c r="W963" s="44"/>
      <c r="X963" s="44"/>
      <c r="Y963" s="44"/>
    </row>
    <row r="964">
      <c r="A964" s="44"/>
      <c r="B964" s="44"/>
      <c r="C964" s="55"/>
      <c r="D964" s="44"/>
      <c r="E964" s="44"/>
      <c r="F964" s="44"/>
      <c r="G964" s="44"/>
      <c r="H964" s="44"/>
      <c r="I964" s="44"/>
      <c r="J964" s="44"/>
      <c r="K964" s="44"/>
      <c r="L964" s="44"/>
      <c r="M964" s="44"/>
      <c r="N964" s="44"/>
      <c r="O964" s="44"/>
      <c r="P964" s="44"/>
      <c r="Q964" s="44"/>
      <c r="R964" s="44"/>
      <c r="S964" s="44"/>
      <c r="T964" s="44"/>
      <c r="U964" s="44"/>
      <c r="V964" s="44"/>
      <c r="W964" s="44"/>
      <c r="X964" s="44"/>
      <c r="Y964" s="44"/>
    </row>
    <row r="965">
      <c r="A965" s="44"/>
      <c r="B965" s="44"/>
      <c r="C965" s="55"/>
      <c r="D965" s="44"/>
      <c r="E965" s="44"/>
      <c r="F965" s="44"/>
      <c r="G965" s="44"/>
      <c r="H965" s="44"/>
      <c r="I965" s="44"/>
      <c r="J965" s="44"/>
      <c r="K965" s="44"/>
      <c r="L965" s="44"/>
      <c r="M965" s="44"/>
      <c r="N965" s="44"/>
      <c r="O965" s="44"/>
      <c r="P965" s="44"/>
      <c r="Q965" s="44"/>
      <c r="R965" s="44"/>
      <c r="S965" s="44"/>
      <c r="T965" s="44"/>
      <c r="U965" s="44"/>
      <c r="V965" s="44"/>
      <c r="W965" s="44"/>
      <c r="X965" s="44"/>
      <c r="Y965" s="44"/>
    </row>
    <row r="966">
      <c r="A966" s="44"/>
      <c r="B966" s="44"/>
      <c r="C966" s="55"/>
      <c r="D966" s="44"/>
      <c r="E966" s="44"/>
      <c r="F966" s="44"/>
      <c r="G966" s="44"/>
      <c r="H966" s="44"/>
      <c r="I966" s="44"/>
      <c r="J966" s="44"/>
      <c r="K966" s="44"/>
      <c r="L966" s="44"/>
      <c r="M966" s="44"/>
      <c r="N966" s="44"/>
      <c r="O966" s="44"/>
      <c r="P966" s="44"/>
      <c r="Q966" s="44"/>
      <c r="R966" s="44"/>
      <c r="S966" s="44"/>
      <c r="T966" s="44"/>
      <c r="U966" s="44"/>
      <c r="V966" s="44"/>
      <c r="W966" s="44"/>
      <c r="X966" s="44"/>
      <c r="Y966" s="44"/>
    </row>
    <row r="967">
      <c r="A967" s="44"/>
      <c r="B967" s="44"/>
      <c r="C967" s="55"/>
      <c r="D967" s="44"/>
      <c r="E967" s="44"/>
      <c r="F967" s="44"/>
      <c r="G967" s="44"/>
      <c r="H967" s="44"/>
      <c r="I967" s="44"/>
      <c r="J967" s="44"/>
      <c r="K967" s="44"/>
      <c r="L967" s="44"/>
      <c r="M967" s="44"/>
      <c r="N967" s="44"/>
      <c r="O967" s="44"/>
      <c r="P967" s="44"/>
      <c r="Q967" s="44"/>
      <c r="R967" s="44"/>
      <c r="S967" s="44"/>
      <c r="T967" s="44"/>
      <c r="U967" s="44"/>
      <c r="V967" s="44"/>
      <c r="W967" s="44"/>
      <c r="X967" s="44"/>
      <c r="Y967" s="44"/>
    </row>
    <row r="968">
      <c r="A968" s="44"/>
      <c r="B968" s="44"/>
      <c r="C968" s="55"/>
      <c r="D968" s="44"/>
      <c r="E968" s="44"/>
      <c r="F968" s="44"/>
      <c r="G968" s="44"/>
      <c r="H968" s="44"/>
      <c r="I968" s="44"/>
      <c r="J968" s="44"/>
      <c r="K968" s="44"/>
      <c r="L968" s="44"/>
      <c r="M968" s="44"/>
      <c r="N968" s="44"/>
      <c r="O968" s="44"/>
      <c r="P968" s="44"/>
      <c r="Q968" s="44"/>
      <c r="R968" s="44"/>
      <c r="S968" s="44"/>
      <c r="T968" s="44"/>
      <c r="U968" s="44"/>
      <c r="V968" s="44"/>
      <c r="W968" s="44"/>
      <c r="X968" s="44"/>
      <c r="Y968" s="44"/>
    </row>
    <row r="969">
      <c r="A969" s="44"/>
      <c r="B969" s="44"/>
      <c r="C969" s="55"/>
      <c r="D969" s="44"/>
      <c r="E969" s="44"/>
      <c r="F969" s="44"/>
      <c r="G969" s="44"/>
      <c r="H969" s="44"/>
      <c r="I969" s="44"/>
      <c r="J969" s="44"/>
      <c r="K969" s="44"/>
      <c r="L969" s="44"/>
      <c r="M969" s="44"/>
      <c r="N969" s="44"/>
      <c r="O969" s="44"/>
      <c r="P969" s="44"/>
      <c r="Q969" s="44"/>
      <c r="R969" s="44"/>
      <c r="S969" s="44"/>
      <c r="T969" s="44"/>
      <c r="U969" s="44"/>
      <c r="V969" s="44"/>
      <c r="W969" s="44"/>
      <c r="X969" s="44"/>
      <c r="Y969" s="44"/>
    </row>
    <row r="970">
      <c r="A970" s="44"/>
      <c r="B970" s="44"/>
      <c r="C970" s="55"/>
      <c r="D970" s="44"/>
      <c r="E970" s="44"/>
      <c r="F970" s="44"/>
      <c r="G970" s="44"/>
      <c r="H970" s="44"/>
      <c r="I970" s="44"/>
      <c r="J970" s="44"/>
      <c r="K970" s="44"/>
      <c r="L970" s="44"/>
      <c r="M970" s="44"/>
      <c r="N970" s="44"/>
      <c r="O970" s="44"/>
      <c r="P970" s="44"/>
      <c r="Q970" s="44"/>
      <c r="R970" s="44"/>
      <c r="S970" s="44"/>
      <c r="T970" s="44"/>
      <c r="U970" s="44"/>
      <c r="V970" s="44"/>
      <c r="W970" s="44"/>
      <c r="X970" s="44"/>
      <c r="Y970" s="44"/>
    </row>
    <row r="971">
      <c r="A971" s="44"/>
      <c r="B971" s="44"/>
      <c r="C971" s="55"/>
      <c r="D971" s="44"/>
      <c r="E971" s="44"/>
      <c r="F971" s="44"/>
      <c r="G971" s="44"/>
      <c r="H971" s="44"/>
      <c r="I971" s="44"/>
      <c r="J971" s="44"/>
      <c r="K971" s="44"/>
      <c r="L971" s="44"/>
      <c r="M971" s="44"/>
      <c r="N971" s="44"/>
      <c r="O971" s="44"/>
      <c r="P971" s="44"/>
      <c r="Q971" s="44"/>
      <c r="R971" s="44"/>
      <c r="S971" s="44"/>
      <c r="T971" s="44"/>
      <c r="U971" s="44"/>
      <c r="V971" s="44"/>
      <c r="W971" s="44"/>
      <c r="X971" s="44"/>
      <c r="Y971" s="44"/>
    </row>
    <row r="972">
      <c r="A972" s="44"/>
      <c r="B972" s="44"/>
      <c r="C972" s="55"/>
      <c r="D972" s="44"/>
      <c r="E972" s="44"/>
      <c r="F972" s="44"/>
      <c r="G972" s="44"/>
      <c r="H972" s="44"/>
      <c r="I972" s="44"/>
      <c r="J972" s="44"/>
      <c r="K972" s="44"/>
      <c r="L972" s="44"/>
      <c r="M972" s="44"/>
      <c r="N972" s="44"/>
      <c r="O972" s="44"/>
      <c r="P972" s="44"/>
      <c r="Q972" s="44"/>
      <c r="R972" s="44"/>
      <c r="S972" s="44"/>
      <c r="T972" s="44"/>
      <c r="U972" s="44"/>
      <c r="V972" s="44"/>
      <c r="W972" s="44"/>
      <c r="X972" s="44"/>
      <c r="Y972" s="44"/>
    </row>
    <row r="973">
      <c r="A973" s="44"/>
      <c r="B973" s="44"/>
      <c r="C973" s="55"/>
      <c r="D973" s="44"/>
      <c r="E973" s="44"/>
      <c r="F973" s="44"/>
      <c r="G973" s="44"/>
      <c r="H973" s="44"/>
      <c r="I973" s="44"/>
      <c r="J973" s="44"/>
      <c r="K973" s="44"/>
      <c r="L973" s="44"/>
      <c r="M973" s="44"/>
      <c r="N973" s="44"/>
      <c r="O973" s="44"/>
      <c r="P973" s="44"/>
      <c r="Q973" s="44"/>
      <c r="R973" s="44"/>
      <c r="S973" s="44"/>
      <c r="T973" s="44"/>
      <c r="U973" s="44"/>
      <c r="V973" s="44"/>
      <c r="W973" s="44"/>
      <c r="X973" s="44"/>
      <c r="Y973" s="44"/>
    </row>
    <row r="974">
      <c r="A974" s="44"/>
      <c r="B974" s="44"/>
      <c r="C974" s="55"/>
      <c r="D974" s="44"/>
      <c r="E974" s="44"/>
      <c r="F974" s="44"/>
      <c r="G974" s="44"/>
      <c r="H974" s="44"/>
      <c r="I974" s="44"/>
      <c r="J974" s="44"/>
      <c r="K974" s="44"/>
      <c r="L974" s="44"/>
      <c r="M974" s="44"/>
      <c r="N974" s="44"/>
      <c r="O974" s="44"/>
      <c r="P974" s="44"/>
      <c r="Q974" s="44"/>
      <c r="R974" s="44"/>
      <c r="S974" s="44"/>
      <c r="T974" s="44"/>
      <c r="U974" s="44"/>
      <c r="V974" s="44"/>
      <c r="W974" s="44"/>
      <c r="X974" s="44"/>
      <c r="Y974" s="44"/>
    </row>
    <row r="975">
      <c r="A975" s="44"/>
      <c r="B975" s="44"/>
      <c r="C975" s="55"/>
      <c r="D975" s="44"/>
      <c r="E975" s="44"/>
      <c r="F975" s="44"/>
      <c r="G975" s="44"/>
      <c r="H975" s="44"/>
      <c r="I975" s="44"/>
      <c r="J975" s="44"/>
      <c r="K975" s="44"/>
      <c r="L975" s="44"/>
      <c r="M975" s="44"/>
      <c r="N975" s="44"/>
      <c r="O975" s="44"/>
      <c r="P975" s="44"/>
      <c r="Q975" s="44"/>
      <c r="R975" s="44"/>
      <c r="S975" s="44"/>
      <c r="T975" s="44"/>
      <c r="U975" s="44"/>
      <c r="V975" s="44"/>
      <c r="W975" s="44"/>
      <c r="X975" s="44"/>
      <c r="Y975" s="44"/>
    </row>
    <row r="976">
      <c r="A976" s="44"/>
      <c r="B976" s="44"/>
      <c r="C976" s="55"/>
      <c r="D976" s="44"/>
      <c r="E976" s="44"/>
      <c r="F976" s="44"/>
      <c r="G976" s="44"/>
      <c r="H976" s="44"/>
      <c r="I976" s="44"/>
      <c r="J976" s="44"/>
      <c r="K976" s="44"/>
      <c r="L976" s="44"/>
      <c r="M976" s="44"/>
      <c r="N976" s="44"/>
      <c r="O976" s="44"/>
      <c r="P976" s="44"/>
      <c r="Q976" s="44"/>
      <c r="R976" s="44"/>
      <c r="S976" s="44"/>
      <c r="T976" s="44"/>
      <c r="U976" s="44"/>
      <c r="V976" s="44"/>
      <c r="W976" s="44"/>
      <c r="X976" s="44"/>
      <c r="Y976" s="44"/>
    </row>
    <row r="977">
      <c r="A977" s="44"/>
      <c r="B977" s="44"/>
      <c r="C977" s="55"/>
      <c r="D977" s="44"/>
      <c r="E977" s="44"/>
      <c r="F977" s="44"/>
      <c r="G977" s="44"/>
      <c r="H977" s="44"/>
      <c r="I977" s="44"/>
      <c r="J977" s="44"/>
      <c r="K977" s="44"/>
      <c r="L977" s="44"/>
      <c r="M977" s="44"/>
      <c r="N977" s="44"/>
      <c r="O977" s="44"/>
      <c r="P977" s="44"/>
      <c r="Q977" s="44"/>
      <c r="R977" s="44"/>
      <c r="S977" s="44"/>
      <c r="T977" s="44"/>
      <c r="U977" s="44"/>
      <c r="V977" s="44"/>
      <c r="W977" s="44"/>
      <c r="X977" s="44"/>
      <c r="Y977" s="44"/>
    </row>
    <row r="978">
      <c r="A978" s="44"/>
      <c r="B978" s="44"/>
      <c r="C978" s="55"/>
      <c r="D978" s="44"/>
      <c r="E978" s="44"/>
      <c r="F978" s="44"/>
      <c r="G978" s="44"/>
      <c r="H978" s="44"/>
      <c r="I978" s="44"/>
      <c r="J978" s="44"/>
      <c r="K978" s="44"/>
      <c r="L978" s="44"/>
      <c r="M978" s="44"/>
      <c r="N978" s="44"/>
      <c r="O978" s="44"/>
      <c r="P978" s="44"/>
      <c r="Q978" s="44"/>
      <c r="R978" s="44"/>
      <c r="S978" s="44"/>
      <c r="T978" s="44"/>
      <c r="U978" s="44"/>
      <c r="V978" s="44"/>
      <c r="W978" s="44"/>
      <c r="X978" s="44"/>
      <c r="Y978" s="44"/>
    </row>
    <row r="979">
      <c r="A979" s="44"/>
      <c r="B979" s="44"/>
      <c r="C979" s="55"/>
      <c r="D979" s="44"/>
      <c r="E979" s="44"/>
      <c r="F979" s="44"/>
      <c r="G979" s="44"/>
      <c r="H979" s="44"/>
      <c r="I979" s="44"/>
      <c r="J979" s="44"/>
      <c r="K979" s="44"/>
      <c r="L979" s="44"/>
      <c r="M979" s="44"/>
      <c r="N979" s="44"/>
      <c r="O979" s="44"/>
      <c r="P979" s="44"/>
      <c r="Q979" s="44"/>
      <c r="R979" s="44"/>
      <c r="S979" s="44"/>
      <c r="T979" s="44"/>
      <c r="U979" s="44"/>
      <c r="V979" s="44"/>
      <c r="W979" s="44"/>
      <c r="X979" s="44"/>
      <c r="Y979" s="44"/>
    </row>
    <row r="980">
      <c r="A980" s="44"/>
      <c r="B980" s="44"/>
      <c r="C980" s="55"/>
      <c r="D980" s="44"/>
      <c r="E980" s="44"/>
      <c r="F980" s="44"/>
      <c r="G980" s="44"/>
      <c r="H980" s="44"/>
      <c r="I980" s="44"/>
      <c r="J980" s="44"/>
      <c r="K980" s="44"/>
      <c r="L980" s="44"/>
      <c r="M980" s="44"/>
      <c r="N980" s="44"/>
      <c r="O980" s="44"/>
      <c r="P980" s="44"/>
      <c r="Q980" s="44"/>
      <c r="R980" s="44"/>
      <c r="S980" s="44"/>
      <c r="T980" s="44"/>
      <c r="U980" s="44"/>
      <c r="V980" s="44"/>
      <c r="W980" s="44"/>
      <c r="X980" s="44"/>
      <c r="Y980" s="44"/>
    </row>
    <row r="981">
      <c r="A981" s="44"/>
      <c r="B981" s="44"/>
      <c r="C981" s="55"/>
      <c r="D981" s="44"/>
      <c r="E981" s="44"/>
      <c r="F981" s="44"/>
      <c r="G981" s="44"/>
      <c r="H981" s="44"/>
      <c r="I981" s="44"/>
      <c r="J981" s="44"/>
      <c r="K981" s="44"/>
      <c r="L981" s="44"/>
      <c r="M981" s="44"/>
      <c r="N981" s="44"/>
      <c r="O981" s="44"/>
      <c r="P981" s="44"/>
      <c r="Q981" s="44"/>
      <c r="R981" s="44"/>
      <c r="S981" s="44"/>
      <c r="T981" s="44"/>
      <c r="U981" s="44"/>
      <c r="V981" s="44"/>
      <c r="W981" s="44"/>
      <c r="X981" s="44"/>
      <c r="Y981" s="44"/>
    </row>
    <row r="982">
      <c r="A982" s="44"/>
      <c r="B982" s="44"/>
      <c r="C982" s="55"/>
      <c r="D982" s="44"/>
      <c r="E982" s="44"/>
      <c r="F982" s="44"/>
      <c r="G982" s="44"/>
      <c r="H982" s="44"/>
      <c r="I982" s="44"/>
      <c r="J982" s="44"/>
      <c r="K982" s="44"/>
      <c r="L982" s="44"/>
      <c r="M982" s="44"/>
      <c r="N982" s="44"/>
      <c r="O982" s="44"/>
      <c r="P982" s="44"/>
      <c r="Q982" s="44"/>
      <c r="R982" s="44"/>
      <c r="S982" s="44"/>
      <c r="T982" s="44"/>
      <c r="U982" s="44"/>
      <c r="V982" s="44"/>
      <c r="W982" s="44"/>
      <c r="X982" s="44"/>
      <c r="Y982" s="44"/>
    </row>
    <row r="983">
      <c r="A983" s="44"/>
      <c r="B983" s="44"/>
      <c r="C983" s="55"/>
      <c r="D983" s="44"/>
      <c r="E983" s="44"/>
      <c r="F983" s="44"/>
      <c r="G983" s="44"/>
      <c r="H983" s="44"/>
      <c r="I983" s="44"/>
      <c r="J983" s="44"/>
      <c r="K983" s="44"/>
      <c r="L983" s="44"/>
      <c r="M983" s="44"/>
      <c r="N983" s="44"/>
      <c r="O983" s="44"/>
      <c r="P983" s="44"/>
      <c r="Q983" s="44"/>
      <c r="R983" s="44"/>
      <c r="S983" s="44"/>
      <c r="T983" s="44"/>
      <c r="U983" s="44"/>
      <c r="V983" s="44"/>
      <c r="W983" s="44"/>
      <c r="X983" s="44"/>
      <c r="Y983" s="44"/>
    </row>
    <row r="984">
      <c r="A984" s="44"/>
      <c r="B984" s="44"/>
      <c r="C984" s="55"/>
      <c r="D984" s="44"/>
      <c r="E984" s="44"/>
      <c r="F984" s="44"/>
      <c r="G984" s="44"/>
      <c r="H984" s="44"/>
      <c r="I984" s="44"/>
      <c r="J984" s="44"/>
      <c r="K984" s="44"/>
      <c r="L984" s="44"/>
      <c r="M984" s="44"/>
      <c r="N984" s="44"/>
      <c r="O984" s="44"/>
      <c r="P984" s="44"/>
      <c r="Q984" s="44"/>
      <c r="R984" s="44"/>
      <c r="S984" s="44"/>
      <c r="T984" s="44"/>
      <c r="U984" s="44"/>
      <c r="V984" s="44"/>
      <c r="W984" s="44"/>
      <c r="X984" s="44"/>
      <c r="Y984" s="44"/>
    </row>
    <row r="985">
      <c r="A985" s="44"/>
      <c r="B985" s="44"/>
      <c r="C985" s="55"/>
      <c r="D985" s="44"/>
      <c r="E985" s="44"/>
      <c r="F985" s="44"/>
      <c r="G985" s="44"/>
      <c r="H985" s="44"/>
      <c r="I985" s="44"/>
      <c r="J985" s="44"/>
      <c r="K985" s="44"/>
      <c r="L985" s="44"/>
      <c r="M985" s="44"/>
      <c r="N985" s="44"/>
      <c r="O985" s="44"/>
      <c r="P985" s="44"/>
      <c r="Q985" s="44"/>
      <c r="R985" s="44"/>
      <c r="S985" s="44"/>
      <c r="T985" s="44"/>
      <c r="U985" s="44"/>
      <c r="V985" s="44"/>
      <c r="W985" s="44"/>
      <c r="X985" s="44"/>
      <c r="Y985" s="44"/>
    </row>
    <row r="986">
      <c r="A986" s="44"/>
      <c r="B986" s="44"/>
      <c r="C986" s="55"/>
      <c r="D986" s="44"/>
      <c r="E986" s="44"/>
      <c r="F986" s="44"/>
      <c r="G986" s="44"/>
      <c r="H986" s="44"/>
      <c r="I986" s="44"/>
      <c r="J986" s="44"/>
      <c r="K986" s="44"/>
      <c r="L986" s="44"/>
      <c r="M986" s="44"/>
      <c r="N986" s="44"/>
      <c r="O986" s="44"/>
      <c r="P986" s="44"/>
      <c r="Q986" s="44"/>
      <c r="R986" s="44"/>
      <c r="S986" s="44"/>
      <c r="T986" s="44"/>
      <c r="U986" s="44"/>
      <c r="V986" s="44"/>
      <c r="W986" s="44"/>
      <c r="X986" s="44"/>
      <c r="Y986" s="44"/>
    </row>
    <row r="987">
      <c r="A987" s="44"/>
      <c r="B987" s="44"/>
      <c r="C987" s="55"/>
      <c r="D987" s="44"/>
      <c r="E987" s="44"/>
      <c r="F987" s="44"/>
      <c r="G987" s="44"/>
      <c r="H987" s="44"/>
      <c r="I987" s="44"/>
      <c r="J987" s="44"/>
      <c r="K987" s="44"/>
      <c r="L987" s="44"/>
      <c r="M987" s="44"/>
      <c r="N987" s="44"/>
      <c r="O987" s="44"/>
      <c r="P987" s="44"/>
      <c r="Q987" s="44"/>
      <c r="R987" s="44"/>
      <c r="S987" s="44"/>
      <c r="T987" s="44"/>
      <c r="U987" s="44"/>
      <c r="V987" s="44"/>
      <c r="W987" s="44"/>
      <c r="X987" s="44"/>
      <c r="Y987" s="44"/>
    </row>
    <row r="988">
      <c r="A988" s="44"/>
      <c r="B988" s="44"/>
      <c r="C988" s="55"/>
      <c r="D988" s="44"/>
      <c r="E988" s="44"/>
      <c r="F988" s="44"/>
      <c r="G988" s="44"/>
      <c r="H988" s="44"/>
      <c r="I988" s="44"/>
      <c r="J988" s="44"/>
      <c r="K988" s="44"/>
      <c r="L988" s="44"/>
      <c r="M988" s="44"/>
      <c r="N988" s="44"/>
      <c r="O988" s="44"/>
      <c r="P988" s="44"/>
      <c r="Q988" s="44"/>
      <c r="R988" s="44"/>
      <c r="S988" s="44"/>
      <c r="T988" s="44"/>
      <c r="U988" s="44"/>
      <c r="V988" s="44"/>
      <c r="W988" s="44"/>
      <c r="X988" s="44"/>
      <c r="Y988" s="44"/>
    </row>
    <row r="989">
      <c r="A989" s="44"/>
      <c r="B989" s="44"/>
      <c r="C989" s="55"/>
      <c r="D989" s="44"/>
      <c r="E989" s="44"/>
      <c r="F989" s="44"/>
      <c r="G989" s="44"/>
      <c r="H989" s="44"/>
      <c r="I989" s="44"/>
      <c r="J989" s="44"/>
      <c r="K989" s="44"/>
      <c r="L989" s="44"/>
      <c r="M989" s="44"/>
      <c r="N989" s="44"/>
      <c r="O989" s="44"/>
      <c r="P989" s="44"/>
      <c r="Q989" s="44"/>
      <c r="R989" s="44"/>
      <c r="S989" s="44"/>
      <c r="T989" s="44"/>
      <c r="U989" s="44"/>
      <c r="V989" s="44"/>
      <c r="W989" s="44"/>
      <c r="X989" s="44"/>
      <c r="Y989" s="44"/>
    </row>
    <row r="990">
      <c r="A990" s="44"/>
      <c r="B990" s="44"/>
      <c r="C990" s="55"/>
      <c r="D990" s="44"/>
      <c r="E990" s="44"/>
      <c r="F990" s="44"/>
      <c r="G990" s="44"/>
      <c r="H990" s="44"/>
      <c r="I990" s="44"/>
      <c r="J990" s="44"/>
      <c r="K990" s="44"/>
      <c r="L990" s="44"/>
      <c r="M990" s="44"/>
      <c r="N990" s="44"/>
      <c r="O990" s="44"/>
      <c r="P990" s="44"/>
      <c r="Q990" s="44"/>
      <c r="R990" s="44"/>
      <c r="S990" s="44"/>
      <c r="T990" s="44"/>
      <c r="U990" s="44"/>
      <c r="V990" s="44"/>
      <c r="W990" s="44"/>
      <c r="X990" s="44"/>
      <c r="Y990" s="44"/>
    </row>
    <row r="991">
      <c r="A991" s="44"/>
      <c r="B991" s="44"/>
      <c r="C991" s="55"/>
      <c r="D991" s="44"/>
      <c r="E991" s="44"/>
      <c r="F991" s="44"/>
      <c r="G991" s="44"/>
      <c r="H991" s="44"/>
      <c r="I991" s="44"/>
      <c r="J991" s="44"/>
      <c r="K991" s="44"/>
      <c r="L991" s="44"/>
      <c r="M991" s="44"/>
      <c r="N991" s="44"/>
      <c r="O991" s="44"/>
      <c r="P991" s="44"/>
      <c r="Q991" s="44"/>
      <c r="R991" s="44"/>
      <c r="S991" s="44"/>
      <c r="T991" s="44"/>
      <c r="U991" s="44"/>
      <c r="V991" s="44"/>
      <c r="W991" s="44"/>
      <c r="X991" s="44"/>
      <c r="Y991" s="44"/>
    </row>
    <row r="992">
      <c r="A992" s="44"/>
      <c r="B992" s="44"/>
      <c r="C992" s="55"/>
      <c r="D992" s="44"/>
      <c r="E992" s="44"/>
      <c r="F992" s="44"/>
      <c r="G992" s="44"/>
      <c r="H992" s="44"/>
      <c r="I992" s="44"/>
      <c r="J992" s="44"/>
      <c r="K992" s="44"/>
      <c r="L992" s="44"/>
      <c r="M992" s="44"/>
      <c r="N992" s="44"/>
      <c r="O992" s="44"/>
      <c r="P992" s="44"/>
      <c r="Q992" s="44"/>
      <c r="R992" s="44"/>
      <c r="S992" s="44"/>
      <c r="T992" s="44"/>
      <c r="U992" s="44"/>
      <c r="V992" s="44"/>
      <c r="W992" s="44"/>
      <c r="X992" s="44"/>
      <c r="Y992" s="44"/>
    </row>
    <row r="993">
      <c r="A993" s="44"/>
      <c r="B993" s="44"/>
      <c r="C993" s="55"/>
      <c r="D993" s="44"/>
      <c r="E993" s="44"/>
      <c r="F993" s="44"/>
      <c r="G993" s="44"/>
      <c r="H993" s="44"/>
      <c r="I993" s="44"/>
      <c r="J993" s="44"/>
      <c r="K993" s="44"/>
      <c r="L993" s="44"/>
      <c r="M993" s="44"/>
      <c r="N993" s="44"/>
      <c r="O993" s="44"/>
      <c r="P993" s="44"/>
      <c r="Q993" s="44"/>
      <c r="R993" s="44"/>
      <c r="S993" s="44"/>
      <c r="T993" s="44"/>
      <c r="U993" s="44"/>
      <c r="V993" s="44"/>
      <c r="W993" s="44"/>
      <c r="X993" s="44"/>
      <c r="Y993" s="44"/>
    </row>
    <row r="994">
      <c r="A994" s="44"/>
      <c r="B994" s="44"/>
      <c r="C994" s="55"/>
      <c r="D994" s="44"/>
      <c r="E994" s="44"/>
      <c r="F994" s="44"/>
      <c r="G994" s="44"/>
      <c r="H994" s="44"/>
      <c r="I994" s="44"/>
      <c r="J994" s="44"/>
      <c r="K994" s="44"/>
      <c r="L994" s="44"/>
      <c r="M994" s="44"/>
      <c r="N994" s="44"/>
      <c r="O994" s="44"/>
      <c r="P994" s="44"/>
      <c r="Q994" s="44"/>
      <c r="R994" s="44"/>
      <c r="S994" s="44"/>
      <c r="T994" s="44"/>
      <c r="U994" s="44"/>
      <c r="V994" s="44"/>
      <c r="W994" s="44"/>
      <c r="X994" s="44"/>
      <c r="Y994" s="44"/>
    </row>
    <row r="995">
      <c r="A995" s="44"/>
      <c r="B995" s="44"/>
      <c r="C995" s="55"/>
      <c r="D995" s="44"/>
      <c r="E995" s="44"/>
      <c r="F995" s="44"/>
      <c r="G995" s="44"/>
      <c r="H995" s="44"/>
      <c r="I995" s="44"/>
      <c r="J995" s="44"/>
      <c r="K995" s="44"/>
      <c r="L995" s="44"/>
      <c r="M995" s="44"/>
      <c r="N995" s="44"/>
      <c r="O995" s="44"/>
      <c r="P995" s="44"/>
      <c r="Q995" s="44"/>
      <c r="R995" s="44"/>
      <c r="S995" s="44"/>
      <c r="T995" s="44"/>
      <c r="U995" s="44"/>
      <c r="V995" s="44"/>
      <c r="W995" s="44"/>
      <c r="X995" s="44"/>
      <c r="Y995" s="44"/>
    </row>
    <row r="996">
      <c r="A996" s="44"/>
      <c r="B996" s="44"/>
      <c r="C996" s="55"/>
      <c r="D996" s="44"/>
      <c r="E996" s="44"/>
      <c r="F996" s="44"/>
      <c r="G996" s="44"/>
      <c r="H996" s="44"/>
      <c r="I996" s="44"/>
      <c r="J996" s="44"/>
      <c r="K996" s="44"/>
      <c r="L996" s="44"/>
      <c r="M996" s="44"/>
      <c r="N996" s="44"/>
      <c r="O996" s="44"/>
      <c r="P996" s="44"/>
      <c r="Q996" s="44"/>
      <c r="R996" s="44"/>
      <c r="S996" s="44"/>
      <c r="T996" s="44"/>
      <c r="U996" s="44"/>
      <c r="V996" s="44"/>
      <c r="W996" s="44"/>
      <c r="X996" s="44"/>
      <c r="Y996" s="44"/>
    </row>
    <row r="997">
      <c r="A997" s="44"/>
      <c r="B997" s="44"/>
      <c r="C997" s="55"/>
      <c r="D997" s="44"/>
      <c r="E997" s="44"/>
      <c r="F997" s="44"/>
      <c r="G997" s="44"/>
      <c r="H997" s="44"/>
      <c r="I997" s="44"/>
      <c r="J997" s="44"/>
      <c r="K997" s="44"/>
      <c r="L997" s="44"/>
      <c r="M997" s="44"/>
      <c r="N997" s="44"/>
      <c r="O997" s="44"/>
      <c r="P997" s="44"/>
      <c r="Q997" s="44"/>
      <c r="R997" s="44"/>
      <c r="S997" s="44"/>
      <c r="T997" s="44"/>
      <c r="U997" s="44"/>
      <c r="V997" s="44"/>
      <c r="W997" s="44"/>
      <c r="X997" s="44"/>
      <c r="Y997" s="44"/>
    </row>
    <row r="998">
      <c r="A998" s="44"/>
      <c r="B998" s="44"/>
      <c r="C998" s="55"/>
      <c r="D998" s="44"/>
      <c r="E998" s="44"/>
      <c r="F998" s="44"/>
      <c r="G998" s="44"/>
      <c r="H998" s="44"/>
      <c r="I998" s="44"/>
      <c r="J998" s="44"/>
      <c r="K998" s="44"/>
      <c r="L998" s="44"/>
      <c r="M998" s="44"/>
      <c r="N998" s="44"/>
      <c r="O998" s="44"/>
      <c r="P998" s="44"/>
      <c r="Q998" s="44"/>
      <c r="R998" s="44"/>
      <c r="S998" s="44"/>
      <c r="T998" s="44"/>
      <c r="U998" s="44"/>
      <c r="V998" s="44"/>
      <c r="W998" s="44"/>
      <c r="X998" s="44"/>
      <c r="Y998" s="44"/>
    </row>
    <row r="999">
      <c r="A999" s="44"/>
      <c r="B999" s="44"/>
      <c r="C999" s="55"/>
      <c r="D999" s="44"/>
      <c r="E999" s="44"/>
      <c r="F999" s="44"/>
      <c r="G999" s="44"/>
      <c r="H999" s="44"/>
      <c r="I999" s="44"/>
      <c r="J999" s="44"/>
      <c r="K999" s="44"/>
      <c r="L999" s="44"/>
      <c r="M999" s="44"/>
      <c r="N999" s="44"/>
      <c r="O999" s="44"/>
      <c r="P999" s="44"/>
      <c r="Q999" s="44"/>
      <c r="R999" s="44"/>
      <c r="S999" s="44"/>
      <c r="T999" s="44"/>
      <c r="U999" s="44"/>
      <c r="V999" s="44"/>
      <c r="W999" s="44"/>
      <c r="X999" s="44"/>
      <c r="Y999" s="44"/>
    </row>
    <row r="1000">
      <c r="A1000" s="44"/>
      <c r="B1000" s="44"/>
      <c r="C1000" s="55"/>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row>
    <row r="1001">
      <c r="A1001" s="44"/>
      <c r="B1001" s="44"/>
      <c r="C1001" s="55"/>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row>
    <row r="1002">
      <c r="A1002" s="44"/>
      <c r="B1002" s="44"/>
      <c r="C1002" s="55"/>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row>
    <row r="1003">
      <c r="A1003" s="44"/>
      <c r="B1003" s="44"/>
      <c r="C1003" s="55"/>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row>
    <row r="1004">
      <c r="A1004" s="44"/>
      <c r="B1004" s="44"/>
      <c r="C1004" s="55"/>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row>
    <row r="1005">
      <c r="A1005" s="44"/>
      <c r="B1005" s="44"/>
      <c r="C1005" s="55"/>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row>
    <row r="1006">
      <c r="A1006" s="44"/>
      <c r="B1006" s="44"/>
      <c r="C1006" s="55"/>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row>
    <row r="1007">
      <c r="A1007" s="44"/>
      <c r="B1007" s="44"/>
      <c r="C1007" s="55"/>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row>
    <row r="1008">
      <c r="A1008" s="44"/>
      <c r="B1008" s="44"/>
      <c r="C1008" s="55"/>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row>
    <row r="1009">
      <c r="A1009" s="44"/>
      <c r="B1009" s="44"/>
      <c r="C1009" s="55"/>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row>
    <row r="1010">
      <c r="A1010" s="44"/>
      <c r="B1010" s="44"/>
      <c r="C1010" s="55"/>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row>
    <row r="1011">
      <c r="A1011" s="44"/>
      <c r="B1011" s="44"/>
      <c r="C1011" s="55"/>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row>
    <row r="1012">
      <c r="A1012" s="44"/>
      <c r="B1012" s="44"/>
      <c r="C1012" s="55"/>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row>
    <row r="1013">
      <c r="A1013" s="44"/>
      <c r="B1013" s="44"/>
      <c r="C1013" s="55"/>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row>
    <row r="1014">
      <c r="A1014" s="44"/>
      <c r="B1014" s="44"/>
      <c r="C1014" s="55"/>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row>
    <row r="1015">
      <c r="A1015" s="44"/>
      <c r="B1015" s="44"/>
      <c r="C1015" s="55"/>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row>
    <row r="1016">
      <c r="A1016" s="44"/>
      <c r="B1016" s="44"/>
      <c r="C1016" s="55"/>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row>
    <row r="1017">
      <c r="A1017" s="44"/>
      <c r="B1017" s="44"/>
      <c r="C1017" s="55"/>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row>
    <row r="1018">
      <c r="A1018" s="44"/>
      <c r="B1018" s="44"/>
      <c r="C1018" s="55"/>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row>
    <row r="1019">
      <c r="A1019" s="44"/>
      <c r="B1019" s="44"/>
      <c r="C1019" s="55"/>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row>
    <row r="1020">
      <c r="A1020" s="44"/>
      <c r="B1020" s="44"/>
      <c r="C1020" s="55"/>
      <c r="D1020" s="44"/>
      <c r="E1020" s="44"/>
      <c r="F1020" s="44"/>
      <c r="G1020" s="44"/>
      <c r="H1020" s="44"/>
      <c r="I1020" s="44"/>
      <c r="J1020" s="44"/>
      <c r="K1020" s="44"/>
      <c r="L1020" s="44"/>
      <c r="M1020" s="44"/>
      <c r="N1020" s="44"/>
      <c r="O1020" s="44"/>
      <c r="P1020" s="44"/>
      <c r="Q1020" s="44"/>
      <c r="R1020" s="44"/>
      <c r="S1020" s="44"/>
      <c r="T1020" s="44"/>
      <c r="U1020" s="44"/>
      <c r="V1020" s="44"/>
      <c r="W1020" s="44"/>
      <c r="X1020" s="44"/>
      <c r="Y1020" s="44"/>
    </row>
    <row r="1021">
      <c r="A1021" s="44"/>
      <c r="B1021" s="44"/>
      <c r="C1021" s="55"/>
      <c r="D1021" s="44"/>
      <c r="E1021" s="44"/>
      <c r="F1021" s="44"/>
      <c r="G1021" s="44"/>
      <c r="H1021" s="44"/>
      <c r="I1021" s="44"/>
      <c r="J1021" s="44"/>
      <c r="K1021" s="44"/>
      <c r="L1021" s="44"/>
      <c r="M1021" s="44"/>
      <c r="N1021" s="44"/>
      <c r="O1021" s="44"/>
      <c r="P1021" s="44"/>
      <c r="Q1021" s="44"/>
      <c r="R1021" s="44"/>
      <c r="S1021" s="44"/>
      <c r="T1021" s="44"/>
      <c r="U1021" s="44"/>
      <c r="V1021" s="44"/>
      <c r="W1021" s="44"/>
      <c r="X1021" s="44"/>
      <c r="Y1021" s="44"/>
    </row>
    <row r="1022">
      <c r="A1022" s="44"/>
      <c r="B1022" s="44"/>
      <c r="C1022" s="55"/>
      <c r="D1022" s="44"/>
      <c r="E1022" s="44"/>
      <c r="F1022" s="44"/>
      <c r="G1022" s="44"/>
      <c r="H1022" s="44"/>
      <c r="I1022" s="44"/>
      <c r="J1022" s="44"/>
      <c r="K1022" s="44"/>
      <c r="L1022" s="44"/>
      <c r="M1022" s="44"/>
      <c r="N1022" s="44"/>
      <c r="O1022" s="44"/>
      <c r="P1022" s="44"/>
      <c r="Q1022" s="44"/>
      <c r="R1022" s="44"/>
      <c r="S1022" s="44"/>
      <c r="T1022" s="44"/>
      <c r="U1022" s="44"/>
      <c r="V1022" s="44"/>
      <c r="W1022" s="44"/>
      <c r="X1022" s="44"/>
      <c r="Y1022" s="44"/>
    </row>
    <row r="1023">
      <c r="A1023" s="44"/>
      <c r="B1023" s="44"/>
      <c r="C1023" s="55"/>
      <c r="D1023" s="44"/>
      <c r="E1023" s="44"/>
      <c r="F1023" s="44"/>
      <c r="G1023" s="44"/>
      <c r="H1023" s="44"/>
      <c r="I1023" s="44"/>
      <c r="J1023" s="44"/>
      <c r="K1023" s="44"/>
      <c r="L1023" s="44"/>
      <c r="M1023" s="44"/>
      <c r="N1023" s="44"/>
      <c r="O1023" s="44"/>
      <c r="P1023" s="44"/>
      <c r="Q1023" s="44"/>
      <c r="R1023" s="44"/>
      <c r="S1023" s="44"/>
      <c r="T1023" s="44"/>
      <c r="U1023" s="44"/>
      <c r="V1023" s="44"/>
      <c r="W1023" s="44"/>
      <c r="X1023" s="44"/>
      <c r="Y1023" s="44"/>
    </row>
    <row r="1024">
      <c r="A1024" s="44"/>
      <c r="B1024" s="44"/>
      <c r="C1024" s="55"/>
      <c r="D1024" s="44"/>
      <c r="E1024" s="44"/>
      <c r="F1024" s="44"/>
      <c r="G1024" s="44"/>
      <c r="H1024" s="44"/>
      <c r="I1024" s="44"/>
      <c r="J1024" s="44"/>
      <c r="K1024" s="44"/>
      <c r="L1024" s="44"/>
      <c r="M1024" s="44"/>
      <c r="N1024" s="44"/>
      <c r="O1024" s="44"/>
      <c r="P1024" s="44"/>
      <c r="Q1024" s="44"/>
      <c r="R1024" s="44"/>
      <c r="S1024" s="44"/>
      <c r="T1024" s="44"/>
      <c r="U1024" s="44"/>
      <c r="V1024" s="44"/>
      <c r="W1024" s="44"/>
      <c r="X1024" s="44"/>
      <c r="Y1024" s="44"/>
    </row>
    <row r="1025">
      <c r="A1025" s="44"/>
      <c r="B1025" s="44"/>
      <c r="C1025" s="55"/>
      <c r="D1025" s="44"/>
      <c r="E1025" s="44"/>
      <c r="F1025" s="44"/>
      <c r="G1025" s="44"/>
      <c r="H1025" s="44"/>
      <c r="I1025" s="44"/>
      <c r="J1025" s="44"/>
      <c r="K1025" s="44"/>
      <c r="L1025" s="44"/>
      <c r="M1025" s="44"/>
      <c r="N1025" s="44"/>
      <c r="O1025" s="44"/>
      <c r="P1025" s="44"/>
      <c r="Q1025" s="44"/>
      <c r="R1025" s="44"/>
      <c r="S1025" s="44"/>
      <c r="T1025" s="44"/>
      <c r="U1025" s="44"/>
      <c r="V1025" s="44"/>
      <c r="W1025" s="44"/>
      <c r="X1025" s="44"/>
      <c r="Y1025" s="44"/>
    </row>
    <row r="1026">
      <c r="A1026" s="44"/>
      <c r="B1026" s="44"/>
      <c r="C1026" s="55"/>
      <c r="D1026" s="44"/>
      <c r="E1026" s="44"/>
      <c r="F1026" s="44"/>
      <c r="G1026" s="44"/>
      <c r="H1026" s="44"/>
      <c r="I1026" s="44"/>
      <c r="J1026" s="44"/>
      <c r="K1026" s="44"/>
      <c r="L1026" s="44"/>
      <c r="M1026" s="44"/>
      <c r="N1026" s="44"/>
      <c r="O1026" s="44"/>
      <c r="P1026" s="44"/>
      <c r="Q1026" s="44"/>
      <c r="R1026" s="44"/>
      <c r="S1026" s="44"/>
      <c r="T1026" s="44"/>
      <c r="U1026" s="44"/>
      <c r="V1026" s="44"/>
      <c r="W1026" s="44"/>
      <c r="X1026" s="44"/>
      <c r="Y1026" s="44"/>
    </row>
    <row r="1027">
      <c r="A1027" s="44"/>
      <c r="B1027" s="44"/>
      <c r="C1027" s="55"/>
      <c r="D1027" s="44"/>
      <c r="E1027" s="44"/>
      <c r="F1027" s="44"/>
      <c r="G1027" s="44"/>
      <c r="H1027" s="44"/>
      <c r="I1027" s="44"/>
      <c r="J1027" s="44"/>
      <c r="K1027" s="44"/>
      <c r="L1027" s="44"/>
      <c r="M1027" s="44"/>
      <c r="N1027" s="44"/>
      <c r="O1027" s="44"/>
      <c r="P1027" s="44"/>
      <c r="Q1027" s="44"/>
      <c r="R1027" s="44"/>
      <c r="S1027" s="44"/>
      <c r="T1027" s="44"/>
      <c r="U1027" s="44"/>
      <c r="V1027" s="44"/>
      <c r="W1027" s="44"/>
      <c r="X1027" s="44"/>
      <c r="Y1027" s="44"/>
    </row>
    <row r="1028">
      <c r="A1028" s="44"/>
      <c r="B1028" s="44"/>
      <c r="C1028" s="55"/>
      <c r="D1028" s="44"/>
      <c r="E1028" s="44"/>
      <c r="F1028" s="44"/>
      <c r="G1028" s="44"/>
      <c r="H1028" s="44"/>
      <c r="I1028" s="44"/>
      <c r="J1028" s="44"/>
      <c r="K1028" s="44"/>
      <c r="L1028" s="44"/>
      <c r="M1028" s="44"/>
      <c r="N1028" s="44"/>
      <c r="O1028" s="44"/>
      <c r="P1028" s="44"/>
      <c r="Q1028" s="44"/>
      <c r="R1028" s="44"/>
      <c r="S1028" s="44"/>
      <c r="T1028" s="44"/>
      <c r="U1028" s="44"/>
      <c r="V1028" s="44"/>
      <c r="W1028" s="44"/>
      <c r="X1028" s="44"/>
      <c r="Y1028" s="44"/>
    </row>
    <row r="1029">
      <c r="A1029" s="44"/>
      <c r="B1029" s="44"/>
      <c r="C1029" s="55"/>
      <c r="D1029" s="44"/>
      <c r="E1029" s="44"/>
      <c r="F1029" s="44"/>
      <c r="G1029" s="44"/>
      <c r="H1029" s="44"/>
      <c r="I1029" s="44"/>
      <c r="J1029" s="44"/>
      <c r="K1029" s="44"/>
      <c r="L1029" s="44"/>
      <c r="M1029" s="44"/>
      <c r="N1029" s="44"/>
      <c r="O1029" s="44"/>
      <c r="P1029" s="44"/>
      <c r="Q1029" s="44"/>
      <c r="R1029" s="44"/>
      <c r="S1029" s="44"/>
      <c r="T1029" s="44"/>
      <c r="U1029" s="44"/>
      <c r="V1029" s="44"/>
      <c r="W1029" s="44"/>
      <c r="X1029" s="44"/>
      <c r="Y1029" s="44"/>
    </row>
    <row r="1030">
      <c r="A1030" s="44"/>
      <c r="B1030" s="44"/>
      <c r="C1030" s="55"/>
      <c r="D1030" s="44"/>
      <c r="E1030" s="44"/>
      <c r="F1030" s="44"/>
      <c r="G1030" s="44"/>
      <c r="H1030" s="44"/>
      <c r="I1030" s="44"/>
      <c r="J1030" s="44"/>
      <c r="K1030" s="44"/>
      <c r="L1030" s="44"/>
      <c r="M1030" s="44"/>
      <c r="N1030" s="44"/>
      <c r="O1030" s="44"/>
      <c r="P1030" s="44"/>
      <c r="Q1030" s="44"/>
      <c r="R1030" s="44"/>
      <c r="S1030" s="44"/>
      <c r="T1030" s="44"/>
      <c r="U1030" s="44"/>
      <c r="V1030" s="44"/>
      <c r="W1030" s="44"/>
      <c r="X1030" s="44"/>
      <c r="Y1030" s="44"/>
    </row>
    <row r="1031">
      <c r="A1031" s="44"/>
      <c r="B1031" s="44"/>
      <c r="C1031" s="55"/>
      <c r="D1031" s="44"/>
      <c r="E1031" s="44"/>
      <c r="F1031" s="44"/>
      <c r="G1031" s="44"/>
      <c r="H1031" s="44"/>
      <c r="I1031" s="44"/>
      <c r="J1031" s="44"/>
      <c r="K1031" s="44"/>
      <c r="L1031" s="44"/>
      <c r="M1031" s="44"/>
      <c r="N1031" s="44"/>
      <c r="O1031" s="44"/>
      <c r="P1031" s="44"/>
      <c r="Q1031" s="44"/>
      <c r="R1031" s="44"/>
      <c r="S1031" s="44"/>
      <c r="T1031" s="44"/>
      <c r="U1031" s="44"/>
      <c r="V1031" s="44"/>
      <c r="W1031" s="44"/>
      <c r="X1031" s="44"/>
      <c r="Y1031" s="44"/>
    </row>
    <row r="1032">
      <c r="A1032" s="44"/>
      <c r="B1032" s="44"/>
      <c r="C1032" s="55"/>
      <c r="D1032" s="44"/>
      <c r="E1032" s="44"/>
      <c r="F1032" s="44"/>
      <c r="G1032" s="44"/>
      <c r="H1032" s="44"/>
      <c r="I1032" s="44"/>
      <c r="J1032" s="44"/>
      <c r="K1032" s="44"/>
      <c r="L1032" s="44"/>
      <c r="M1032" s="44"/>
      <c r="N1032" s="44"/>
      <c r="O1032" s="44"/>
      <c r="P1032" s="44"/>
      <c r="Q1032" s="44"/>
      <c r="R1032" s="44"/>
      <c r="S1032" s="44"/>
      <c r="T1032" s="44"/>
      <c r="U1032" s="44"/>
      <c r="V1032" s="44"/>
      <c r="W1032" s="44"/>
      <c r="X1032" s="44"/>
      <c r="Y1032" s="44"/>
    </row>
    <row r="1033">
      <c r="A1033" s="44"/>
      <c r="B1033" s="44"/>
      <c r="C1033" s="55"/>
      <c r="D1033" s="44"/>
      <c r="E1033" s="44"/>
      <c r="F1033" s="44"/>
      <c r="G1033" s="44"/>
      <c r="H1033" s="44"/>
      <c r="I1033" s="44"/>
      <c r="J1033" s="44"/>
      <c r="K1033" s="44"/>
      <c r="L1033" s="44"/>
      <c r="M1033" s="44"/>
      <c r="N1033" s="44"/>
      <c r="O1033" s="44"/>
      <c r="P1033" s="44"/>
      <c r="Q1033" s="44"/>
      <c r="R1033" s="44"/>
      <c r="S1033" s="44"/>
      <c r="T1033" s="44"/>
      <c r="U1033" s="44"/>
      <c r="V1033" s="44"/>
      <c r="W1033" s="44"/>
      <c r="X1033" s="44"/>
      <c r="Y1033" s="44"/>
    </row>
    <row r="1034">
      <c r="A1034" s="44"/>
      <c r="B1034" s="44"/>
      <c r="C1034" s="55"/>
      <c r="D1034" s="44"/>
      <c r="E1034" s="44"/>
      <c r="F1034" s="44"/>
      <c r="G1034" s="44"/>
      <c r="H1034" s="44"/>
      <c r="I1034" s="44"/>
      <c r="J1034" s="44"/>
      <c r="K1034" s="44"/>
      <c r="L1034" s="44"/>
      <c r="M1034" s="44"/>
      <c r="N1034" s="44"/>
      <c r="O1034" s="44"/>
      <c r="P1034" s="44"/>
      <c r="Q1034" s="44"/>
      <c r="R1034" s="44"/>
      <c r="S1034" s="44"/>
      <c r="T1034" s="44"/>
      <c r="U1034" s="44"/>
      <c r="V1034" s="44"/>
      <c r="W1034" s="44"/>
      <c r="X1034" s="44"/>
      <c r="Y1034" s="44"/>
    </row>
    <row r="1035">
      <c r="A1035" s="44"/>
      <c r="B1035" s="44"/>
      <c r="C1035" s="55"/>
      <c r="D1035" s="44"/>
      <c r="E1035" s="44"/>
      <c r="F1035" s="44"/>
      <c r="G1035" s="44"/>
      <c r="H1035" s="44"/>
      <c r="I1035" s="44"/>
      <c r="J1035" s="44"/>
      <c r="K1035" s="44"/>
      <c r="L1035" s="44"/>
      <c r="M1035" s="44"/>
      <c r="N1035" s="44"/>
      <c r="O1035" s="44"/>
      <c r="P1035" s="44"/>
      <c r="Q1035" s="44"/>
      <c r="R1035" s="44"/>
      <c r="S1035" s="44"/>
      <c r="T1035" s="44"/>
      <c r="U1035" s="44"/>
      <c r="V1035" s="44"/>
      <c r="W1035" s="44"/>
      <c r="X1035" s="44"/>
      <c r="Y1035" s="44"/>
    </row>
    <row r="1036">
      <c r="A1036" s="44"/>
      <c r="B1036" s="44"/>
      <c r="C1036" s="55"/>
      <c r="D1036" s="44"/>
      <c r="E1036" s="44"/>
      <c r="F1036" s="44"/>
      <c r="G1036" s="44"/>
      <c r="H1036" s="44"/>
      <c r="I1036" s="44"/>
      <c r="J1036" s="44"/>
      <c r="K1036" s="44"/>
      <c r="L1036" s="44"/>
      <c r="M1036" s="44"/>
      <c r="N1036" s="44"/>
      <c r="O1036" s="44"/>
      <c r="P1036" s="44"/>
      <c r="Q1036" s="44"/>
      <c r="R1036" s="44"/>
      <c r="S1036" s="44"/>
      <c r="T1036" s="44"/>
      <c r="U1036" s="44"/>
      <c r="V1036" s="44"/>
      <c r="W1036" s="44"/>
      <c r="X1036" s="44"/>
      <c r="Y1036" s="44"/>
    </row>
    <row r="1037">
      <c r="A1037" s="44"/>
      <c r="B1037" s="44"/>
      <c r="C1037" s="55"/>
      <c r="D1037" s="44"/>
      <c r="E1037" s="44"/>
      <c r="F1037" s="44"/>
      <c r="G1037" s="44"/>
      <c r="H1037" s="44"/>
      <c r="I1037" s="44"/>
      <c r="J1037" s="44"/>
      <c r="K1037" s="44"/>
      <c r="L1037" s="44"/>
      <c r="M1037" s="44"/>
      <c r="N1037" s="44"/>
      <c r="O1037" s="44"/>
      <c r="P1037" s="44"/>
      <c r="Q1037" s="44"/>
      <c r="R1037" s="44"/>
      <c r="S1037" s="44"/>
      <c r="T1037" s="44"/>
      <c r="U1037" s="44"/>
      <c r="V1037" s="44"/>
      <c r="W1037" s="44"/>
      <c r="X1037" s="44"/>
      <c r="Y1037" s="44"/>
    </row>
    <row r="1038">
      <c r="A1038" s="44"/>
      <c r="B1038" s="44"/>
      <c r="C1038" s="55"/>
      <c r="D1038" s="44"/>
      <c r="E1038" s="44"/>
      <c r="F1038" s="44"/>
      <c r="G1038" s="44"/>
      <c r="H1038" s="44"/>
      <c r="I1038" s="44"/>
      <c r="J1038" s="44"/>
      <c r="K1038" s="44"/>
      <c r="L1038" s="44"/>
      <c r="M1038" s="44"/>
      <c r="N1038" s="44"/>
      <c r="O1038" s="44"/>
      <c r="P1038" s="44"/>
      <c r="Q1038" s="44"/>
      <c r="R1038" s="44"/>
      <c r="S1038" s="44"/>
      <c r="T1038" s="44"/>
      <c r="U1038" s="44"/>
      <c r="V1038" s="44"/>
      <c r="W1038" s="44"/>
      <c r="X1038" s="44"/>
      <c r="Y1038" s="44"/>
    </row>
    <row r="1039">
      <c r="A1039" s="44"/>
      <c r="B1039" s="44"/>
      <c r="C1039" s="55"/>
      <c r="D1039" s="44"/>
      <c r="E1039" s="44"/>
      <c r="F1039" s="44"/>
      <c r="G1039" s="44"/>
      <c r="H1039" s="44"/>
      <c r="I1039" s="44"/>
      <c r="J1039" s="44"/>
      <c r="K1039" s="44"/>
      <c r="L1039" s="44"/>
      <c r="M1039" s="44"/>
      <c r="N1039" s="44"/>
      <c r="O1039" s="44"/>
      <c r="P1039" s="44"/>
      <c r="Q1039" s="44"/>
      <c r="R1039" s="44"/>
      <c r="S1039" s="44"/>
      <c r="T1039" s="44"/>
      <c r="U1039" s="44"/>
      <c r="V1039" s="44"/>
      <c r="W1039" s="44"/>
      <c r="X1039" s="44"/>
      <c r="Y1039" s="44"/>
    </row>
    <row r="1040">
      <c r="A1040" s="44"/>
      <c r="B1040" s="44"/>
      <c r="C1040" s="55"/>
      <c r="D1040" s="44"/>
      <c r="E1040" s="44"/>
      <c r="F1040" s="44"/>
      <c r="G1040" s="44"/>
      <c r="H1040" s="44"/>
      <c r="I1040" s="44"/>
      <c r="J1040" s="44"/>
      <c r="K1040" s="44"/>
      <c r="L1040" s="44"/>
      <c r="M1040" s="44"/>
      <c r="N1040" s="44"/>
      <c r="O1040" s="44"/>
      <c r="P1040" s="44"/>
      <c r="Q1040" s="44"/>
      <c r="R1040" s="44"/>
      <c r="S1040" s="44"/>
      <c r="T1040" s="44"/>
      <c r="U1040" s="44"/>
      <c r="V1040" s="44"/>
      <c r="W1040" s="44"/>
      <c r="X1040" s="44"/>
      <c r="Y1040" s="44"/>
    </row>
    <row r="1041">
      <c r="A1041" s="44"/>
      <c r="B1041" s="44"/>
      <c r="C1041" s="55"/>
      <c r="D1041" s="44"/>
      <c r="E1041" s="44"/>
      <c r="F1041" s="44"/>
      <c r="G1041" s="44"/>
      <c r="H1041" s="44"/>
      <c r="I1041" s="44"/>
      <c r="J1041" s="44"/>
      <c r="K1041" s="44"/>
      <c r="L1041" s="44"/>
      <c r="M1041" s="44"/>
      <c r="N1041" s="44"/>
      <c r="O1041" s="44"/>
      <c r="P1041" s="44"/>
      <c r="Q1041" s="44"/>
      <c r="R1041" s="44"/>
      <c r="S1041" s="44"/>
      <c r="T1041" s="44"/>
      <c r="U1041" s="44"/>
      <c r="V1041" s="44"/>
      <c r="W1041" s="44"/>
      <c r="X1041" s="44"/>
      <c r="Y1041" s="44"/>
    </row>
    <row r="1042">
      <c r="A1042" s="44"/>
      <c r="B1042" s="44"/>
      <c r="C1042" s="55"/>
      <c r="D1042" s="44"/>
      <c r="E1042" s="44"/>
      <c r="F1042" s="44"/>
      <c r="G1042" s="44"/>
      <c r="H1042" s="44"/>
      <c r="I1042" s="44"/>
      <c r="J1042" s="44"/>
      <c r="K1042" s="44"/>
      <c r="L1042" s="44"/>
      <c r="M1042" s="44"/>
      <c r="N1042" s="44"/>
      <c r="O1042" s="44"/>
      <c r="P1042" s="44"/>
      <c r="Q1042" s="44"/>
      <c r="R1042" s="44"/>
      <c r="S1042" s="44"/>
      <c r="T1042" s="44"/>
      <c r="U1042" s="44"/>
      <c r="V1042" s="44"/>
      <c r="W1042" s="44"/>
      <c r="X1042" s="44"/>
      <c r="Y1042" s="44"/>
    </row>
    <row r="1043">
      <c r="A1043" s="44"/>
      <c r="B1043" s="44"/>
      <c r="C1043" s="55"/>
      <c r="D1043" s="44"/>
      <c r="E1043" s="44"/>
      <c r="F1043" s="44"/>
      <c r="G1043" s="44"/>
      <c r="H1043" s="44"/>
      <c r="I1043" s="44"/>
      <c r="J1043" s="44"/>
      <c r="K1043" s="44"/>
      <c r="L1043" s="44"/>
      <c r="M1043" s="44"/>
      <c r="N1043" s="44"/>
      <c r="O1043" s="44"/>
      <c r="P1043" s="44"/>
      <c r="Q1043" s="44"/>
      <c r="R1043" s="44"/>
      <c r="S1043" s="44"/>
      <c r="T1043" s="44"/>
      <c r="U1043" s="44"/>
      <c r="V1043" s="44"/>
      <c r="W1043" s="44"/>
      <c r="X1043" s="44"/>
      <c r="Y1043" s="44"/>
    </row>
    <row r="1044">
      <c r="A1044" s="44"/>
      <c r="B1044" s="44"/>
      <c r="C1044" s="55"/>
      <c r="D1044" s="44"/>
      <c r="E1044" s="44"/>
      <c r="F1044" s="44"/>
      <c r="G1044" s="44"/>
      <c r="H1044" s="44"/>
      <c r="I1044" s="44"/>
      <c r="J1044" s="44"/>
      <c r="K1044" s="44"/>
      <c r="L1044" s="44"/>
      <c r="M1044" s="44"/>
      <c r="N1044" s="44"/>
      <c r="O1044" s="44"/>
      <c r="P1044" s="44"/>
      <c r="Q1044" s="44"/>
      <c r="R1044" s="44"/>
      <c r="S1044" s="44"/>
      <c r="T1044" s="44"/>
      <c r="U1044" s="44"/>
      <c r="V1044" s="44"/>
      <c r="W1044" s="44"/>
      <c r="X1044" s="44"/>
      <c r="Y1044" s="44"/>
    </row>
    <row r="1045">
      <c r="A1045" s="44"/>
      <c r="B1045" s="44"/>
      <c r="C1045" s="55"/>
      <c r="D1045" s="44"/>
      <c r="E1045" s="44"/>
      <c r="F1045" s="44"/>
      <c r="G1045" s="44"/>
      <c r="H1045" s="44"/>
      <c r="I1045" s="44"/>
      <c r="J1045" s="44"/>
      <c r="K1045" s="44"/>
      <c r="L1045" s="44"/>
      <c r="M1045" s="44"/>
      <c r="N1045" s="44"/>
      <c r="O1045" s="44"/>
      <c r="P1045" s="44"/>
      <c r="Q1045" s="44"/>
      <c r="R1045" s="44"/>
      <c r="S1045" s="44"/>
      <c r="T1045" s="44"/>
      <c r="U1045" s="44"/>
      <c r="V1045" s="44"/>
      <c r="W1045" s="44"/>
      <c r="X1045" s="44"/>
      <c r="Y1045" s="44"/>
    </row>
    <row r="1046">
      <c r="A1046" s="44"/>
      <c r="B1046" s="44"/>
      <c r="C1046" s="55"/>
      <c r="D1046" s="44"/>
      <c r="E1046" s="44"/>
      <c r="F1046" s="44"/>
      <c r="G1046" s="44"/>
      <c r="H1046" s="44"/>
      <c r="I1046" s="44"/>
      <c r="J1046" s="44"/>
      <c r="K1046" s="44"/>
      <c r="L1046" s="44"/>
      <c r="M1046" s="44"/>
      <c r="N1046" s="44"/>
      <c r="O1046" s="44"/>
      <c r="P1046" s="44"/>
      <c r="Q1046" s="44"/>
      <c r="R1046" s="44"/>
      <c r="S1046" s="44"/>
      <c r="T1046" s="44"/>
      <c r="U1046" s="44"/>
      <c r="V1046" s="44"/>
      <c r="W1046" s="44"/>
      <c r="X1046" s="44"/>
      <c r="Y1046" s="44"/>
    </row>
    <row r="1047">
      <c r="A1047" s="44"/>
      <c r="B1047" s="44"/>
      <c r="C1047" s="55"/>
      <c r="D1047" s="44"/>
      <c r="E1047" s="44"/>
      <c r="F1047" s="44"/>
      <c r="G1047" s="44"/>
      <c r="H1047" s="44"/>
      <c r="I1047" s="44"/>
      <c r="J1047" s="44"/>
      <c r="K1047" s="44"/>
      <c r="L1047" s="44"/>
      <c r="M1047" s="44"/>
      <c r="N1047" s="44"/>
      <c r="O1047" s="44"/>
      <c r="P1047" s="44"/>
      <c r="Q1047" s="44"/>
      <c r="R1047" s="44"/>
      <c r="S1047" s="44"/>
      <c r="T1047" s="44"/>
      <c r="U1047" s="44"/>
      <c r="V1047" s="44"/>
      <c r="W1047" s="44"/>
      <c r="X1047" s="44"/>
      <c r="Y1047" s="44"/>
    </row>
    <row r="1048">
      <c r="A1048" s="44"/>
      <c r="B1048" s="44"/>
      <c r="C1048" s="55"/>
      <c r="D1048" s="44"/>
      <c r="E1048" s="44"/>
      <c r="F1048" s="44"/>
      <c r="G1048" s="44"/>
      <c r="H1048" s="44"/>
      <c r="I1048" s="44"/>
      <c r="J1048" s="44"/>
      <c r="K1048" s="44"/>
      <c r="L1048" s="44"/>
      <c r="M1048" s="44"/>
      <c r="N1048" s="44"/>
      <c r="O1048" s="44"/>
      <c r="P1048" s="44"/>
      <c r="Q1048" s="44"/>
      <c r="R1048" s="44"/>
      <c r="S1048" s="44"/>
      <c r="T1048" s="44"/>
      <c r="U1048" s="44"/>
      <c r="V1048" s="44"/>
      <c r="W1048" s="44"/>
      <c r="X1048" s="44"/>
      <c r="Y1048" s="44"/>
    </row>
    <row r="1049">
      <c r="A1049" s="44"/>
      <c r="B1049" s="44"/>
      <c r="C1049" s="55"/>
      <c r="D1049" s="44"/>
      <c r="E1049" s="44"/>
      <c r="F1049" s="44"/>
      <c r="G1049" s="44"/>
      <c r="H1049" s="44"/>
      <c r="I1049" s="44"/>
      <c r="J1049" s="44"/>
      <c r="K1049" s="44"/>
      <c r="L1049" s="44"/>
      <c r="M1049" s="44"/>
      <c r="N1049" s="44"/>
      <c r="O1049" s="44"/>
      <c r="P1049" s="44"/>
      <c r="Q1049" s="44"/>
      <c r="R1049" s="44"/>
      <c r="S1049" s="44"/>
      <c r="T1049" s="44"/>
      <c r="U1049" s="44"/>
      <c r="V1049" s="44"/>
      <c r="W1049" s="44"/>
      <c r="X1049" s="44"/>
      <c r="Y1049" s="44"/>
    </row>
    <row r="1050">
      <c r="A1050" s="44"/>
      <c r="B1050" s="44"/>
      <c r="C1050" s="55"/>
      <c r="D1050" s="44"/>
      <c r="E1050" s="44"/>
      <c r="F1050" s="44"/>
      <c r="G1050" s="44"/>
      <c r="H1050" s="44"/>
      <c r="I1050" s="44"/>
      <c r="J1050" s="44"/>
      <c r="K1050" s="44"/>
      <c r="L1050" s="44"/>
      <c r="M1050" s="44"/>
      <c r="N1050" s="44"/>
      <c r="O1050" s="44"/>
      <c r="P1050" s="44"/>
      <c r="Q1050" s="44"/>
      <c r="R1050" s="44"/>
      <c r="S1050" s="44"/>
      <c r="T1050" s="44"/>
      <c r="U1050" s="44"/>
      <c r="V1050" s="44"/>
      <c r="W1050" s="44"/>
      <c r="X1050" s="44"/>
      <c r="Y1050" s="44"/>
    </row>
    <row r="1051">
      <c r="A1051" s="44"/>
      <c r="B1051" s="44"/>
      <c r="C1051" s="55"/>
      <c r="D1051" s="44"/>
      <c r="E1051" s="44"/>
      <c r="F1051" s="44"/>
      <c r="G1051" s="44"/>
      <c r="H1051" s="44"/>
      <c r="I1051" s="44"/>
      <c r="J1051" s="44"/>
      <c r="K1051" s="44"/>
      <c r="L1051" s="44"/>
      <c r="M1051" s="44"/>
      <c r="N1051" s="44"/>
      <c r="O1051" s="44"/>
      <c r="P1051" s="44"/>
      <c r="Q1051" s="44"/>
      <c r="R1051" s="44"/>
      <c r="S1051" s="44"/>
      <c r="T1051" s="44"/>
      <c r="U1051" s="44"/>
      <c r="V1051" s="44"/>
      <c r="W1051" s="44"/>
      <c r="X1051" s="44"/>
      <c r="Y1051" s="44"/>
    </row>
    <row r="1052">
      <c r="A1052" s="44"/>
      <c r="B1052" s="44"/>
      <c r="C1052" s="55"/>
      <c r="D1052" s="44"/>
      <c r="E1052" s="44"/>
      <c r="F1052" s="44"/>
      <c r="G1052" s="44"/>
      <c r="H1052" s="44"/>
      <c r="I1052" s="44"/>
      <c r="J1052" s="44"/>
      <c r="K1052" s="44"/>
      <c r="L1052" s="44"/>
      <c r="M1052" s="44"/>
      <c r="N1052" s="44"/>
      <c r="O1052" s="44"/>
      <c r="P1052" s="44"/>
      <c r="Q1052" s="44"/>
      <c r="R1052" s="44"/>
      <c r="S1052" s="44"/>
      <c r="T1052" s="44"/>
      <c r="U1052" s="44"/>
      <c r="V1052" s="44"/>
      <c r="W1052" s="44"/>
      <c r="X1052" s="44"/>
      <c r="Y1052" s="44"/>
    </row>
    <row r="1053">
      <c r="A1053" s="44"/>
      <c r="B1053" s="44"/>
      <c r="C1053" s="55"/>
      <c r="D1053" s="44"/>
      <c r="E1053" s="44"/>
      <c r="F1053" s="44"/>
      <c r="G1053" s="44"/>
      <c r="H1053" s="44"/>
      <c r="I1053" s="44"/>
      <c r="J1053" s="44"/>
      <c r="K1053" s="44"/>
      <c r="L1053" s="44"/>
      <c r="M1053" s="44"/>
      <c r="N1053" s="44"/>
      <c r="O1053" s="44"/>
      <c r="P1053" s="44"/>
      <c r="Q1053" s="44"/>
      <c r="R1053" s="44"/>
      <c r="S1053" s="44"/>
      <c r="T1053" s="44"/>
      <c r="U1053" s="44"/>
      <c r="V1053" s="44"/>
      <c r="W1053" s="44"/>
      <c r="X1053" s="44"/>
      <c r="Y1053" s="44"/>
    </row>
    <row r="1054">
      <c r="A1054" s="44"/>
      <c r="B1054" s="44"/>
      <c r="C1054" s="55"/>
      <c r="D1054" s="44"/>
      <c r="E1054" s="44"/>
      <c r="F1054" s="44"/>
      <c r="G1054" s="44"/>
      <c r="H1054" s="44"/>
      <c r="I1054" s="44"/>
      <c r="J1054" s="44"/>
      <c r="K1054" s="44"/>
      <c r="L1054" s="44"/>
      <c r="M1054" s="44"/>
      <c r="N1054" s="44"/>
      <c r="O1054" s="44"/>
      <c r="P1054" s="44"/>
      <c r="Q1054" s="44"/>
      <c r="R1054" s="44"/>
      <c r="S1054" s="44"/>
      <c r="T1054" s="44"/>
      <c r="U1054" s="44"/>
      <c r="V1054" s="44"/>
      <c r="W1054" s="44"/>
      <c r="X1054" s="44"/>
      <c r="Y1054" s="44"/>
    </row>
    <row r="1055">
      <c r="A1055" s="44"/>
      <c r="B1055" s="44"/>
      <c r="C1055" s="55"/>
      <c r="D1055" s="44"/>
      <c r="E1055" s="44"/>
      <c r="F1055" s="44"/>
      <c r="G1055" s="44"/>
      <c r="H1055" s="44"/>
      <c r="I1055" s="44"/>
      <c r="J1055" s="44"/>
      <c r="K1055" s="44"/>
      <c r="L1055" s="44"/>
      <c r="M1055" s="44"/>
      <c r="N1055" s="44"/>
      <c r="O1055" s="44"/>
      <c r="P1055" s="44"/>
      <c r="Q1055" s="44"/>
      <c r="R1055" s="44"/>
      <c r="S1055" s="44"/>
      <c r="T1055" s="44"/>
      <c r="U1055" s="44"/>
      <c r="V1055" s="44"/>
      <c r="W1055" s="44"/>
      <c r="X1055" s="44"/>
      <c r="Y1055" s="44"/>
    </row>
    <row r="1056">
      <c r="A1056" s="44"/>
      <c r="B1056" s="44"/>
      <c r="C1056" s="55"/>
      <c r="D1056" s="44"/>
      <c r="E1056" s="44"/>
      <c r="F1056" s="44"/>
      <c r="G1056" s="44"/>
      <c r="H1056" s="44"/>
      <c r="I1056" s="44"/>
      <c r="J1056" s="44"/>
      <c r="K1056" s="44"/>
      <c r="L1056" s="44"/>
      <c r="M1056" s="44"/>
      <c r="N1056" s="44"/>
      <c r="O1056" s="44"/>
      <c r="P1056" s="44"/>
      <c r="Q1056" s="44"/>
      <c r="R1056" s="44"/>
      <c r="S1056" s="44"/>
      <c r="T1056" s="44"/>
      <c r="U1056" s="44"/>
      <c r="V1056" s="44"/>
      <c r="W1056" s="44"/>
      <c r="X1056" s="44"/>
      <c r="Y1056" s="44"/>
    </row>
    <row r="1057">
      <c r="A1057" s="44"/>
      <c r="B1057" s="44"/>
      <c r="C1057" s="55"/>
      <c r="D1057" s="44"/>
      <c r="E1057" s="44"/>
      <c r="F1057" s="44"/>
      <c r="G1057" s="44"/>
      <c r="H1057" s="44"/>
      <c r="I1057" s="44"/>
      <c r="J1057" s="44"/>
      <c r="K1057" s="44"/>
      <c r="L1057" s="44"/>
      <c r="M1057" s="44"/>
      <c r="N1057" s="44"/>
      <c r="O1057" s="44"/>
      <c r="P1057" s="44"/>
      <c r="Q1057" s="44"/>
      <c r="R1057" s="44"/>
      <c r="S1057" s="44"/>
      <c r="T1057" s="44"/>
      <c r="U1057" s="44"/>
      <c r="V1057" s="44"/>
      <c r="W1057" s="44"/>
      <c r="X1057" s="44"/>
      <c r="Y1057" s="44"/>
    </row>
    <row r="1058">
      <c r="A1058" s="44"/>
      <c r="B1058" s="44"/>
      <c r="C1058" s="55"/>
      <c r="D1058" s="44"/>
      <c r="E1058" s="44"/>
      <c r="F1058" s="44"/>
      <c r="G1058" s="44"/>
      <c r="H1058" s="44"/>
      <c r="I1058" s="44"/>
      <c r="J1058" s="44"/>
      <c r="K1058" s="44"/>
      <c r="L1058" s="44"/>
      <c r="M1058" s="44"/>
      <c r="N1058" s="44"/>
      <c r="O1058" s="44"/>
      <c r="P1058" s="44"/>
      <c r="Q1058" s="44"/>
      <c r="R1058" s="44"/>
      <c r="S1058" s="44"/>
      <c r="T1058" s="44"/>
      <c r="U1058" s="44"/>
      <c r="V1058" s="44"/>
      <c r="W1058" s="44"/>
      <c r="X1058" s="44"/>
      <c r="Y1058" s="44"/>
    </row>
    <row r="1059">
      <c r="A1059" s="44"/>
      <c r="B1059" s="44"/>
      <c r="C1059" s="55"/>
      <c r="D1059" s="44"/>
      <c r="E1059" s="44"/>
      <c r="F1059" s="44"/>
      <c r="G1059" s="44"/>
      <c r="H1059" s="44"/>
      <c r="I1059" s="44"/>
      <c r="J1059" s="44"/>
      <c r="K1059" s="44"/>
      <c r="L1059" s="44"/>
      <c r="M1059" s="44"/>
      <c r="N1059" s="44"/>
      <c r="O1059" s="44"/>
      <c r="P1059" s="44"/>
      <c r="Q1059" s="44"/>
      <c r="R1059" s="44"/>
      <c r="S1059" s="44"/>
      <c r="T1059" s="44"/>
      <c r="U1059" s="44"/>
      <c r="V1059" s="44"/>
      <c r="W1059" s="44"/>
      <c r="X1059" s="44"/>
      <c r="Y1059" s="44"/>
    </row>
    <row r="1060">
      <c r="A1060" s="44"/>
      <c r="B1060" s="44"/>
      <c r="C1060" s="55"/>
      <c r="D1060" s="44"/>
      <c r="E1060" s="44"/>
      <c r="F1060" s="44"/>
      <c r="G1060" s="44"/>
      <c r="H1060" s="44"/>
      <c r="I1060" s="44"/>
      <c r="J1060" s="44"/>
      <c r="K1060" s="44"/>
      <c r="L1060" s="44"/>
      <c r="M1060" s="44"/>
      <c r="N1060" s="44"/>
      <c r="O1060" s="44"/>
      <c r="P1060" s="44"/>
      <c r="Q1060" s="44"/>
      <c r="R1060" s="44"/>
      <c r="S1060" s="44"/>
      <c r="T1060" s="44"/>
      <c r="U1060" s="44"/>
      <c r="V1060" s="44"/>
      <c r="W1060" s="44"/>
      <c r="X1060" s="44"/>
      <c r="Y1060" s="44"/>
    </row>
    <row r="1061">
      <c r="A1061" s="44"/>
      <c r="B1061" s="44"/>
      <c r="C1061" s="55"/>
      <c r="D1061" s="44"/>
      <c r="E1061" s="44"/>
      <c r="F1061" s="44"/>
      <c r="G1061" s="44"/>
      <c r="H1061" s="44"/>
      <c r="I1061" s="44"/>
      <c r="J1061" s="44"/>
      <c r="K1061" s="44"/>
      <c r="L1061" s="44"/>
      <c r="M1061" s="44"/>
      <c r="N1061" s="44"/>
      <c r="O1061" s="44"/>
      <c r="P1061" s="44"/>
      <c r="Q1061" s="44"/>
      <c r="R1061" s="44"/>
      <c r="S1061" s="44"/>
      <c r="T1061" s="44"/>
      <c r="U1061" s="44"/>
      <c r="V1061" s="44"/>
      <c r="W1061" s="44"/>
      <c r="X1061" s="44"/>
      <c r="Y1061" s="44"/>
    </row>
    <row r="1062">
      <c r="A1062" s="44"/>
      <c r="B1062" s="44"/>
      <c r="C1062" s="55"/>
      <c r="D1062" s="44"/>
      <c r="E1062" s="44"/>
      <c r="F1062" s="44"/>
      <c r="G1062" s="44"/>
      <c r="H1062" s="44"/>
      <c r="I1062" s="44"/>
      <c r="J1062" s="44"/>
      <c r="K1062" s="44"/>
      <c r="L1062" s="44"/>
      <c r="M1062" s="44"/>
      <c r="N1062" s="44"/>
      <c r="O1062" s="44"/>
      <c r="P1062" s="44"/>
      <c r="Q1062" s="44"/>
      <c r="R1062" s="44"/>
      <c r="S1062" s="44"/>
      <c r="T1062" s="44"/>
      <c r="U1062" s="44"/>
      <c r="V1062" s="44"/>
      <c r="W1062" s="44"/>
      <c r="X1062" s="44"/>
      <c r="Y1062" s="44"/>
    </row>
    <row r="1063">
      <c r="A1063" s="44"/>
      <c r="B1063" s="44"/>
      <c r="C1063" s="55"/>
      <c r="D1063" s="44"/>
      <c r="E1063" s="44"/>
      <c r="F1063" s="44"/>
      <c r="G1063" s="44"/>
      <c r="H1063" s="44"/>
      <c r="I1063" s="44"/>
      <c r="J1063" s="44"/>
      <c r="K1063" s="44"/>
      <c r="L1063" s="44"/>
      <c r="M1063" s="44"/>
      <c r="N1063" s="44"/>
      <c r="O1063" s="44"/>
      <c r="P1063" s="44"/>
      <c r="Q1063" s="44"/>
      <c r="R1063" s="44"/>
      <c r="S1063" s="44"/>
      <c r="T1063" s="44"/>
      <c r="U1063" s="44"/>
      <c r="V1063" s="44"/>
      <c r="W1063" s="44"/>
      <c r="X1063" s="44"/>
      <c r="Y1063" s="44"/>
    </row>
    <row r="1064">
      <c r="A1064" s="44"/>
      <c r="B1064" s="44"/>
      <c r="C1064" s="55"/>
      <c r="D1064" s="44"/>
      <c r="E1064" s="44"/>
      <c r="F1064" s="44"/>
      <c r="G1064" s="44"/>
      <c r="H1064" s="44"/>
      <c r="I1064" s="44"/>
      <c r="J1064" s="44"/>
      <c r="K1064" s="44"/>
      <c r="L1064" s="44"/>
      <c r="M1064" s="44"/>
      <c r="N1064" s="44"/>
      <c r="O1064" s="44"/>
      <c r="P1064" s="44"/>
      <c r="Q1064" s="44"/>
      <c r="R1064" s="44"/>
      <c r="S1064" s="44"/>
      <c r="T1064" s="44"/>
      <c r="U1064" s="44"/>
      <c r="V1064" s="44"/>
      <c r="W1064" s="44"/>
      <c r="X1064" s="44"/>
      <c r="Y1064" s="44"/>
    </row>
    <row r="1065">
      <c r="A1065" s="44"/>
      <c r="B1065" s="44"/>
      <c r="C1065" s="55"/>
      <c r="D1065" s="44"/>
      <c r="E1065" s="44"/>
      <c r="F1065" s="44"/>
      <c r="G1065" s="44"/>
      <c r="H1065" s="44"/>
      <c r="I1065" s="44"/>
      <c r="J1065" s="44"/>
      <c r="K1065" s="44"/>
      <c r="L1065" s="44"/>
      <c r="M1065" s="44"/>
      <c r="N1065" s="44"/>
      <c r="O1065" s="44"/>
      <c r="P1065" s="44"/>
      <c r="Q1065" s="44"/>
      <c r="R1065" s="44"/>
      <c r="S1065" s="44"/>
      <c r="T1065" s="44"/>
      <c r="U1065" s="44"/>
      <c r="V1065" s="44"/>
      <c r="W1065" s="44"/>
      <c r="X1065" s="44"/>
      <c r="Y1065" s="44"/>
    </row>
    <row r="1066">
      <c r="A1066" s="44"/>
      <c r="B1066" s="44"/>
      <c r="C1066" s="55"/>
      <c r="D1066" s="44"/>
      <c r="E1066" s="44"/>
      <c r="F1066" s="44"/>
      <c r="G1066" s="44"/>
      <c r="H1066" s="44"/>
      <c r="I1066" s="44"/>
      <c r="J1066" s="44"/>
      <c r="K1066" s="44"/>
      <c r="L1066" s="44"/>
      <c r="M1066" s="44"/>
      <c r="N1066" s="44"/>
      <c r="O1066" s="44"/>
      <c r="P1066" s="44"/>
      <c r="Q1066" s="44"/>
      <c r="R1066" s="44"/>
      <c r="S1066" s="44"/>
      <c r="T1066" s="44"/>
      <c r="U1066" s="44"/>
      <c r="V1066" s="44"/>
      <c r="W1066" s="44"/>
      <c r="X1066" s="44"/>
      <c r="Y1066" s="44"/>
    </row>
    <row r="1067">
      <c r="A1067" s="44"/>
      <c r="B1067" s="44"/>
      <c r="C1067" s="55"/>
      <c r="D1067" s="44"/>
      <c r="E1067" s="44"/>
      <c r="F1067" s="44"/>
      <c r="G1067" s="44"/>
      <c r="H1067" s="44"/>
      <c r="I1067" s="44"/>
      <c r="J1067" s="44"/>
      <c r="K1067" s="44"/>
      <c r="L1067" s="44"/>
      <c r="M1067" s="44"/>
      <c r="N1067" s="44"/>
      <c r="O1067" s="44"/>
      <c r="P1067" s="44"/>
      <c r="Q1067" s="44"/>
      <c r="R1067" s="44"/>
      <c r="S1067" s="44"/>
      <c r="T1067" s="44"/>
      <c r="U1067" s="44"/>
      <c r="V1067" s="44"/>
      <c r="W1067" s="44"/>
      <c r="X1067" s="44"/>
      <c r="Y1067" s="44"/>
    </row>
    <row r="1068">
      <c r="A1068" s="44"/>
      <c r="B1068" s="44"/>
      <c r="C1068" s="55"/>
      <c r="D1068" s="44"/>
      <c r="E1068" s="44"/>
      <c r="F1068" s="44"/>
      <c r="G1068" s="44"/>
      <c r="H1068" s="44"/>
      <c r="I1068" s="44"/>
      <c r="J1068" s="44"/>
      <c r="K1068" s="44"/>
      <c r="L1068" s="44"/>
      <c r="M1068" s="44"/>
      <c r="N1068" s="44"/>
      <c r="O1068" s="44"/>
      <c r="P1068" s="44"/>
      <c r="Q1068" s="44"/>
      <c r="R1068" s="44"/>
      <c r="S1068" s="44"/>
      <c r="T1068" s="44"/>
      <c r="U1068" s="44"/>
      <c r="V1068" s="44"/>
      <c r="W1068" s="44"/>
      <c r="X1068" s="44"/>
      <c r="Y1068" s="44"/>
    </row>
    <row r="1069">
      <c r="A1069" s="44"/>
      <c r="B1069" s="44"/>
      <c r="C1069" s="55"/>
      <c r="D1069" s="44"/>
      <c r="E1069" s="44"/>
      <c r="F1069" s="44"/>
      <c r="G1069" s="44"/>
      <c r="H1069" s="44"/>
      <c r="I1069" s="44"/>
      <c r="J1069" s="44"/>
      <c r="K1069" s="44"/>
      <c r="L1069" s="44"/>
      <c r="M1069" s="44"/>
      <c r="N1069" s="44"/>
      <c r="O1069" s="44"/>
      <c r="P1069" s="44"/>
      <c r="Q1069" s="44"/>
      <c r="R1069" s="44"/>
      <c r="S1069" s="44"/>
      <c r="T1069" s="44"/>
      <c r="U1069" s="44"/>
      <c r="V1069" s="44"/>
      <c r="W1069" s="44"/>
      <c r="X1069" s="44"/>
      <c r="Y1069" s="44"/>
    </row>
    <row r="1070">
      <c r="A1070" s="44"/>
      <c r="B1070" s="44"/>
      <c r="C1070" s="55"/>
      <c r="D1070" s="44"/>
      <c r="E1070" s="44"/>
      <c r="F1070" s="44"/>
      <c r="G1070" s="44"/>
      <c r="H1070" s="44"/>
      <c r="I1070" s="44"/>
      <c r="J1070" s="44"/>
      <c r="K1070" s="44"/>
      <c r="L1070" s="44"/>
      <c r="M1070" s="44"/>
      <c r="N1070" s="44"/>
      <c r="O1070" s="44"/>
      <c r="P1070" s="44"/>
      <c r="Q1070" s="44"/>
      <c r="R1070" s="44"/>
      <c r="S1070" s="44"/>
      <c r="T1070" s="44"/>
      <c r="U1070" s="44"/>
      <c r="V1070" s="44"/>
      <c r="W1070" s="44"/>
      <c r="X1070" s="44"/>
      <c r="Y1070" s="44"/>
    </row>
    <row r="1071">
      <c r="A1071" s="44"/>
      <c r="B1071" s="44"/>
      <c r="C1071" s="55"/>
      <c r="D1071" s="44"/>
      <c r="E1071" s="44"/>
      <c r="F1071" s="44"/>
      <c r="G1071" s="44"/>
      <c r="H1071" s="44"/>
      <c r="I1071" s="44"/>
      <c r="J1071" s="44"/>
      <c r="K1071" s="44"/>
      <c r="L1071" s="44"/>
      <c r="M1071" s="44"/>
      <c r="N1071" s="44"/>
      <c r="O1071" s="44"/>
      <c r="P1071" s="44"/>
      <c r="Q1071" s="44"/>
      <c r="R1071" s="44"/>
      <c r="S1071" s="44"/>
      <c r="T1071" s="44"/>
      <c r="U1071" s="44"/>
      <c r="V1071" s="44"/>
      <c r="W1071" s="44"/>
      <c r="X1071" s="44"/>
      <c r="Y1071" s="44"/>
    </row>
    <row r="1072">
      <c r="A1072" s="44"/>
      <c r="B1072" s="44"/>
      <c r="C1072" s="55"/>
      <c r="D1072" s="44"/>
      <c r="E1072" s="44"/>
      <c r="F1072" s="44"/>
      <c r="G1072" s="44"/>
      <c r="H1072" s="44"/>
      <c r="I1072" s="44"/>
      <c r="J1072" s="44"/>
      <c r="K1072" s="44"/>
      <c r="L1072" s="44"/>
      <c r="M1072" s="44"/>
      <c r="N1072" s="44"/>
      <c r="O1072" s="44"/>
      <c r="P1072" s="44"/>
      <c r="Q1072" s="44"/>
      <c r="R1072" s="44"/>
      <c r="S1072" s="44"/>
      <c r="T1072" s="44"/>
      <c r="U1072" s="44"/>
      <c r="V1072" s="44"/>
      <c r="W1072" s="44"/>
      <c r="X1072" s="44"/>
      <c r="Y1072" s="44"/>
    </row>
    <row r="1073">
      <c r="A1073" s="44"/>
      <c r="B1073" s="44"/>
      <c r="C1073" s="55"/>
      <c r="D1073" s="44"/>
      <c r="E1073" s="44"/>
      <c r="F1073" s="44"/>
      <c r="G1073" s="44"/>
      <c r="H1073" s="44"/>
      <c r="I1073" s="44"/>
      <c r="J1073" s="44"/>
      <c r="K1073" s="44"/>
      <c r="L1073" s="44"/>
      <c r="M1073" s="44"/>
      <c r="N1073" s="44"/>
      <c r="O1073" s="44"/>
      <c r="P1073" s="44"/>
      <c r="Q1073" s="44"/>
      <c r="R1073" s="44"/>
      <c r="S1073" s="44"/>
      <c r="T1073" s="44"/>
      <c r="U1073" s="44"/>
      <c r="V1073" s="44"/>
      <c r="W1073" s="44"/>
      <c r="X1073" s="44"/>
      <c r="Y1073" s="44"/>
    </row>
    <row r="1074">
      <c r="A1074" s="44"/>
      <c r="B1074" s="44"/>
      <c r="C1074" s="55"/>
      <c r="D1074" s="44"/>
      <c r="E1074" s="44"/>
      <c r="F1074" s="44"/>
      <c r="G1074" s="44"/>
      <c r="H1074" s="44"/>
      <c r="I1074" s="44"/>
      <c r="J1074" s="44"/>
      <c r="K1074" s="44"/>
      <c r="L1074" s="44"/>
      <c r="M1074" s="44"/>
      <c r="N1074" s="44"/>
      <c r="O1074" s="44"/>
      <c r="P1074" s="44"/>
      <c r="Q1074" s="44"/>
      <c r="R1074" s="44"/>
      <c r="S1074" s="44"/>
      <c r="T1074" s="44"/>
      <c r="U1074" s="44"/>
      <c r="V1074" s="44"/>
      <c r="W1074" s="44"/>
      <c r="X1074" s="44"/>
      <c r="Y1074" s="44"/>
    </row>
    <row r="1075">
      <c r="A1075" s="44"/>
      <c r="B1075" s="44"/>
      <c r="C1075" s="55"/>
      <c r="D1075" s="44"/>
      <c r="E1075" s="44"/>
      <c r="F1075" s="44"/>
      <c r="G1075" s="44"/>
      <c r="H1075" s="44"/>
      <c r="I1075" s="44"/>
      <c r="J1075" s="44"/>
      <c r="K1075" s="44"/>
      <c r="L1075" s="44"/>
      <c r="M1075" s="44"/>
      <c r="N1075" s="44"/>
      <c r="O1075" s="44"/>
      <c r="P1075" s="44"/>
      <c r="Q1075" s="44"/>
      <c r="R1075" s="44"/>
      <c r="S1075" s="44"/>
      <c r="T1075" s="44"/>
      <c r="U1075" s="44"/>
      <c r="V1075" s="44"/>
      <c r="W1075" s="44"/>
      <c r="X1075" s="44"/>
      <c r="Y1075" s="44"/>
    </row>
    <row r="1076">
      <c r="A1076" s="44"/>
      <c r="B1076" s="44"/>
      <c r="C1076" s="55"/>
      <c r="D1076" s="44"/>
      <c r="E1076" s="44"/>
      <c r="F1076" s="44"/>
      <c r="G1076" s="44"/>
      <c r="H1076" s="44"/>
      <c r="I1076" s="44"/>
      <c r="J1076" s="44"/>
      <c r="K1076" s="44"/>
      <c r="L1076" s="44"/>
      <c r="M1076" s="44"/>
      <c r="N1076" s="44"/>
      <c r="O1076" s="44"/>
      <c r="P1076" s="44"/>
      <c r="Q1076" s="44"/>
      <c r="R1076" s="44"/>
      <c r="S1076" s="44"/>
      <c r="T1076" s="44"/>
      <c r="U1076" s="44"/>
      <c r="V1076" s="44"/>
      <c r="W1076" s="44"/>
      <c r="X1076" s="44"/>
      <c r="Y1076" s="44"/>
    </row>
    <row r="1077">
      <c r="A1077" s="44"/>
      <c r="B1077" s="44"/>
      <c r="C1077" s="55"/>
      <c r="D1077" s="44"/>
      <c r="E1077" s="44"/>
      <c r="F1077" s="44"/>
      <c r="G1077" s="44"/>
      <c r="H1077" s="44"/>
      <c r="I1077" s="44"/>
      <c r="J1077" s="44"/>
      <c r="K1077" s="44"/>
      <c r="L1077" s="44"/>
      <c r="M1077" s="44"/>
      <c r="N1077" s="44"/>
      <c r="O1077" s="44"/>
      <c r="P1077" s="44"/>
      <c r="Q1077" s="44"/>
      <c r="R1077" s="44"/>
      <c r="S1077" s="44"/>
      <c r="T1077" s="44"/>
      <c r="U1077" s="44"/>
      <c r="V1077" s="44"/>
      <c r="W1077" s="44"/>
      <c r="X1077" s="44"/>
      <c r="Y1077" s="44"/>
    </row>
    <row r="1078">
      <c r="A1078" s="44"/>
      <c r="B1078" s="44"/>
      <c r="C1078" s="55"/>
      <c r="D1078" s="44"/>
      <c r="E1078" s="44"/>
      <c r="F1078" s="44"/>
      <c r="G1078" s="44"/>
      <c r="H1078" s="44"/>
      <c r="I1078" s="44"/>
      <c r="J1078" s="44"/>
      <c r="K1078" s="44"/>
      <c r="L1078" s="44"/>
      <c r="M1078" s="44"/>
      <c r="N1078" s="44"/>
      <c r="O1078" s="44"/>
      <c r="P1078" s="44"/>
      <c r="Q1078" s="44"/>
      <c r="R1078" s="44"/>
      <c r="S1078" s="44"/>
      <c r="T1078" s="44"/>
      <c r="U1078" s="44"/>
      <c r="V1078" s="44"/>
      <c r="W1078" s="44"/>
      <c r="X1078" s="44"/>
      <c r="Y1078" s="44"/>
    </row>
    <row r="1079">
      <c r="A1079" s="44"/>
      <c r="B1079" s="44"/>
      <c r="C1079" s="55"/>
      <c r="D1079" s="44"/>
      <c r="E1079" s="44"/>
      <c r="F1079" s="44"/>
      <c r="G1079" s="44"/>
      <c r="H1079" s="44"/>
      <c r="I1079" s="44"/>
      <c r="J1079" s="44"/>
      <c r="K1079" s="44"/>
      <c r="L1079" s="44"/>
      <c r="M1079" s="44"/>
      <c r="N1079" s="44"/>
      <c r="O1079" s="44"/>
      <c r="P1079" s="44"/>
      <c r="Q1079" s="44"/>
      <c r="R1079" s="44"/>
      <c r="S1079" s="44"/>
      <c r="T1079" s="44"/>
      <c r="U1079" s="44"/>
      <c r="V1079" s="44"/>
      <c r="W1079" s="44"/>
      <c r="X1079" s="44"/>
      <c r="Y1079" s="44"/>
    </row>
    <row r="1080">
      <c r="A1080" s="44"/>
      <c r="B1080" s="44"/>
      <c r="C1080" s="55"/>
      <c r="D1080" s="44"/>
      <c r="E1080" s="44"/>
      <c r="F1080" s="44"/>
      <c r="G1080" s="44"/>
      <c r="H1080" s="44"/>
      <c r="I1080" s="44"/>
      <c r="J1080" s="44"/>
      <c r="K1080" s="44"/>
      <c r="L1080" s="44"/>
      <c r="M1080" s="44"/>
      <c r="N1080" s="44"/>
      <c r="O1080" s="44"/>
      <c r="P1080" s="44"/>
      <c r="Q1080" s="44"/>
      <c r="R1080" s="44"/>
      <c r="S1080" s="44"/>
      <c r="T1080" s="44"/>
      <c r="U1080" s="44"/>
      <c r="V1080" s="44"/>
      <c r="W1080" s="44"/>
      <c r="X1080" s="44"/>
      <c r="Y1080" s="44"/>
    </row>
    <row r="1081">
      <c r="A1081" s="44"/>
      <c r="B1081" s="44"/>
      <c r="C1081" s="55"/>
      <c r="D1081" s="44"/>
      <c r="E1081" s="44"/>
      <c r="F1081" s="44"/>
      <c r="G1081" s="44"/>
      <c r="H1081" s="44"/>
      <c r="I1081" s="44"/>
      <c r="J1081" s="44"/>
      <c r="K1081" s="44"/>
      <c r="L1081" s="44"/>
      <c r="M1081" s="44"/>
      <c r="N1081" s="44"/>
      <c r="O1081" s="44"/>
      <c r="P1081" s="44"/>
      <c r="Q1081" s="44"/>
      <c r="R1081" s="44"/>
      <c r="S1081" s="44"/>
      <c r="T1081" s="44"/>
      <c r="U1081" s="44"/>
      <c r="V1081" s="44"/>
      <c r="W1081" s="44"/>
      <c r="X1081" s="44"/>
      <c r="Y1081" s="44"/>
    </row>
    <row r="1082">
      <c r="A1082" s="44"/>
      <c r="B1082" s="44"/>
      <c r="C1082" s="55"/>
      <c r="D1082" s="44"/>
      <c r="E1082" s="44"/>
      <c r="F1082" s="44"/>
      <c r="G1082" s="44"/>
      <c r="H1082" s="44"/>
      <c r="I1082" s="44"/>
      <c r="J1082" s="44"/>
      <c r="K1082" s="44"/>
      <c r="L1082" s="44"/>
      <c r="M1082" s="44"/>
      <c r="N1082" s="44"/>
      <c r="O1082" s="44"/>
      <c r="P1082" s="44"/>
      <c r="Q1082" s="44"/>
      <c r="R1082" s="44"/>
      <c r="S1082" s="44"/>
      <c r="T1082" s="44"/>
      <c r="U1082" s="44"/>
      <c r="V1082" s="44"/>
      <c r="W1082" s="44"/>
      <c r="X1082" s="44"/>
      <c r="Y1082" s="44"/>
    </row>
    <row r="1083">
      <c r="A1083" s="44"/>
      <c r="B1083" s="44"/>
      <c r="C1083" s="55"/>
      <c r="D1083" s="44"/>
      <c r="E1083" s="44"/>
      <c r="F1083" s="44"/>
      <c r="G1083" s="44"/>
      <c r="H1083" s="44"/>
      <c r="I1083" s="44"/>
      <c r="J1083" s="44"/>
      <c r="K1083" s="44"/>
      <c r="L1083" s="44"/>
      <c r="M1083" s="44"/>
      <c r="N1083" s="44"/>
      <c r="O1083" s="44"/>
      <c r="P1083" s="44"/>
      <c r="Q1083" s="44"/>
      <c r="R1083" s="44"/>
      <c r="S1083" s="44"/>
      <c r="T1083" s="44"/>
      <c r="U1083" s="44"/>
      <c r="V1083" s="44"/>
      <c r="W1083" s="44"/>
      <c r="X1083" s="44"/>
      <c r="Y1083" s="44"/>
    </row>
    <row r="1084">
      <c r="A1084" s="44"/>
      <c r="B1084" s="44"/>
      <c r="C1084" s="55"/>
      <c r="D1084" s="44"/>
      <c r="E1084" s="44"/>
      <c r="F1084" s="44"/>
      <c r="G1084" s="44"/>
      <c r="H1084" s="44"/>
      <c r="I1084" s="44"/>
      <c r="J1084" s="44"/>
      <c r="K1084" s="44"/>
      <c r="L1084" s="44"/>
      <c r="M1084" s="44"/>
      <c r="N1084" s="44"/>
      <c r="O1084" s="44"/>
      <c r="P1084" s="44"/>
      <c r="Q1084" s="44"/>
      <c r="R1084" s="44"/>
      <c r="S1084" s="44"/>
      <c r="T1084" s="44"/>
      <c r="U1084" s="44"/>
      <c r="V1084" s="44"/>
      <c r="W1084" s="44"/>
      <c r="X1084" s="44"/>
      <c r="Y1084" s="44"/>
    </row>
    <row r="1085">
      <c r="A1085" s="44"/>
      <c r="B1085" s="44"/>
      <c r="C1085" s="55"/>
      <c r="D1085" s="44"/>
      <c r="E1085" s="44"/>
      <c r="F1085" s="44"/>
      <c r="G1085" s="44"/>
      <c r="H1085" s="44"/>
      <c r="I1085" s="44"/>
      <c r="J1085" s="44"/>
      <c r="K1085" s="44"/>
      <c r="L1085" s="44"/>
      <c r="M1085" s="44"/>
      <c r="N1085" s="44"/>
      <c r="O1085" s="44"/>
      <c r="P1085" s="44"/>
      <c r="Q1085" s="44"/>
      <c r="R1085" s="44"/>
      <c r="S1085" s="44"/>
      <c r="T1085" s="44"/>
      <c r="U1085" s="44"/>
      <c r="V1085" s="44"/>
      <c r="W1085" s="44"/>
      <c r="X1085" s="44"/>
      <c r="Y1085" s="44"/>
    </row>
    <row r="1086">
      <c r="A1086" s="44"/>
      <c r="B1086" s="44"/>
      <c r="C1086" s="55"/>
      <c r="D1086" s="44"/>
      <c r="E1086" s="44"/>
      <c r="F1086" s="44"/>
      <c r="G1086" s="44"/>
      <c r="H1086" s="44"/>
      <c r="I1086" s="44"/>
      <c r="J1086" s="44"/>
      <c r="K1086" s="44"/>
      <c r="L1086" s="44"/>
      <c r="M1086" s="44"/>
      <c r="N1086" s="44"/>
      <c r="O1086" s="44"/>
      <c r="P1086" s="44"/>
      <c r="Q1086" s="44"/>
      <c r="R1086" s="44"/>
      <c r="S1086" s="44"/>
      <c r="T1086" s="44"/>
      <c r="U1086" s="44"/>
      <c r="V1086" s="44"/>
      <c r="W1086" s="44"/>
      <c r="X1086" s="44"/>
      <c r="Y1086" s="44"/>
    </row>
    <row r="1087">
      <c r="A1087" s="44"/>
      <c r="B1087" s="44"/>
      <c r="C1087" s="55"/>
      <c r="D1087" s="44"/>
      <c r="E1087" s="44"/>
      <c r="F1087" s="44"/>
      <c r="G1087" s="44"/>
      <c r="H1087" s="44"/>
      <c r="I1087" s="44"/>
      <c r="J1087" s="44"/>
      <c r="K1087" s="44"/>
      <c r="L1087" s="44"/>
      <c r="M1087" s="44"/>
      <c r="N1087" s="44"/>
      <c r="O1087" s="44"/>
      <c r="P1087" s="44"/>
      <c r="Q1087" s="44"/>
      <c r="R1087" s="44"/>
      <c r="S1087" s="44"/>
      <c r="T1087" s="44"/>
      <c r="U1087" s="44"/>
      <c r="V1087" s="44"/>
      <c r="W1087" s="44"/>
      <c r="X1087" s="44"/>
      <c r="Y1087" s="44"/>
    </row>
    <row r="1088">
      <c r="A1088" s="44"/>
      <c r="B1088" s="44"/>
      <c r="C1088" s="55"/>
      <c r="D1088" s="44"/>
      <c r="E1088" s="44"/>
      <c r="F1088" s="44"/>
      <c r="G1088" s="44"/>
      <c r="H1088" s="44"/>
      <c r="I1088" s="44"/>
      <c r="J1088" s="44"/>
      <c r="K1088" s="44"/>
      <c r="L1088" s="44"/>
      <c r="M1088" s="44"/>
      <c r="N1088" s="44"/>
      <c r="O1088" s="44"/>
      <c r="P1088" s="44"/>
      <c r="Q1088" s="44"/>
      <c r="R1088" s="44"/>
      <c r="S1088" s="44"/>
      <c r="T1088" s="44"/>
      <c r="U1088" s="44"/>
      <c r="V1088" s="44"/>
      <c r="W1088" s="44"/>
      <c r="X1088" s="44"/>
      <c r="Y1088" s="44"/>
    </row>
    <row r="1089">
      <c r="A1089" s="44"/>
      <c r="B1089" s="44"/>
      <c r="C1089" s="55"/>
      <c r="D1089" s="44"/>
      <c r="E1089" s="44"/>
      <c r="F1089" s="44"/>
      <c r="G1089" s="44"/>
      <c r="H1089" s="44"/>
      <c r="I1089" s="44"/>
      <c r="J1089" s="44"/>
      <c r="K1089" s="44"/>
      <c r="L1089" s="44"/>
      <c r="M1089" s="44"/>
      <c r="N1089" s="44"/>
      <c r="O1089" s="44"/>
      <c r="P1089" s="44"/>
      <c r="Q1089" s="44"/>
      <c r="R1089" s="44"/>
      <c r="S1089" s="44"/>
      <c r="T1089" s="44"/>
      <c r="U1089" s="44"/>
      <c r="V1089" s="44"/>
      <c r="W1089" s="44"/>
      <c r="X1089" s="44"/>
      <c r="Y1089" s="44"/>
    </row>
    <row r="1090">
      <c r="A1090" s="44"/>
      <c r="B1090" s="44"/>
      <c r="C1090" s="55"/>
      <c r="D1090" s="44"/>
      <c r="E1090" s="44"/>
      <c r="F1090" s="44"/>
      <c r="G1090" s="44"/>
      <c r="H1090" s="44"/>
      <c r="I1090" s="44"/>
      <c r="J1090" s="44"/>
      <c r="K1090" s="44"/>
      <c r="L1090" s="44"/>
      <c r="M1090" s="44"/>
      <c r="N1090" s="44"/>
      <c r="O1090" s="44"/>
      <c r="P1090" s="44"/>
      <c r="Q1090" s="44"/>
      <c r="R1090" s="44"/>
      <c r="S1090" s="44"/>
      <c r="T1090" s="44"/>
      <c r="U1090" s="44"/>
      <c r="V1090" s="44"/>
      <c r="W1090" s="44"/>
      <c r="X1090" s="44"/>
      <c r="Y1090" s="44"/>
    </row>
    <row r="1091">
      <c r="A1091" s="44"/>
      <c r="B1091" s="44"/>
      <c r="C1091" s="55"/>
      <c r="D1091" s="44"/>
      <c r="E1091" s="44"/>
      <c r="F1091" s="44"/>
      <c r="G1091" s="44"/>
      <c r="H1091" s="44"/>
      <c r="I1091" s="44"/>
      <c r="J1091" s="44"/>
      <c r="K1091" s="44"/>
      <c r="L1091" s="44"/>
      <c r="M1091" s="44"/>
      <c r="N1091" s="44"/>
      <c r="O1091" s="44"/>
      <c r="P1091" s="44"/>
      <c r="Q1091" s="44"/>
      <c r="R1091" s="44"/>
      <c r="S1091" s="44"/>
      <c r="T1091" s="44"/>
      <c r="U1091" s="44"/>
      <c r="V1091" s="44"/>
      <c r="W1091" s="44"/>
      <c r="X1091" s="44"/>
      <c r="Y1091" s="44"/>
    </row>
    <row r="1092">
      <c r="A1092" s="44"/>
      <c r="B1092" s="44"/>
      <c r="C1092" s="55"/>
      <c r="D1092" s="44"/>
      <c r="E1092" s="44"/>
      <c r="F1092" s="44"/>
      <c r="G1092" s="44"/>
      <c r="H1092" s="44"/>
      <c r="I1092" s="44"/>
      <c r="J1092" s="44"/>
      <c r="K1092" s="44"/>
      <c r="L1092" s="44"/>
      <c r="M1092" s="44"/>
      <c r="N1092" s="44"/>
      <c r="O1092" s="44"/>
      <c r="P1092" s="44"/>
      <c r="Q1092" s="44"/>
      <c r="R1092" s="44"/>
      <c r="S1092" s="44"/>
      <c r="T1092" s="44"/>
      <c r="U1092" s="44"/>
      <c r="V1092" s="44"/>
      <c r="W1092" s="44"/>
      <c r="X1092" s="44"/>
      <c r="Y1092" s="44"/>
    </row>
    <row r="1093">
      <c r="A1093" s="44"/>
      <c r="B1093" s="44"/>
      <c r="C1093" s="55"/>
      <c r="D1093" s="44"/>
      <c r="E1093" s="44"/>
      <c r="F1093" s="44"/>
      <c r="G1093" s="44"/>
      <c r="H1093" s="44"/>
      <c r="I1093" s="44"/>
      <c r="J1093" s="44"/>
      <c r="K1093" s="44"/>
      <c r="L1093" s="44"/>
      <c r="M1093" s="44"/>
      <c r="N1093" s="44"/>
      <c r="O1093" s="44"/>
      <c r="P1093" s="44"/>
      <c r="Q1093" s="44"/>
      <c r="R1093" s="44"/>
      <c r="S1093" s="44"/>
      <c r="T1093" s="44"/>
      <c r="U1093" s="44"/>
      <c r="V1093" s="44"/>
      <c r="W1093" s="44"/>
      <c r="X1093" s="44"/>
      <c r="Y1093" s="44"/>
    </row>
    <row r="1094">
      <c r="A1094" s="44"/>
      <c r="B1094" s="44"/>
      <c r="C1094" s="55"/>
      <c r="D1094" s="44"/>
      <c r="E1094" s="44"/>
      <c r="F1094" s="44"/>
      <c r="G1094" s="44"/>
      <c r="H1094" s="44"/>
      <c r="I1094" s="44"/>
      <c r="J1094" s="44"/>
      <c r="K1094" s="44"/>
      <c r="L1094" s="44"/>
      <c r="M1094" s="44"/>
      <c r="N1094" s="44"/>
      <c r="O1094" s="44"/>
      <c r="P1094" s="44"/>
      <c r="Q1094" s="44"/>
      <c r="R1094" s="44"/>
      <c r="S1094" s="44"/>
      <c r="T1094" s="44"/>
      <c r="U1094" s="44"/>
      <c r="V1094" s="44"/>
      <c r="W1094" s="44"/>
      <c r="X1094" s="44"/>
      <c r="Y1094" s="44"/>
    </row>
    <row r="1095">
      <c r="A1095" s="44"/>
      <c r="B1095" s="44"/>
      <c r="C1095" s="55"/>
      <c r="D1095" s="44"/>
      <c r="E1095" s="44"/>
      <c r="F1095" s="44"/>
      <c r="G1095" s="44"/>
      <c r="H1095" s="44"/>
      <c r="I1095" s="44"/>
      <c r="J1095" s="44"/>
      <c r="K1095" s="44"/>
      <c r="L1095" s="44"/>
      <c r="M1095" s="44"/>
      <c r="N1095" s="44"/>
      <c r="O1095" s="44"/>
      <c r="P1095" s="44"/>
      <c r="Q1095" s="44"/>
      <c r="R1095" s="44"/>
      <c r="S1095" s="44"/>
      <c r="T1095" s="44"/>
      <c r="U1095" s="44"/>
      <c r="V1095" s="44"/>
      <c r="W1095" s="44"/>
      <c r="X1095" s="44"/>
      <c r="Y1095" s="44"/>
    </row>
    <row r="1096">
      <c r="A1096" s="44"/>
      <c r="B1096" s="44"/>
      <c r="C1096" s="55"/>
      <c r="D1096" s="44"/>
      <c r="E1096" s="44"/>
      <c r="F1096" s="44"/>
      <c r="G1096" s="44"/>
      <c r="H1096" s="44"/>
      <c r="I1096" s="44"/>
      <c r="J1096" s="44"/>
      <c r="K1096" s="44"/>
      <c r="L1096" s="44"/>
      <c r="M1096" s="44"/>
      <c r="N1096" s="44"/>
      <c r="O1096" s="44"/>
      <c r="P1096" s="44"/>
      <c r="Q1096" s="44"/>
      <c r="R1096" s="44"/>
      <c r="S1096" s="44"/>
      <c r="T1096" s="44"/>
      <c r="U1096" s="44"/>
      <c r="V1096" s="44"/>
      <c r="W1096" s="44"/>
      <c r="X1096" s="44"/>
      <c r="Y1096" s="44"/>
    </row>
    <row r="1097">
      <c r="A1097" s="44"/>
      <c r="B1097" s="44"/>
      <c r="C1097" s="55"/>
      <c r="D1097" s="44"/>
      <c r="E1097" s="44"/>
      <c r="F1097" s="44"/>
      <c r="G1097" s="44"/>
      <c r="H1097" s="44"/>
      <c r="I1097" s="44"/>
      <c r="J1097" s="44"/>
      <c r="K1097" s="44"/>
      <c r="L1097" s="44"/>
      <c r="M1097" s="44"/>
      <c r="N1097" s="44"/>
      <c r="O1097" s="44"/>
      <c r="P1097" s="44"/>
      <c r="Q1097" s="44"/>
      <c r="R1097" s="44"/>
      <c r="S1097" s="44"/>
      <c r="T1097" s="44"/>
      <c r="U1097" s="44"/>
      <c r="V1097" s="44"/>
      <c r="W1097" s="44"/>
      <c r="X1097" s="44"/>
      <c r="Y1097" s="44"/>
    </row>
    <row r="1098">
      <c r="A1098" s="44"/>
      <c r="B1098" s="44"/>
      <c r="C1098" s="55"/>
      <c r="D1098" s="44"/>
      <c r="E1098" s="44"/>
      <c r="F1098" s="44"/>
      <c r="G1098" s="44"/>
      <c r="H1098" s="44"/>
      <c r="I1098" s="44"/>
      <c r="J1098" s="44"/>
      <c r="K1098" s="44"/>
      <c r="L1098" s="44"/>
      <c r="M1098" s="44"/>
      <c r="N1098" s="44"/>
      <c r="O1098" s="44"/>
      <c r="P1098" s="44"/>
      <c r="Q1098" s="44"/>
      <c r="R1098" s="44"/>
      <c r="S1098" s="44"/>
      <c r="T1098" s="44"/>
      <c r="U1098" s="44"/>
      <c r="V1098" s="44"/>
      <c r="W1098" s="44"/>
      <c r="X1098" s="44"/>
      <c r="Y1098" s="44"/>
    </row>
    <row r="1099">
      <c r="A1099" s="44"/>
      <c r="B1099" s="44"/>
      <c r="C1099" s="55"/>
      <c r="D1099" s="44"/>
      <c r="E1099" s="44"/>
      <c r="F1099" s="44"/>
      <c r="G1099" s="44"/>
      <c r="H1099" s="44"/>
      <c r="I1099" s="44"/>
      <c r="J1099" s="44"/>
      <c r="K1099" s="44"/>
      <c r="L1099" s="44"/>
      <c r="M1099" s="44"/>
      <c r="N1099" s="44"/>
      <c r="O1099" s="44"/>
      <c r="P1099" s="44"/>
      <c r="Q1099" s="44"/>
      <c r="R1099" s="44"/>
      <c r="S1099" s="44"/>
      <c r="T1099" s="44"/>
      <c r="U1099" s="44"/>
      <c r="V1099" s="44"/>
      <c r="W1099" s="44"/>
      <c r="X1099" s="44"/>
      <c r="Y1099" s="44"/>
    </row>
    <row r="1100">
      <c r="A1100" s="44"/>
      <c r="B1100" s="44"/>
      <c r="C1100" s="55"/>
      <c r="D1100" s="44"/>
      <c r="E1100" s="44"/>
      <c r="F1100" s="44"/>
      <c r="G1100" s="44"/>
      <c r="H1100" s="44"/>
      <c r="I1100" s="44"/>
      <c r="J1100" s="44"/>
      <c r="K1100" s="44"/>
      <c r="L1100" s="44"/>
      <c r="M1100" s="44"/>
      <c r="N1100" s="44"/>
      <c r="O1100" s="44"/>
      <c r="P1100" s="44"/>
      <c r="Q1100" s="44"/>
      <c r="R1100" s="44"/>
      <c r="S1100" s="44"/>
      <c r="T1100" s="44"/>
      <c r="U1100" s="44"/>
      <c r="V1100" s="44"/>
      <c r="W1100" s="44"/>
      <c r="X1100" s="44"/>
      <c r="Y1100" s="44"/>
    </row>
    <row r="1101">
      <c r="A1101" s="44"/>
      <c r="B1101" s="44"/>
      <c r="C1101" s="55"/>
      <c r="D1101" s="44"/>
      <c r="E1101" s="44"/>
      <c r="F1101" s="44"/>
      <c r="G1101" s="44"/>
      <c r="H1101" s="44"/>
      <c r="I1101" s="44"/>
      <c r="J1101" s="44"/>
      <c r="K1101" s="44"/>
      <c r="L1101" s="44"/>
      <c r="M1101" s="44"/>
      <c r="N1101" s="44"/>
      <c r="O1101" s="44"/>
      <c r="P1101" s="44"/>
      <c r="Q1101" s="44"/>
      <c r="R1101" s="44"/>
      <c r="S1101" s="44"/>
      <c r="T1101" s="44"/>
      <c r="U1101" s="44"/>
      <c r="V1101" s="44"/>
      <c r="W1101" s="44"/>
      <c r="X1101" s="44"/>
      <c r="Y1101" s="44"/>
    </row>
    <row r="1102">
      <c r="A1102" s="44"/>
      <c r="B1102" s="44"/>
      <c r="C1102" s="55"/>
      <c r="D1102" s="44"/>
      <c r="E1102" s="44"/>
      <c r="F1102" s="44"/>
      <c r="G1102" s="44"/>
      <c r="H1102" s="44"/>
      <c r="I1102" s="44"/>
      <c r="J1102" s="44"/>
      <c r="K1102" s="44"/>
      <c r="L1102" s="44"/>
      <c r="M1102" s="44"/>
      <c r="N1102" s="44"/>
      <c r="O1102" s="44"/>
      <c r="P1102" s="44"/>
      <c r="Q1102" s="44"/>
      <c r="R1102" s="44"/>
      <c r="S1102" s="44"/>
      <c r="T1102" s="44"/>
      <c r="U1102" s="44"/>
      <c r="V1102" s="44"/>
      <c r="W1102" s="44"/>
      <c r="X1102" s="44"/>
      <c r="Y1102" s="44"/>
    </row>
    <row r="1103">
      <c r="A1103" s="44"/>
      <c r="B1103" s="44"/>
      <c r="C1103" s="55"/>
      <c r="D1103" s="44"/>
      <c r="E1103" s="44"/>
      <c r="F1103" s="44"/>
      <c r="G1103" s="44"/>
      <c r="H1103" s="44"/>
      <c r="I1103" s="44"/>
      <c r="J1103" s="44"/>
      <c r="K1103" s="44"/>
      <c r="L1103" s="44"/>
      <c r="M1103" s="44"/>
      <c r="N1103" s="44"/>
      <c r="O1103" s="44"/>
      <c r="P1103" s="44"/>
      <c r="Q1103" s="44"/>
      <c r="R1103" s="44"/>
      <c r="S1103" s="44"/>
      <c r="T1103" s="44"/>
      <c r="U1103" s="44"/>
      <c r="V1103" s="44"/>
      <c r="W1103" s="44"/>
      <c r="X1103" s="44"/>
      <c r="Y1103" s="44"/>
    </row>
    <row r="1104">
      <c r="A1104" s="44"/>
      <c r="B1104" s="44"/>
      <c r="C1104" s="55"/>
      <c r="D1104" s="44"/>
      <c r="E1104" s="44"/>
      <c r="F1104" s="44"/>
      <c r="G1104" s="44"/>
      <c r="H1104" s="44"/>
      <c r="I1104" s="44"/>
      <c r="J1104" s="44"/>
      <c r="K1104" s="44"/>
      <c r="L1104" s="44"/>
      <c r="M1104" s="44"/>
      <c r="N1104" s="44"/>
      <c r="O1104" s="44"/>
      <c r="P1104" s="44"/>
      <c r="Q1104" s="44"/>
      <c r="R1104" s="44"/>
      <c r="S1104" s="44"/>
      <c r="T1104" s="44"/>
      <c r="U1104" s="44"/>
      <c r="V1104" s="44"/>
      <c r="W1104" s="44"/>
      <c r="X1104" s="44"/>
      <c r="Y1104" s="44"/>
    </row>
    <row r="1105">
      <c r="A1105" s="44"/>
      <c r="B1105" s="44"/>
      <c r="C1105" s="55"/>
      <c r="D1105" s="44"/>
      <c r="E1105" s="44"/>
      <c r="F1105" s="44"/>
      <c r="G1105" s="44"/>
      <c r="H1105" s="44"/>
      <c r="I1105" s="44"/>
      <c r="J1105" s="44"/>
      <c r="K1105" s="44"/>
      <c r="L1105" s="44"/>
      <c r="M1105" s="44"/>
      <c r="N1105" s="44"/>
      <c r="O1105" s="44"/>
      <c r="P1105" s="44"/>
      <c r="Q1105" s="44"/>
      <c r="R1105" s="44"/>
      <c r="S1105" s="44"/>
      <c r="T1105" s="44"/>
      <c r="U1105" s="44"/>
      <c r="V1105" s="44"/>
      <c r="W1105" s="44"/>
      <c r="X1105" s="44"/>
      <c r="Y1105" s="44"/>
    </row>
    <row r="1106">
      <c r="A1106" s="44"/>
      <c r="B1106" s="44"/>
      <c r="C1106" s="55"/>
      <c r="D1106" s="44"/>
      <c r="E1106" s="44"/>
      <c r="F1106" s="44"/>
      <c r="G1106" s="44"/>
      <c r="H1106" s="44"/>
      <c r="I1106" s="44"/>
      <c r="J1106" s="44"/>
      <c r="K1106" s="44"/>
      <c r="L1106" s="44"/>
      <c r="M1106" s="44"/>
      <c r="N1106" s="44"/>
      <c r="O1106" s="44"/>
      <c r="P1106" s="44"/>
      <c r="Q1106" s="44"/>
      <c r="R1106" s="44"/>
      <c r="S1106" s="44"/>
      <c r="T1106" s="44"/>
      <c r="U1106" s="44"/>
      <c r="V1106" s="44"/>
      <c r="W1106" s="44"/>
      <c r="X1106" s="44"/>
      <c r="Y1106" s="44"/>
    </row>
    <row r="1107">
      <c r="A1107" s="44"/>
      <c r="B1107" s="44"/>
      <c r="C1107" s="55"/>
      <c r="D1107" s="44"/>
      <c r="E1107" s="44"/>
      <c r="F1107" s="44"/>
      <c r="G1107" s="44"/>
      <c r="H1107" s="44"/>
      <c r="I1107" s="44"/>
      <c r="J1107" s="44"/>
      <c r="K1107" s="44"/>
      <c r="L1107" s="44"/>
      <c r="M1107" s="44"/>
      <c r="N1107" s="44"/>
      <c r="O1107" s="44"/>
      <c r="P1107" s="44"/>
      <c r="Q1107" s="44"/>
      <c r="R1107" s="44"/>
      <c r="S1107" s="44"/>
      <c r="T1107" s="44"/>
      <c r="U1107" s="44"/>
      <c r="V1107" s="44"/>
      <c r="W1107" s="44"/>
      <c r="X1107" s="44"/>
      <c r="Y1107" s="44"/>
    </row>
    <row r="1108">
      <c r="A1108" s="44"/>
      <c r="B1108" s="44"/>
      <c r="C1108" s="55"/>
      <c r="D1108" s="44"/>
      <c r="E1108" s="44"/>
      <c r="F1108" s="44"/>
      <c r="G1108" s="44"/>
      <c r="H1108" s="44"/>
      <c r="I1108" s="44"/>
      <c r="J1108" s="44"/>
      <c r="K1108" s="44"/>
      <c r="L1108" s="44"/>
      <c r="M1108" s="44"/>
      <c r="N1108" s="44"/>
      <c r="O1108" s="44"/>
      <c r="P1108" s="44"/>
      <c r="Q1108" s="44"/>
      <c r="R1108" s="44"/>
      <c r="S1108" s="44"/>
      <c r="T1108" s="44"/>
      <c r="U1108" s="44"/>
      <c r="V1108" s="44"/>
      <c r="W1108" s="44"/>
      <c r="X1108" s="44"/>
      <c r="Y1108" s="44"/>
    </row>
    <row r="1109">
      <c r="A1109" s="44"/>
      <c r="B1109" s="44"/>
      <c r="C1109" s="55"/>
      <c r="D1109" s="44"/>
      <c r="E1109" s="44"/>
      <c r="F1109" s="44"/>
      <c r="G1109" s="44"/>
      <c r="H1109" s="44"/>
      <c r="I1109" s="44"/>
      <c r="J1109" s="44"/>
      <c r="K1109" s="44"/>
      <c r="L1109" s="44"/>
      <c r="M1109" s="44"/>
      <c r="N1109" s="44"/>
      <c r="O1109" s="44"/>
      <c r="P1109" s="44"/>
      <c r="Q1109" s="44"/>
      <c r="R1109" s="44"/>
      <c r="S1109" s="44"/>
      <c r="T1109" s="44"/>
      <c r="U1109" s="44"/>
      <c r="V1109" s="44"/>
      <c r="W1109" s="44"/>
      <c r="X1109" s="44"/>
      <c r="Y1109" s="44"/>
    </row>
    <row r="1110">
      <c r="A1110" s="44"/>
      <c r="B1110" s="44"/>
      <c r="C1110" s="55"/>
      <c r="D1110" s="44"/>
      <c r="E1110" s="44"/>
      <c r="F1110" s="44"/>
      <c r="G1110" s="44"/>
      <c r="H1110" s="44"/>
      <c r="I1110" s="44"/>
      <c r="J1110" s="44"/>
      <c r="K1110" s="44"/>
      <c r="L1110" s="44"/>
      <c r="M1110" s="44"/>
      <c r="N1110" s="44"/>
      <c r="O1110" s="44"/>
      <c r="P1110" s="44"/>
      <c r="Q1110" s="44"/>
      <c r="R1110" s="44"/>
      <c r="S1110" s="44"/>
      <c r="T1110" s="44"/>
      <c r="U1110" s="44"/>
      <c r="V1110" s="44"/>
      <c r="W1110" s="44"/>
      <c r="X1110" s="44"/>
      <c r="Y1110" s="44"/>
    </row>
    <row r="1111">
      <c r="A1111" s="44"/>
      <c r="B1111" s="44"/>
      <c r="C1111" s="55"/>
      <c r="D1111" s="44"/>
      <c r="E1111" s="44"/>
      <c r="F1111" s="44"/>
      <c r="G1111" s="44"/>
      <c r="H1111" s="44"/>
      <c r="I1111" s="44"/>
      <c r="J1111" s="44"/>
      <c r="K1111" s="44"/>
      <c r="L1111" s="44"/>
      <c r="M1111" s="44"/>
      <c r="N1111" s="44"/>
      <c r="O1111" s="44"/>
      <c r="P1111" s="44"/>
      <c r="Q1111" s="44"/>
      <c r="R1111" s="44"/>
      <c r="S1111" s="44"/>
      <c r="T1111" s="44"/>
      <c r="U1111" s="44"/>
      <c r="V1111" s="44"/>
      <c r="W1111" s="44"/>
      <c r="X1111" s="44"/>
      <c r="Y1111" s="44"/>
    </row>
    <row r="1112">
      <c r="A1112" s="44"/>
      <c r="B1112" s="44"/>
      <c r="C1112" s="55"/>
      <c r="D1112" s="44"/>
      <c r="E1112" s="44"/>
      <c r="F1112" s="44"/>
      <c r="G1112" s="44"/>
      <c r="H1112" s="44"/>
      <c r="I1112" s="44"/>
      <c r="J1112" s="44"/>
      <c r="K1112" s="44"/>
      <c r="L1112" s="44"/>
      <c r="M1112" s="44"/>
      <c r="N1112" s="44"/>
      <c r="O1112" s="44"/>
      <c r="P1112" s="44"/>
      <c r="Q1112" s="44"/>
      <c r="R1112" s="44"/>
      <c r="S1112" s="44"/>
      <c r="T1112" s="44"/>
      <c r="U1112" s="44"/>
      <c r="V1112" s="44"/>
      <c r="W1112" s="44"/>
      <c r="X1112" s="44"/>
      <c r="Y1112" s="44"/>
    </row>
    <row r="1113">
      <c r="A1113" s="44"/>
      <c r="B1113" s="44"/>
      <c r="C1113" s="55"/>
      <c r="D1113" s="44"/>
      <c r="E1113" s="44"/>
      <c r="F1113" s="44"/>
      <c r="G1113" s="44"/>
      <c r="H1113" s="44"/>
      <c r="I1113" s="44"/>
      <c r="J1113" s="44"/>
      <c r="K1113" s="44"/>
      <c r="L1113" s="44"/>
      <c r="M1113" s="44"/>
      <c r="N1113" s="44"/>
      <c r="O1113" s="44"/>
      <c r="P1113" s="44"/>
      <c r="Q1113" s="44"/>
      <c r="R1113" s="44"/>
      <c r="S1113" s="44"/>
      <c r="T1113" s="44"/>
      <c r="U1113" s="44"/>
      <c r="V1113" s="44"/>
      <c r="W1113" s="44"/>
      <c r="X1113" s="44"/>
      <c r="Y1113" s="44"/>
    </row>
    <row r="1114">
      <c r="A1114" s="44"/>
      <c r="B1114" s="44"/>
      <c r="C1114" s="55"/>
      <c r="D1114" s="44"/>
      <c r="E1114" s="44"/>
      <c r="F1114" s="44"/>
      <c r="G1114" s="44"/>
      <c r="H1114" s="44"/>
      <c r="I1114" s="44"/>
      <c r="J1114" s="44"/>
      <c r="K1114" s="44"/>
      <c r="L1114" s="44"/>
      <c r="M1114" s="44"/>
      <c r="N1114" s="44"/>
      <c r="O1114" s="44"/>
      <c r="P1114" s="44"/>
      <c r="Q1114" s="44"/>
      <c r="R1114" s="44"/>
      <c r="S1114" s="44"/>
      <c r="T1114" s="44"/>
      <c r="U1114" s="44"/>
      <c r="V1114" s="44"/>
      <c r="W1114" s="44"/>
      <c r="X1114" s="44"/>
      <c r="Y1114" s="44"/>
    </row>
    <row r="1115">
      <c r="A1115" s="44"/>
      <c r="B1115" s="44"/>
      <c r="C1115" s="55"/>
      <c r="D1115" s="44"/>
      <c r="E1115" s="44"/>
      <c r="F1115" s="44"/>
      <c r="G1115" s="44"/>
      <c r="H1115" s="44"/>
      <c r="I1115" s="44"/>
      <c r="J1115" s="44"/>
      <c r="K1115" s="44"/>
      <c r="L1115" s="44"/>
      <c r="M1115" s="44"/>
      <c r="N1115" s="44"/>
      <c r="O1115" s="44"/>
      <c r="P1115" s="44"/>
      <c r="Q1115" s="44"/>
      <c r="R1115" s="44"/>
      <c r="S1115" s="44"/>
      <c r="T1115" s="44"/>
      <c r="U1115" s="44"/>
      <c r="V1115" s="44"/>
      <c r="W1115" s="44"/>
      <c r="X1115" s="44"/>
      <c r="Y1115" s="44"/>
    </row>
    <row r="1116">
      <c r="A1116" s="44"/>
      <c r="B1116" s="44"/>
      <c r="C1116" s="55"/>
      <c r="D1116" s="44"/>
      <c r="E1116" s="44"/>
      <c r="F1116" s="44"/>
      <c r="G1116" s="44"/>
      <c r="H1116" s="44"/>
      <c r="I1116" s="44"/>
      <c r="J1116" s="44"/>
      <c r="K1116" s="44"/>
      <c r="L1116" s="44"/>
      <c r="M1116" s="44"/>
      <c r="N1116" s="44"/>
      <c r="O1116" s="44"/>
      <c r="P1116" s="44"/>
      <c r="Q1116" s="44"/>
      <c r="R1116" s="44"/>
      <c r="S1116" s="44"/>
      <c r="T1116" s="44"/>
      <c r="U1116" s="44"/>
      <c r="V1116" s="44"/>
      <c r="W1116" s="44"/>
      <c r="X1116" s="44"/>
      <c r="Y1116" s="44"/>
    </row>
    <row r="1117">
      <c r="A1117" s="44"/>
      <c r="B1117" s="44"/>
      <c r="C1117" s="55"/>
      <c r="D1117" s="44"/>
      <c r="E1117" s="44"/>
      <c r="F1117" s="44"/>
      <c r="G1117" s="44"/>
      <c r="H1117" s="44"/>
      <c r="I1117" s="44"/>
      <c r="J1117" s="44"/>
      <c r="K1117" s="44"/>
      <c r="L1117" s="44"/>
      <c r="M1117" s="44"/>
      <c r="N1117" s="44"/>
      <c r="O1117" s="44"/>
      <c r="P1117" s="44"/>
      <c r="Q1117" s="44"/>
      <c r="R1117" s="44"/>
      <c r="S1117" s="44"/>
      <c r="T1117" s="44"/>
      <c r="U1117" s="44"/>
      <c r="V1117" s="44"/>
      <c r="W1117" s="44"/>
      <c r="X1117" s="44"/>
      <c r="Y1117" s="44"/>
    </row>
    <row r="1118">
      <c r="A1118" s="44"/>
      <c r="B1118" s="44"/>
      <c r="C1118" s="55"/>
      <c r="D1118" s="44"/>
      <c r="E1118" s="44"/>
      <c r="F1118" s="44"/>
      <c r="G1118" s="44"/>
      <c r="H1118" s="44"/>
      <c r="I1118" s="44"/>
      <c r="J1118" s="44"/>
      <c r="K1118" s="44"/>
      <c r="L1118" s="44"/>
      <c r="M1118" s="44"/>
      <c r="N1118" s="44"/>
      <c r="O1118" s="44"/>
      <c r="P1118" s="44"/>
      <c r="Q1118" s="44"/>
      <c r="R1118" s="44"/>
      <c r="S1118" s="44"/>
      <c r="T1118" s="44"/>
      <c r="U1118" s="44"/>
      <c r="V1118" s="44"/>
      <c r="W1118" s="44"/>
      <c r="X1118" s="44"/>
      <c r="Y1118" s="44"/>
    </row>
    <row r="1119">
      <c r="A1119" s="44"/>
      <c r="B1119" s="44"/>
      <c r="C1119" s="55"/>
      <c r="D1119" s="44"/>
      <c r="E1119" s="44"/>
      <c r="F1119" s="44"/>
      <c r="G1119" s="44"/>
      <c r="H1119" s="44"/>
      <c r="I1119" s="44"/>
      <c r="J1119" s="44"/>
      <c r="K1119" s="44"/>
      <c r="L1119" s="44"/>
      <c r="M1119" s="44"/>
      <c r="N1119" s="44"/>
      <c r="O1119" s="44"/>
      <c r="P1119" s="44"/>
      <c r="Q1119" s="44"/>
      <c r="R1119" s="44"/>
      <c r="S1119" s="44"/>
      <c r="T1119" s="44"/>
      <c r="U1119" s="44"/>
      <c r="V1119" s="44"/>
      <c r="W1119" s="44"/>
      <c r="X1119" s="44"/>
      <c r="Y1119" s="44"/>
    </row>
    <row r="1120">
      <c r="A1120" s="44"/>
      <c r="B1120" s="44"/>
      <c r="C1120" s="55"/>
      <c r="D1120" s="44"/>
      <c r="E1120" s="44"/>
      <c r="F1120" s="44"/>
      <c r="G1120" s="44"/>
      <c r="H1120" s="44"/>
      <c r="I1120" s="44"/>
      <c r="J1120" s="44"/>
      <c r="K1120" s="44"/>
      <c r="L1120" s="44"/>
      <c r="M1120" s="44"/>
      <c r="N1120" s="44"/>
      <c r="O1120" s="44"/>
      <c r="P1120" s="44"/>
      <c r="Q1120" s="44"/>
      <c r="R1120" s="44"/>
      <c r="S1120" s="44"/>
      <c r="T1120" s="44"/>
      <c r="U1120" s="44"/>
      <c r="V1120" s="44"/>
      <c r="W1120" s="44"/>
      <c r="X1120" s="44"/>
      <c r="Y1120" s="44"/>
    </row>
    <row r="1121">
      <c r="A1121" s="44"/>
      <c r="B1121" s="44"/>
      <c r="C1121" s="55"/>
      <c r="D1121" s="44"/>
      <c r="E1121" s="44"/>
      <c r="F1121" s="44"/>
      <c r="G1121" s="44"/>
      <c r="H1121" s="44"/>
      <c r="I1121" s="44"/>
      <c r="J1121" s="44"/>
      <c r="K1121" s="44"/>
      <c r="L1121" s="44"/>
      <c r="M1121" s="44"/>
      <c r="N1121" s="44"/>
      <c r="O1121" s="44"/>
      <c r="P1121" s="44"/>
      <c r="Q1121" s="44"/>
      <c r="R1121" s="44"/>
      <c r="S1121" s="44"/>
      <c r="T1121" s="44"/>
      <c r="U1121" s="44"/>
      <c r="V1121" s="44"/>
      <c r="W1121" s="44"/>
      <c r="X1121" s="44"/>
      <c r="Y1121" s="44"/>
    </row>
    <row r="1122">
      <c r="A1122" s="44"/>
      <c r="B1122" s="44"/>
      <c r="C1122" s="55"/>
      <c r="D1122" s="44"/>
      <c r="E1122" s="44"/>
      <c r="F1122" s="44"/>
      <c r="G1122" s="44"/>
      <c r="H1122" s="44"/>
      <c r="I1122" s="44"/>
      <c r="J1122" s="44"/>
      <c r="K1122" s="44"/>
      <c r="L1122" s="44"/>
      <c r="M1122" s="44"/>
      <c r="N1122" s="44"/>
      <c r="O1122" s="44"/>
      <c r="P1122" s="44"/>
      <c r="Q1122" s="44"/>
      <c r="R1122" s="44"/>
      <c r="S1122" s="44"/>
      <c r="T1122" s="44"/>
      <c r="U1122" s="44"/>
      <c r="V1122" s="44"/>
      <c r="W1122" s="44"/>
      <c r="X1122" s="44"/>
      <c r="Y1122" s="44"/>
    </row>
    <row r="1123">
      <c r="A1123" s="44"/>
      <c r="B1123" s="44"/>
      <c r="C1123" s="55"/>
      <c r="D1123" s="44"/>
      <c r="E1123" s="44"/>
      <c r="F1123" s="44"/>
      <c r="G1123" s="44"/>
      <c r="H1123" s="44"/>
      <c r="I1123" s="44"/>
      <c r="J1123" s="44"/>
      <c r="K1123" s="44"/>
      <c r="L1123" s="44"/>
      <c r="M1123" s="44"/>
      <c r="N1123" s="44"/>
      <c r="O1123" s="44"/>
      <c r="P1123" s="44"/>
      <c r="Q1123" s="44"/>
      <c r="R1123" s="44"/>
      <c r="S1123" s="44"/>
      <c r="T1123" s="44"/>
      <c r="U1123" s="44"/>
      <c r="V1123" s="44"/>
      <c r="W1123" s="44"/>
      <c r="X1123" s="44"/>
      <c r="Y1123" s="44"/>
    </row>
    <row r="1124">
      <c r="A1124" s="44"/>
      <c r="B1124" s="44"/>
      <c r="C1124" s="55"/>
      <c r="D1124" s="44"/>
      <c r="E1124" s="44"/>
      <c r="F1124" s="44"/>
      <c r="G1124" s="44"/>
      <c r="H1124" s="44"/>
      <c r="I1124" s="44"/>
      <c r="J1124" s="44"/>
      <c r="K1124" s="44"/>
      <c r="L1124" s="44"/>
      <c r="M1124" s="44"/>
      <c r="N1124" s="44"/>
      <c r="O1124" s="44"/>
      <c r="P1124" s="44"/>
      <c r="Q1124" s="44"/>
      <c r="R1124" s="44"/>
      <c r="S1124" s="44"/>
      <c r="T1124" s="44"/>
      <c r="U1124" s="44"/>
      <c r="V1124" s="44"/>
      <c r="W1124" s="44"/>
      <c r="X1124" s="44"/>
      <c r="Y1124" s="44"/>
    </row>
    <row r="1125">
      <c r="A1125" s="44"/>
      <c r="B1125" s="44"/>
      <c r="C1125" s="55"/>
      <c r="D1125" s="44"/>
      <c r="E1125" s="44"/>
      <c r="F1125" s="44"/>
      <c r="G1125" s="44"/>
      <c r="H1125" s="44"/>
      <c r="I1125" s="44"/>
      <c r="J1125" s="44"/>
      <c r="K1125" s="44"/>
      <c r="L1125" s="44"/>
      <c r="M1125" s="44"/>
      <c r="N1125" s="44"/>
      <c r="O1125" s="44"/>
      <c r="P1125" s="44"/>
      <c r="Q1125" s="44"/>
      <c r="R1125" s="44"/>
      <c r="S1125" s="44"/>
      <c r="T1125" s="44"/>
      <c r="U1125" s="44"/>
      <c r="V1125" s="44"/>
      <c r="W1125" s="44"/>
      <c r="X1125" s="44"/>
      <c r="Y1125" s="44"/>
    </row>
    <row r="1126">
      <c r="A1126" s="44"/>
      <c r="B1126" s="44"/>
      <c r="C1126" s="55"/>
      <c r="D1126" s="44"/>
      <c r="E1126" s="44"/>
      <c r="F1126" s="44"/>
      <c r="G1126" s="44"/>
      <c r="H1126" s="44"/>
      <c r="I1126" s="44"/>
      <c r="J1126" s="44"/>
      <c r="K1126" s="44"/>
      <c r="L1126" s="44"/>
      <c r="M1126" s="44"/>
      <c r="N1126" s="44"/>
      <c r="O1126" s="44"/>
      <c r="P1126" s="44"/>
      <c r="Q1126" s="44"/>
      <c r="R1126" s="44"/>
      <c r="S1126" s="44"/>
      <c r="T1126" s="44"/>
      <c r="U1126" s="44"/>
      <c r="V1126" s="44"/>
      <c r="W1126" s="44"/>
      <c r="X1126" s="44"/>
      <c r="Y1126" s="44"/>
    </row>
    <row r="1127">
      <c r="A1127" s="44"/>
      <c r="B1127" s="44"/>
      <c r="C1127" s="55"/>
      <c r="D1127" s="44"/>
      <c r="E1127" s="44"/>
      <c r="F1127" s="44"/>
      <c r="G1127" s="44"/>
      <c r="H1127" s="44"/>
      <c r="I1127" s="44"/>
      <c r="J1127" s="44"/>
      <c r="K1127" s="44"/>
      <c r="L1127" s="44"/>
      <c r="M1127" s="44"/>
      <c r="N1127" s="44"/>
      <c r="O1127" s="44"/>
      <c r="P1127" s="44"/>
      <c r="Q1127" s="44"/>
      <c r="R1127" s="44"/>
      <c r="S1127" s="44"/>
      <c r="T1127" s="44"/>
      <c r="U1127" s="44"/>
      <c r="V1127" s="44"/>
      <c r="W1127" s="44"/>
      <c r="X1127" s="44"/>
      <c r="Y1127" s="44"/>
    </row>
    <row r="1128">
      <c r="A1128" s="44"/>
      <c r="B1128" s="44"/>
      <c r="C1128" s="55"/>
      <c r="D1128" s="44"/>
      <c r="E1128" s="44"/>
      <c r="F1128" s="44"/>
      <c r="G1128" s="44"/>
      <c r="H1128" s="44"/>
      <c r="I1128" s="44"/>
      <c r="J1128" s="44"/>
      <c r="K1128" s="44"/>
      <c r="L1128" s="44"/>
      <c r="M1128" s="44"/>
      <c r="N1128" s="44"/>
      <c r="O1128" s="44"/>
      <c r="P1128" s="44"/>
      <c r="Q1128" s="44"/>
      <c r="R1128" s="44"/>
      <c r="S1128" s="44"/>
      <c r="T1128" s="44"/>
      <c r="U1128" s="44"/>
      <c r="V1128" s="44"/>
      <c r="W1128" s="44"/>
      <c r="X1128" s="44"/>
      <c r="Y1128" s="44"/>
    </row>
    <row r="1129">
      <c r="A1129" s="44"/>
      <c r="B1129" s="44"/>
      <c r="C1129" s="55"/>
      <c r="D1129" s="44"/>
      <c r="E1129" s="44"/>
      <c r="F1129" s="44"/>
      <c r="G1129" s="44"/>
      <c r="H1129" s="44"/>
      <c r="I1129" s="44"/>
      <c r="J1129" s="44"/>
      <c r="K1129" s="44"/>
      <c r="L1129" s="44"/>
      <c r="M1129" s="44"/>
      <c r="N1129" s="44"/>
      <c r="O1129" s="44"/>
      <c r="P1129" s="44"/>
      <c r="Q1129" s="44"/>
      <c r="R1129" s="44"/>
      <c r="S1129" s="44"/>
      <c r="T1129" s="44"/>
      <c r="U1129" s="44"/>
      <c r="V1129" s="44"/>
      <c r="W1129" s="44"/>
      <c r="X1129" s="44"/>
      <c r="Y1129" s="44"/>
    </row>
    <row r="1130">
      <c r="A1130" s="44"/>
      <c r="B1130" s="44"/>
      <c r="C1130" s="55"/>
      <c r="D1130" s="44"/>
      <c r="E1130" s="44"/>
      <c r="F1130" s="44"/>
      <c r="G1130" s="44"/>
      <c r="H1130" s="44"/>
      <c r="I1130" s="44"/>
      <c r="J1130" s="44"/>
      <c r="K1130" s="44"/>
      <c r="L1130" s="44"/>
      <c r="M1130" s="44"/>
      <c r="N1130" s="44"/>
      <c r="O1130" s="44"/>
      <c r="P1130" s="44"/>
      <c r="Q1130" s="44"/>
      <c r="R1130" s="44"/>
      <c r="S1130" s="44"/>
      <c r="T1130" s="44"/>
      <c r="U1130" s="44"/>
      <c r="V1130" s="44"/>
      <c r="W1130" s="44"/>
      <c r="X1130" s="44"/>
      <c r="Y1130" s="44"/>
    </row>
    <row r="1131">
      <c r="A1131" s="44"/>
      <c r="B1131" s="44"/>
      <c r="C1131" s="55"/>
      <c r="D1131" s="44"/>
      <c r="E1131" s="44"/>
      <c r="F1131" s="44"/>
      <c r="G1131" s="44"/>
      <c r="H1131" s="44"/>
      <c r="I1131" s="44"/>
      <c r="J1131" s="44"/>
      <c r="K1131" s="44"/>
      <c r="L1131" s="44"/>
      <c r="M1131" s="44"/>
      <c r="N1131" s="44"/>
      <c r="O1131" s="44"/>
      <c r="P1131" s="44"/>
      <c r="Q1131" s="44"/>
      <c r="R1131" s="44"/>
      <c r="S1131" s="44"/>
      <c r="T1131" s="44"/>
      <c r="U1131" s="44"/>
      <c r="V1131" s="44"/>
      <c r="W1131" s="44"/>
      <c r="X1131" s="44"/>
      <c r="Y1131" s="44"/>
    </row>
    <row r="1132">
      <c r="A1132" s="44"/>
      <c r="B1132" s="44"/>
      <c r="C1132" s="55"/>
      <c r="D1132" s="44"/>
      <c r="E1132" s="44"/>
      <c r="F1132" s="44"/>
      <c r="G1132" s="44"/>
      <c r="H1132" s="44"/>
      <c r="I1132" s="44"/>
      <c r="J1132" s="44"/>
      <c r="K1132" s="44"/>
      <c r="L1132" s="44"/>
      <c r="M1132" s="44"/>
      <c r="N1132" s="44"/>
      <c r="O1132" s="44"/>
      <c r="P1132" s="44"/>
      <c r="Q1132" s="44"/>
      <c r="R1132" s="44"/>
      <c r="S1132" s="44"/>
      <c r="T1132" s="44"/>
      <c r="U1132" s="44"/>
      <c r="V1132" s="44"/>
      <c r="W1132" s="44"/>
      <c r="X1132" s="44"/>
      <c r="Y1132" s="44"/>
    </row>
    <row r="1133">
      <c r="A1133" s="44"/>
      <c r="B1133" s="44"/>
      <c r="C1133" s="55"/>
      <c r="D1133" s="44"/>
      <c r="E1133" s="44"/>
      <c r="F1133" s="44"/>
      <c r="G1133" s="44"/>
      <c r="H1133" s="44"/>
      <c r="I1133" s="44"/>
      <c r="J1133" s="44"/>
      <c r="K1133" s="44"/>
      <c r="L1133" s="44"/>
      <c r="M1133" s="44"/>
      <c r="N1133" s="44"/>
      <c r="O1133" s="44"/>
      <c r="P1133" s="44"/>
      <c r="Q1133" s="44"/>
      <c r="R1133" s="44"/>
      <c r="S1133" s="44"/>
      <c r="T1133" s="44"/>
      <c r="U1133" s="44"/>
      <c r="V1133" s="44"/>
      <c r="W1133" s="44"/>
      <c r="X1133" s="44"/>
      <c r="Y1133" s="44"/>
    </row>
    <row r="1134">
      <c r="A1134" s="44"/>
      <c r="B1134" s="44"/>
      <c r="C1134" s="55"/>
      <c r="D1134" s="44"/>
      <c r="E1134" s="44"/>
      <c r="F1134" s="44"/>
      <c r="G1134" s="44"/>
      <c r="H1134" s="44"/>
      <c r="I1134" s="44"/>
      <c r="J1134" s="44"/>
      <c r="K1134" s="44"/>
      <c r="L1134" s="44"/>
      <c r="M1134" s="44"/>
      <c r="N1134" s="44"/>
      <c r="O1134" s="44"/>
      <c r="P1134" s="44"/>
      <c r="Q1134" s="44"/>
      <c r="R1134" s="44"/>
      <c r="S1134" s="44"/>
      <c r="T1134" s="44"/>
      <c r="U1134" s="44"/>
      <c r="V1134" s="44"/>
      <c r="W1134" s="44"/>
      <c r="X1134" s="44"/>
      <c r="Y1134" s="44"/>
    </row>
    <row r="1135">
      <c r="A1135" s="44"/>
      <c r="B1135" s="44"/>
      <c r="C1135" s="55"/>
      <c r="D1135" s="44"/>
      <c r="E1135" s="44"/>
      <c r="F1135" s="44"/>
      <c r="G1135" s="44"/>
      <c r="H1135" s="44"/>
      <c r="I1135" s="44"/>
      <c r="J1135" s="44"/>
      <c r="K1135" s="44"/>
      <c r="L1135" s="44"/>
      <c r="M1135" s="44"/>
      <c r="N1135" s="44"/>
      <c r="O1135" s="44"/>
      <c r="P1135" s="44"/>
      <c r="Q1135" s="44"/>
      <c r="R1135" s="44"/>
      <c r="S1135" s="44"/>
      <c r="T1135" s="44"/>
      <c r="U1135" s="44"/>
      <c r="V1135" s="44"/>
      <c r="W1135" s="44"/>
      <c r="X1135" s="44"/>
      <c r="Y1135" s="44"/>
    </row>
    <row r="1136">
      <c r="A1136" s="44"/>
      <c r="B1136" s="44"/>
      <c r="C1136" s="55"/>
      <c r="D1136" s="44"/>
      <c r="E1136" s="44"/>
      <c r="F1136" s="44"/>
      <c r="G1136" s="44"/>
      <c r="H1136" s="44"/>
      <c r="I1136" s="44"/>
      <c r="J1136" s="44"/>
      <c r="K1136" s="44"/>
      <c r="L1136" s="44"/>
      <c r="M1136" s="44"/>
      <c r="N1136" s="44"/>
      <c r="O1136" s="44"/>
      <c r="P1136" s="44"/>
      <c r="Q1136" s="44"/>
      <c r="R1136" s="44"/>
      <c r="S1136" s="44"/>
      <c r="T1136" s="44"/>
      <c r="U1136" s="44"/>
      <c r="V1136" s="44"/>
      <c r="W1136" s="44"/>
      <c r="X1136" s="44"/>
      <c r="Y1136" s="44"/>
    </row>
    <row r="1137">
      <c r="A1137" s="44"/>
      <c r="B1137" s="44"/>
      <c r="C1137" s="55"/>
      <c r="D1137" s="44"/>
      <c r="E1137" s="44"/>
      <c r="F1137" s="44"/>
      <c r="G1137" s="44"/>
      <c r="H1137" s="44"/>
      <c r="I1137" s="44"/>
      <c r="J1137" s="44"/>
      <c r="K1137" s="44"/>
      <c r="L1137" s="44"/>
      <c r="M1137" s="44"/>
      <c r="N1137" s="44"/>
      <c r="O1137" s="44"/>
      <c r="P1137" s="44"/>
      <c r="Q1137" s="44"/>
      <c r="R1137" s="44"/>
      <c r="S1137" s="44"/>
      <c r="T1137" s="44"/>
      <c r="U1137" s="44"/>
      <c r="V1137" s="44"/>
      <c r="W1137" s="44"/>
      <c r="X1137" s="44"/>
      <c r="Y1137" s="44"/>
    </row>
    <row r="1138">
      <c r="A1138" s="44"/>
      <c r="B1138" s="44"/>
      <c r="C1138" s="55"/>
      <c r="D1138" s="44"/>
      <c r="E1138" s="44"/>
      <c r="F1138" s="44"/>
      <c r="G1138" s="44"/>
      <c r="H1138" s="44"/>
      <c r="I1138" s="44"/>
      <c r="J1138" s="44"/>
      <c r="K1138" s="44"/>
      <c r="L1138" s="44"/>
      <c r="M1138" s="44"/>
      <c r="N1138" s="44"/>
      <c r="O1138" s="44"/>
      <c r="P1138" s="44"/>
      <c r="Q1138" s="44"/>
      <c r="R1138" s="44"/>
      <c r="S1138" s="44"/>
      <c r="T1138" s="44"/>
      <c r="U1138" s="44"/>
      <c r="V1138" s="44"/>
      <c r="W1138" s="44"/>
      <c r="X1138" s="44"/>
      <c r="Y1138" s="44"/>
    </row>
    <row r="1139">
      <c r="A1139" s="44"/>
      <c r="B1139" s="44"/>
      <c r="C1139" s="55"/>
      <c r="D1139" s="44"/>
      <c r="E1139" s="44"/>
      <c r="F1139" s="44"/>
      <c r="G1139" s="44"/>
      <c r="H1139" s="44"/>
      <c r="I1139" s="44"/>
      <c r="J1139" s="44"/>
      <c r="K1139" s="44"/>
      <c r="L1139" s="44"/>
      <c r="M1139" s="44"/>
      <c r="N1139" s="44"/>
      <c r="O1139" s="44"/>
      <c r="P1139" s="44"/>
      <c r="Q1139" s="44"/>
      <c r="R1139" s="44"/>
      <c r="S1139" s="44"/>
      <c r="T1139" s="44"/>
      <c r="U1139" s="44"/>
      <c r="V1139" s="44"/>
      <c r="W1139" s="44"/>
      <c r="X1139" s="44"/>
      <c r="Y1139" s="44"/>
    </row>
    <row r="1140">
      <c r="A1140" s="44"/>
      <c r="B1140" s="44"/>
      <c r="C1140" s="55"/>
      <c r="D1140" s="44"/>
      <c r="E1140" s="44"/>
      <c r="F1140" s="44"/>
      <c r="G1140" s="44"/>
      <c r="H1140" s="44"/>
      <c r="I1140" s="44"/>
      <c r="J1140" s="44"/>
      <c r="K1140" s="44"/>
      <c r="L1140" s="44"/>
      <c r="M1140" s="44"/>
      <c r="N1140" s="44"/>
      <c r="O1140" s="44"/>
      <c r="P1140" s="44"/>
      <c r="Q1140" s="44"/>
      <c r="R1140" s="44"/>
      <c r="S1140" s="44"/>
      <c r="T1140" s="44"/>
      <c r="U1140" s="44"/>
      <c r="V1140" s="44"/>
      <c r="W1140" s="44"/>
      <c r="X1140" s="44"/>
      <c r="Y1140" s="44"/>
    </row>
    <row r="1141">
      <c r="A1141" s="44"/>
      <c r="B1141" s="44"/>
      <c r="C1141" s="55"/>
      <c r="D1141" s="44"/>
      <c r="E1141" s="44"/>
      <c r="F1141" s="44"/>
      <c r="G1141" s="44"/>
      <c r="H1141" s="44"/>
      <c r="I1141" s="44"/>
      <c r="J1141" s="44"/>
      <c r="K1141" s="44"/>
      <c r="L1141" s="44"/>
      <c r="M1141" s="44"/>
      <c r="N1141" s="44"/>
      <c r="O1141" s="44"/>
      <c r="P1141" s="44"/>
      <c r="Q1141" s="44"/>
      <c r="R1141" s="44"/>
      <c r="S1141" s="44"/>
      <c r="T1141" s="44"/>
      <c r="U1141" s="44"/>
      <c r="V1141" s="44"/>
      <c r="W1141" s="44"/>
      <c r="X1141" s="44"/>
      <c r="Y1141" s="44"/>
    </row>
    <row r="1142">
      <c r="A1142" s="44"/>
      <c r="B1142" s="44"/>
      <c r="C1142" s="55"/>
      <c r="D1142" s="44"/>
      <c r="E1142" s="44"/>
      <c r="F1142" s="44"/>
      <c r="G1142" s="44"/>
      <c r="H1142" s="44"/>
      <c r="I1142" s="44"/>
      <c r="J1142" s="44"/>
      <c r="K1142" s="44"/>
      <c r="L1142" s="44"/>
      <c r="M1142" s="44"/>
      <c r="N1142" s="44"/>
      <c r="O1142" s="44"/>
      <c r="P1142" s="44"/>
      <c r="Q1142" s="44"/>
      <c r="R1142" s="44"/>
      <c r="S1142" s="44"/>
      <c r="T1142" s="44"/>
      <c r="U1142" s="44"/>
      <c r="V1142" s="44"/>
      <c r="W1142" s="44"/>
      <c r="X1142" s="44"/>
      <c r="Y1142" s="44"/>
    </row>
    <row r="1143">
      <c r="A1143" s="44"/>
      <c r="B1143" s="44"/>
      <c r="C1143" s="55"/>
      <c r="D1143" s="44"/>
      <c r="E1143" s="44"/>
      <c r="F1143" s="44"/>
      <c r="G1143" s="44"/>
      <c r="H1143" s="44"/>
      <c r="I1143" s="44"/>
      <c r="J1143" s="44"/>
      <c r="K1143" s="44"/>
      <c r="L1143" s="44"/>
      <c r="M1143" s="44"/>
      <c r="N1143" s="44"/>
      <c r="O1143" s="44"/>
      <c r="P1143" s="44"/>
      <c r="Q1143" s="44"/>
      <c r="R1143" s="44"/>
      <c r="S1143" s="44"/>
      <c r="T1143" s="44"/>
      <c r="U1143" s="44"/>
      <c r="V1143" s="44"/>
      <c r="W1143" s="44"/>
      <c r="X1143" s="44"/>
      <c r="Y1143" s="44"/>
    </row>
    <row r="1144">
      <c r="A1144" s="44"/>
      <c r="B1144" s="44"/>
      <c r="C1144" s="55"/>
      <c r="D1144" s="44"/>
      <c r="E1144" s="44"/>
      <c r="F1144" s="44"/>
      <c r="G1144" s="44"/>
      <c r="H1144" s="44"/>
      <c r="I1144" s="44"/>
      <c r="J1144" s="44"/>
      <c r="K1144" s="44"/>
      <c r="L1144" s="44"/>
      <c r="M1144" s="44"/>
      <c r="N1144" s="44"/>
      <c r="O1144" s="44"/>
      <c r="P1144" s="44"/>
      <c r="Q1144" s="44"/>
      <c r="R1144" s="44"/>
      <c r="S1144" s="44"/>
      <c r="T1144" s="44"/>
      <c r="U1144" s="44"/>
      <c r="V1144" s="44"/>
      <c r="W1144" s="44"/>
      <c r="X1144" s="44"/>
      <c r="Y1144" s="44"/>
    </row>
    <row r="1145">
      <c r="A1145" s="44"/>
      <c r="B1145" s="44"/>
      <c r="C1145" s="55"/>
      <c r="D1145" s="44"/>
      <c r="E1145" s="44"/>
      <c r="F1145" s="44"/>
      <c r="G1145" s="44"/>
      <c r="H1145" s="44"/>
      <c r="I1145" s="44"/>
      <c r="J1145" s="44"/>
      <c r="K1145" s="44"/>
      <c r="L1145" s="44"/>
      <c r="M1145" s="44"/>
      <c r="N1145" s="44"/>
      <c r="O1145" s="44"/>
      <c r="P1145" s="44"/>
      <c r="Q1145" s="44"/>
      <c r="R1145" s="44"/>
      <c r="S1145" s="44"/>
      <c r="T1145" s="44"/>
      <c r="U1145" s="44"/>
      <c r="V1145" s="44"/>
      <c r="W1145" s="44"/>
      <c r="X1145" s="44"/>
      <c r="Y1145" s="44"/>
    </row>
    <row r="1146">
      <c r="A1146" s="44"/>
      <c r="B1146" s="44"/>
      <c r="C1146" s="55"/>
      <c r="D1146" s="44"/>
      <c r="E1146" s="44"/>
      <c r="F1146" s="44"/>
      <c r="G1146" s="44"/>
      <c r="H1146" s="44"/>
      <c r="I1146" s="44"/>
      <c r="J1146" s="44"/>
      <c r="K1146" s="44"/>
      <c r="L1146" s="44"/>
      <c r="M1146" s="44"/>
      <c r="N1146" s="44"/>
      <c r="O1146" s="44"/>
      <c r="P1146" s="44"/>
      <c r="Q1146" s="44"/>
      <c r="R1146" s="44"/>
      <c r="S1146" s="44"/>
      <c r="T1146" s="44"/>
      <c r="U1146" s="44"/>
      <c r="V1146" s="44"/>
      <c r="W1146" s="44"/>
      <c r="X1146" s="44"/>
      <c r="Y1146" s="44"/>
    </row>
    <row r="1147">
      <c r="A1147" s="44"/>
      <c r="B1147" s="44"/>
      <c r="C1147" s="55"/>
      <c r="D1147" s="44"/>
      <c r="E1147" s="44"/>
      <c r="F1147" s="44"/>
      <c r="G1147" s="44"/>
      <c r="H1147" s="44"/>
      <c r="I1147" s="44"/>
      <c r="J1147" s="44"/>
      <c r="K1147" s="44"/>
      <c r="L1147" s="44"/>
      <c r="M1147" s="44"/>
      <c r="N1147" s="44"/>
      <c r="O1147" s="44"/>
      <c r="P1147" s="44"/>
      <c r="Q1147" s="44"/>
      <c r="R1147" s="44"/>
      <c r="S1147" s="44"/>
      <c r="T1147" s="44"/>
      <c r="U1147" s="44"/>
      <c r="V1147" s="44"/>
      <c r="W1147" s="44"/>
      <c r="X1147" s="44"/>
      <c r="Y1147" s="44"/>
    </row>
    <row r="1148">
      <c r="A1148" s="44"/>
      <c r="B1148" s="44"/>
      <c r="C1148" s="55"/>
      <c r="D1148" s="44"/>
      <c r="E1148" s="44"/>
      <c r="F1148" s="44"/>
      <c r="G1148" s="44"/>
      <c r="H1148" s="44"/>
      <c r="I1148" s="44"/>
      <c r="J1148" s="44"/>
      <c r="K1148" s="44"/>
      <c r="L1148" s="44"/>
      <c r="M1148" s="44"/>
      <c r="N1148" s="44"/>
      <c r="O1148" s="44"/>
      <c r="P1148" s="44"/>
      <c r="Q1148" s="44"/>
      <c r="R1148" s="44"/>
      <c r="S1148" s="44"/>
      <c r="T1148" s="44"/>
      <c r="U1148" s="44"/>
      <c r="V1148" s="44"/>
      <c r="W1148" s="44"/>
      <c r="X1148" s="44"/>
      <c r="Y1148" s="44"/>
    </row>
    <row r="1149">
      <c r="A1149" s="44"/>
      <c r="B1149" s="44"/>
      <c r="C1149" s="55"/>
      <c r="D1149" s="44"/>
      <c r="E1149" s="44"/>
      <c r="F1149" s="44"/>
      <c r="G1149" s="44"/>
      <c r="H1149" s="44"/>
      <c r="I1149" s="44"/>
      <c r="J1149" s="44"/>
      <c r="K1149" s="44"/>
      <c r="L1149" s="44"/>
      <c r="M1149" s="44"/>
      <c r="N1149" s="44"/>
      <c r="O1149" s="44"/>
      <c r="P1149" s="44"/>
      <c r="Q1149" s="44"/>
      <c r="R1149" s="44"/>
      <c r="S1149" s="44"/>
      <c r="T1149" s="44"/>
      <c r="U1149" s="44"/>
      <c r="V1149" s="44"/>
      <c r="W1149" s="44"/>
      <c r="X1149" s="44"/>
      <c r="Y1149" s="44"/>
    </row>
    <row r="1150">
      <c r="A1150" s="44"/>
      <c r="B1150" s="44"/>
      <c r="C1150" s="55"/>
      <c r="D1150" s="44"/>
      <c r="E1150" s="44"/>
      <c r="F1150" s="44"/>
      <c r="G1150" s="44"/>
      <c r="H1150" s="44"/>
      <c r="I1150" s="44"/>
      <c r="J1150" s="44"/>
      <c r="K1150" s="44"/>
      <c r="L1150" s="44"/>
      <c r="M1150" s="44"/>
      <c r="N1150" s="44"/>
      <c r="O1150" s="44"/>
      <c r="P1150" s="44"/>
      <c r="Q1150" s="44"/>
      <c r="R1150" s="44"/>
      <c r="S1150" s="44"/>
      <c r="T1150" s="44"/>
      <c r="U1150" s="44"/>
      <c r="V1150" s="44"/>
      <c r="W1150" s="44"/>
      <c r="X1150" s="44"/>
      <c r="Y1150" s="44"/>
    </row>
    <row r="1151">
      <c r="A1151" s="44"/>
      <c r="B1151" s="44"/>
      <c r="C1151" s="55"/>
      <c r="D1151" s="44"/>
      <c r="E1151" s="44"/>
      <c r="F1151" s="44"/>
      <c r="G1151" s="44"/>
      <c r="H1151" s="44"/>
      <c r="I1151" s="44"/>
      <c r="J1151" s="44"/>
      <c r="K1151" s="44"/>
      <c r="L1151" s="44"/>
      <c r="M1151" s="44"/>
      <c r="N1151" s="44"/>
      <c r="O1151" s="44"/>
      <c r="P1151" s="44"/>
      <c r="Q1151" s="44"/>
      <c r="R1151" s="44"/>
      <c r="S1151" s="44"/>
      <c r="T1151" s="44"/>
      <c r="U1151" s="44"/>
      <c r="V1151" s="44"/>
      <c r="W1151" s="44"/>
      <c r="X1151" s="44"/>
      <c r="Y1151" s="44"/>
    </row>
    <row r="1152">
      <c r="A1152" s="44"/>
      <c r="B1152" s="44"/>
      <c r="C1152" s="55"/>
      <c r="D1152" s="44"/>
      <c r="E1152" s="44"/>
      <c r="F1152" s="44"/>
      <c r="G1152" s="44"/>
      <c r="H1152" s="44"/>
      <c r="I1152" s="44"/>
      <c r="J1152" s="44"/>
      <c r="K1152" s="44"/>
      <c r="L1152" s="44"/>
      <c r="M1152" s="44"/>
      <c r="N1152" s="44"/>
      <c r="O1152" s="44"/>
      <c r="P1152" s="44"/>
      <c r="Q1152" s="44"/>
      <c r="R1152" s="44"/>
      <c r="S1152" s="44"/>
      <c r="T1152" s="44"/>
      <c r="U1152" s="44"/>
      <c r="V1152" s="44"/>
      <c r="W1152" s="44"/>
      <c r="X1152" s="44"/>
      <c r="Y1152" s="44"/>
    </row>
    <row r="1153">
      <c r="A1153" s="44"/>
      <c r="B1153" s="44"/>
      <c r="C1153" s="55"/>
      <c r="D1153" s="44"/>
      <c r="E1153" s="44"/>
      <c r="F1153" s="44"/>
      <c r="G1153" s="44"/>
      <c r="H1153" s="44"/>
      <c r="I1153" s="44"/>
      <c r="J1153" s="44"/>
      <c r="K1153" s="44"/>
      <c r="L1153" s="44"/>
      <c r="M1153" s="44"/>
      <c r="N1153" s="44"/>
      <c r="O1153" s="44"/>
      <c r="P1153" s="44"/>
      <c r="Q1153" s="44"/>
      <c r="R1153" s="44"/>
      <c r="S1153" s="44"/>
      <c r="T1153" s="44"/>
      <c r="U1153" s="44"/>
      <c r="V1153" s="44"/>
      <c r="W1153" s="44"/>
      <c r="X1153" s="44"/>
      <c r="Y1153" s="44"/>
    </row>
    <row r="1154">
      <c r="A1154" s="44"/>
      <c r="B1154" s="44"/>
      <c r="C1154" s="55"/>
      <c r="D1154" s="44"/>
      <c r="E1154" s="44"/>
      <c r="F1154" s="44"/>
      <c r="G1154" s="44"/>
      <c r="H1154" s="44"/>
      <c r="I1154" s="44"/>
      <c r="J1154" s="44"/>
      <c r="K1154" s="44"/>
      <c r="L1154" s="44"/>
      <c r="M1154" s="44"/>
      <c r="N1154" s="44"/>
      <c r="O1154" s="44"/>
      <c r="P1154" s="44"/>
      <c r="Q1154" s="44"/>
      <c r="R1154" s="44"/>
      <c r="S1154" s="44"/>
      <c r="T1154" s="44"/>
      <c r="U1154" s="44"/>
      <c r="V1154" s="44"/>
      <c r="W1154" s="44"/>
      <c r="X1154" s="44"/>
      <c r="Y1154" s="44"/>
    </row>
    <row r="1155">
      <c r="A1155" s="44"/>
      <c r="B1155" s="44"/>
      <c r="C1155" s="55"/>
      <c r="D1155" s="44"/>
      <c r="E1155" s="44"/>
      <c r="F1155" s="44"/>
      <c r="G1155" s="44"/>
      <c r="H1155" s="44"/>
      <c r="I1155" s="44"/>
      <c r="J1155" s="44"/>
      <c r="K1155" s="44"/>
      <c r="L1155" s="44"/>
      <c r="M1155" s="44"/>
      <c r="N1155" s="44"/>
      <c r="O1155" s="44"/>
      <c r="P1155" s="44"/>
      <c r="Q1155" s="44"/>
      <c r="R1155" s="44"/>
      <c r="S1155" s="44"/>
      <c r="T1155" s="44"/>
      <c r="U1155" s="44"/>
      <c r="V1155" s="44"/>
      <c r="W1155" s="44"/>
      <c r="X1155" s="44"/>
      <c r="Y1155" s="44"/>
    </row>
    <row r="1156">
      <c r="A1156" s="44"/>
      <c r="B1156" s="44"/>
      <c r="C1156" s="55"/>
      <c r="D1156" s="44"/>
      <c r="E1156" s="44"/>
      <c r="F1156" s="44"/>
      <c r="G1156" s="44"/>
      <c r="H1156" s="44"/>
      <c r="I1156" s="44"/>
      <c r="J1156" s="44"/>
      <c r="K1156" s="44"/>
      <c r="L1156" s="44"/>
      <c r="M1156" s="44"/>
      <c r="N1156" s="44"/>
      <c r="O1156" s="44"/>
      <c r="P1156" s="44"/>
      <c r="Q1156" s="44"/>
      <c r="R1156" s="44"/>
      <c r="S1156" s="44"/>
      <c r="T1156" s="44"/>
      <c r="U1156" s="44"/>
      <c r="V1156" s="44"/>
      <c r="W1156" s="44"/>
      <c r="X1156" s="44"/>
      <c r="Y1156" s="44"/>
    </row>
    <row r="1157">
      <c r="A1157" s="44"/>
      <c r="B1157" s="44"/>
      <c r="C1157" s="55"/>
      <c r="D1157" s="44"/>
      <c r="E1157" s="44"/>
      <c r="F1157" s="44"/>
      <c r="G1157" s="44"/>
      <c r="H1157" s="44"/>
      <c r="I1157" s="44"/>
      <c r="J1157" s="44"/>
      <c r="K1157" s="44"/>
      <c r="L1157" s="44"/>
      <c r="M1157" s="44"/>
      <c r="N1157" s="44"/>
      <c r="O1157" s="44"/>
      <c r="P1157" s="44"/>
      <c r="Q1157" s="44"/>
      <c r="R1157" s="44"/>
      <c r="S1157" s="44"/>
      <c r="T1157" s="44"/>
      <c r="U1157" s="44"/>
      <c r="V1157" s="44"/>
      <c r="W1157" s="44"/>
      <c r="X1157" s="44"/>
      <c r="Y1157" s="44"/>
    </row>
    <row r="1158">
      <c r="A1158" s="44"/>
      <c r="B1158" s="44"/>
      <c r="C1158" s="55"/>
      <c r="D1158" s="44"/>
      <c r="E1158" s="44"/>
      <c r="F1158" s="44"/>
      <c r="G1158" s="44"/>
      <c r="H1158" s="44"/>
      <c r="I1158" s="44"/>
      <c r="J1158" s="44"/>
      <c r="K1158" s="44"/>
      <c r="L1158" s="44"/>
      <c r="M1158" s="44"/>
      <c r="N1158" s="44"/>
      <c r="O1158" s="44"/>
      <c r="P1158" s="44"/>
      <c r="Q1158" s="44"/>
      <c r="R1158" s="44"/>
      <c r="S1158" s="44"/>
      <c r="T1158" s="44"/>
      <c r="U1158" s="44"/>
      <c r="V1158" s="44"/>
      <c r="W1158" s="44"/>
      <c r="X1158" s="44"/>
      <c r="Y1158" s="44"/>
    </row>
    <row r="1159">
      <c r="A1159" s="44"/>
      <c r="B1159" s="44"/>
      <c r="C1159" s="55"/>
      <c r="D1159" s="44"/>
      <c r="E1159" s="44"/>
      <c r="F1159" s="44"/>
      <c r="G1159" s="44"/>
      <c r="H1159" s="44"/>
      <c r="I1159" s="44"/>
      <c r="J1159" s="44"/>
      <c r="K1159" s="44"/>
      <c r="L1159" s="44"/>
      <c r="M1159" s="44"/>
      <c r="N1159" s="44"/>
      <c r="O1159" s="44"/>
      <c r="P1159" s="44"/>
      <c r="Q1159" s="44"/>
      <c r="R1159" s="44"/>
      <c r="S1159" s="44"/>
      <c r="T1159" s="44"/>
      <c r="U1159" s="44"/>
      <c r="V1159" s="44"/>
      <c r="W1159" s="44"/>
      <c r="X1159" s="44"/>
      <c r="Y1159" s="44"/>
    </row>
    <row r="1160">
      <c r="A1160" s="44"/>
      <c r="B1160" s="44"/>
      <c r="C1160" s="55"/>
      <c r="D1160" s="44"/>
      <c r="E1160" s="44"/>
      <c r="F1160" s="44"/>
      <c r="G1160" s="44"/>
      <c r="H1160" s="44"/>
      <c r="I1160" s="44"/>
      <c r="J1160" s="44"/>
      <c r="K1160" s="44"/>
      <c r="L1160" s="44"/>
      <c r="M1160" s="44"/>
      <c r="N1160" s="44"/>
      <c r="O1160" s="44"/>
      <c r="P1160" s="44"/>
      <c r="Q1160" s="44"/>
      <c r="R1160" s="44"/>
      <c r="S1160" s="44"/>
      <c r="T1160" s="44"/>
      <c r="U1160" s="44"/>
      <c r="V1160" s="44"/>
      <c r="W1160" s="44"/>
      <c r="X1160" s="44"/>
      <c r="Y1160" s="44"/>
    </row>
    <row r="1161">
      <c r="A1161" s="44"/>
      <c r="B1161" s="44"/>
      <c r="C1161" s="55"/>
      <c r="D1161" s="44"/>
      <c r="E1161" s="44"/>
      <c r="F1161" s="44"/>
      <c r="G1161" s="44"/>
      <c r="H1161" s="44"/>
      <c r="I1161" s="44"/>
      <c r="J1161" s="44"/>
      <c r="K1161" s="44"/>
      <c r="L1161" s="44"/>
      <c r="M1161" s="44"/>
      <c r="N1161" s="44"/>
      <c r="O1161" s="44"/>
      <c r="P1161" s="44"/>
      <c r="Q1161" s="44"/>
      <c r="R1161" s="44"/>
      <c r="S1161" s="44"/>
      <c r="T1161" s="44"/>
      <c r="U1161" s="44"/>
      <c r="V1161" s="44"/>
      <c r="W1161" s="44"/>
      <c r="X1161" s="44"/>
      <c r="Y1161" s="44"/>
    </row>
    <row r="1162">
      <c r="A1162" s="44"/>
      <c r="B1162" s="44"/>
      <c r="C1162" s="55"/>
      <c r="D1162" s="44"/>
      <c r="E1162" s="44"/>
      <c r="F1162" s="44"/>
      <c r="G1162" s="44"/>
      <c r="H1162" s="44"/>
      <c r="I1162" s="44"/>
      <c r="J1162" s="44"/>
      <c r="K1162" s="44"/>
      <c r="L1162" s="44"/>
      <c r="M1162" s="44"/>
      <c r="N1162" s="44"/>
      <c r="O1162" s="44"/>
      <c r="P1162" s="44"/>
      <c r="Q1162" s="44"/>
      <c r="R1162" s="44"/>
      <c r="S1162" s="44"/>
      <c r="T1162" s="44"/>
      <c r="U1162" s="44"/>
      <c r="V1162" s="44"/>
      <c r="W1162" s="44"/>
      <c r="X1162" s="44"/>
      <c r="Y1162" s="44"/>
    </row>
    <row r="1163">
      <c r="A1163" s="44"/>
      <c r="B1163" s="44"/>
      <c r="C1163" s="55"/>
      <c r="D1163" s="44"/>
      <c r="E1163" s="44"/>
      <c r="F1163" s="44"/>
      <c r="G1163" s="44"/>
      <c r="H1163" s="44"/>
      <c r="I1163" s="44"/>
      <c r="J1163" s="44"/>
      <c r="K1163" s="44"/>
      <c r="L1163" s="44"/>
      <c r="M1163" s="44"/>
      <c r="N1163" s="44"/>
      <c r="O1163" s="44"/>
      <c r="P1163" s="44"/>
      <c r="Q1163" s="44"/>
      <c r="R1163" s="44"/>
      <c r="S1163" s="44"/>
      <c r="T1163" s="44"/>
      <c r="U1163" s="44"/>
      <c r="V1163" s="44"/>
      <c r="W1163" s="44"/>
      <c r="X1163" s="44"/>
      <c r="Y1163" s="44"/>
    </row>
    <row r="1164">
      <c r="A1164" s="44"/>
      <c r="B1164" s="44"/>
      <c r="C1164" s="55"/>
      <c r="D1164" s="44"/>
      <c r="E1164" s="44"/>
      <c r="F1164" s="44"/>
      <c r="G1164" s="44"/>
      <c r="H1164" s="44"/>
      <c r="I1164" s="44"/>
      <c r="J1164" s="44"/>
      <c r="K1164" s="44"/>
      <c r="L1164" s="44"/>
      <c r="M1164" s="44"/>
      <c r="N1164" s="44"/>
      <c r="O1164" s="44"/>
      <c r="P1164" s="44"/>
      <c r="Q1164" s="44"/>
      <c r="R1164" s="44"/>
      <c r="S1164" s="44"/>
      <c r="T1164" s="44"/>
      <c r="U1164" s="44"/>
      <c r="V1164" s="44"/>
      <c r="W1164" s="44"/>
      <c r="X1164" s="44"/>
      <c r="Y1164" s="44"/>
    </row>
    <row r="1165">
      <c r="A1165" s="44"/>
      <c r="B1165" s="44"/>
      <c r="C1165" s="55"/>
      <c r="D1165" s="44"/>
      <c r="E1165" s="44"/>
      <c r="F1165" s="44"/>
      <c r="G1165" s="44"/>
      <c r="H1165" s="44"/>
      <c r="I1165" s="44"/>
      <c r="J1165" s="44"/>
      <c r="K1165" s="44"/>
      <c r="L1165" s="44"/>
      <c r="M1165" s="44"/>
      <c r="N1165" s="44"/>
      <c r="O1165" s="44"/>
      <c r="P1165" s="44"/>
      <c r="Q1165" s="44"/>
      <c r="R1165" s="44"/>
      <c r="S1165" s="44"/>
      <c r="T1165" s="44"/>
      <c r="U1165" s="44"/>
      <c r="V1165" s="44"/>
      <c r="W1165" s="44"/>
      <c r="X1165" s="44"/>
      <c r="Y1165" s="44"/>
    </row>
    <row r="1166">
      <c r="A1166" s="44"/>
      <c r="B1166" s="44"/>
      <c r="C1166" s="55"/>
      <c r="D1166" s="44"/>
      <c r="E1166" s="44"/>
      <c r="F1166" s="44"/>
      <c r="G1166" s="44"/>
      <c r="H1166" s="44"/>
      <c r="I1166" s="44"/>
      <c r="J1166" s="44"/>
      <c r="K1166" s="44"/>
      <c r="L1166" s="44"/>
      <c r="M1166" s="44"/>
      <c r="N1166" s="44"/>
      <c r="O1166" s="44"/>
      <c r="P1166" s="44"/>
      <c r="Q1166" s="44"/>
      <c r="R1166" s="44"/>
      <c r="S1166" s="44"/>
      <c r="T1166" s="44"/>
      <c r="U1166" s="44"/>
      <c r="V1166" s="44"/>
      <c r="W1166" s="44"/>
      <c r="X1166" s="44"/>
      <c r="Y1166" s="44"/>
    </row>
    <row r="1167">
      <c r="A1167" s="44"/>
      <c r="B1167" s="44"/>
      <c r="C1167" s="55"/>
      <c r="D1167" s="44"/>
      <c r="E1167" s="44"/>
      <c r="F1167" s="44"/>
      <c r="G1167" s="44"/>
      <c r="H1167" s="44"/>
      <c r="I1167" s="44"/>
      <c r="J1167" s="44"/>
      <c r="K1167" s="44"/>
      <c r="L1167" s="44"/>
      <c r="M1167" s="44"/>
      <c r="N1167" s="44"/>
      <c r="O1167" s="44"/>
      <c r="P1167" s="44"/>
      <c r="Q1167" s="44"/>
      <c r="R1167" s="44"/>
      <c r="S1167" s="44"/>
      <c r="T1167" s="44"/>
      <c r="U1167" s="44"/>
      <c r="V1167" s="44"/>
      <c r="W1167" s="44"/>
      <c r="X1167" s="44"/>
      <c r="Y1167" s="44"/>
    </row>
    <row r="1168">
      <c r="A1168" s="44"/>
      <c r="B1168" s="44"/>
      <c r="C1168" s="55"/>
      <c r="D1168" s="44"/>
      <c r="E1168" s="44"/>
      <c r="F1168" s="44"/>
      <c r="G1168" s="44"/>
      <c r="H1168" s="44"/>
      <c r="I1168" s="44"/>
      <c r="J1168" s="44"/>
      <c r="K1168" s="44"/>
      <c r="L1168" s="44"/>
      <c r="M1168" s="44"/>
      <c r="N1168" s="44"/>
      <c r="O1168" s="44"/>
      <c r="P1168" s="44"/>
      <c r="Q1168" s="44"/>
      <c r="R1168" s="44"/>
      <c r="S1168" s="44"/>
      <c r="T1168" s="44"/>
      <c r="U1168" s="44"/>
      <c r="V1168" s="44"/>
      <c r="W1168" s="44"/>
      <c r="X1168" s="44"/>
      <c r="Y1168" s="44"/>
    </row>
    <row r="1169">
      <c r="A1169" s="44"/>
      <c r="B1169" s="44"/>
      <c r="C1169" s="55"/>
      <c r="D1169" s="44"/>
      <c r="E1169" s="44"/>
      <c r="F1169" s="44"/>
      <c r="G1169" s="44"/>
      <c r="H1169" s="44"/>
      <c r="I1169" s="44"/>
      <c r="J1169" s="44"/>
      <c r="K1169" s="44"/>
      <c r="L1169" s="44"/>
      <c r="M1169" s="44"/>
      <c r="N1169" s="44"/>
      <c r="O1169" s="44"/>
      <c r="P1169" s="44"/>
      <c r="Q1169" s="44"/>
      <c r="R1169" s="44"/>
      <c r="S1169" s="44"/>
      <c r="T1169" s="44"/>
      <c r="U1169" s="44"/>
      <c r="V1169" s="44"/>
      <c r="W1169" s="44"/>
      <c r="X1169" s="44"/>
      <c r="Y1169" s="44"/>
    </row>
    <row r="1170">
      <c r="A1170" s="44"/>
      <c r="B1170" s="44"/>
      <c r="C1170" s="55"/>
      <c r="D1170" s="44"/>
      <c r="E1170" s="44"/>
      <c r="F1170" s="44"/>
      <c r="G1170" s="44"/>
      <c r="H1170" s="44"/>
      <c r="I1170" s="44"/>
      <c r="J1170" s="44"/>
      <c r="K1170" s="44"/>
      <c r="L1170" s="44"/>
      <c r="M1170" s="44"/>
      <c r="N1170" s="44"/>
      <c r="O1170" s="44"/>
      <c r="P1170" s="44"/>
      <c r="Q1170" s="44"/>
      <c r="R1170" s="44"/>
      <c r="S1170" s="44"/>
      <c r="T1170" s="44"/>
      <c r="U1170" s="44"/>
      <c r="V1170" s="44"/>
      <c r="W1170" s="44"/>
      <c r="X1170" s="44"/>
      <c r="Y1170" s="44"/>
    </row>
    <row r="1171">
      <c r="A1171" s="44"/>
      <c r="B1171" s="44"/>
      <c r="C1171" s="55"/>
      <c r="D1171" s="44"/>
      <c r="E1171" s="44"/>
      <c r="F1171" s="44"/>
      <c r="G1171" s="44"/>
      <c r="H1171" s="44"/>
      <c r="I1171" s="44"/>
      <c r="J1171" s="44"/>
      <c r="K1171" s="44"/>
      <c r="L1171" s="44"/>
      <c r="M1171" s="44"/>
      <c r="N1171" s="44"/>
      <c r="O1171" s="44"/>
      <c r="P1171" s="44"/>
      <c r="Q1171" s="44"/>
      <c r="R1171" s="44"/>
      <c r="S1171" s="44"/>
      <c r="T1171" s="44"/>
      <c r="U1171" s="44"/>
      <c r="V1171" s="44"/>
      <c r="W1171" s="44"/>
      <c r="X1171" s="44"/>
      <c r="Y1171" s="44"/>
    </row>
    <row r="1172">
      <c r="A1172" s="44"/>
      <c r="B1172" s="44"/>
      <c r="C1172" s="55"/>
      <c r="D1172" s="44"/>
      <c r="E1172" s="44"/>
      <c r="F1172" s="44"/>
      <c r="G1172" s="44"/>
      <c r="H1172" s="44"/>
      <c r="I1172" s="44"/>
      <c r="J1172" s="44"/>
      <c r="K1172" s="44"/>
      <c r="L1172" s="44"/>
      <c r="M1172" s="44"/>
      <c r="N1172" s="44"/>
      <c r="O1172" s="44"/>
      <c r="P1172" s="44"/>
      <c r="Q1172" s="44"/>
      <c r="R1172" s="44"/>
      <c r="S1172" s="44"/>
      <c r="T1172" s="44"/>
      <c r="U1172" s="44"/>
      <c r="V1172" s="44"/>
      <c r="W1172" s="44"/>
      <c r="X1172" s="44"/>
      <c r="Y1172" s="44"/>
    </row>
    <row r="1173">
      <c r="A1173" s="44"/>
      <c r="B1173" s="44"/>
      <c r="C1173" s="55"/>
      <c r="D1173" s="44"/>
      <c r="E1173" s="44"/>
      <c r="F1173" s="44"/>
      <c r="G1173" s="44"/>
      <c r="H1173" s="44"/>
      <c r="I1173" s="44"/>
      <c r="J1173" s="44"/>
      <c r="K1173" s="44"/>
      <c r="L1173" s="44"/>
      <c r="M1173" s="44"/>
      <c r="N1173" s="44"/>
      <c r="O1173" s="44"/>
      <c r="P1173" s="44"/>
      <c r="Q1173" s="44"/>
      <c r="R1173" s="44"/>
      <c r="S1173" s="44"/>
      <c r="T1173" s="44"/>
      <c r="U1173" s="44"/>
      <c r="V1173" s="44"/>
      <c r="W1173" s="44"/>
      <c r="X1173" s="44"/>
      <c r="Y1173" s="44"/>
    </row>
    <row r="1174">
      <c r="A1174" s="44"/>
      <c r="B1174" s="44"/>
      <c r="C1174" s="55"/>
      <c r="D1174" s="44"/>
      <c r="E1174" s="44"/>
      <c r="F1174" s="44"/>
      <c r="G1174" s="44"/>
      <c r="H1174" s="44"/>
      <c r="I1174" s="44"/>
      <c r="J1174" s="44"/>
      <c r="K1174" s="44"/>
      <c r="L1174" s="44"/>
      <c r="M1174" s="44"/>
      <c r="N1174" s="44"/>
      <c r="O1174" s="44"/>
      <c r="P1174" s="44"/>
      <c r="Q1174" s="44"/>
      <c r="R1174" s="44"/>
      <c r="S1174" s="44"/>
      <c r="T1174" s="44"/>
      <c r="U1174" s="44"/>
      <c r="V1174" s="44"/>
      <c r="W1174" s="44"/>
      <c r="X1174" s="44"/>
      <c r="Y1174" s="44"/>
    </row>
    <row r="1175">
      <c r="A1175" s="44"/>
      <c r="B1175" s="44"/>
      <c r="C1175" s="55"/>
      <c r="D1175" s="44"/>
      <c r="E1175" s="44"/>
      <c r="F1175" s="44"/>
      <c r="G1175" s="44"/>
      <c r="H1175" s="44"/>
      <c r="I1175" s="44"/>
      <c r="J1175" s="44"/>
      <c r="K1175" s="44"/>
      <c r="L1175" s="44"/>
      <c r="M1175" s="44"/>
      <c r="N1175" s="44"/>
      <c r="O1175" s="44"/>
      <c r="P1175" s="44"/>
      <c r="Q1175" s="44"/>
      <c r="R1175" s="44"/>
      <c r="S1175" s="44"/>
      <c r="T1175" s="44"/>
      <c r="U1175" s="44"/>
      <c r="V1175" s="44"/>
      <c r="W1175" s="44"/>
      <c r="X1175" s="44"/>
      <c r="Y1175" s="44"/>
    </row>
    <row r="1176">
      <c r="A1176" s="44"/>
      <c r="B1176" s="44"/>
      <c r="C1176" s="55"/>
      <c r="D1176" s="44"/>
      <c r="E1176" s="44"/>
      <c r="F1176" s="44"/>
      <c r="G1176" s="44"/>
      <c r="H1176" s="44"/>
      <c r="I1176" s="44"/>
      <c r="J1176" s="44"/>
      <c r="K1176" s="44"/>
      <c r="L1176" s="44"/>
      <c r="M1176" s="44"/>
      <c r="N1176" s="44"/>
      <c r="O1176" s="44"/>
      <c r="P1176" s="44"/>
      <c r="Q1176" s="44"/>
      <c r="R1176" s="44"/>
      <c r="S1176" s="44"/>
      <c r="T1176" s="44"/>
      <c r="U1176" s="44"/>
      <c r="V1176" s="44"/>
      <c r="W1176" s="44"/>
      <c r="X1176" s="44"/>
      <c r="Y1176" s="44"/>
    </row>
    <row r="1177">
      <c r="A1177" s="44"/>
      <c r="B1177" s="44"/>
      <c r="C1177" s="55"/>
      <c r="D1177" s="44"/>
      <c r="E1177" s="44"/>
      <c r="F1177" s="44"/>
      <c r="G1177" s="44"/>
      <c r="H1177" s="44"/>
      <c r="I1177" s="44"/>
      <c r="J1177" s="44"/>
      <c r="K1177" s="44"/>
      <c r="L1177" s="44"/>
      <c r="M1177" s="44"/>
      <c r="N1177" s="44"/>
      <c r="O1177" s="44"/>
      <c r="P1177" s="44"/>
      <c r="Q1177" s="44"/>
      <c r="R1177" s="44"/>
      <c r="S1177" s="44"/>
      <c r="T1177" s="44"/>
      <c r="U1177" s="44"/>
      <c r="V1177" s="44"/>
      <c r="W1177" s="44"/>
      <c r="X1177" s="44"/>
      <c r="Y1177" s="44"/>
    </row>
    <row r="1178">
      <c r="A1178" s="44"/>
      <c r="B1178" s="44"/>
      <c r="C1178" s="55"/>
      <c r="D1178" s="44"/>
      <c r="E1178" s="44"/>
      <c r="F1178" s="44"/>
      <c r="G1178" s="44"/>
      <c r="H1178" s="44"/>
      <c r="I1178" s="44"/>
      <c r="J1178" s="44"/>
      <c r="K1178" s="44"/>
      <c r="L1178" s="44"/>
      <c r="M1178" s="44"/>
      <c r="N1178" s="44"/>
      <c r="O1178" s="44"/>
      <c r="P1178" s="44"/>
      <c r="Q1178" s="44"/>
      <c r="R1178" s="44"/>
      <c r="S1178" s="44"/>
      <c r="T1178" s="44"/>
      <c r="U1178" s="44"/>
      <c r="V1178" s="44"/>
      <c r="W1178" s="44"/>
      <c r="X1178" s="44"/>
      <c r="Y1178" s="44"/>
    </row>
    <row r="1179">
      <c r="A1179" s="44"/>
      <c r="B1179" s="44"/>
      <c r="C1179" s="55"/>
      <c r="D1179" s="44"/>
      <c r="E1179" s="44"/>
      <c r="F1179" s="44"/>
      <c r="G1179" s="44"/>
      <c r="H1179" s="44"/>
      <c r="I1179" s="44"/>
      <c r="J1179" s="44"/>
      <c r="K1179" s="44"/>
      <c r="L1179" s="44"/>
      <c r="M1179" s="44"/>
      <c r="N1179" s="44"/>
      <c r="O1179" s="44"/>
      <c r="P1179" s="44"/>
      <c r="Q1179" s="44"/>
      <c r="R1179" s="44"/>
      <c r="S1179" s="44"/>
      <c r="T1179" s="44"/>
      <c r="U1179" s="44"/>
      <c r="V1179" s="44"/>
      <c r="W1179" s="44"/>
      <c r="X1179" s="44"/>
      <c r="Y1179" s="44"/>
    </row>
    <row r="1180">
      <c r="A1180" s="44"/>
      <c r="B1180" s="44"/>
      <c r="C1180" s="55"/>
      <c r="D1180" s="44"/>
      <c r="E1180" s="44"/>
      <c r="F1180" s="44"/>
      <c r="G1180" s="44"/>
      <c r="H1180" s="44"/>
      <c r="I1180" s="44"/>
      <c r="J1180" s="44"/>
      <c r="K1180" s="44"/>
      <c r="L1180" s="44"/>
      <c r="M1180" s="44"/>
      <c r="N1180" s="44"/>
      <c r="O1180" s="44"/>
      <c r="P1180" s="44"/>
      <c r="Q1180" s="44"/>
      <c r="R1180" s="44"/>
      <c r="S1180" s="44"/>
      <c r="T1180" s="44"/>
      <c r="U1180" s="44"/>
      <c r="V1180" s="44"/>
      <c r="W1180" s="44"/>
      <c r="X1180" s="44"/>
      <c r="Y1180" s="44"/>
    </row>
    <row r="1181">
      <c r="A1181" s="44"/>
      <c r="B1181" s="44"/>
      <c r="C1181" s="55"/>
      <c r="D1181" s="44"/>
      <c r="E1181" s="44"/>
      <c r="F1181" s="44"/>
      <c r="G1181" s="44"/>
      <c r="H1181" s="44"/>
      <c r="I1181" s="44"/>
      <c r="J1181" s="44"/>
      <c r="K1181" s="44"/>
      <c r="L1181" s="44"/>
      <c r="M1181" s="44"/>
      <c r="N1181" s="44"/>
      <c r="O1181" s="44"/>
      <c r="P1181" s="44"/>
      <c r="Q1181" s="44"/>
      <c r="R1181" s="44"/>
      <c r="S1181" s="44"/>
      <c r="T1181" s="44"/>
      <c r="U1181" s="44"/>
      <c r="V1181" s="44"/>
      <c r="W1181" s="44"/>
      <c r="X1181" s="44"/>
      <c r="Y1181" s="44"/>
    </row>
    <row r="1182">
      <c r="A1182" s="44"/>
      <c r="B1182" s="44"/>
      <c r="C1182" s="55"/>
      <c r="D1182" s="44"/>
      <c r="E1182" s="44"/>
      <c r="F1182" s="44"/>
      <c r="G1182" s="44"/>
      <c r="H1182" s="44"/>
      <c r="I1182" s="44"/>
      <c r="J1182" s="44"/>
      <c r="K1182" s="44"/>
      <c r="L1182" s="44"/>
      <c r="M1182" s="44"/>
      <c r="N1182" s="44"/>
      <c r="O1182" s="44"/>
      <c r="P1182" s="44"/>
      <c r="Q1182" s="44"/>
      <c r="R1182" s="44"/>
      <c r="S1182" s="44"/>
      <c r="T1182" s="44"/>
      <c r="U1182" s="44"/>
      <c r="V1182" s="44"/>
      <c r="W1182" s="44"/>
      <c r="X1182" s="44"/>
      <c r="Y1182" s="44"/>
    </row>
    <row r="1183">
      <c r="A1183" s="44"/>
      <c r="B1183" s="44"/>
      <c r="C1183" s="55"/>
      <c r="D1183" s="44"/>
      <c r="E1183" s="44"/>
      <c r="F1183" s="44"/>
      <c r="G1183" s="44"/>
      <c r="H1183" s="44"/>
      <c r="I1183" s="44"/>
      <c r="J1183" s="44"/>
      <c r="K1183" s="44"/>
      <c r="L1183" s="44"/>
      <c r="M1183" s="44"/>
      <c r="N1183" s="44"/>
      <c r="O1183" s="44"/>
      <c r="P1183" s="44"/>
      <c r="Q1183" s="44"/>
      <c r="R1183" s="44"/>
      <c r="S1183" s="44"/>
      <c r="T1183" s="44"/>
      <c r="U1183" s="44"/>
      <c r="V1183" s="44"/>
      <c r="W1183" s="44"/>
      <c r="X1183" s="44"/>
      <c r="Y1183" s="44"/>
    </row>
    <row r="1184">
      <c r="A1184" s="44"/>
      <c r="B1184" s="44"/>
      <c r="C1184" s="55"/>
      <c r="D1184" s="44"/>
      <c r="E1184" s="44"/>
      <c r="F1184" s="44"/>
      <c r="G1184" s="44"/>
      <c r="H1184" s="44"/>
      <c r="I1184" s="44"/>
      <c r="J1184" s="44"/>
      <c r="K1184" s="44"/>
      <c r="L1184" s="44"/>
      <c r="M1184" s="44"/>
      <c r="N1184" s="44"/>
      <c r="O1184" s="44"/>
      <c r="P1184" s="44"/>
      <c r="Q1184" s="44"/>
      <c r="R1184" s="44"/>
      <c r="S1184" s="44"/>
      <c r="T1184" s="44"/>
      <c r="U1184" s="44"/>
      <c r="V1184" s="44"/>
      <c r="W1184" s="44"/>
      <c r="X1184" s="44"/>
      <c r="Y1184" s="44"/>
    </row>
    <row r="1185">
      <c r="A1185" s="44"/>
      <c r="B1185" s="44"/>
      <c r="C1185" s="55"/>
      <c r="D1185" s="44"/>
      <c r="E1185" s="44"/>
      <c r="F1185" s="44"/>
      <c r="G1185" s="44"/>
      <c r="H1185" s="44"/>
      <c r="I1185" s="44"/>
      <c r="J1185" s="44"/>
      <c r="K1185" s="44"/>
      <c r="L1185" s="44"/>
      <c r="M1185" s="44"/>
      <c r="N1185" s="44"/>
      <c r="O1185" s="44"/>
      <c r="P1185" s="44"/>
      <c r="Q1185" s="44"/>
      <c r="R1185" s="44"/>
      <c r="S1185" s="44"/>
      <c r="T1185" s="44"/>
      <c r="U1185" s="44"/>
      <c r="V1185" s="44"/>
      <c r="W1185" s="44"/>
      <c r="X1185" s="44"/>
      <c r="Y1185" s="44"/>
    </row>
    <row r="1186">
      <c r="A1186" s="44"/>
      <c r="B1186" s="44"/>
      <c r="C1186" s="55"/>
      <c r="D1186" s="44"/>
      <c r="E1186" s="44"/>
      <c r="F1186" s="44"/>
      <c r="G1186" s="44"/>
      <c r="H1186" s="44"/>
      <c r="I1186" s="44"/>
      <c r="J1186" s="44"/>
      <c r="K1186" s="44"/>
      <c r="L1186" s="44"/>
      <c r="M1186" s="44"/>
      <c r="N1186" s="44"/>
      <c r="O1186" s="44"/>
      <c r="P1186" s="44"/>
      <c r="Q1186" s="44"/>
      <c r="R1186" s="44"/>
      <c r="S1186" s="44"/>
      <c r="T1186" s="44"/>
      <c r="U1186" s="44"/>
      <c r="V1186" s="44"/>
      <c r="W1186" s="44"/>
      <c r="X1186" s="44"/>
      <c r="Y1186" s="44"/>
    </row>
    <row r="1187">
      <c r="A1187" s="44"/>
      <c r="B1187" s="44"/>
      <c r="C1187" s="55"/>
      <c r="D1187" s="44"/>
      <c r="E1187" s="44"/>
      <c r="F1187" s="44"/>
      <c r="G1187" s="44"/>
      <c r="H1187" s="44"/>
      <c r="I1187" s="44"/>
      <c r="J1187" s="44"/>
      <c r="K1187" s="44"/>
      <c r="L1187" s="44"/>
      <c r="M1187" s="44"/>
      <c r="N1187" s="44"/>
      <c r="O1187" s="44"/>
      <c r="P1187" s="44"/>
      <c r="Q1187" s="44"/>
      <c r="R1187" s="44"/>
      <c r="S1187" s="44"/>
      <c r="T1187" s="44"/>
      <c r="U1187" s="44"/>
      <c r="V1187" s="44"/>
      <c r="W1187" s="44"/>
      <c r="X1187" s="44"/>
      <c r="Y1187" s="44"/>
    </row>
    <row r="1188">
      <c r="A1188" s="44"/>
      <c r="B1188" s="44"/>
      <c r="C1188" s="55"/>
      <c r="D1188" s="44"/>
      <c r="E1188" s="44"/>
      <c r="F1188" s="44"/>
      <c r="G1188" s="44"/>
      <c r="H1188" s="44"/>
      <c r="I1188" s="44"/>
      <c r="J1188" s="44"/>
      <c r="K1188" s="44"/>
      <c r="L1188" s="44"/>
      <c r="M1188" s="44"/>
      <c r="N1188" s="44"/>
      <c r="O1188" s="44"/>
      <c r="P1188" s="44"/>
      <c r="Q1188" s="44"/>
      <c r="R1188" s="44"/>
      <c r="S1188" s="44"/>
      <c r="T1188" s="44"/>
      <c r="U1188" s="44"/>
      <c r="V1188" s="44"/>
      <c r="W1188" s="44"/>
      <c r="X1188" s="44"/>
      <c r="Y1188" s="44"/>
    </row>
    <row r="1189">
      <c r="A1189" s="44"/>
      <c r="B1189" s="44"/>
      <c r="C1189" s="55"/>
      <c r="D1189" s="44"/>
      <c r="E1189" s="44"/>
      <c r="F1189" s="44"/>
      <c r="G1189" s="44"/>
      <c r="H1189" s="44"/>
      <c r="I1189" s="44"/>
      <c r="J1189" s="44"/>
      <c r="K1189" s="44"/>
      <c r="L1189" s="44"/>
      <c r="M1189" s="44"/>
      <c r="N1189" s="44"/>
      <c r="O1189" s="44"/>
      <c r="P1189" s="44"/>
      <c r="Q1189" s="44"/>
      <c r="R1189" s="44"/>
      <c r="S1189" s="44"/>
      <c r="T1189" s="44"/>
      <c r="U1189" s="44"/>
      <c r="V1189" s="44"/>
      <c r="W1189" s="44"/>
      <c r="X1189" s="44"/>
      <c r="Y1189" s="44"/>
    </row>
    <row r="1190">
      <c r="A1190" s="44"/>
      <c r="B1190" s="44"/>
      <c r="C1190" s="55"/>
      <c r="D1190" s="44"/>
      <c r="E1190" s="44"/>
      <c r="F1190" s="44"/>
      <c r="G1190" s="44"/>
      <c r="H1190" s="44"/>
      <c r="I1190" s="44"/>
      <c r="J1190" s="44"/>
      <c r="K1190" s="44"/>
      <c r="L1190" s="44"/>
      <c r="M1190" s="44"/>
      <c r="N1190" s="44"/>
      <c r="O1190" s="44"/>
      <c r="P1190" s="44"/>
      <c r="Q1190" s="44"/>
      <c r="R1190" s="44"/>
      <c r="S1190" s="44"/>
      <c r="T1190" s="44"/>
      <c r="U1190" s="44"/>
      <c r="V1190" s="44"/>
      <c r="W1190" s="44"/>
      <c r="X1190" s="44"/>
      <c r="Y1190" s="44"/>
    </row>
    <row r="1191">
      <c r="A1191" s="44"/>
      <c r="B1191" s="44"/>
      <c r="C1191" s="55"/>
      <c r="D1191" s="44"/>
      <c r="E1191" s="44"/>
      <c r="F1191" s="44"/>
      <c r="G1191" s="44"/>
      <c r="H1191" s="44"/>
      <c r="I1191" s="44"/>
      <c r="J1191" s="44"/>
      <c r="K1191" s="44"/>
      <c r="L1191" s="44"/>
      <c r="M1191" s="44"/>
      <c r="N1191" s="44"/>
      <c r="O1191" s="44"/>
      <c r="P1191" s="44"/>
      <c r="Q1191" s="44"/>
      <c r="R1191" s="44"/>
      <c r="S1191" s="44"/>
      <c r="T1191" s="44"/>
      <c r="U1191" s="44"/>
      <c r="V1191" s="44"/>
      <c r="W1191" s="44"/>
      <c r="X1191" s="44"/>
      <c r="Y1191" s="44"/>
    </row>
    <row r="1192">
      <c r="A1192" s="44"/>
      <c r="B1192" s="44"/>
      <c r="C1192" s="55"/>
      <c r="D1192" s="44"/>
      <c r="E1192" s="44"/>
      <c r="F1192" s="44"/>
      <c r="G1192" s="44"/>
      <c r="H1192" s="44"/>
      <c r="I1192" s="44"/>
      <c r="J1192" s="44"/>
      <c r="K1192" s="44"/>
      <c r="L1192" s="44"/>
      <c r="M1192" s="44"/>
      <c r="N1192" s="44"/>
      <c r="O1192" s="44"/>
      <c r="P1192" s="44"/>
      <c r="Q1192" s="44"/>
      <c r="R1192" s="44"/>
      <c r="S1192" s="44"/>
      <c r="T1192" s="44"/>
      <c r="U1192" s="44"/>
      <c r="V1192" s="44"/>
      <c r="W1192" s="44"/>
      <c r="X1192" s="44"/>
      <c r="Y1192" s="44"/>
    </row>
    <row r="1193">
      <c r="A1193" s="44"/>
      <c r="B1193" s="44"/>
      <c r="C1193" s="55"/>
      <c r="D1193" s="44"/>
      <c r="E1193" s="44"/>
      <c r="F1193" s="44"/>
      <c r="G1193" s="44"/>
      <c r="H1193" s="44"/>
      <c r="I1193" s="44"/>
      <c r="J1193" s="44"/>
      <c r="K1193" s="44"/>
      <c r="L1193" s="44"/>
      <c r="M1193" s="44"/>
      <c r="N1193" s="44"/>
      <c r="O1193" s="44"/>
      <c r="P1193" s="44"/>
      <c r="Q1193" s="44"/>
      <c r="R1193" s="44"/>
      <c r="S1193" s="44"/>
      <c r="T1193" s="44"/>
      <c r="U1193" s="44"/>
      <c r="V1193" s="44"/>
      <c r="W1193" s="44"/>
      <c r="X1193" s="44"/>
      <c r="Y1193" s="44"/>
    </row>
    <row r="1194">
      <c r="A1194" s="44"/>
      <c r="B1194" s="44"/>
      <c r="C1194" s="55"/>
      <c r="D1194" s="44"/>
      <c r="E1194" s="44"/>
      <c r="F1194" s="44"/>
      <c r="G1194" s="44"/>
      <c r="H1194" s="44"/>
      <c r="I1194" s="44"/>
      <c r="J1194" s="44"/>
      <c r="K1194" s="44"/>
      <c r="L1194" s="44"/>
      <c r="M1194" s="44"/>
      <c r="N1194" s="44"/>
      <c r="O1194" s="44"/>
      <c r="P1194" s="44"/>
      <c r="Q1194" s="44"/>
      <c r="R1194" s="44"/>
      <c r="S1194" s="44"/>
      <c r="T1194" s="44"/>
      <c r="U1194" s="44"/>
      <c r="V1194" s="44"/>
      <c r="W1194" s="44"/>
      <c r="X1194" s="44"/>
      <c r="Y1194" s="44"/>
    </row>
    <row r="1195">
      <c r="A1195" s="44"/>
      <c r="B1195" s="44"/>
      <c r="C1195" s="55"/>
      <c r="D1195" s="44"/>
      <c r="E1195" s="44"/>
      <c r="F1195" s="44"/>
      <c r="G1195" s="44"/>
      <c r="H1195" s="44"/>
      <c r="I1195" s="44"/>
      <c r="J1195" s="44"/>
      <c r="K1195" s="44"/>
      <c r="L1195" s="44"/>
      <c r="M1195" s="44"/>
      <c r="N1195" s="44"/>
      <c r="O1195" s="44"/>
      <c r="P1195" s="44"/>
      <c r="Q1195" s="44"/>
      <c r="R1195" s="44"/>
      <c r="S1195" s="44"/>
      <c r="T1195" s="44"/>
      <c r="U1195" s="44"/>
      <c r="V1195" s="44"/>
      <c r="W1195" s="44"/>
      <c r="X1195" s="44"/>
      <c r="Y1195" s="44"/>
    </row>
    <row r="1196">
      <c r="A1196" s="44"/>
      <c r="B1196" s="44"/>
      <c r="C1196" s="55"/>
      <c r="D1196" s="44"/>
      <c r="E1196" s="44"/>
      <c r="F1196" s="44"/>
      <c r="G1196" s="44"/>
      <c r="H1196" s="44"/>
      <c r="I1196" s="44"/>
      <c r="J1196" s="44"/>
      <c r="K1196" s="44"/>
      <c r="L1196" s="44"/>
      <c r="M1196" s="44"/>
      <c r="N1196" s="44"/>
      <c r="O1196" s="44"/>
      <c r="P1196" s="44"/>
      <c r="Q1196" s="44"/>
      <c r="R1196" s="44"/>
      <c r="S1196" s="44"/>
      <c r="T1196" s="44"/>
      <c r="U1196" s="44"/>
      <c r="V1196" s="44"/>
      <c r="W1196" s="44"/>
      <c r="X1196" s="44"/>
      <c r="Y1196" s="44"/>
    </row>
    <row r="1197">
      <c r="A1197" s="44"/>
      <c r="B1197" s="44"/>
      <c r="C1197" s="55"/>
      <c r="D1197" s="44"/>
      <c r="E1197" s="44"/>
      <c r="F1197" s="44"/>
      <c r="G1197" s="44"/>
      <c r="H1197" s="44"/>
      <c r="I1197" s="44"/>
      <c r="J1197" s="44"/>
      <c r="K1197" s="44"/>
      <c r="L1197" s="44"/>
      <c r="M1197" s="44"/>
      <c r="N1197" s="44"/>
      <c r="O1197" s="44"/>
      <c r="P1197" s="44"/>
      <c r="Q1197" s="44"/>
      <c r="R1197" s="44"/>
      <c r="S1197" s="44"/>
      <c r="T1197" s="44"/>
      <c r="U1197" s="44"/>
      <c r="V1197" s="44"/>
      <c r="W1197" s="44"/>
      <c r="X1197" s="44"/>
      <c r="Y1197" s="44"/>
    </row>
    <row r="1198">
      <c r="A1198" s="44"/>
      <c r="B1198" s="44"/>
      <c r="C1198" s="55"/>
      <c r="D1198" s="44"/>
      <c r="E1198" s="44"/>
      <c r="F1198" s="44"/>
      <c r="G1198" s="44"/>
      <c r="H1198" s="44"/>
      <c r="I1198" s="44"/>
      <c r="J1198" s="44"/>
      <c r="K1198" s="44"/>
      <c r="L1198" s="44"/>
      <c r="M1198" s="44"/>
      <c r="N1198" s="44"/>
      <c r="O1198" s="44"/>
      <c r="P1198" s="44"/>
      <c r="Q1198" s="44"/>
      <c r="R1198" s="44"/>
      <c r="S1198" s="44"/>
      <c r="T1198" s="44"/>
      <c r="U1198" s="44"/>
      <c r="V1198" s="44"/>
      <c r="W1198" s="44"/>
      <c r="X1198" s="44"/>
      <c r="Y1198" s="44"/>
    </row>
    <row r="1199">
      <c r="A1199" s="44"/>
      <c r="B1199" s="44"/>
      <c r="C1199" s="55"/>
      <c r="D1199" s="44"/>
      <c r="E1199" s="44"/>
      <c r="F1199" s="44"/>
      <c r="G1199" s="44"/>
      <c r="H1199" s="44"/>
      <c r="I1199" s="44"/>
      <c r="J1199" s="44"/>
      <c r="K1199" s="44"/>
      <c r="L1199" s="44"/>
      <c r="M1199" s="44"/>
      <c r="N1199" s="44"/>
      <c r="O1199" s="44"/>
      <c r="P1199" s="44"/>
      <c r="Q1199" s="44"/>
      <c r="R1199" s="44"/>
      <c r="S1199" s="44"/>
      <c r="T1199" s="44"/>
      <c r="U1199" s="44"/>
      <c r="V1199" s="44"/>
      <c r="W1199" s="44"/>
      <c r="X1199" s="44"/>
      <c r="Y1199" s="44"/>
    </row>
    <row r="1200">
      <c r="A1200" s="44"/>
      <c r="B1200" s="44"/>
      <c r="C1200" s="55"/>
      <c r="D1200" s="44"/>
      <c r="E1200" s="44"/>
      <c r="F1200" s="44"/>
      <c r="G1200" s="44"/>
      <c r="H1200" s="44"/>
      <c r="I1200" s="44"/>
      <c r="J1200" s="44"/>
      <c r="K1200" s="44"/>
      <c r="L1200" s="44"/>
      <c r="M1200" s="44"/>
      <c r="N1200" s="44"/>
      <c r="O1200" s="44"/>
      <c r="P1200" s="44"/>
      <c r="Q1200" s="44"/>
      <c r="R1200" s="44"/>
      <c r="S1200" s="44"/>
      <c r="T1200" s="44"/>
      <c r="U1200" s="44"/>
      <c r="V1200" s="44"/>
      <c r="W1200" s="44"/>
      <c r="X1200" s="44"/>
      <c r="Y1200" s="44"/>
    </row>
    <row r="1201">
      <c r="A1201" s="44"/>
      <c r="B1201" s="44"/>
      <c r="C1201" s="55"/>
      <c r="D1201" s="44"/>
      <c r="E1201" s="44"/>
      <c r="F1201" s="44"/>
      <c r="G1201" s="44"/>
      <c r="H1201" s="44"/>
      <c r="I1201" s="44"/>
      <c r="J1201" s="44"/>
      <c r="K1201" s="44"/>
      <c r="L1201" s="44"/>
      <c r="M1201" s="44"/>
      <c r="N1201" s="44"/>
      <c r="O1201" s="44"/>
      <c r="P1201" s="44"/>
      <c r="Q1201" s="44"/>
      <c r="R1201" s="44"/>
      <c r="S1201" s="44"/>
      <c r="T1201" s="44"/>
      <c r="U1201" s="44"/>
      <c r="V1201" s="44"/>
      <c r="W1201" s="44"/>
      <c r="X1201" s="44"/>
      <c r="Y1201" s="44"/>
    </row>
    <row r="1202">
      <c r="A1202" s="44"/>
      <c r="B1202" s="44"/>
      <c r="C1202" s="55"/>
      <c r="D1202" s="44"/>
      <c r="E1202" s="44"/>
      <c r="F1202" s="44"/>
      <c r="G1202" s="44"/>
      <c r="H1202" s="44"/>
      <c r="I1202" s="44"/>
      <c r="J1202" s="44"/>
      <c r="K1202" s="44"/>
      <c r="L1202" s="44"/>
      <c r="M1202" s="44"/>
      <c r="N1202" s="44"/>
      <c r="O1202" s="44"/>
      <c r="P1202" s="44"/>
      <c r="Q1202" s="44"/>
      <c r="R1202" s="44"/>
      <c r="S1202" s="44"/>
      <c r="T1202" s="44"/>
      <c r="U1202" s="44"/>
      <c r="V1202" s="44"/>
      <c r="W1202" s="44"/>
      <c r="X1202" s="44"/>
      <c r="Y1202" s="44"/>
    </row>
    <row r="1203">
      <c r="A1203" s="44"/>
      <c r="B1203" s="44"/>
      <c r="C1203" s="55"/>
      <c r="D1203" s="44"/>
      <c r="E1203" s="44"/>
      <c r="F1203" s="44"/>
      <c r="G1203" s="44"/>
      <c r="H1203" s="44"/>
      <c r="I1203" s="44"/>
      <c r="J1203" s="44"/>
      <c r="K1203" s="44"/>
      <c r="L1203" s="44"/>
      <c r="M1203" s="44"/>
      <c r="N1203" s="44"/>
      <c r="O1203" s="44"/>
      <c r="P1203" s="44"/>
      <c r="Q1203" s="44"/>
      <c r="R1203" s="44"/>
      <c r="S1203" s="44"/>
      <c r="T1203" s="44"/>
      <c r="U1203" s="44"/>
      <c r="V1203" s="44"/>
      <c r="W1203" s="44"/>
      <c r="X1203" s="44"/>
      <c r="Y1203" s="44"/>
    </row>
    <row r="1204">
      <c r="A1204" s="44"/>
      <c r="B1204" s="44"/>
      <c r="C1204" s="55"/>
      <c r="D1204" s="44"/>
      <c r="E1204" s="44"/>
      <c r="F1204" s="44"/>
      <c r="G1204" s="44"/>
      <c r="H1204" s="44"/>
      <c r="I1204" s="44"/>
      <c r="J1204" s="44"/>
      <c r="K1204" s="44"/>
      <c r="L1204" s="44"/>
      <c r="M1204" s="44"/>
      <c r="N1204" s="44"/>
      <c r="O1204" s="44"/>
      <c r="P1204" s="44"/>
      <c r="Q1204" s="44"/>
      <c r="R1204" s="44"/>
      <c r="S1204" s="44"/>
      <c r="T1204" s="44"/>
      <c r="U1204" s="44"/>
      <c r="V1204" s="44"/>
      <c r="W1204" s="44"/>
      <c r="X1204" s="44"/>
      <c r="Y1204" s="44"/>
    </row>
    <row r="1205">
      <c r="A1205" s="44"/>
      <c r="B1205" s="44"/>
      <c r="C1205" s="55"/>
      <c r="D1205" s="44"/>
      <c r="E1205" s="44"/>
      <c r="F1205" s="44"/>
      <c r="G1205" s="44"/>
      <c r="H1205" s="44"/>
      <c r="I1205" s="44"/>
      <c r="J1205" s="44"/>
      <c r="K1205" s="44"/>
      <c r="L1205" s="44"/>
      <c r="M1205" s="44"/>
      <c r="N1205" s="44"/>
      <c r="O1205" s="44"/>
      <c r="P1205" s="44"/>
      <c r="Q1205" s="44"/>
      <c r="R1205" s="44"/>
      <c r="S1205" s="44"/>
      <c r="T1205" s="44"/>
      <c r="U1205" s="44"/>
      <c r="V1205" s="44"/>
      <c r="W1205" s="44"/>
      <c r="X1205" s="44"/>
      <c r="Y1205" s="44"/>
    </row>
    <row r="1206">
      <c r="A1206" s="44"/>
      <c r="B1206" s="44"/>
      <c r="C1206" s="55"/>
      <c r="D1206" s="44"/>
      <c r="E1206" s="44"/>
      <c r="F1206" s="44"/>
      <c r="G1206" s="44"/>
      <c r="H1206" s="44"/>
      <c r="I1206" s="44"/>
      <c r="J1206" s="44"/>
      <c r="K1206" s="44"/>
      <c r="L1206" s="44"/>
      <c r="M1206" s="44"/>
      <c r="N1206" s="44"/>
      <c r="O1206" s="44"/>
      <c r="P1206" s="44"/>
      <c r="Q1206" s="44"/>
      <c r="R1206" s="44"/>
      <c r="S1206" s="44"/>
      <c r="T1206" s="44"/>
      <c r="U1206" s="44"/>
      <c r="V1206" s="44"/>
      <c r="W1206" s="44"/>
      <c r="X1206" s="44"/>
      <c r="Y1206" s="44"/>
    </row>
    <row r="1207">
      <c r="A1207" s="44"/>
      <c r="B1207" s="44"/>
      <c r="C1207" s="55"/>
      <c r="D1207" s="44"/>
      <c r="E1207" s="44"/>
      <c r="F1207" s="44"/>
      <c r="G1207" s="44"/>
      <c r="H1207" s="44"/>
      <c r="I1207" s="44"/>
      <c r="J1207" s="44"/>
      <c r="K1207" s="44"/>
      <c r="L1207" s="44"/>
      <c r="M1207" s="44"/>
      <c r="N1207" s="44"/>
      <c r="O1207" s="44"/>
      <c r="P1207" s="44"/>
      <c r="Q1207" s="44"/>
      <c r="R1207" s="44"/>
      <c r="S1207" s="44"/>
      <c r="T1207" s="44"/>
      <c r="U1207" s="44"/>
      <c r="V1207" s="44"/>
      <c r="W1207" s="44"/>
      <c r="X1207" s="44"/>
      <c r="Y1207" s="44"/>
    </row>
    <row r="1208">
      <c r="A1208" s="44"/>
      <c r="B1208" s="44"/>
      <c r="C1208" s="55"/>
      <c r="D1208" s="44"/>
      <c r="E1208" s="44"/>
      <c r="F1208" s="44"/>
      <c r="G1208" s="44"/>
      <c r="H1208" s="44"/>
      <c r="I1208" s="44"/>
      <c r="J1208" s="44"/>
      <c r="K1208" s="44"/>
      <c r="L1208" s="44"/>
      <c r="M1208" s="44"/>
      <c r="N1208" s="44"/>
      <c r="O1208" s="44"/>
      <c r="P1208" s="44"/>
      <c r="Q1208" s="44"/>
      <c r="R1208" s="44"/>
      <c r="S1208" s="44"/>
      <c r="T1208" s="44"/>
      <c r="U1208" s="44"/>
      <c r="V1208" s="44"/>
      <c r="W1208" s="44"/>
      <c r="X1208" s="44"/>
      <c r="Y1208" s="44"/>
    </row>
    <row r="1209">
      <c r="A1209" s="44"/>
      <c r="B1209" s="44"/>
      <c r="C1209" s="55"/>
      <c r="D1209" s="44"/>
      <c r="E1209" s="44"/>
      <c r="F1209" s="44"/>
      <c r="G1209" s="44"/>
      <c r="H1209" s="44"/>
      <c r="I1209" s="44"/>
      <c r="J1209" s="44"/>
      <c r="K1209" s="44"/>
      <c r="L1209" s="44"/>
      <c r="M1209" s="44"/>
      <c r="N1209" s="44"/>
      <c r="O1209" s="44"/>
      <c r="P1209" s="44"/>
      <c r="Q1209" s="44"/>
      <c r="R1209" s="44"/>
      <c r="S1209" s="44"/>
      <c r="T1209" s="44"/>
      <c r="U1209" s="44"/>
      <c r="V1209" s="44"/>
      <c r="W1209" s="44"/>
      <c r="X1209" s="44"/>
      <c r="Y1209" s="44"/>
    </row>
    <row r="1210">
      <c r="A1210" s="44"/>
      <c r="B1210" s="44"/>
      <c r="C1210" s="55"/>
      <c r="D1210" s="44"/>
      <c r="E1210" s="44"/>
      <c r="F1210" s="44"/>
      <c r="G1210" s="44"/>
      <c r="H1210" s="44"/>
      <c r="I1210" s="44"/>
      <c r="J1210" s="44"/>
      <c r="K1210" s="44"/>
      <c r="L1210" s="44"/>
      <c r="M1210" s="44"/>
      <c r="N1210" s="44"/>
      <c r="O1210" s="44"/>
      <c r="P1210" s="44"/>
      <c r="Q1210" s="44"/>
      <c r="R1210" s="44"/>
      <c r="S1210" s="44"/>
      <c r="T1210" s="44"/>
      <c r="U1210" s="44"/>
      <c r="V1210" s="44"/>
      <c r="W1210" s="44"/>
      <c r="X1210" s="44"/>
      <c r="Y1210" s="44"/>
    </row>
    <row r="1211">
      <c r="A1211" s="44"/>
      <c r="B1211" s="44"/>
      <c r="C1211" s="55"/>
      <c r="D1211" s="44"/>
      <c r="E1211" s="44"/>
      <c r="F1211" s="44"/>
      <c r="G1211" s="44"/>
      <c r="H1211" s="44"/>
      <c r="I1211" s="44"/>
      <c r="J1211" s="44"/>
      <c r="K1211" s="44"/>
      <c r="L1211" s="44"/>
      <c r="M1211" s="44"/>
      <c r="N1211" s="44"/>
      <c r="O1211" s="44"/>
      <c r="P1211" s="44"/>
      <c r="Q1211" s="44"/>
      <c r="R1211" s="44"/>
      <c r="S1211" s="44"/>
      <c r="T1211" s="44"/>
      <c r="U1211" s="44"/>
      <c r="V1211" s="44"/>
      <c r="W1211" s="44"/>
      <c r="X1211" s="44"/>
      <c r="Y1211" s="44"/>
    </row>
    <row r="1212">
      <c r="A1212" s="44"/>
      <c r="B1212" s="44"/>
      <c r="C1212" s="55"/>
      <c r="D1212" s="44"/>
      <c r="E1212" s="44"/>
      <c r="F1212" s="44"/>
      <c r="G1212" s="44"/>
      <c r="H1212" s="44"/>
      <c r="I1212" s="44"/>
      <c r="J1212" s="44"/>
      <c r="K1212" s="44"/>
      <c r="L1212" s="44"/>
      <c r="M1212" s="44"/>
      <c r="N1212" s="44"/>
      <c r="O1212" s="44"/>
      <c r="P1212" s="44"/>
      <c r="Q1212" s="44"/>
      <c r="R1212" s="44"/>
      <c r="S1212" s="44"/>
      <c r="T1212" s="44"/>
      <c r="U1212" s="44"/>
      <c r="V1212" s="44"/>
      <c r="W1212" s="44"/>
      <c r="X1212" s="44"/>
      <c r="Y1212" s="44"/>
    </row>
    <row r="1213">
      <c r="A1213" s="44"/>
      <c r="B1213" s="44"/>
      <c r="C1213" s="55"/>
      <c r="D1213" s="44"/>
      <c r="E1213" s="44"/>
      <c r="F1213" s="44"/>
      <c r="G1213" s="44"/>
      <c r="H1213" s="44"/>
      <c r="I1213" s="44"/>
      <c r="J1213" s="44"/>
      <c r="K1213" s="44"/>
      <c r="L1213" s="44"/>
      <c r="M1213" s="44"/>
      <c r="N1213" s="44"/>
      <c r="O1213" s="44"/>
      <c r="P1213" s="44"/>
      <c r="Q1213" s="44"/>
      <c r="R1213" s="44"/>
      <c r="S1213" s="44"/>
      <c r="T1213" s="44"/>
      <c r="U1213" s="44"/>
      <c r="V1213" s="44"/>
      <c r="W1213" s="44"/>
      <c r="X1213" s="44"/>
      <c r="Y1213" s="44"/>
    </row>
    <row r="1214">
      <c r="A1214" s="44"/>
      <c r="B1214" s="44"/>
      <c r="C1214" s="55"/>
      <c r="D1214" s="44"/>
      <c r="E1214" s="44"/>
      <c r="F1214" s="44"/>
      <c r="G1214" s="44"/>
      <c r="H1214" s="44"/>
      <c r="I1214" s="44"/>
      <c r="J1214" s="44"/>
      <c r="K1214" s="44"/>
      <c r="L1214" s="44"/>
      <c r="M1214" s="44"/>
      <c r="N1214" s="44"/>
      <c r="O1214" s="44"/>
      <c r="P1214" s="44"/>
      <c r="Q1214" s="44"/>
      <c r="R1214" s="44"/>
      <c r="S1214" s="44"/>
      <c r="T1214" s="44"/>
      <c r="U1214" s="44"/>
      <c r="V1214" s="44"/>
      <c r="W1214" s="44"/>
      <c r="X1214" s="44"/>
      <c r="Y1214" s="44"/>
    </row>
    <row r="1215">
      <c r="A1215" s="44"/>
      <c r="B1215" s="44"/>
      <c r="C1215" s="55"/>
      <c r="D1215" s="44"/>
      <c r="E1215" s="44"/>
      <c r="F1215" s="44"/>
      <c r="G1215" s="44"/>
      <c r="H1215" s="44"/>
      <c r="I1215" s="44"/>
      <c r="J1215" s="44"/>
      <c r="K1215" s="44"/>
      <c r="L1215" s="44"/>
      <c r="M1215" s="44"/>
      <c r="N1215" s="44"/>
      <c r="O1215" s="44"/>
      <c r="P1215" s="44"/>
      <c r="Q1215" s="44"/>
      <c r="R1215" s="44"/>
      <c r="S1215" s="44"/>
      <c r="T1215" s="44"/>
      <c r="U1215" s="44"/>
      <c r="V1215" s="44"/>
      <c r="W1215" s="44"/>
      <c r="X1215" s="44"/>
      <c r="Y1215" s="44"/>
    </row>
    <row r="1216">
      <c r="A1216" s="44"/>
      <c r="B1216" s="44"/>
      <c r="C1216" s="55"/>
      <c r="D1216" s="44"/>
      <c r="E1216" s="44"/>
      <c r="F1216" s="44"/>
      <c r="G1216" s="44"/>
      <c r="H1216" s="44"/>
      <c r="I1216" s="44"/>
      <c r="J1216" s="44"/>
      <c r="K1216" s="44"/>
      <c r="L1216" s="44"/>
      <c r="M1216" s="44"/>
      <c r="N1216" s="44"/>
      <c r="O1216" s="44"/>
      <c r="P1216" s="44"/>
      <c r="Q1216" s="44"/>
      <c r="R1216" s="44"/>
      <c r="S1216" s="44"/>
      <c r="T1216" s="44"/>
      <c r="U1216" s="44"/>
      <c r="V1216" s="44"/>
      <c r="W1216" s="44"/>
      <c r="X1216" s="44"/>
      <c r="Y1216" s="44"/>
    </row>
    <row r="1217">
      <c r="A1217" s="44"/>
      <c r="B1217" s="44"/>
      <c r="C1217" s="55"/>
      <c r="D1217" s="44"/>
      <c r="E1217" s="44"/>
      <c r="F1217" s="44"/>
      <c r="G1217" s="44"/>
      <c r="H1217" s="44"/>
      <c r="I1217" s="44"/>
      <c r="J1217" s="44"/>
      <c r="K1217" s="44"/>
      <c r="L1217" s="44"/>
      <c r="M1217" s="44"/>
      <c r="N1217" s="44"/>
      <c r="O1217" s="44"/>
      <c r="P1217" s="44"/>
      <c r="Q1217" s="44"/>
      <c r="R1217" s="44"/>
      <c r="S1217" s="44"/>
      <c r="T1217" s="44"/>
      <c r="U1217" s="44"/>
      <c r="V1217" s="44"/>
      <c r="W1217" s="44"/>
      <c r="X1217" s="44"/>
      <c r="Y1217" s="44"/>
    </row>
    <row r="1218">
      <c r="A1218" s="44"/>
      <c r="B1218" s="44"/>
      <c r="C1218" s="55"/>
      <c r="D1218" s="44"/>
      <c r="E1218" s="44"/>
      <c r="F1218" s="44"/>
      <c r="G1218" s="44"/>
      <c r="H1218" s="44"/>
      <c r="I1218" s="44"/>
      <c r="J1218" s="44"/>
      <c r="K1218" s="44"/>
      <c r="L1218" s="44"/>
      <c r="M1218" s="44"/>
      <c r="N1218" s="44"/>
      <c r="O1218" s="44"/>
      <c r="P1218" s="44"/>
      <c r="Q1218" s="44"/>
      <c r="R1218" s="44"/>
      <c r="S1218" s="44"/>
      <c r="T1218" s="44"/>
      <c r="U1218" s="44"/>
      <c r="V1218" s="44"/>
      <c r="W1218" s="44"/>
      <c r="X1218" s="44"/>
      <c r="Y1218" s="44"/>
    </row>
    <row r="1219">
      <c r="A1219" s="44"/>
      <c r="B1219" s="44"/>
      <c r="C1219" s="55"/>
      <c r="D1219" s="44"/>
      <c r="E1219" s="44"/>
      <c r="F1219" s="44"/>
      <c r="G1219" s="44"/>
      <c r="H1219" s="44"/>
      <c r="I1219" s="44"/>
      <c r="J1219" s="44"/>
      <c r="K1219" s="44"/>
      <c r="L1219" s="44"/>
      <c r="M1219" s="44"/>
      <c r="N1219" s="44"/>
      <c r="O1219" s="44"/>
      <c r="P1219" s="44"/>
      <c r="Q1219" s="44"/>
      <c r="R1219" s="44"/>
      <c r="S1219" s="44"/>
      <c r="T1219" s="44"/>
      <c r="U1219" s="44"/>
      <c r="V1219" s="44"/>
      <c r="W1219" s="44"/>
      <c r="X1219" s="44"/>
      <c r="Y1219" s="44"/>
    </row>
    <row r="1220">
      <c r="A1220" s="44"/>
      <c r="B1220" s="44"/>
      <c r="C1220" s="55"/>
      <c r="D1220" s="44"/>
      <c r="E1220" s="44"/>
      <c r="F1220" s="44"/>
      <c r="G1220" s="44"/>
      <c r="H1220" s="44"/>
      <c r="I1220" s="44"/>
      <c r="J1220" s="44"/>
      <c r="K1220" s="44"/>
      <c r="L1220" s="44"/>
      <c r="M1220" s="44"/>
      <c r="N1220" s="44"/>
      <c r="O1220" s="44"/>
      <c r="P1220" s="44"/>
      <c r="Q1220" s="44"/>
      <c r="R1220" s="44"/>
      <c r="S1220" s="44"/>
      <c r="T1220" s="44"/>
      <c r="U1220" s="44"/>
      <c r="V1220" s="44"/>
      <c r="W1220" s="44"/>
      <c r="X1220" s="44"/>
      <c r="Y1220" s="44"/>
    </row>
    <row r="1221">
      <c r="A1221" s="44"/>
      <c r="B1221" s="44"/>
      <c r="C1221" s="55"/>
      <c r="D1221" s="44"/>
      <c r="E1221" s="44"/>
      <c r="F1221" s="44"/>
      <c r="G1221" s="44"/>
      <c r="H1221" s="44"/>
      <c r="I1221" s="44"/>
      <c r="J1221" s="44"/>
      <c r="K1221" s="44"/>
      <c r="L1221" s="44"/>
      <c r="M1221" s="44"/>
      <c r="N1221" s="44"/>
      <c r="O1221" s="44"/>
      <c r="P1221" s="44"/>
      <c r="Q1221" s="44"/>
      <c r="R1221" s="44"/>
      <c r="S1221" s="44"/>
      <c r="T1221" s="44"/>
      <c r="U1221" s="44"/>
      <c r="V1221" s="44"/>
      <c r="W1221" s="44"/>
      <c r="X1221" s="44"/>
      <c r="Y1221" s="44"/>
    </row>
    <row r="1222">
      <c r="A1222" s="44"/>
      <c r="B1222" s="44"/>
      <c r="C1222" s="55"/>
      <c r="D1222" s="44"/>
      <c r="E1222" s="44"/>
      <c r="F1222" s="44"/>
      <c r="G1222" s="44"/>
      <c r="H1222" s="44"/>
      <c r="I1222" s="44"/>
      <c r="J1222" s="44"/>
      <c r="K1222" s="44"/>
      <c r="L1222" s="44"/>
      <c r="M1222" s="44"/>
      <c r="N1222" s="44"/>
      <c r="O1222" s="44"/>
      <c r="P1222" s="44"/>
      <c r="Q1222" s="44"/>
      <c r="R1222" s="44"/>
      <c r="S1222" s="44"/>
      <c r="T1222" s="44"/>
      <c r="U1222" s="44"/>
      <c r="V1222" s="44"/>
      <c r="W1222" s="44"/>
      <c r="X1222" s="44"/>
      <c r="Y1222" s="44"/>
    </row>
    <row r="1223">
      <c r="A1223" s="44"/>
      <c r="B1223" s="44"/>
      <c r="C1223" s="55"/>
      <c r="D1223" s="44"/>
      <c r="E1223" s="44"/>
      <c r="F1223" s="44"/>
      <c r="G1223" s="44"/>
      <c r="H1223" s="44"/>
      <c r="I1223" s="44"/>
      <c r="J1223" s="44"/>
      <c r="K1223" s="44"/>
      <c r="L1223" s="44"/>
      <c r="M1223" s="44"/>
      <c r="N1223" s="44"/>
      <c r="O1223" s="44"/>
      <c r="P1223" s="44"/>
      <c r="Q1223" s="44"/>
      <c r="R1223" s="44"/>
      <c r="S1223" s="44"/>
      <c r="T1223" s="44"/>
      <c r="U1223" s="44"/>
      <c r="V1223" s="44"/>
      <c r="W1223" s="44"/>
      <c r="X1223" s="44"/>
      <c r="Y1223" s="44"/>
    </row>
    <row r="1224">
      <c r="A1224" s="44"/>
      <c r="B1224" s="44"/>
      <c r="C1224" s="55"/>
      <c r="D1224" s="44"/>
      <c r="E1224" s="44"/>
      <c r="F1224" s="44"/>
      <c r="G1224" s="44"/>
      <c r="H1224" s="44"/>
      <c r="I1224" s="44"/>
      <c r="J1224" s="44"/>
      <c r="K1224" s="44"/>
      <c r="L1224" s="44"/>
      <c r="M1224" s="44"/>
      <c r="N1224" s="44"/>
      <c r="O1224" s="44"/>
      <c r="P1224" s="44"/>
      <c r="Q1224" s="44"/>
      <c r="R1224" s="44"/>
      <c r="S1224" s="44"/>
      <c r="T1224" s="44"/>
      <c r="U1224" s="44"/>
      <c r="V1224" s="44"/>
      <c r="W1224" s="44"/>
      <c r="X1224" s="44"/>
      <c r="Y1224" s="44"/>
    </row>
    <row r="1225">
      <c r="A1225" s="44"/>
      <c r="B1225" s="44"/>
      <c r="C1225" s="55"/>
      <c r="D1225" s="44"/>
      <c r="E1225" s="44"/>
      <c r="F1225" s="44"/>
      <c r="G1225" s="44"/>
      <c r="H1225" s="44"/>
      <c r="I1225" s="44"/>
      <c r="J1225" s="44"/>
      <c r="K1225" s="44"/>
      <c r="L1225" s="44"/>
      <c r="M1225" s="44"/>
      <c r="N1225" s="44"/>
      <c r="O1225" s="44"/>
      <c r="P1225" s="44"/>
      <c r="Q1225" s="44"/>
      <c r="R1225" s="44"/>
      <c r="S1225" s="44"/>
      <c r="T1225" s="44"/>
      <c r="U1225" s="44"/>
      <c r="V1225" s="44"/>
      <c r="W1225" s="44"/>
      <c r="X1225" s="44"/>
      <c r="Y1225" s="44"/>
    </row>
    <row r="1226">
      <c r="A1226" s="44"/>
      <c r="B1226" s="44"/>
      <c r="C1226" s="55"/>
      <c r="D1226" s="44"/>
      <c r="E1226" s="44"/>
      <c r="F1226" s="44"/>
      <c r="G1226" s="44"/>
      <c r="H1226" s="44"/>
      <c r="I1226" s="44"/>
      <c r="J1226" s="44"/>
      <c r="K1226" s="44"/>
      <c r="L1226" s="44"/>
      <c r="M1226" s="44"/>
      <c r="N1226" s="44"/>
      <c r="O1226" s="44"/>
      <c r="P1226" s="44"/>
      <c r="Q1226" s="44"/>
      <c r="R1226" s="44"/>
      <c r="S1226" s="44"/>
      <c r="T1226" s="44"/>
      <c r="U1226" s="44"/>
      <c r="V1226" s="44"/>
      <c r="W1226" s="44"/>
      <c r="X1226" s="44"/>
      <c r="Y1226" s="44"/>
    </row>
    <row r="1227">
      <c r="A1227" s="44"/>
      <c r="B1227" s="44"/>
      <c r="C1227" s="55"/>
      <c r="D1227" s="44"/>
      <c r="E1227" s="44"/>
      <c r="F1227" s="44"/>
      <c r="G1227" s="44"/>
      <c r="H1227" s="44"/>
      <c r="I1227" s="44"/>
      <c r="J1227" s="44"/>
      <c r="K1227" s="44"/>
      <c r="L1227" s="44"/>
      <c r="M1227" s="44"/>
      <c r="N1227" s="44"/>
      <c r="O1227" s="44"/>
      <c r="P1227" s="44"/>
      <c r="Q1227" s="44"/>
      <c r="R1227" s="44"/>
      <c r="S1227" s="44"/>
      <c r="T1227" s="44"/>
      <c r="U1227" s="44"/>
      <c r="V1227" s="44"/>
      <c r="W1227" s="44"/>
      <c r="X1227" s="44"/>
      <c r="Y1227" s="44"/>
    </row>
    <row r="1228">
      <c r="A1228" s="44"/>
      <c r="B1228" s="44"/>
      <c r="C1228" s="55"/>
      <c r="D1228" s="44"/>
      <c r="E1228" s="44"/>
      <c r="F1228" s="44"/>
      <c r="G1228" s="44"/>
      <c r="H1228" s="44"/>
      <c r="I1228" s="44"/>
      <c r="J1228" s="44"/>
      <c r="K1228" s="44"/>
      <c r="L1228" s="44"/>
      <c r="M1228" s="44"/>
      <c r="N1228" s="44"/>
      <c r="O1228" s="44"/>
      <c r="P1228" s="44"/>
      <c r="Q1228" s="44"/>
      <c r="R1228" s="44"/>
      <c r="S1228" s="44"/>
      <c r="T1228" s="44"/>
      <c r="U1228" s="44"/>
      <c r="V1228" s="44"/>
      <c r="W1228" s="44"/>
      <c r="X1228" s="44"/>
      <c r="Y1228" s="44"/>
    </row>
    <row r="1229">
      <c r="A1229" s="44"/>
      <c r="B1229" s="44"/>
      <c r="C1229" s="55"/>
      <c r="D1229" s="44"/>
      <c r="E1229" s="44"/>
      <c r="F1229" s="44"/>
      <c r="G1229" s="44"/>
      <c r="H1229" s="44"/>
      <c r="I1229" s="44"/>
      <c r="J1229" s="44"/>
      <c r="K1229" s="44"/>
      <c r="L1229" s="44"/>
      <c r="M1229" s="44"/>
      <c r="N1229" s="44"/>
      <c r="O1229" s="44"/>
      <c r="P1229" s="44"/>
      <c r="Q1229" s="44"/>
      <c r="R1229" s="44"/>
      <c r="S1229" s="44"/>
      <c r="T1229" s="44"/>
      <c r="U1229" s="44"/>
      <c r="V1229" s="44"/>
      <c r="W1229" s="44"/>
      <c r="X1229" s="44"/>
      <c r="Y1229" s="44"/>
    </row>
    <row r="1230">
      <c r="A1230" s="44"/>
      <c r="B1230" s="44"/>
      <c r="C1230" s="55"/>
      <c r="D1230" s="44"/>
      <c r="E1230" s="44"/>
      <c r="F1230" s="44"/>
      <c r="G1230" s="44"/>
      <c r="H1230" s="44"/>
      <c r="I1230" s="44"/>
      <c r="J1230" s="44"/>
      <c r="K1230" s="44"/>
      <c r="L1230" s="44"/>
      <c r="M1230" s="44"/>
      <c r="N1230" s="44"/>
      <c r="O1230" s="44"/>
      <c r="P1230" s="44"/>
      <c r="Q1230" s="44"/>
      <c r="R1230" s="44"/>
      <c r="S1230" s="44"/>
      <c r="T1230" s="44"/>
      <c r="U1230" s="44"/>
      <c r="V1230" s="44"/>
      <c r="W1230" s="44"/>
      <c r="X1230" s="44"/>
      <c r="Y1230" s="44"/>
    </row>
    <row r="1231">
      <c r="A1231" s="44"/>
      <c r="B1231" s="44"/>
      <c r="C1231" s="55"/>
      <c r="D1231" s="44"/>
      <c r="E1231" s="44"/>
      <c r="F1231" s="44"/>
      <c r="G1231" s="44"/>
      <c r="H1231" s="44"/>
      <c r="I1231" s="44"/>
      <c r="J1231" s="44"/>
      <c r="K1231" s="44"/>
      <c r="L1231" s="44"/>
      <c r="M1231" s="44"/>
      <c r="N1231" s="44"/>
      <c r="O1231" s="44"/>
      <c r="P1231" s="44"/>
      <c r="Q1231" s="44"/>
      <c r="R1231" s="44"/>
      <c r="S1231" s="44"/>
      <c r="T1231" s="44"/>
      <c r="U1231" s="44"/>
      <c r="V1231" s="44"/>
      <c r="W1231" s="44"/>
      <c r="X1231" s="44"/>
      <c r="Y1231" s="44"/>
    </row>
    <row r="1232">
      <c r="A1232" s="44"/>
      <c r="B1232" s="44"/>
      <c r="C1232" s="55"/>
      <c r="D1232" s="44"/>
      <c r="E1232" s="44"/>
      <c r="F1232" s="44"/>
      <c r="G1232" s="44"/>
      <c r="H1232" s="44"/>
      <c r="I1232" s="44"/>
      <c r="J1232" s="44"/>
      <c r="K1232" s="44"/>
      <c r="L1232" s="44"/>
      <c r="M1232" s="44"/>
      <c r="N1232" s="44"/>
      <c r="O1232" s="44"/>
      <c r="P1232" s="44"/>
      <c r="Q1232" s="44"/>
      <c r="R1232" s="44"/>
      <c r="S1232" s="44"/>
      <c r="T1232" s="44"/>
      <c r="U1232" s="44"/>
      <c r="V1232" s="44"/>
      <c r="W1232" s="44"/>
      <c r="X1232" s="44"/>
      <c r="Y1232" s="44"/>
    </row>
    <row r="1233">
      <c r="A1233" s="44"/>
      <c r="B1233" s="44"/>
      <c r="C1233" s="55"/>
      <c r="D1233" s="44"/>
      <c r="E1233" s="44"/>
      <c r="F1233" s="44"/>
      <c r="G1233" s="44"/>
      <c r="H1233" s="44"/>
      <c r="I1233" s="44"/>
      <c r="J1233" s="44"/>
      <c r="K1233" s="44"/>
      <c r="L1233" s="44"/>
      <c r="M1233" s="44"/>
      <c r="N1233" s="44"/>
      <c r="O1233" s="44"/>
      <c r="P1233" s="44"/>
      <c r="Q1233" s="44"/>
      <c r="R1233" s="44"/>
      <c r="S1233" s="44"/>
      <c r="T1233" s="44"/>
      <c r="U1233" s="44"/>
      <c r="V1233" s="44"/>
      <c r="W1233" s="44"/>
      <c r="X1233" s="44"/>
      <c r="Y1233" s="44"/>
    </row>
    <row r="1234">
      <c r="A1234" s="44"/>
      <c r="B1234" s="44"/>
      <c r="C1234" s="55"/>
      <c r="D1234" s="44"/>
      <c r="E1234" s="44"/>
      <c r="F1234" s="44"/>
      <c r="G1234" s="44"/>
      <c r="H1234" s="44"/>
      <c r="I1234" s="44"/>
      <c r="J1234" s="44"/>
      <c r="K1234" s="44"/>
      <c r="L1234" s="44"/>
      <c r="M1234" s="44"/>
      <c r="N1234" s="44"/>
      <c r="O1234" s="44"/>
      <c r="P1234" s="44"/>
      <c r="Q1234" s="44"/>
      <c r="R1234" s="44"/>
      <c r="S1234" s="44"/>
      <c r="T1234" s="44"/>
      <c r="U1234" s="44"/>
      <c r="V1234" s="44"/>
      <c r="W1234" s="44"/>
      <c r="X1234" s="44"/>
      <c r="Y1234" s="44"/>
    </row>
    <row r="1235">
      <c r="A1235" s="44"/>
      <c r="B1235" s="44"/>
      <c r="C1235" s="55"/>
      <c r="D1235" s="44"/>
      <c r="E1235" s="44"/>
      <c r="F1235" s="44"/>
      <c r="G1235" s="44"/>
      <c r="H1235" s="44"/>
      <c r="I1235" s="44"/>
      <c r="J1235" s="44"/>
      <c r="K1235" s="44"/>
      <c r="L1235" s="44"/>
      <c r="M1235" s="44"/>
      <c r="N1235" s="44"/>
      <c r="O1235" s="44"/>
      <c r="P1235" s="44"/>
      <c r="Q1235" s="44"/>
      <c r="R1235" s="44"/>
      <c r="S1235" s="44"/>
      <c r="T1235" s="44"/>
      <c r="U1235" s="44"/>
      <c r="V1235" s="44"/>
      <c r="W1235" s="44"/>
      <c r="X1235" s="44"/>
      <c r="Y1235" s="44"/>
    </row>
    <row r="1236">
      <c r="A1236" s="44"/>
      <c r="B1236" s="44"/>
      <c r="C1236" s="55"/>
      <c r="D1236" s="44"/>
      <c r="E1236" s="44"/>
      <c r="F1236" s="44"/>
      <c r="G1236" s="44"/>
      <c r="H1236" s="44"/>
      <c r="I1236" s="44"/>
      <c r="J1236" s="44"/>
      <c r="K1236" s="44"/>
      <c r="L1236" s="44"/>
      <c r="M1236" s="44"/>
      <c r="N1236" s="44"/>
      <c r="O1236" s="44"/>
      <c r="P1236" s="44"/>
      <c r="Q1236" s="44"/>
      <c r="R1236" s="44"/>
      <c r="S1236" s="44"/>
      <c r="T1236" s="44"/>
      <c r="U1236" s="44"/>
      <c r="V1236" s="44"/>
      <c r="W1236" s="44"/>
      <c r="X1236" s="44"/>
      <c r="Y1236" s="44"/>
    </row>
    <row r="1237">
      <c r="A1237" s="44"/>
      <c r="B1237" s="44"/>
      <c r="C1237" s="55"/>
      <c r="D1237" s="44"/>
      <c r="E1237" s="44"/>
      <c r="F1237" s="44"/>
      <c r="G1237" s="44"/>
      <c r="H1237" s="44"/>
      <c r="I1237" s="44"/>
      <c r="J1237" s="44"/>
      <c r="K1237" s="44"/>
      <c r="L1237" s="44"/>
      <c r="M1237" s="44"/>
      <c r="N1237" s="44"/>
      <c r="O1237" s="44"/>
      <c r="P1237" s="44"/>
      <c r="Q1237" s="44"/>
      <c r="R1237" s="44"/>
      <c r="S1237" s="44"/>
      <c r="T1237" s="44"/>
      <c r="U1237" s="44"/>
      <c r="V1237" s="44"/>
      <c r="W1237" s="44"/>
      <c r="X1237" s="44"/>
      <c r="Y1237" s="44"/>
    </row>
    <row r="1238">
      <c r="A1238" s="44"/>
      <c r="B1238" s="44"/>
      <c r="C1238" s="55"/>
      <c r="D1238" s="44"/>
      <c r="E1238" s="44"/>
      <c r="F1238" s="44"/>
      <c r="G1238" s="44"/>
      <c r="H1238" s="44"/>
      <c r="I1238" s="44"/>
      <c r="J1238" s="44"/>
      <c r="K1238" s="44"/>
      <c r="L1238" s="44"/>
      <c r="M1238" s="44"/>
      <c r="N1238" s="44"/>
      <c r="O1238" s="44"/>
      <c r="P1238" s="44"/>
      <c r="Q1238" s="44"/>
      <c r="R1238" s="44"/>
      <c r="S1238" s="44"/>
      <c r="T1238" s="44"/>
      <c r="U1238" s="44"/>
      <c r="V1238" s="44"/>
      <c r="W1238" s="44"/>
      <c r="X1238" s="44"/>
      <c r="Y1238" s="44"/>
    </row>
    <row r="1239">
      <c r="A1239" s="44"/>
      <c r="B1239" s="44"/>
      <c r="C1239" s="55"/>
      <c r="D1239" s="44"/>
      <c r="E1239" s="44"/>
      <c r="F1239" s="44"/>
      <c r="G1239" s="44"/>
      <c r="H1239" s="44"/>
      <c r="I1239" s="44"/>
      <c r="J1239" s="44"/>
      <c r="K1239" s="44"/>
      <c r="L1239" s="44"/>
      <c r="M1239" s="44"/>
      <c r="N1239" s="44"/>
      <c r="O1239" s="44"/>
      <c r="P1239" s="44"/>
      <c r="Q1239" s="44"/>
      <c r="R1239" s="44"/>
      <c r="S1239" s="44"/>
      <c r="T1239" s="44"/>
      <c r="U1239" s="44"/>
      <c r="V1239" s="44"/>
      <c r="W1239" s="44"/>
      <c r="X1239" s="44"/>
      <c r="Y1239" s="44"/>
    </row>
    <row r="1240">
      <c r="A1240" s="44"/>
      <c r="B1240" s="44"/>
      <c r="C1240" s="55"/>
      <c r="D1240" s="44"/>
      <c r="E1240" s="44"/>
      <c r="F1240" s="44"/>
      <c r="G1240" s="44"/>
      <c r="H1240" s="44"/>
      <c r="I1240" s="44"/>
      <c r="J1240" s="44"/>
      <c r="K1240" s="44"/>
      <c r="L1240" s="44"/>
      <c r="M1240" s="44"/>
      <c r="N1240" s="44"/>
      <c r="O1240" s="44"/>
      <c r="P1240" s="44"/>
      <c r="Q1240" s="44"/>
      <c r="R1240" s="44"/>
      <c r="S1240" s="44"/>
      <c r="T1240" s="44"/>
      <c r="U1240" s="44"/>
      <c r="V1240" s="44"/>
      <c r="W1240" s="44"/>
      <c r="X1240" s="44"/>
      <c r="Y1240" s="44"/>
    </row>
    <row r="1241">
      <c r="A1241" s="44"/>
      <c r="B1241" s="44"/>
      <c r="C1241" s="55"/>
      <c r="D1241" s="44"/>
      <c r="E1241" s="44"/>
      <c r="F1241" s="44"/>
      <c r="G1241" s="44"/>
      <c r="H1241" s="44"/>
      <c r="I1241" s="44"/>
      <c r="J1241" s="44"/>
      <c r="K1241" s="44"/>
      <c r="L1241" s="44"/>
      <c r="M1241" s="44"/>
      <c r="N1241" s="44"/>
      <c r="O1241" s="44"/>
      <c r="P1241" s="44"/>
      <c r="Q1241" s="44"/>
      <c r="R1241" s="44"/>
      <c r="S1241" s="44"/>
      <c r="T1241" s="44"/>
      <c r="U1241" s="44"/>
      <c r="V1241" s="44"/>
      <c r="W1241" s="44"/>
      <c r="X1241" s="44"/>
      <c r="Y1241" s="44"/>
    </row>
    <row r="1242">
      <c r="A1242" s="44"/>
      <c r="B1242" s="44"/>
      <c r="C1242" s="55"/>
      <c r="D1242" s="44"/>
      <c r="E1242" s="44"/>
      <c r="F1242" s="44"/>
      <c r="G1242" s="44"/>
      <c r="H1242" s="44"/>
      <c r="I1242" s="44"/>
      <c r="J1242" s="44"/>
      <c r="K1242" s="44"/>
      <c r="L1242" s="44"/>
      <c r="M1242" s="44"/>
      <c r="N1242" s="44"/>
      <c r="O1242" s="44"/>
      <c r="P1242" s="44"/>
      <c r="Q1242" s="44"/>
      <c r="R1242" s="44"/>
      <c r="S1242" s="44"/>
      <c r="T1242" s="44"/>
      <c r="U1242" s="44"/>
      <c r="V1242" s="44"/>
      <c r="W1242" s="44"/>
      <c r="X1242" s="44"/>
      <c r="Y1242" s="44"/>
    </row>
    <row r="1243">
      <c r="A1243" s="44"/>
      <c r="B1243" s="44"/>
      <c r="C1243" s="55"/>
      <c r="D1243" s="44"/>
      <c r="E1243" s="44"/>
      <c r="F1243" s="44"/>
      <c r="G1243" s="44"/>
      <c r="H1243" s="44"/>
      <c r="I1243" s="44"/>
      <c r="J1243" s="44"/>
      <c r="K1243" s="44"/>
      <c r="L1243" s="44"/>
      <c r="M1243" s="44"/>
      <c r="N1243" s="44"/>
      <c r="O1243" s="44"/>
      <c r="P1243" s="44"/>
      <c r="Q1243" s="44"/>
      <c r="R1243" s="44"/>
      <c r="S1243" s="44"/>
      <c r="T1243" s="44"/>
      <c r="U1243" s="44"/>
      <c r="V1243" s="44"/>
      <c r="W1243" s="44"/>
      <c r="X1243" s="44"/>
      <c r="Y1243" s="44"/>
    </row>
    <row r="1244">
      <c r="A1244" s="44"/>
      <c r="B1244" s="44"/>
      <c r="C1244" s="55"/>
      <c r="D1244" s="44"/>
      <c r="E1244" s="44"/>
      <c r="F1244" s="44"/>
      <c r="G1244" s="44"/>
      <c r="H1244" s="44"/>
      <c r="I1244" s="44"/>
      <c r="J1244" s="44"/>
      <c r="K1244" s="44"/>
      <c r="L1244" s="44"/>
      <c r="M1244" s="44"/>
      <c r="N1244" s="44"/>
      <c r="O1244" s="44"/>
      <c r="P1244" s="44"/>
      <c r="Q1244" s="44"/>
      <c r="R1244" s="44"/>
      <c r="S1244" s="44"/>
      <c r="T1244" s="44"/>
      <c r="U1244" s="44"/>
      <c r="V1244" s="44"/>
      <c r="W1244" s="44"/>
      <c r="X1244" s="44"/>
      <c r="Y1244" s="44"/>
    </row>
    <row r="1245">
      <c r="A1245" s="44"/>
      <c r="B1245" s="44"/>
      <c r="C1245" s="55"/>
      <c r="D1245" s="44"/>
      <c r="E1245" s="44"/>
      <c r="F1245" s="44"/>
      <c r="G1245" s="44"/>
      <c r="H1245" s="44"/>
      <c r="I1245" s="44"/>
      <c r="J1245" s="44"/>
      <c r="K1245" s="44"/>
      <c r="L1245" s="44"/>
      <c r="M1245" s="44"/>
      <c r="N1245" s="44"/>
      <c r="O1245" s="44"/>
      <c r="P1245" s="44"/>
      <c r="Q1245" s="44"/>
      <c r="R1245" s="44"/>
      <c r="S1245" s="44"/>
      <c r="T1245" s="44"/>
      <c r="U1245" s="44"/>
      <c r="V1245" s="44"/>
      <c r="W1245" s="44"/>
      <c r="X1245" s="44"/>
      <c r="Y1245" s="44"/>
    </row>
    <row r="1246">
      <c r="A1246" s="44"/>
      <c r="B1246" s="44"/>
      <c r="C1246" s="55"/>
      <c r="D1246" s="44"/>
      <c r="E1246" s="44"/>
      <c r="F1246" s="44"/>
      <c r="G1246" s="44"/>
      <c r="H1246" s="44"/>
      <c r="I1246" s="44"/>
      <c r="J1246" s="44"/>
      <c r="K1246" s="44"/>
      <c r="L1246" s="44"/>
      <c r="M1246" s="44"/>
      <c r="N1246" s="44"/>
      <c r="O1246" s="44"/>
      <c r="P1246" s="44"/>
      <c r="Q1246" s="44"/>
      <c r="R1246" s="44"/>
      <c r="S1246" s="44"/>
      <c r="T1246" s="44"/>
      <c r="U1246" s="44"/>
      <c r="V1246" s="44"/>
      <c r="W1246" s="44"/>
      <c r="X1246" s="44"/>
      <c r="Y1246" s="44"/>
    </row>
    <row r="1247">
      <c r="A1247" s="44"/>
      <c r="B1247" s="44"/>
      <c r="C1247" s="55"/>
      <c r="D1247" s="44"/>
      <c r="E1247" s="44"/>
      <c r="F1247" s="44"/>
      <c r="G1247" s="44"/>
      <c r="H1247" s="44"/>
      <c r="I1247" s="44"/>
      <c r="J1247" s="44"/>
      <c r="K1247" s="44"/>
      <c r="L1247" s="44"/>
      <c r="M1247" s="44"/>
      <c r="N1247" s="44"/>
      <c r="O1247" s="44"/>
      <c r="P1247" s="44"/>
      <c r="Q1247" s="44"/>
      <c r="R1247" s="44"/>
      <c r="S1247" s="44"/>
      <c r="T1247" s="44"/>
      <c r="U1247" s="44"/>
      <c r="V1247" s="44"/>
      <c r="W1247" s="44"/>
      <c r="X1247" s="44"/>
      <c r="Y1247" s="44"/>
    </row>
    <row r="1248">
      <c r="A1248" s="44"/>
      <c r="B1248" s="44"/>
      <c r="C1248" s="55"/>
      <c r="D1248" s="44"/>
      <c r="E1248" s="44"/>
      <c r="F1248" s="44"/>
      <c r="G1248" s="44"/>
      <c r="H1248" s="44"/>
      <c r="I1248" s="44"/>
      <c r="J1248" s="44"/>
      <c r="K1248" s="44"/>
      <c r="L1248" s="44"/>
      <c r="M1248" s="44"/>
      <c r="N1248" s="44"/>
      <c r="O1248" s="44"/>
      <c r="P1248" s="44"/>
      <c r="Q1248" s="44"/>
      <c r="R1248" s="44"/>
      <c r="S1248" s="44"/>
      <c r="T1248" s="44"/>
      <c r="U1248" s="44"/>
      <c r="V1248" s="44"/>
      <c r="W1248" s="44"/>
      <c r="X1248" s="44"/>
      <c r="Y1248" s="44"/>
    </row>
    <row r="1249">
      <c r="A1249" s="44"/>
      <c r="B1249" s="44"/>
      <c r="C1249" s="55"/>
      <c r="D1249" s="44"/>
      <c r="E1249" s="44"/>
      <c r="F1249" s="44"/>
      <c r="G1249" s="44"/>
      <c r="H1249" s="44"/>
      <c r="I1249" s="44"/>
      <c r="J1249" s="44"/>
      <c r="K1249" s="44"/>
      <c r="L1249" s="44"/>
      <c r="M1249" s="44"/>
      <c r="N1249" s="44"/>
      <c r="O1249" s="44"/>
      <c r="P1249" s="44"/>
      <c r="Q1249" s="44"/>
      <c r="R1249" s="44"/>
      <c r="S1249" s="44"/>
      <c r="T1249" s="44"/>
      <c r="U1249" s="44"/>
      <c r="V1249" s="44"/>
      <c r="W1249" s="44"/>
      <c r="X1249" s="44"/>
      <c r="Y1249" s="44"/>
    </row>
    <row r="1250">
      <c r="A1250" s="44"/>
      <c r="B1250" s="44"/>
      <c r="C1250" s="55"/>
      <c r="D1250" s="44"/>
      <c r="E1250" s="44"/>
      <c r="F1250" s="44"/>
      <c r="G1250" s="44"/>
      <c r="H1250" s="44"/>
      <c r="I1250" s="44"/>
      <c r="J1250" s="44"/>
      <c r="K1250" s="44"/>
      <c r="L1250" s="44"/>
      <c r="M1250" s="44"/>
      <c r="N1250" s="44"/>
      <c r="O1250" s="44"/>
      <c r="P1250" s="44"/>
      <c r="Q1250" s="44"/>
      <c r="R1250" s="44"/>
      <c r="S1250" s="44"/>
      <c r="T1250" s="44"/>
      <c r="U1250" s="44"/>
      <c r="V1250" s="44"/>
      <c r="W1250" s="44"/>
      <c r="X1250" s="44"/>
      <c r="Y1250" s="44"/>
    </row>
    <row r="1251">
      <c r="A1251" s="44"/>
      <c r="B1251" s="44"/>
      <c r="C1251" s="55"/>
      <c r="D1251" s="44"/>
      <c r="E1251" s="44"/>
      <c r="F1251" s="44"/>
      <c r="G1251" s="44"/>
      <c r="H1251" s="44"/>
      <c r="I1251" s="44"/>
      <c r="J1251" s="44"/>
      <c r="K1251" s="44"/>
      <c r="L1251" s="44"/>
      <c r="M1251" s="44"/>
      <c r="N1251" s="44"/>
      <c r="O1251" s="44"/>
      <c r="P1251" s="44"/>
      <c r="Q1251" s="44"/>
      <c r="R1251" s="44"/>
      <c r="S1251" s="44"/>
      <c r="T1251" s="44"/>
      <c r="U1251" s="44"/>
      <c r="V1251" s="44"/>
      <c r="W1251" s="44"/>
      <c r="X1251" s="44"/>
      <c r="Y1251" s="44"/>
    </row>
    <row r="1252">
      <c r="A1252" s="44"/>
      <c r="B1252" s="44"/>
      <c r="C1252" s="55"/>
      <c r="D1252" s="44"/>
      <c r="E1252" s="44"/>
      <c r="F1252" s="44"/>
      <c r="G1252" s="44"/>
      <c r="H1252" s="44"/>
      <c r="I1252" s="44"/>
      <c r="J1252" s="44"/>
      <c r="K1252" s="44"/>
      <c r="L1252" s="44"/>
      <c r="M1252" s="44"/>
      <c r="N1252" s="44"/>
      <c r="O1252" s="44"/>
      <c r="P1252" s="44"/>
      <c r="Q1252" s="44"/>
      <c r="R1252" s="44"/>
      <c r="S1252" s="44"/>
      <c r="T1252" s="44"/>
      <c r="U1252" s="44"/>
      <c r="V1252" s="44"/>
      <c r="W1252" s="44"/>
      <c r="X1252" s="44"/>
      <c r="Y1252" s="44"/>
    </row>
    <row r="1253">
      <c r="A1253" s="44"/>
      <c r="B1253" s="44"/>
      <c r="C1253" s="55"/>
      <c r="D1253" s="44"/>
      <c r="E1253" s="44"/>
      <c r="F1253" s="44"/>
      <c r="G1253" s="44"/>
      <c r="H1253" s="44"/>
      <c r="I1253" s="44"/>
      <c r="J1253" s="44"/>
      <c r="K1253" s="44"/>
      <c r="L1253" s="44"/>
      <c r="M1253" s="44"/>
      <c r="N1253" s="44"/>
      <c r="O1253" s="44"/>
      <c r="P1253" s="44"/>
      <c r="Q1253" s="44"/>
      <c r="R1253" s="44"/>
      <c r="S1253" s="44"/>
      <c r="T1253" s="44"/>
      <c r="U1253" s="44"/>
      <c r="V1253" s="44"/>
      <c r="W1253" s="44"/>
      <c r="X1253" s="44"/>
      <c r="Y1253" s="44"/>
    </row>
    <row r="1254">
      <c r="A1254" s="44"/>
      <c r="B1254" s="44"/>
      <c r="C1254" s="55"/>
      <c r="D1254" s="44"/>
      <c r="E1254" s="44"/>
      <c r="F1254" s="44"/>
      <c r="G1254" s="44"/>
      <c r="H1254" s="44"/>
      <c r="I1254" s="44"/>
      <c r="J1254" s="44"/>
      <c r="K1254" s="44"/>
      <c r="L1254" s="44"/>
      <c r="M1254" s="44"/>
      <c r="N1254" s="44"/>
      <c r="O1254" s="44"/>
      <c r="P1254" s="44"/>
      <c r="Q1254" s="44"/>
      <c r="R1254" s="44"/>
      <c r="S1254" s="44"/>
      <c r="T1254" s="44"/>
      <c r="U1254" s="44"/>
      <c r="V1254" s="44"/>
      <c r="W1254" s="44"/>
      <c r="X1254" s="44"/>
      <c r="Y1254" s="44"/>
    </row>
    <row r="1255">
      <c r="A1255" s="44"/>
      <c r="B1255" s="44"/>
      <c r="C1255" s="55"/>
      <c r="D1255" s="44"/>
      <c r="E1255" s="44"/>
      <c r="F1255" s="44"/>
      <c r="G1255" s="44"/>
      <c r="H1255" s="44"/>
      <c r="I1255" s="44"/>
      <c r="J1255" s="44"/>
      <c r="K1255" s="44"/>
      <c r="L1255" s="44"/>
      <c r="M1255" s="44"/>
      <c r="N1255" s="44"/>
      <c r="O1255" s="44"/>
      <c r="P1255" s="44"/>
      <c r="Q1255" s="44"/>
      <c r="R1255" s="44"/>
      <c r="S1255" s="44"/>
      <c r="T1255" s="44"/>
      <c r="U1255" s="44"/>
      <c r="V1255" s="44"/>
      <c r="W1255" s="44"/>
      <c r="X1255" s="44"/>
      <c r="Y1255" s="44"/>
    </row>
    <row r="1256">
      <c r="A1256" s="44"/>
      <c r="B1256" s="44"/>
      <c r="C1256" s="55"/>
      <c r="D1256" s="44"/>
      <c r="E1256" s="44"/>
      <c r="F1256" s="44"/>
      <c r="G1256" s="44"/>
      <c r="H1256" s="44"/>
      <c r="I1256" s="44"/>
      <c r="J1256" s="44"/>
      <c r="K1256" s="44"/>
      <c r="L1256" s="44"/>
      <c r="M1256" s="44"/>
      <c r="N1256" s="44"/>
      <c r="O1256" s="44"/>
      <c r="P1256" s="44"/>
      <c r="Q1256" s="44"/>
      <c r="R1256" s="44"/>
      <c r="S1256" s="44"/>
      <c r="T1256" s="44"/>
      <c r="U1256" s="44"/>
      <c r="V1256" s="44"/>
      <c r="W1256" s="44"/>
      <c r="X1256" s="44"/>
      <c r="Y1256" s="44"/>
    </row>
    <row r="1257">
      <c r="A1257" s="44"/>
      <c r="B1257" s="44"/>
      <c r="C1257" s="55"/>
      <c r="D1257" s="44"/>
      <c r="E1257" s="44"/>
      <c r="F1257" s="44"/>
      <c r="G1257" s="44"/>
      <c r="H1257" s="44"/>
      <c r="I1257" s="44"/>
      <c r="J1257" s="44"/>
      <c r="K1257" s="44"/>
      <c r="L1257" s="44"/>
      <c r="M1257" s="44"/>
      <c r="N1257" s="44"/>
      <c r="O1257" s="44"/>
      <c r="P1257" s="44"/>
      <c r="Q1257" s="44"/>
      <c r="R1257" s="44"/>
      <c r="S1257" s="44"/>
      <c r="T1257" s="44"/>
      <c r="U1257" s="44"/>
      <c r="V1257" s="44"/>
      <c r="W1257" s="44"/>
      <c r="X1257" s="44"/>
      <c r="Y1257" s="44"/>
    </row>
    <row r="1258">
      <c r="A1258" s="44"/>
      <c r="B1258" s="44"/>
      <c r="C1258" s="55"/>
      <c r="D1258" s="44"/>
      <c r="E1258" s="44"/>
      <c r="F1258" s="44"/>
      <c r="G1258" s="44"/>
      <c r="H1258" s="44"/>
      <c r="I1258" s="44"/>
      <c r="J1258" s="44"/>
      <c r="K1258" s="44"/>
      <c r="L1258" s="44"/>
      <c r="M1258" s="44"/>
      <c r="N1258" s="44"/>
      <c r="O1258" s="44"/>
      <c r="P1258" s="44"/>
      <c r="Q1258" s="44"/>
      <c r="R1258" s="44"/>
      <c r="S1258" s="44"/>
      <c r="T1258" s="44"/>
      <c r="U1258" s="44"/>
      <c r="V1258" s="44"/>
      <c r="W1258" s="44"/>
      <c r="X1258" s="44"/>
      <c r="Y1258" s="44"/>
    </row>
    <row r="1259">
      <c r="A1259" s="44"/>
      <c r="B1259" s="44"/>
      <c r="C1259" s="55"/>
      <c r="D1259" s="44"/>
      <c r="E1259" s="44"/>
      <c r="F1259" s="44"/>
      <c r="G1259" s="44"/>
      <c r="H1259" s="44"/>
      <c r="I1259" s="44"/>
      <c r="J1259" s="44"/>
      <c r="K1259" s="44"/>
      <c r="L1259" s="44"/>
      <c r="M1259" s="44"/>
      <c r="N1259" s="44"/>
      <c r="O1259" s="44"/>
      <c r="P1259" s="44"/>
      <c r="Q1259" s="44"/>
      <c r="R1259" s="44"/>
      <c r="S1259" s="44"/>
      <c r="T1259" s="44"/>
      <c r="U1259" s="44"/>
      <c r="V1259" s="44"/>
      <c r="W1259" s="44"/>
      <c r="X1259" s="44"/>
      <c r="Y1259" s="44"/>
    </row>
    <row r="1260">
      <c r="A1260" s="44"/>
      <c r="B1260" s="44"/>
      <c r="C1260" s="55"/>
      <c r="D1260" s="44"/>
      <c r="E1260" s="44"/>
      <c r="F1260" s="44"/>
      <c r="G1260" s="44"/>
      <c r="H1260" s="44"/>
      <c r="I1260" s="44"/>
      <c r="J1260" s="44"/>
      <c r="K1260" s="44"/>
      <c r="L1260" s="44"/>
      <c r="M1260" s="44"/>
      <c r="N1260" s="44"/>
      <c r="O1260" s="44"/>
      <c r="P1260" s="44"/>
      <c r="Q1260" s="44"/>
      <c r="R1260" s="44"/>
      <c r="S1260" s="44"/>
      <c r="T1260" s="44"/>
      <c r="U1260" s="44"/>
      <c r="V1260" s="44"/>
      <c r="W1260" s="44"/>
      <c r="X1260" s="44"/>
      <c r="Y1260" s="44"/>
    </row>
  </sheetData>
  <autoFilter ref="$E$1:$E$1260"/>
  <drawing r:id="rId1"/>
</worksheet>
</file>