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TSC\Downloads\"/>
    </mc:Choice>
  </mc:AlternateContent>
  <xr:revisionPtr revIDLastSave="0" documentId="13_ncr:1_{FDBBD24A-1FCA-4F1E-AF8F-CC509D7CFA6A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Working" sheetId="1" r:id="rId1"/>
    <sheet name="Model Formulation" sheetId="2" r:id="rId2"/>
    <sheet name="Capacity-One way analysis" sheetId="3" r:id="rId3"/>
    <sheet name="Budget-one way analysis" sheetId="4" r:id="rId4"/>
    <sheet name="Two way" sheetId="5" r:id="rId5"/>
  </sheets>
  <definedNames>
    <definedName name="ChartData" localSheetId="3">'Budget-one way analysis'!$L$5:$L$20</definedName>
    <definedName name="ChartData" localSheetId="2">'Capacity-One way analysis'!$L$5:$L$25</definedName>
    <definedName name="ChartData1" localSheetId="4">'Two way'!$S$5:$S$20</definedName>
    <definedName name="ChartData2" localSheetId="4">'Two way'!$W$5:$W$25</definedName>
    <definedName name="InputValues" localSheetId="3">'Budget-one way analysis'!$A$5:$A$20</definedName>
    <definedName name="InputValues" localSheetId="2">'Capacity-One way analysis'!$A$5:$A$25</definedName>
    <definedName name="InputValues1" localSheetId="4">'Two way'!$A$5:$A$25</definedName>
    <definedName name="InputValues2" localSheetId="4">'Two way'!$B$4:$Q$4</definedName>
    <definedName name="OutputAddresses" localSheetId="3">'Budget-one way analysis'!$B$4:$J$4</definedName>
    <definedName name="OutputAddresses" localSheetId="2">'Capacity-One way analysis'!$B$4:$J$4</definedName>
    <definedName name="OutputAddresses" localSheetId="4">'Two way'!$AZ$2</definedName>
    <definedName name="OutputValues" localSheetId="3">'Budget-one way analysis'!$B$5:$J$20</definedName>
    <definedName name="OutputValues" localSheetId="2">'Capacity-One way analysis'!$B$5:$J$25</definedName>
    <definedName name="OutputValues_1" localSheetId="4">'Two way'!$B$5:$Q$25</definedName>
    <definedName name="solver_adj" localSheetId="1" hidden="1">'Model Formulation'!$C$4:$C$11</definedName>
    <definedName name="solver_cvg" localSheetId="2">0.0001</definedName>
    <definedName name="solver_cvg" localSheetId="1" hidden="1">0.0001</definedName>
    <definedName name="solver_cvg" localSheetId="0">0.0001</definedName>
    <definedName name="solver_drv" localSheetId="2">2</definedName>
    <definedName name="solver_drv" localSheetId="1" hidden="1">1</definedName>
    <definedName name="solver_drv" localSheetId="0">2</definedName>
    <definedName name="solver_eng" localSheetId="2">2</definedName>
    <definedName name="solver_eng" localSheetId="1" hidden="1">2</definedName>
    <definedName name="solver_eng" localSheetId="0">2</definedName>
    <definedName name="solver_est" localSheetId="2">1</definedName>
    <definedName name="solver_est" localSheetId="1" hidden="1">1</definedName>
    <definedName name="solver_itr" localSheetId="2">2147483647</definedName>
    <definedName name="solver_itr" localSheetId="1" hidden="1">2147483647</definedName>
    <definedName name="solver_itr" localSheetId="0">2147483647</definedName>
    <definedName name="solver_lhs1" localSheetId="1" hidden="1">'Model Formulation'!$B$17:$B$18</definedName>
    <definedName name="solver_lhs2" localSheetId="1" hidden="1">'Model Formulation'!$B$19:$B$26</definedName>
    <definedName name="solver_lhs3" localSheetId="1" hidden="1">'Model Formulation'!$B$27:$B$34</definedName>
    <definedName name="solver_lhs4" localSheetId="1" hidden="1">'Model Formulation'!$C$4:$C$11</definedName>
    <definedName name="solver_lin" localSheetId="2">1</definedName>
    <definedName name="solver_lin" localSheetId="0">1</definedName>
    <definedName name="solver_mip" localSheetId="2">2147483647</definedName>
    <definedName name="solver_mip" localSheetId="1" hidden="1">2147483647</definedName>
    <definedName name="solver_mip" localSheetId="0">2147483647</definedName>
    <definedName name="solver_mni" localSheetId="2">30</definedName>
    <definedName name="solver_mni" localSheetId="1" hidden="1">30</definedName>
    <definedName name="solver_mni" localSheetId="0">30</definedName>
    <definedName name="solver_mrt" localSheetId="2">0.075</definedName>
    <definedName name="solver_mrt" localSheetId="1" hidden="1">0.075</definedName>
    <definedName name="solver_mrt" localSheetId="0">0.075</definedName>
    <definedName name="solver_msl" localSheetId="2">2</definedName>
    <definedName name="solver_msl" localSheetId="1" hidden="1">2</definedName>
    <definedName name="solver_msl" localSheetId="0">2</definedName>
    <definedName name="solver_neg" localSheetId="2">1</definedName>
    <definedName name="solver_neg" localSheetId="1" hidden="1">1</definedName>
    <definedName name="solver_neg" localSheetId="0">1</definedName>
    <definedName name="solver_nod" localSheetId="2">2147483647</definedName>
    <definedName name="solver_nod" localSheetId="1" hidden="1">2147483647</definedName>
    <definedName name="solver_nod" localSheetId="0">2147483647</definedName>
    <definedName name="solver_num" localSheetId="2">4</definedName>
    <definedName name="solver_num" localSheetId="1" hidden="1">4</definedName>
    <definedName name="solver_num" localSheetId="0">2</definedName>
    <definedName name="solver_nwt" localSheetId="2">1</definedName>
    <definedName name="solver_nwt" localSheetId="1" hidden="1">1</definedName>
    <definedName name="solver_opt" localSheetId="1" hidden="1">'Model Formulation'!$C$14</definedName>
    <definedName name="solver_pre" localSheetId="2">0.000001</definedName>
    <definedName name="solver_pre" localSheetId="1" hidden="1">0.000001</definedName>
    <definedName name="solver_pre" localSheetId="0">0.000001</definedName>
    <definedName name="solver_rbv" localSheetId="2">2</definedName>
    <definedName name="solver_rbv" localSheetId="1" hidden="1">1</definedName>
    <definedName name="solver_rbv" localSheetId="0">2</definedName>
    <definedName name="solver_rel1" localSheetId="2">1</definedName>
    <definedName name="solver_rel1" localSheetId="1" hidden="1">1</definedName>
    <definedName name="solver_rel1" localSheetId="0">1</definedName>
    <definedName name="solver_rel2" localSheetId="2">3</definedName>
    <definedName name="solver_rel2" localSheetId="1" hidden="1">3</definedName>
    <definedName name="solver_rel2" localSheetId="0">3</definedName>
    <definedName name="solver_rel3" localSheetId="2">1</definedName>
    <definedName name="solver_rel3" localSheetId="1" hidden="1">1</definedName>
    <definedName name="solver_rel3" localSheetId="0">4</definedName>
    <definedName name="solver_rel4" localSheetId="2">4</definedName>
    <definedName name="solver_rel4" localSheetId="1" hidden="1">4</definedName>
    <definedName name="solver_rhs1" localSheetId="1" hidden="1">'Model Formulation'!$D$17:$D$18</definedName>
    <definedName name="solver_rhs2" localSheetId="1" hidden="1">'Model Formulation'!$D$19:$D$26</definedName>
    <definedName name="solver_rhs3" localSheetId="1" hidden="1">'Model Formulation'!$D$27:$D$34</definedName>
    <definedName name="solver_rhs3" localSheetId="0">"integer"</definedName>
    <definedName name="solver_rhs4" localSheetId="2">"integer"</definedName>
    <definedName name="solver_rhs4" localSheetId="1" hidden="1">"integer"</definedName>
    <definedName name="solver_rlx" localSheetId="2">2</definedName>
    <definedName name="solver_rlx" localSheetId="1" hidden="1">2</definedName>
    <definedName name="solver_rlx" localSheetId="0">2</definedName>
    <definedName name="solver_rsd" localSheetId="2">0</definedName>
    <definedName name="solver_rsd" localSheetId="1" hidden="1">0</definedName>
    <definedName name="solver_rsd" localSheetId="0">0</definedName>
    <definedName name="solver_scl" localSheetId="2">2</definedName>
    <definedName name="solver_scl" localSheetId="1" hidden="1">1</definedName>
    <definedName name="solver_scl" localSheetId="0">2</definedName>
    <definedName name="solver_sho" localSheetId="2">2</definedName>
    <definedName name="solver_sho" localSheetId="1" hidden="1">2</definedName>
    <definedName name="solver_sho" localSheetId="0">2</definedName>
    <definedName name="solver_ssz" localSheetId="2">100</definedName>
    <definedName name="solver_ssz" localSheetId="1" hidden="1">100</definedName>
    <definedName name="solver_ssz" localSheetId="0">100</definedName>
    <definedName name="solver_tim" localSheetId="2">2147483647</definedName>
    <definedName name="solver_tim" localSheetId="1" hidden="1">2147483647</definedName>
    <definedName name="solver_tim" localSheetId="0">2147483647</definedName>
    <definedName name="solver_tol" localSheetId="2">0.01</definedName>
    <definedName name="solver_tol" localSheetId="1" hidden="1">0.01</definedName>
    <definedName name="solver_tol" localSheetId="0">0.01</definedName>
    <definedName name="solver_typ" localSheetId="2">1</definedName>
    <definedName name="solver_typ" localSheetId="1" hidden="1">1</definedName>
    <definedName name="solver_typ" localSheetId="0">1</definedName>
    <definedName name="solver_val" localSheetId="2">0</definedName>
    <definedName name="solver_val" localSheetId="1" hidden="1">0</definedName>
    <definedName name="solver_val" localSheetId="0">0</definedName>
    <definedName name="solver_ver" localSheetId="2">3</definedName>
    <definedName name="solver_ver" localSheetId="1" hidden="1">3</definedName>
    <definedName name="solver_ver" localSheetId="0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9" roundtripDataSignature="AMtx7mgJyx6wL+5vvghwenTTLLevhFtHGA=="/>
    </ext>
  </extLst>
</workbook>
</file>

<file path=xl/calcChain.xml><?xml version="1.0" encoding="utf-8"?>
<calcChain xmlns="http://schemas.openxmlformats.org/spreadsheetml/2006/main">
  <c r="Y4" i="5" l="1"/>
  <c r="V4" i="5"/>
  <c r="V5" i="5" s="1"/>
  <c r="U4" i="5"/>
  <c r="R4" i="5"/>
  <c r="R5" i="5" s="1"/>
  <c r="W1" i="5"/>
  <c r="S1" i="5"/>
  <c r="L20" i="4" a="1"/>
  <c r="L20" i="4" s="1"/>
  <c r="L15" i="4" a="1"/>
  <c r="L15" i="4"/>
  <c r="L14" i="4" a="1"/>
  <c r="L14" i="4" s="1"/>
  <c r="L9" i="4" a="1"/>
  <c r="L9" i="4"/>
  <c r="L8" i="4" a="1"/>
  <c r="L8" i="4" s="1"/>
  <c r="K4" i="4"/>
  <c r="L19" i="4" s="1" a="1"/>
  <c r="L19" i="4" s="1"/>
  <c r="L1" i="4"/>
  <c r="L25" i="3" a="1"/>
  <c r="L25" i="3"/>
  <c r="L24" i="3" a="1"/>
  <c r="L24" i="3" s="1"/>
  <c r="L20" i="3" a="1"/>
  <c r="L20" i="3" s="1"/>
  <c r="L19" i="3" a="1"/>
  <c r="L19" i="3"/>
  <c r="L18" i="3" a="1"/>
  <c r="L18" i="3" s="1"/>
  <c r="L14" i="3" a="1"/>
  <c r="L14" i="3" s="1"/>
  <c r="L13" i="3" a="1"/>
  <c r="L13" i="3"/>
  <c r="L12" i="3" a="1"/>
  <c r="L12" i="3" s="1"/>
  <c r="L8" i="3" a="1"/>
  <c r="L8" i="3" s="1"/>
  <c r="L7" i="3" a="1"/>
  <c r="L7" i="3"/>
  <c r="L6" i="3" a="1"/>
  <c r="L6" i="3" s="1"/>
  <c r="K4" i="3"/>
  <c r="L17" i="3" s="1" a="1"/>
  <c r="L17" i="3" s="1"/>
  <c r="L1" i="3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C14" i="2"/>
  <c r="C12" i="2"/>
  <c r="D45" i="1"/>
  <c r="D44" i="1"/>
  <c r="D43" i="1"/>
  <c r="D42" i="1"/>
  <c r="D41" i="1"/>
  <c r="D40" i="1"/>
  <c r="D39" i="1"/>
  <c r="D38" i="1"/>
  <c r="D34" i="1"/>
  <c r="D33" i="1"/>
  <c r="D32" i="1"/>
  <c r="D31" i="1"/>
  <c r="D30" i="1"/>
  <c r="D29" i="1"/>
  <c r="D28" i="1"/>
  <c r="D27" i="1"/>
  <c r="E22" i="1"/>
  <c r="G22" i="1" s="1"/>
  <c r="E21" i="1"/>
  <c r="G21" i="1" s="1"/>
  <c r="E20" i="1"/>
  <c r="G20" i="1" s="1"/>
  <c r="G19" i="1"/>
  <c r="E19" i="1"/>
  <c r="E18" i="1"/>
  <c r="G18" i="1" s="1"/>
  <c r="E17" i="1"/>
  <c r="G17" i="1" s="1"/>
  <c r="E16" i="1"/>
  <c r="G16" i="1" s="1"/>
  <c r="E15" i="1"/>
  <c r="G15" i="1" s="1"/>
  <c r="I11" i="1"/>
  <c r="H11" i="1"/>
  <c r="I10" i="1"/>
  <c r="H10" i="1"/>
  <c r="I9" i="1"/>
  <c r="H9" i="1"/>
  <c r="I8" i="1"/>
  <c r="H8" i="1"/>
  <c r="I7" i="1"/>
  <c r="H7" i="1"/>
  <c r="I6" i="1"/>
  <c r="H6" i="1"/>
  <c r="I5" i="1"/>
  <c r="H5" i="1"/>
  <c r="I4" i="1"/>
  <c r="H4" i="1"/>
  <c r="L9" i="3" l="1" a="1"/>
  <c r="L9" i="3" s="1"/>
  <c r="L15" i="3" a="1"/>
  <c r="L15" i="3" s="1"/>
  <c r="L21" i="3" a="1"/>
  <c r="L21" i="3" s="1"/>
  <c r="L5" i="4" a="1"/>
  <c r="L5" i="4" s="1"/>
  <c r="L11" i="4" a="1"/>
  <c r="L11" i="4" s="1"/>
  <c r="L17" i="4" a="1"/>
  <c r="L17" i="4" s="1"/>
  <c r="L10" i="3" a="1"/>
  <c r="L10" i="3" s="1"/>
  <c r="L22" i="3" a="1"/>
  <c r="L22" i="3" s="1"/>
  <c r="L12" i="4" a="1"/>
  <c r="L12" i="4" s="1"/>
  <c r="L11" i="3" a="1"/>
  <c r="L11" i="3" s="1"/>
  <c r="L23" i="3" a="1"/>
  <c r="L23" i="3" s="1"/>
  <c r="L13" i="4" a="1"/>
  <c r="L13" i="4" s="1"/>
  <c r="L10" i="4" a="1"/>
  <c r="L10" i="4" s="1"/>
  <c r="L16" i="4" a="1"/>
  <c r="L16" i="4" s="1"/>
  <c r="L16" i="3" a="1"/>
  <c r="L16" i="3" s="1"/>
  <c r="L6" i="4" a="1"/>
  <c r="L6" i="4" s="1"/>
  <c r="L18" i="4" a="1"/>
  <c r="L18" i="4" s="1"/>
  <c r="L5" i="3" a="1"/>
  <c r="L5" i="3" s="1"/>
  <c r="L7" i="4" a="1"/>
  <c r="L7" i="4" s="1"/>
  <c r="W17" i="5" a="1"/>
  <c r="W9" i="5" a="1"/>
  <c r="S18" i="5" a="1"/>
  <c r="W8" i="5" a="1"/>
  <c r="W13" i="5" a="1"/>
  <c r="S16" i="5" a="1"/>
  <c r="W15" i="5" a="1"/>
  <c r="S9" i="5" a="1"/>
  <c r="S5" i="5" a="1"/>
  <c r="S20" i="5" a="1"/>
  <c r="S7" i="5" a="1"/>
  <c r="S15" i="5" a="1"/>
  <c r="S11" i="5" a="1"/>
  <c r="W22" i="5" a="1"/>
  <c r="W19" i="5" a="1"/>
  <c r="W7" i="5" a="1"/>
  <c r="W18" i="5" a="1"/>
  <c r="S6" i="5" a="1"/>
  <c r="W23" i="5" a="1"/>
  <c r="W14" i="5" a="1"/>
  <c r="W6" i="5" a="1"/>
  <c r="S14" i="5" a="1"/>
  <c r="W12" i="5" a="1"/>
  <c r="W25" i="5" a="1"/>
  <c r="S10" i="5" a="1"/>
  <c r="W21" i="5" a="1"/>
  <c r="S13" i="5" a="1"/>
  <c r="W20" i="5" a="1"/>
  <c r="S8" i="5" a="1"/>
  <c r="W11" i="5" a="1"/>
  <c r="S19" i="5" a="1"/>
  <c r="S12" i="5" a="1"/>
  <c r="W5" i="5" a="1"/>
  <c r="S17" i="5" a="1"/>
  <c r="W24" i="5" a="1"/>
  <c r="W10" i="5" a="1"/>
  <c r="W16" i="5" a="1"/>
  <c r="S7" i="5" l="1"/>
  <c r="W8" i="5"/>
  <c r="W21" i="5"/>
  <c r="W11" i="5"/>
  <c r="S16" i="5"/>
  <c r="W17" i="5"/>
  <c r="W10" i="5"/>
  <c r="S19" i="5"/>
  <c r="S18" i="5"/>
  <c r="S10" i="5"/>
  <c r="W6" i="5"/>
  <c r="W19" i="5"/>
  <c r="S5" i="5"/>
  <c r="W9" i="5"/>
  <c r="W25" i="5"/>
  <c r="S8" i="5"/>
  <c r="W13" i="5"/>
  <c r="W16" i="5"/>
  <c r="W24" i="5"/>
  <c r="W20" i="5"/>
  <c r="S13" i="5"/>
  <c r="W12" i="5"/>
  <c r="S6" i="5"/>
  <c r="S11" i="5"/>
  <c r="W15" i="5"/>
  <c r="S9" i="5"/>
  <c r="S14" i="5"/>
  <c r="W14" i="5"/>
  <c r="W18" i="5"/>
  <c r="S12" i="5"/>
  <c r="S17" i="5"/>
  <c r="W5" i="5"/>
  <c r="W23" i="5"/>
  <c r="W7" i="5"/>
  <c r="W22" i="5"/>
  <c r="S15" i="5"/>
  <c r="S20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00000000-0006-0000-0200-00000F000000}">
      <text>
        <r>
          <rPr>
            <sz val="11"/>
            <color theme="1"/>
            <rFont val="Calibri"/>
            <family val="2"/>
            <scheme val="minor"/>
          </rPr>
          <t>======
ID#AAAArBa8dWU
neenu jose    (2023-03-12 07:57:04)
Solver could not find a feasible solution.</t>
        </r>
      </text>
    </comment>
    <comment ref="B6" authorId="0" shapeId="0" xr:uid="{00000000-0006-0000-0200-000015000000}">
      <text>
        <r>
          <rPr>
            <sz val="11"/>
            <color theme="1"/>
            <rFont val="Calibri"/>
            <family val="2"/>
            <scheme val="minor"/>
          </rPr>
          <t>======
ID#AAAArBa8dRE
neenu jose    (2023-03-12 07:57:04)
Solver could not find a feasible solution.</t>
        </r>
      </text>
    </comment>
    <comment ref="B7" authorId="0" shapeId="0" xr:uid="{00000000-0006-0000-0200-000004000000}">
      <text>
        <r>
          <rPr>
            <sz val="11"/>
            <color theme="1"/>
            <rFont val="Calibri"/>
            <family val="2"/>
            <scheme val="minor"/>
          </rPr>
          <t>======
ID#AAAArBa8diQ
neenu jose    (2023-03-12 07:57:05)
Solver could not find a feasible solution.</t>
        </r>
      </text>
    </comment>
    <comment ref="B8" authorId="0" shapeId="0" xr:uid="{00000000-0006-0000-0200-000013000000}">
      <text>
        <r>
          <rPr>
            <sz val="11"/>
            <color theme="1"/>
            <rFont val="Calibri"/>
            <family val="2"/>
            <scheme val="minor"/>
          </rPr>
          <t>======
ID#AAAArBa8dRU
neenu jose    (2023-03-12 07:57:04)
Solver could not find a feasible solution.</t>
        </r>
      </text>
    </comment>
    <comment ref="B9" authorId="0" shapeId="0" xr:uid="{00000000-0006-0000-0200-000010000000}">
      <text>
        <r>
          <rPr>
            <sz val="11"/>
            <color theme="1"/>
            <rFont val="Calibri"/>
            <family val="2"/>
            <scheme val="minor"/>
          </rPr>
          <t>======
ID#AAAArBa8dVo
neenu jose    (2023-03-12 07:57:04)
Solver could not find a feasible solution.</t>
        </r>
      </text>
    </comment>
    <comment ref="B10" authorId="0" shapeId="0" xr:uid="{00000000-0006-0000-0200-000007000000}">
      <text>
        <r>
          <rPr>
            <sz val="11"/>
            <color theme="1"/>
            <rFont val="Calibri"/>
            <family val="2"/>
            <scheme val="minor"/>
          </rPr>
          <t>======
ID#AAAArBa8dgU
neenu jose    (2023-03-12 07:57:05)
Solver found a solution. All constraints and optimality conditions are satisfied.</t>
        </r>
      </text>
    </comment>
    <comment ref="B11" authorId="0" shapeId="0" xr:uid="{00000000-0006-0000-0200-000006000000}">
      <text>
        <r>
          <rPr>
            <sz val="11"/>
            <color theme="1"/>
            <rFont val="Calibri"/>
            <family val="2"/>
            <scheme val="minor"/>
          </rPr>
          <t>======
ID#AAAArBa8dgw
neenu jose    (2023-03-12 07:57:05)
Solver found a solution. All constraints and optimality conditions are satisfied.</t>
        </r>
      </text>
    </comment>
    <comment ref="B12" authorId="0" shapeId="0" xr:uid="{00000000-0006-0000-0200-000011000000}">
      <text>
        <r>
          <rPr>
            <sz val="11"/>
            <color theme="1"/>
            <rFont val="Calibri"/>
            <family val="2"/>
            <scheme val="minor"/>
          </rPr>
          <t>======
ID#AAAArBa8dUE
neenu jose    (2023-03-12 07:57:04)
Solver found a solution. All constraints and optimality conditions are satisfied.</t>
        </r>
      </text>
    </comment>
    <comment ref="B13" authorId="0" shapeId="0" xr:uid="{00000000-0006-0000-0200-00000D000000}">
      <text>
        <r>
          <rPr>
            <sz val="11"/>
            <color theme="1"/>
            <rFont val="Calibri"/>
            <family val="2"/>
            <scheme val="minor"/>
          </rPr>
          <t>======
ID#AAAArBa8dYY
neenu jose    (2023-03-12 07:57:04)
Solver found an integer solution within tolerance. All constraints are satisfied.</t>
        </r>
      </text>
    </comment>
    <comment ref="B14" authorId="0" shapeId="0" xr:uid="{00000000-0006-0000-0200-000002000000}">
      <text>
        <r>
          <rPr>
            <sz val="11"/>
            <color theme="1"/>
            <rFont val="Calibri"/>
            <family val="2"/>
            <scheme val="minor"/>
          </rPr>
          <t>======
ID#AAAAs1R4pkk
neenu jose    (2023-03-12 07:57:05)
Solver found an integer solution within tolerance. All constraints are satisfied.</t>
        </r>
      </text>
    </comment>
    <comment ref="B15" authorId="0" shapeId="0" xr:uid="{00000000-0006-0000-0200-000012000000}">
      <text>
        <r>
          <rPr>
            <sz val="11"/>
            <color theme="1"/>
            <rFont val="Calibri"/>
            <family val="2"/>
            <scheme val="minor"/>
          </rPr>
          <t>======
ID#AAAArBa8dTI
neenu jose    (2023-03-12 07:57:04)
Solver found an integer solution within tolerance. All constraints are satisfied.</t>
        </r>
      </text>
    </comment>
    <comment ref="B16" authorId="0" shapeId="0" xr:uid="{00000000-0006-0000-0200-00000C000000}">
      <text>
        <r>
          <rPr>
            <sz val="11"/>
            <color theme="1"/>
            <rFont val="Calibri"/>
            <family val="2"/>
            <scheme val="minor"/>
          </rPr>
          <t>======
ID#AAAArBa8dbs
neenu jose    (2023-03-12 07:57:04)
Solver found an integer solution within tolerance. All constraints are satisfied.</t>
        </r>
      </text>
    </comment>
    <comment ref="B17" authorId="0" shapeId="0" xr:uid="{00000000-0006-0000-0200-000008000000}">
      <text>
        <r>
          <rPr>
            <sz val="11"/>
            <color theme="1"/>
            <rFont val="Calibri"/>
            <family val="2"/>
            <scheme val="minor"/>
          </rPr>
          <t>======
ID#AAAArBa8df4
neenu jose    (2023-03-12 07:57:05)
Solver found an integer solution within tolerance. All constraints are satisfied.</t>
        </r>
      </text>
    </comment>
    <comment ref="B18" authorId="0" shapeId="0" xr:uid="{00000000-0006-0000-0200-00000A000000}">
      <text>
        <r>
          <rPr>
            <sz val="11"/>
            <color theme="1"/>
            <rFont val="Calibri"/>
            <family val="2"/>
            <scheme val="minor"/>
          </rPr>
          <t>======
ID#AAAArBa8dd8
neenu jose    (2023-03-12 07:57:04)
Solver found an integer solution within tolerance. All constraints are satisfied.</t>
        </r>
      </text>
    </comment>
    <comment ref="B19" authorId="0" shapeId="0" xr:uid="{00000000-0006-0000-0200-000005000000}">
      <text>
        <r>
          <rPr>
            <sz val="11"/>
            <color theme="1"/>
            <rFont val="Calibri"/>
            <family val="2"/>
            <scheme val="minor"/>
          </rPr>
          <t>======
ID#AAAArBa8dh0
neenu jose    (2023-03-12 07:57:05)
Solver found an integer solution within tolerance. All constraints are satisfied.</t>
        </r>
      </text>
    </comment>
    <comment ref="B20" authorId="0" shapeId="0" xr:uid="{00000000-0006-0000-0200-000009000000}">
      <text>
        <r>
          <rPr>
            <sz val="11"/>
            <color theme="1"/>
            <rFont val="Calibri"/>
            <family val="2"/>
            <scheme val="minor"/>
          </rPr>
          <t>======
ID#AAAArBa8deM
neenu jose    (2023-03-12 07:57:04)
Solver found an integer solution within tolerance. All constraints are satisfied.</t>
        </r>
      </text>
    </comment>
    <comment ref="B21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ID#AAAAs1R4plo
neenu jose    (2023-03-12 07:57:05)
Solver found an integer solution within tolerance. All constraints are satisfied.</t>
        </r>
      </text>
    </comment>
    <comment ref="B22" authorId="0" shapeId="0" xr:uid="{00000000-0006-0000-0200-00000B000000}">
      <text>
        <r>
          <rPr>
            <sz val="11"/>
            <color theme="1"/>
            <rFont val="Calibri"/>
            <family val="2"/>
            <scheme val="minor"/>
          </rPr>
          <t>======
ID#AAAArBa8db4
neenu jose    (2023-03-12 07:57:04)
Solver found an integer solution within tolerance. All constraints are satisfied.</t>
        </r>
      </text>
    </comment>
    <comment ref="B23" authorId="0" shapeId="0" xr:uid="{00000000-0006-0000-0200-000014000000}">
      <text>
        <r>
          <rPr>
            <sz val="11"/>
            <color theme="1"/>
            <rFont val="Calibri"/>
            <family val="2"/>
            <scheme val="minor"/>
          </rPr>
          <t>======
ID#AAAArBa8dRY
neenu jose    (2023-03-12 07:57:04)
Solver found an integer solution within tolerance. All constraints are satisfied.</t>
        </r>
      </text>
    </comment>
    <comment ref="B24" authorId="0" shapeId="0" xr:uid="{00000000-0006-0000-0200-00000E000000}">
      <text>
        <r>
          <rPr>
            <sz val="11"/>
            <color theme="1"/>
            <rFont val="Calibri"/>
            <family val="2"/>
            <scheme val="minor"/>
          </rPr>
          <t>======
ID#AAAArBa8dXQ
neenu jose    (2023-03-12 07:57:04)
Solver found an integer solution within tolerance. All constraints are satisfied.</t>
        </r>
      </text>
    </comment>
    <comment ref="B25" authorId="0" shapeId="0" xr:uid="{00000000-0006-0000-0200-000003000000}">
      <text>
        <r>
          <rPr>
            <sz val="11"/>
            <color theme="1"/>
            <rFont val="Calibri"/>
            <family val="2"/>
            <scheme val="minor"/>
          </rPr>
          <t>======
ID#AAAArBa8dig
neenu jose    (2023-03-12 07:57:05)
Solver found an integer solution within tolerance. All constraints are satisfied.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4R+XGWGT4XaGy0lWQMyZDi24eow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00000000-0006-0000-0300-000006000000}">
      <text>
        <r>
          <rPr>
            <sz val="11"/>
            <color theme="1"/>
            <rFont val="Calibri"/>
            <family val="2"/>
            <scheme val="minor"/>
          </rPr>
          <t>======
ID#AAAArBa8ddk
neenu jose    (2023-03-12 07:57:04)
Solver could not find a feasible solution.</t>
        </r>
      </text>
    </comment>
    <comment ref="B6" authorId="0" shapeId="0" xr:uid="{00000000-0006-0000-0300-000005000000}">
      <text>
        <r>
          <rPr>
            <sz val="11"/>
            <color theme="1"/>
            <rFont val="Calibri"/>
            <family val="2"/>
            <scheme val="minor"/>
          </rPr>
          <t>======
ID#AAAArBa8ddo
neenu jose    (2023-03-12 07:57:04)
Solver could not find a feasible solution.</t>
        </r>
      </text>
    </comment>
    <comment ref="B7" authorId="0" shapeId="0" xr:uid="{00000000-0006-0000-0300-000009000000}">
      <text>
        <r>
          <rPr>
            <sz val="11"/>
            <color theme="1"/>
            <rFont val="Calibri"/>
            <family val="2"/>
            <scheme val="minor"/>
          </rPr>
          <t>======
ID#AAAArBa8dZs
neenu jose    (2023-03-12 07:57:04)
Solver could not find a feasible solution.</t>
        </r>
      </text>
    </comment>
    <comment ref="B8" authorId="0" shapeId="0" xr:uid="{00000000-0006-0000-0300-000010000000}">
      <text>
        <r>
          <rPr>
            <sz val="11"/>
            <color theme="1"/>
            <rFont val="Calibri"/>
            <family val="2"/>
            <scheme val="minor"/>
          </rPr>
          <t>======
ID#AAAArBa8dP8
neenu jose    (2023-03-12 07:57:04)
Solver found an integer solution within tolerance. All constraints are satisfied.</t>
        </r>
      </text>
    </comment>
    <comment ref="B9" authorId="0" shapeId="0" xr:uid="{00000000-0006-0000-0300-00000E000000}">
      <text>
        <r>
          <rPr>
            <sz val="11"/>
            <color theme="1"/>
            <rFont val="Calibri"/>
            <family val="2"/>
            <scheme val="minor"/>
          </rPr>
          <t>======
ID#AAAArBa8dVI
neenu jose    (2023-03-12 07:57:04)
Solver found a solution. All constraints and optimality conditions are satisfied.</t>
        </r>
      </text>
    </comment>
    <comment ref="B10" authorId="0" shapeId="0" xr:uid="{00000000-0006-0000-0300-00000B000000}">
      <text>
        <r>
          <rPr>
            <sz val="11"/>
            <color theme="1"/>
            <rFont val="Calibri"/>
            <family val="2"/>
            <scheme val="minor"/>
          </rPr>
          <t>======
ID#AAAArBa8dYo
neenu jose    (2023-03-12 07:57:04)
Solver found a solution. All constraints and optimality conditions are satisfied.</t>
        </r>
      </text>
    </comment>
    <comment ref="B11" authorId="0" shapeId="0" xr:uid="{00000000-0006-0000-0300-00000C000000}">
      <text>
        <r>
          <rPr>
            <sz val="11"/>
            <color theme="1"/>
            <rFont val="Calibri"/>
            <family val="2"/>
            <scheme val="minor"/>
          </rPr>
          <t>======
ID#AAAArBa8dYc
neenu jose    (2023-03-12 07:57:04)
Solver found a solution. All constraints and optimality conditions are satisfied.</t>
        </r>
      </text>
    </comment>
    <comment ref="B12" authorId="0" shapeId="0" xr:uid="{00000000-0006-0000-0300-000003000000}">
      <text>
        <r>
          <rPr>
            <sz val="11"/>
            <color theme="1"/>
            <rFont val="Calibri"/>
            <family val="2"/>
            <scheme val="minor"/>
          </rPr>
          <t>======
ID#AAAAs1R4pjY
neenu jose    (2023-03-12 07:57:05)
Solver found a solution. All constraints and optimality conditions are satisfied.</t>
        </r>
      </text>
    </comment>
    <comment ref="B13" authorId="0" shapeId="0" xr:uid="{00000000-0006-0000-0300-00000F000000}">
      <text>
        <r>
          <rPr>
            <sz val="11"/>
            <color theme="1"/>
            <rFont val="Calibri"/>
            <family val="2"/>
            <scheme val="minor"/>
          </rPr>
          <t>======
ID#AAAArBa8dQU
neenu jose    (2023-03-12 07:57:04)
Solver found a solution. All constraints and optimality conditions are satisfied.</t>
        </r>
      </text>
    </comment>
    <comment ref="B14" authorId="0" shapeId="0" xr:uid="{00000000-0006-0000-0300-00000D000000}">
      <text>
        <r>
          <rPr>
            <sz val="11"/>
            <color theme="1"/>
            <rFont val="Calibri"/>
            <family val="2"/>
            <scheme val="minor"/>
          </rPr>
          <t>======
ID#AAAArBa8dWQ
neenu jose    (2023-03-12 07:57:04)
Solver found a solution. All constraints and optimality conditions are satisfied.</t>
        </r>
      </text>
    </comment>
    <comment ref="B15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>======
ID#AAAAs1R4pjo
neenu jose    (2023-03-12 07:57:05)
Solver found a solution. All constraints and optimality conditions are satisfied.</t>
        </r>
      </text>
    </comment>
    <comment ref="B16" authorId="0" shapeId="0" xr:uid="{00000000-0006-0000-0300-00000A000000}">
      <text>
        <r>
          <rPr>
            <sz val="11"/>
            <color theme="1"/>
            <rFont val="Calibri"/>
            <family val="2"/>
            <scheme val="minor"/>
          </rPr>
          <t>======
ID#AAAArBa8dZA
neenu jose    (2023-03-12 07:57:04)
Solver found a solution. All constraints and optimality conditions are satisfied.</t>
        </r>
      </text>
    </comment>
    <comment ref="B17" authorId="0" shapeId="0" xr:uid="{00000000-0006-0000-0300-000004000000}">
      <text>
        <r>
          <rPr>
            <sz val="11"/>
            <color theme="1"/>
            <rFont val="Calibri"/>
            <family val="2"/>
            <scheme val="minor"/>
          </rPr>
          <t>======
ID#AAAArBa8dik
neenu jose    (2023-03-12 07:57:05)
Solver found a solution. All constraints and optimality conditions are satisfied.</t>
        </r>
      </text>
    </comment>
    <comment ref="B18" authorId="0" shapeId="0" xr:uid="{00000000-0006-0000-0300-000008000000}">
      <text>
        <r>
          <rPr>
            <sz val="11"/>
            <color theme="1"/>
            <rFont val="Calibri"/>
            <family val="2"/>
            <scheme val="minor"/>
          </rPr>
          <t>======
ID#AAAArBa8daw
neenu jose    (2023-03-12 07:57:04)
Solver found a solution. All constraints and optimality conditions are satisfied.</t>
        </r>
      </text>
    </comment>
    <comment ref="B19" authorId="0" shapeId="0" xr:uid="{00000000-0006-0000-0300-000002000000}">
      <text>
        <r>
          <rPr>
            <sz val="11"/>
            <color theme="1"/>
            <rFont val="Calibri"/>
            <family val="2"/>
            <scheme val="minor"/>
          </rPr>
          <t>======
ID#AAAAs1R4pjg
neenu jose    (2023-03-12 07:57:05)
Solver found a solution. All constraints and optimality conditions are satisfied.</t>
        </r>
      </text>
    </comment>
    <comment ref="B20" authorId="0" shapeId="0" xr:uid="{00000000-0006-0000-0300-000007000000}">
      <text>
        <r>
          <rPr>
            <sz val="11"/>
            <color theme="1"/>
            <rFont val="Calibri"/>
            <family val="2"/>
            <scheme val="minor"/>
          </rPr>
          <t>======
ID#AAAArBa8dbQ
neenu jose    (2023-03-12 07:57:04)
Solver found a solution. All constraints and optimality conditions are satisfied.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0Znu13+crzTyvv3lEwwIqdW9MSQ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00000000-0006-0000-0400-000009010000}">
      <text>
        <r>
          <rPr>
            <sz val="11"/>
            <color theme="1"/>
            <rFont val="Calibri"/>
            <family val="2"/>
            <scheme val="minor"/>
          </rPr>
          <t>======
ID#AAAArBa8dS0
neenu jose    (2023-03-12 07:57:04)
Solver could not find a feasible solution.</t>
        </r>
      </text>
    </comment>
    <comment ref="C5" authorId="0" shapeId="0" xr:uid="{00000000-0006-0000-0400-000078000000}">
      <text>
        <r>
          <rPr>
            <sz val="11"/>
            <color theme="1"/>
            <rFont val="Calibri"/>
            <family val="2"/>
            <scheme val="minor"/>
          </rPr>
          <t>======
ID#AAAArBa8dc4
neenu jose    (2023-03-12 07:57:04)
Solver could not find a feasible solution.</t>
        </r>
      </text>
    </comment>
    <comment ref="D5" authorId="0" shapeId="0" xr:uid="{00000000-0006-0000-0400-00001F000000}">
      <text>
        <r>
          <rPr>
            <sz val="11"/>
            <color theme="1"/>
            <rFont val="Calibri"/>
            <family val="2"/>
            <scheme val="minor"/>
          </rPr>
          <t>======
ID#AAAAs1R4pjs
neenu jose    (2023-03-12 07:57:05)
Solver could not find a feasible solution.</t>
        </r>
      </text>
    </comment>
    <comment ref="E5" authorId="0" shapeId="0" xr:uid="{00000000-0006-0000-0400-00008E000000}">
      <text>
        <r>
          <rPr>
            <sz val="11"/>
            <color theme="1"/>
            <rFont val="Calibri"/>
            <family val="2"/>
            <scheme val="minor"/>
          </rPr>
          <t>======
ID#AAAArBa8dbY
neenu jose    (2023-03-12 07:57:04)
Solver could not find a feasible solution.</t>
        </r>
      </text>
    </comment>
    <comment ref="F5" authorId="0" shapeId="0" xr:uid="{00000000-0006-0000-0400-0000D3000000}">
      <text>
        <r>
          <rPr>
            <sz val="11"/>
            <color theme="1"/>
            <rFont val="Calibri"/>
            <family val="2"/>
            <scheme val="minor"/>
          </rPr>
          <t>======
ID#AAAArBa8dWo
neenu jose    (2023-03-12 07:57:04)
Solver could not find a feasible solution.</t>
        </r>
      </text>
    </comment>
    <comment ref="G5" authorId="0" shapeId="0" xr:uid="{00000000-0006-0000-0400-000053000000}">
      <text>
        <r>
          <rPr>
            <sz val="11"/>
            <color theme="1"/>
            <rFont val="Calibri"/>
            <family val="2"/>
            <scheme val="minor"/>
          </rPr>
          <t>======
ID#AAAArBa8dfg
neenu jose    (2023-03-12 07:57:05)
Solver could not find a feasible solution.</t>
        </r>
      </text>
    </comment>
    <comment ref="H5" authorId="0" shapeId="0" xr:uid="{00000000-0006-0000-0400-000038000000}">
      <text>
        <r>
          <rPr>
            <sz val="11"/>
            <color theme="1"/>
            <rFont val="Calibri"/>
            <family val="2"/>
            <scheme val="minor"/>
          </rPr>
          <t>======
ID#AAAArBa8dhY
neenu jose    (2023-03-12 07:57:05)
Solver could not find a feasible solution.</t>
        </r>
      </text>
    </comment>
    <comment ref="I5" authorId="0" shapeId="0" xr:uid="{00000000-0006-0000-0400-000022010000}">
      <text>
        <r>
          <rPr>
            <sz val="11"/>
            <color theme="1"/>
            <rFont val="Calibri"/>
            <family val="2"/>
            <scheme val="minor"/>
          </rPr>
          <t>======
ID#AAAArBa8dRI
neenu jose    (2023-03-12 07:57:04)
Solver could not find a feasible solution.</t>
        </r>
      </text>
    </comment>
    <comment ref="J5" authorId="0" shapeId="0" xr:uid="{00000000-0006-0000-0400-00009A000000}">
      <text>
        <r>
          <rPr>
            <sz val="11"/>
            <color theme="1"/>
            <rFont val="Calibri"/>
            <family val="2"/>
            <scheme val="minor"/>
          </rPr>
          <t>======
ID#AAAArBa8dac
neenu jose    (2023-03-12 07:57:04)
Solver could not find a feasible solution.</t>
        </r>
      </text>
    </comment>
    <comment ref="K5" authorId="0" shapeId="0" xr:uid="{00000000-0006-0000-0400-0000E2000000}">
      <text>
        <r>
          <rPr>
            <sz val="11"/>
            <color theme="1"/>
            <rFont val="Calibri"/>
            <family val="2"/>
            <scheme val="minor"/>
          </rPr>
          <t>======
ID#AAAArBa8dVg
neenu jose    (2023-03-12 07:57:04)
Solver could not find a feasible solution.</t>
        </r>
      </text>
    </comment>
    <comment ref="L5" authorId="0" shapeId="0" xr:uid="{00000000-0006-0000-0400-000021000000}">
      <text>
        <r>
          <rPr>
            <sz val="11"/>
            <color theme="1"/>
            <rFont val="Calibri"/>
            <family val="2"/>
            <scheme val="minor"/>
          </rPr>
          <t>======
ID#AAAAs1R4pjc
neenu jose    (2023-03-12 07:57:05)
Solver could not find a feasible solution.</t>
        </r>
      </text>
    </comment>
    <comment ref="M5" authorId="0" shapeId="0" xr:uid="{00000000-0006-0000-0400-0000D4000000}">
      <text>
        <r>
          <rPr>
            <sz val="11"/>
            <color theme="1"/>
            <rFont val="Calibri"/>
            <family val="2"/>
            <scheme val="minor"/>
          </rPr>
          <t>======
ID#AAAArBa8dWg
neenu jose    (2023-03-12 07:57:04)
Solver could not find a feasible solution.</t>
        </r>
      </text>
    </comment>
    <comment ref="N5" authorId="0" shapeId="0" xr:uid="{00000000-0006-0000-0400-000031010000}">
      <text>
        <r>
          <rPr>
            <sz val="11"/>
            <color theme="1"/>
            <rFont val="Calibri"/>
            <family val="2"/>
            <scheme val="minor"/>
          </rPr>
          <t>======
ID#AAAArBa8dQI
neenu jose    (2023-03-12 07:57:04)
Solver could not find a feasible solution.</t>
        </r>
      </text>
    </comment>
    <comment ref="O5" authorId="0" shapeId="0" xr:uid="{00000000-0006-0000-0400-000029000000}">
      <text>
        <r>
          <rPr>
            <sz val="11"/>
            <color theme="1"/>
            <rFont val="Calibri"/>
            <family val="2"/>
            <scheme val="minor"/>
          </rPr>
          <t>======
ID#AAAArBa8diY
neenu jose    (2023-03-12 07:57:05)
Solver could not find a feasible solution.</t>
        </r>
      </text>
    </comment>
    <comment ref="P5" authorId="0" shapeId="0" xr:uid="{00000000-0006-0000-0400-000027010000}">
      <text>
        <r>
          <rPr>
            <sz val="11"/>
            <color theme="1"/>
            <rFont val="Calibri"/>
            <family val="2"/>
            <scheme val="minor"/>
          </rPr>
          <t>======
ID#AAAArBa8dQ0
neenu jose    (2023-03-12 07:57:04)
Solver could not find a feasible solution.</t>
        </r>
      </text>
    </comment>
    <comment ref="B6" authorId="0" shapeId="0" xr:uid="{00000000-0006-0000-0400-0000D6000000}">
      <text>
        <r>
          <rPr>
            <sz val="11"/>
            <color theme="1"/>
            <rFont val="Calibri"/>
            <family val="2"/>
            <scheme val="minor"/>
          </rPr>
          <t>======
ID#AAAArBa8dWc
neenu jose    (2023-03-12 07:57:04)
Solver could not find a feasible solution.</t>
        </r>
      </text>
    </comment>
    <comment ref="C6" authorId="0" shapeId="0" xr:uid="{00000000-0006-0000-0400-000020010000}">
      <text>
        <r>
          <rPr>
            <sz val="11"/>
            <color theme="1"/>
            <rFont val="Calibri"/>
            <family val="2"/>
            <scheme val="minor"/>
          </rPr>
          <t>======
ID#AAAArBa8dRM
neenu jose    (2023-03-12 07:57:04)
Solver could not find a feasible solution.</t>
        </r>
      </text>
    </comment>
    <comment ref="D6" authorId="0" shapeId="0" xr:uid="{00000000-0006-0000-0400-0000D8000000}">
      <text>
        <r>
          <rPr>
            <sz val="11"/>
            <color theme="1"/>
            <rFont val="Calibri"/>
            <family val="2"/>
            <scheme val="minor"/>
          </rPr>
          <t>======
ID#AAAArBa8dWI
neenu jose    (2023-03-12 07:57:04)
Solver could not find a feasible solution.</t>
        </r>
      </text>
    </comment>
    <comment ref="E6" authorId="0" shapeId="0" xr:uid="{00000000-0006-0000-0400-000077000000}">
      <text>
        <r>
          <rPr>
            <sz val="11"/>
            <color theme="1"/>
            <rFont val="Calibri"/>
            <family val="2"/>
            <scheme val="minor"/>
          </rPr>
          <t>======
ID#AAAArBa8dc8
neenu jose    (2023-03-12 07:57:04)
Solver could not find a feasible solution.</t>
        </r>
      </text>
    </comment>
    <comment ref="F6" authorId="0" shapeId="0" xr:uid="{00000000-0006-0000-0400-0000C5000000}">
      <text>
        <r>
          <rPr>
            <sz val="11"/>
            <color theme="1"/>
            <rFont val="Calibri"/>
            <family val="2"/>
            <scheme val="minor"/>
          </rPr>
          <t>======
ID#AAAArBa8dXc
neenu jose    (2023-03-12 07:57:04)
Solver could not find a feasible solution.</t>
        </r>
      </text>
    </comment>
    <comment ref="G6" authorId="0" shapeId="0" xr:uid="{00000000-0006-0000-0400-000047000000}">
      <text>
        <r>
          <rPr>
            <sz val="11"/>
            <color theme="1"/>
            <rFont val="Calibri"/>
            <family val="2"/>
            <scheme val="minor"/>
          </rPr>
          <t>======
ID#AAAArBa8dgM
neenu jose    (2023-03-12 07:57:05)
Solver could not find a feasible solution.</t>
        </r>
      </text>
    </comment>
    <comment ref="H6" authorId="0" shapeId="0" xr:uid="{00000000-0006-0000-0400-00007C000000}">
      <text>
        <r>
          <rPr>
            <sz val="11"/>
            <color theme="1"/>
            <rFont val="Calibri"/>
            <family val="2"/>
            <scheme val="minor"/>
          </rPr>
          <t>======
ID#AAAArBa8dcs
neenu jose    (2023-03-12 07:57:04)
Solver could not find a feasible solution.</t>
        </r>
      </text>
    </comment>
    <comment ref="I6" authorId="0" shapeId="0" xr:uid="{00000000-0006-0000-0400-00007E000000}">
      <text>
        <r>
          <rPr>
            <sz val="11"/>
            <color theme="1"/>
            <rFont val="Calibri"/>
            <family val="2"/>
            <scheme val="minor"/>
          </rPr>
          <t>======
ID#AAAArBa8dcc
neenu jose    (2023-03-12 07:57:04)
Solver could not find a feasible solution.</t>
        </r>
      </text>
    </comment>
    <comment ref="J6" authorId="0" shapeId="0" xr:uid="{00000000-0006-0000-0400-00003A010000}">
      <text>
        <r>
          <rPr>
            <sz val="11"/>
            <color theme="1"/>
            <rFont val="Calibri"/>
            <family val="2"/>
            <scheme val="minor"/>
          </rPr>
          <t>======
ID#AAAArBa8dPg
neenu jose    (2023-03-12 07:57:04)
Solver could not find a feasible solution.</t>
        </r>
      </text>
    </comment>
    <comment ref="K6" authorId="0" shapeId="0" xr:uid="{00000000-0006-0000-0400-00005D000000}">
      <text>
        <r>
          <rPr>
            <sz val="11"/>
            <color theme="1"/>
            <rFont val="Calibri"/>
            <family val="2"/>
            <scheme val="minor"/>
          </rPr>
          <t>======
ID#AAAArBa8de4
neenu jose    (2023-03-12 07:57:05)
Solver could not find a feasible solution.</t>
        </r>
      </text>
    </comment>
    <comment ref="L6" authorId="0" shapeId="0" xr:uid="{00000000-0006-0000-0400-00002A010000}">
      <text>
        <r>
          <rPr>
            <sz val="11"/>
            <color theme="1"/>
            <rFont val="Calibri"/>
            <family val="2"/>
            <scheme val="minor"/>
          </rPr>
          <t>======
ID#AAAArBa8dQk
neenu jose    (2023-03-12 07:57:04)
Solver could not find a feasible solution.</t>
        </r>
      </text>
    </comment>
    <comment ref="M6" authorId="0" shapeId="0" xr:uid="{00000000-0006-0000-0400-00008B000000}">
      <text>
        <r>
          <rPr>
            <sz val="11"/>
            <color theme="1"/>
            <rFont val="Calibri"/>
            <family val="2"/>
            <scheme val="minor"/>
          </rPr>
          <t>======
ID#AAAArBa8dbg
neenu jose    (2023-03-12 07:57:04)
Solver could not find a feasible solution.</t>
        </r>
      </text>
    </comment>
    <comment ref="N6" authorId="0" shapeId="0" xr:uid="{00000000-0006-0000-0400-00000B000000}">
      <text>
        <r>
          <rPr>
            <sz val="11"/>
            <color theme="1"/>
            <rFont val="Calibri"/>
            <family val="2"/>
            <scheme val="minor"/>
          </rPr>
          <t>======
ID#AAAAs1R4plA
neenu jose    (2023-03-12 07:57:05)
Solver could not find a feasible solution.</t>
        </r>
      </text>
    </comment>
    <comment ref="O6" authorId="0" shapeId="0" xr:uid="{00000000-0006-0000-0400-00009D000000}">
      <text>
        <r>
          <rPr>
            <sz val="11"/>
            <color theme="1"/>
            <rFont val="Calibri"/>
            <family val="2"/>
            <scheme val="minor"/>
          </rPr>
          <t>======
ID#AAAArBa8daU
neenu jose    (2023-03-12 07:57:04)
Solver could not find a feasible solution.</t>
        </r>
      </text>
    </comment>
    <comment ref="P6" authorId="0" shapeId="0" xr:uid="{00000000-0006-0000-0400-00001A010000}">
      <text>
        <r>
          <rPr>
            <sz val="11"/>
            <color theme="1"/>
            <rFont val="Calibri"/>
            <family val="2"/>
            <scheme val="minor"/>
          </rPr>
          <t>======
ID#AAAArBa8dRw
neenu jose    (2023-03-12 07:57:04)
Solver could not find a feasible solution.</t>
        </r>
      </text>
    </comment>
    <comment ref="Q6" authorId="0" shapeId="0" xr:uid="{00000000-0006-0000-0400-000037010000}">
      <text>
        <r>
          <rPr>
            <sz val="11"/>
            <color theme="1"/>
            <rFont val="Calibri"/>
            <family val="2"/>
            <scheme val="minor"/>
          </rPr>
          <t>======
ID#AAAArBa8dPs
neenu jose    (2023-03-12 07:57:04)
Solver could not find a feasible solution.</t>
        </r>
      </text>
    </comment>
    <comment ref="B7" authorId="0" shapeId="0" xr:uid="{00000000-0006-0000-0400-0000D9000000}">
      <text>
        <r>
          <rPr>
            <sz val="11"/>
            <color theme="1"/>
            <rFont val="Calibri"/>
            <family val="2"/>
            <scheme val="minor"/>
          </rPr>
          <t>======
ID#AAAArBa8dWE
neenu jose    (2023-03-12 07:57:04)
Solver could not find a feasible solution.</t>
        </r>
      </text>
    </comment>
    <comment ref="C7" authorId="0" shapeId="0" xr:uid="{00000000-0006-0000-0400-000095000000}">
      <text>
        <r>
          <rPr>
            <sz val="11"/>
            <color theme="1"/>
            <rFont val="Calibri"/>
            <family val="2"/>
            <scheme val="minor"/>
          </rPr>
          <t>======
ID#AAAArBa8da8
neenu jose    (2023-03-12 07:57:04)
Solver could not find a feasible solution.</t>
        </r>
      </text>
    </comment>
    <comment ref="D7" authorId="0" shapeId="0" xr:uid="{00000000-0006-0000-0400-0000BC000000}">
      <text>
        <r>
          <rPr>
            <sz val="11"/>
            <color theme="1"/>
            <rFont val="Calibri"/>
            <family val="2"/>
            <scheme val="minor"/>
          </rPr>
          <t>======
ID#AAAArBa8dYI
neenu jose    (2023-03-12 07:57:04)
Solver could not find a feasible solution.</t>
        </r>
      </text>
    </comment>
    <comment ref="E7" authorId="0" shapeId="0" xr:uid="{00000000-0006-0000-0400-00003F010000}">
      <text>
        <r>
          <rPr>
            <sz val="11"/>
            <color theme="1"/>
            <rFont val="Calibri"/>
            <family val="2"/>
            <scheme val="minor"/>
          </rPr>
          <t>======
ID#AAAArBa8dPI
neenu jose    (2023-03-12 07:57:04)
Solver could not find a feasible solution.</t>
        </r>
      </text>
    </comment>
    <comment ref="F7" authorId="0" shapeId="0" xr:uid="{00000000-0006-0000-0400-000046010000}">
      <text>
        <r>
          <rPr>
            <sz val="11"/>
            <color theme="1"/>
            <rFont val="Calibri"/>
            <family val="2"/>
            <scheme val="minor"/>
          </rPr>
          <t>======
ID#AAAArBa8dOs
neenu jose    (2023-03-12 07:57:04)
Solver could not find a feasible solution.</t>
        </r>
      </text>
    </comment>
    <comment ref="G7" authorId="0" shapeId="0" xr:uid="{00000000-0006-0000-0400-000023010000}">
      <text>
        <r>
          <rPr>
            <sz val="11"/>
            <color theme="1"/>
            <rFont val="Calibri"/>
            <family val="2"/>
            <scheme val="minor"/>
          </rPr>
          <t>======
ID#AAAArBa8dQ8
neenu jose    (2023-03-12 07:57:04)
Solver could not find a feasible solution.</t>
        </r>
      </text>
    </comment>
    <comment ref="H7" authorId="0" shapeId="0" xr:uid="{00000000-0006-0000-0400-000026010000}">
      <text>
        <r>
          <rPr>
            <sz val="11"/>
            <color theme="1"/>
            <rFont val="Calibri"/>
            <family val="2"/>
            <scheme val="minor"/>
          </rPr>
          <t>======
ID#AAAArBa8dQ4
neenu jose    (2023-03-12 07:57:04)
Solver could not find a feasible solution.</t>
        </r>
      </text>
    </comment>
    <comment ref="I7" authorId="0" shapeId="0" xr:uid="{00000000-0006-0000-0400-00001D010000}">
      <text>
        <r>
          <rPr>
            <sz val="11"/>
            <color theme="1"/>
            <rFont val="Calibri"/>
            <family val="2"/>
            <scheme val="minor"/>
          </rPr>
          <t>======
ID#AAAArBa8dRg
neenu jose    (2023-03-12 07:57:04)
Solver could not find a feasible solution.</t>
        </r>
      </text>
    </comment>
    <comment ref="J7" authorId="0" shapeId="0" xr:uid="{00000000-0006-0000-0400-0000A2000000}">
      <text>
        <r>
          <rPr>
            <sz val="11"/>
            <color theme="1"/>
            <rFont val="Calibri"/>
            <family val="2"/>
            <scheme val="minor"/>
          </rPr>
          <t>======
ID#AAAArBa8daA
neenu jose    (2023-03-12 07:57:04)
Solver could not find a feasible solution.</t>
        </r>
      </text>
    </comment>
    <comment ref="K7" authorId="0" shapeId="0" xr:uid="{00000000-0006-0000-0400-00000E010000}">
      <text>
        <r>
          <rPr>
            <sz val="11"/>
            <color theme="1"/>
            <rFont val="Calibri"/>
            <family val="2"/>
            <scheme val="minor"/>
          </rPr>
          <t>======
ID#AAAArBa8dSk
neenu jose    (2023-03-12 07:57:04)
Solver could not find a feasible solution.</t>
        </r>
      </text>
    </comment>
    <comment ref="L7" authorId="0" shapeId="0" xr:uid="{00000000-0006-0000-0400-00002C000000}">
      <text>
        <r>
          <rPr>
            <sz val="11"/>
            <color theme="1"/>
            <rFont val="Calibri"/>
            <family val="2"/>
            <scheme val="minor"/>
          </rPr>
          <t>======
ID#AAAArBa8diE
neenu jose    (2023-03-12 07:57:05)
Solver could not find a feasible solution.</t>
        </r>
      </text>
    </comment>
    <comment ref="M7" authorId="0" shapeId="0" xr:uid="{00000000-0006-0000-0400-000079000000}">
      <text>
        <r>
          <rPr>
            <sz val="11"/>
            <color theme="1"/>
            <rFont val="Calibri"/>
            <family val="2"/>
            <scheme val="minor"/>
          </rPr>
          <t>======
ID#AAAArBa8dcw
neenu jose    (2023-03-12 07:57:04)
Solver could not find a feasible solution.</t>
        </r>
      </text>
    </comment>
    <comment ref="N7" authorId="0" shapeId="0" xr:uid="{00000000-0006-0000-0400-000073000000}">
      <text>
        <r>
          <rPr>
            <sz val="11"/>
            <color theme="1"/>
            <rFont val="Calibri"/>
            <family val="2"/>
            <scheme val="minor"/>
          </rPr>
          <t>======
ID#AAAArBa8ddM
neenu jose    (2023-03-12 07:57:04)
Solver could not find a feasible solution.</t>
        </r>
      </text>
    </comment>
    <comment ref="O7" authorId="0" shapeId="0" xr:uid="{00000000-0006-0000-0400-0000D2000000}">
      <text>
        <r>
          <rPr>
            <sz val="11"/>
            <color theme="1"/>
            <rFont val="Calibri"/>
            <family val="2"/>
            <scheme val="minor"/>
          </rPr>
          <t>======
ID#AAAArBa8dWk
neenu jose    (2023-03-12 07:57:04)
Solver could not find a feasible solution.</t>
        </r>
      </text>
    </comment>
    <comment ref="P7" authorId="0" shapeId="0" xr:uid="{00000000-0006-0000-0400-0000C1000000}">
      <text>
        <r>
          <rPr>
            <sz val="11"/>
            <color theme="1"/>
            <rFont val="Calibri"/>
            <family val="2"/>
            <scheme val="minor"/>
          </rPr>
          <t>======
ID#AAAArBa8dXs
neenu jose    (2023-03-12 07:57:04)
Solver could not find a feasible solution.</t>
        </r>
      </text>
    </comment>
    <comment ref="Q7" authorId="0" shapeId="0" xr:uid="{00000000-0006-0000-0400-0000BB000000}">
      <text>
        <r>
          <rPr>
            <sz val="11"/>
            <color theme="1"/>
            <rFont val="Calibri"/>
            <family val="2"/>
            <scheme val="minor"/>
          </rPr>
          <t>======
ID#AAAArBa8dYE
neenu jose    (2023-03-12 07:57:04)
Solver could not find a feasible solution.</t>
        </r>
      </text>
    </comment>
    <comment ref="B8" authorId="0" shapeId="0" xr:uid="{00000000-0006-0000-0400-00003E010000}">
      <text>
        <r>
          <rPr>
            <sz val="11"/>
            <color theme="1"/>
            <rFont val="Calibri"/>
            <family val="2"/>
            <scheme val="minor"/>
          </rPr>
          <t>======
ID#AAAArBa8dPM
neenu jose    (2023-03-12 07:57:04)
Solver could not find a feasible solution.</t>
        </r>
      </text>
    </comment>
    <comment ref="C8" authorId="0" shapeId="0" xr:uid="{00000000-0006-0000-0400-000005010000}">
      <text>
        <r>
          <rPr>
            <sz val="11"/>
            <color theme="1"/>
            <rFont val="Calibri"/>
            <family val="2"/>
            <scheme val="minor"/>
          </rPr>
          <t>======
ID#AAAArBa8dS8
neenu jose    (2023-03-12 07:57:04)
Solver could not find a feasible solution.</t>
        </r>
      </text>
    </comment>
    <comment ref="D8" authorId="0" shapeId="0" xr:uid="{00000000-0006-0000-0400-0000FB000000}">
      <text>
        <r>
          <rPr>
            <sz val="11"/>
            <color theme="1"/>
            <rFont val="Calibri"/>
            <family val="2"/>
            <scheme val="minor"/>
          </rPr>
          <t>======
ID#AAAArBa8dT4
neenu jose    (2023-03-12 07:57:04)
Solver could not find a feasible solution.</t>
        </r>
      </text>
    </comment>
    <comment ref="E8" authorId="0" shapeId="0" xr:uid="{00000000-0006-0000-0400-000049010000}">
      <text>
        <r>
          <rPr>
            <sz val="11"/>
            <color theme="1"/>
            <rFont val="Calibri"/>
            <family val="2"/>
            <scheme val="minor"/>
          </rPr>
          <t>======
ID#AAAArBa8dOc
neenu jose    (2023-03-12 07:57:04)
Solver could not find a feasible solution.</t>
        </r>
      </text>
    </comment>
    <comment ref="F8" authorId="0" shapeId="0" xr:uid="{00000000-0006-0000-0400-000004010000}">
      <text>
        <r>
          <rPr>
            <sz val="11"/>
            <color theme="1"/>
            <rFont val="Calibri"/>
            <family val="2"/>
            <scheme val="minor"/>
          </rPr>
          <t>======
ID#AAAArBa8dTM
neenu jose    (2023-03-12 07:57:04)
Solver could not find a feasible solution.</t>
        </r>
      </text>
    </comment>
    <comment ref="G8" authorId="0" shapeId="0" xr:uid="{00000000-0006-0000-0400-0000A1000000}">
      <text>
        <r>
          <rPr>
            <sz val="11"/>
            <color theme="1"/>
            <rFont val="Calibri"/>
            <family val="2"/>
            <scheme val="minor"/>
          </rPr>
          <t>======
ID#AAAArBa8daE
neenu jose    (2023-03-12 07:57:04)
Solver could not find a feasible solution.</t>
        </r>
      </text>
    </comment>
    <comment ref="H8" authorId="0" shapeId="0" xr:uid="{00000000-0006-0000-0400-00008F000000}">
      <text>
        <r>
          <rPr>
            <sz val="11"/>
            <color theme="1"/>
            <rFont val="Calibri"/>
            <family val="2"/>
            <scheme val="minor"/>
          </rPr>
          <t>======
ID#AAAArBa8dbU
neenu jose    (2023-03-12 07:57:04)
Solver could not find a feasible solution.</t>
        </r>
      </text>
    </comment>
    <comment ref="I8" authorId="0" shapeId="0" xr:uid="{00000000-0006-0000-0400-000089000000}">
      <text>
        <r>
          <rPr>
            <sz val="11"/>
            <color theme="1"/>
            <rFont val="Calibri"/>
            <family val="2"/>
            <scheme val="minor"/>
          </rPr>
          <t>======
ID#AAAArBa8db0
neenu jose    (2023-03-12 07:57:04)
Solver could not find a feasible solution.</t>
        </r>
      </text>
    </comment>
    <comment ref="J8" authorId="0" shapeId="0" xr:uid="{00000000-0006-0000-0400-000038010000}">
      <text>
        <r>
          <rPr>
            <sz val="11"/>
            <color theme="1"/>
            <rFont val="Calibri"/>
            <family val="2"/>
            <scheme val="minor"/>
          </rPr>
          <t>======
ID#AAAArBa8dPk
neenu jose    (2023-03-12 07:57:04)
Solver could not find a feasible solution.</t>
        </r>
      </text>
    </comment>
    <comment ref="K8" authorId="0" shapeId="0" xr:uid="{00000000-0006-0000-0400-0000A6000000}">
      <text>
        <r>
          <rPr>
            <sz val="11"/>
            <color theme="1"/>
            <rFont val="Calibri"/>
            <family val="2"/>
            <scheme val="minor"/>
          </rPr>
          <t>======
ID#AAAArBa8dZw
neenu jose    (2023-03-12 07:57:04)
Solver could not find a feasible solution.</t>
        </r>
      </text>
    </comment>
    <comment ref="L8" authorId="0" shapeId="0" xr:uid="{00000000-0006-0000-0400-0000C3000000}">
      <text>
        <r>
          <rPr>
            <sz val="11"/>
            <color theme="1"/>
            <rFont val="Calibri"/>
            <family val="2"/>
            <scheme val="minor"/>
          </rPr>
          <t>======
ID#AAAArBa8dXk
neenu jose    (2023-03-12 07:57:04)
Solver could not find a feasible solution.</t>
        </r>
      </text>
    </comment>
    <comment ref="M8" authorId="0" shapeId="0" xr:uid="{00000000-0006-0000-0400-000010010000}">
      <text>
        <r>
          <rPr>
            <sz val="11"/>
            <color theme="1"/>
            <rFont val="Calibri"/>
            <family val="2"/>
            <scheme val="minor"/>
          </rPr>
          <t>======
ID#AAAArBa8dSY
neenu jose    (2023-03-12 07:57:04)
Solver could not find a feasible solution.</t>
        </r>
      </text>
    </comment>
    <comment ref="N8" authorId="0" shapeId="0" xr:uid="{00000000-0006-0000-0400-0000F9000000}">
      <text>
        <r>
          <rPr>
            <sz val="11"/>
            <color theme="1"/>
            <rFont val="Calibri"/>
            <family val="2"/>
            <scheme val="minor"/>
          </rPr>
          <t>======
ID#AAAArBa8dTw
neenu jose    (2023-03-12 07:57:04)
Solver could not find a feasible solution.</t>
        </r>
      </text>
    </comment>
    <comment ref="O8" authorId="0" shapeId="0" xr:uid="{00000000-0006-0000-0400-000012000000}">
      <text>
        <r>
          <rPr>
            <sz val="11"/>
            <color theme="1"/>
            <rFont val="Calibri"/>
            <family val="2"/>
            <scheme val="minor"/>
          </rPr>
          <t>======
ID#AAAAs1R4pkg
neenu jose    (2023-03-12 07:57:05)
Solver could not find a feasible solution.</t>
        </r>
      </text>
    </comment>
    <comment ref="P8" authorId="0" shapeId="0" xr:uid="{00000000-0006-0000-0400-00004B000000}">
      <text>
        <r>
          <rPr>
            <sz val="11"/>
            <color theme="1"/>
            <rFont val="Calibri"/>
            <family val="2"/>
            <scheme val="minor"/>
          </rPr>
          <t>======
ID#AAAArBa8df8
neenu jose    (2023-03-12 07:57:05)
Solver could not find a feasible solution.</t>
        </r>
      </text>
    </comment>
    <comment ref="Q8" authorId="0" shapeId="0" xr:uid="{00000000-0006-0000-0400-000025010000}">
      <text>
        <r>
          <rPr>
            <sz val="11"/>
            <color theme="1"/>
            <rFont val="Calibri"/>
            <family val="2"/>
            <scheme val="minor"/>
          </rPr>
          <t>======
ID#AAAArBa8dQw
neenu jose    (2023-03-12 07:57:04)
Solver could not find a feasible solution.</t>
        </r>
      </text>
    </comment>
    <comment ref="B9" authorId="0" shapeId="0" xr:uid="{00000000-0006-0000-0400-0000AB000000}">
      <text>
        <r>
          <rPr>
            <sz val="11"/>
            <color theme="1"/>
            <rFont val="Calibri"/>
            <family val="2"/>
            <scheme val="minor"/>
          </rPr>
          <t>======
ID#AAAArBa8dZc
neenu jose    (2023-03-12 07:57:04)
Solver could not find a feasible solution.</t>
        </r>
      </text>
    </comment>
    <comment ref="C9" authorId="0" shapeId="0" xr:uid="{00000000-0006-0000-0400-00002B000000}">
      <text>
        <r>
          <rPr>
            <sz val="11"/>
            <color theme="1"/>
            <rFont val="Calibri"/>
            <family val="2"/>
            <scheme val="minor"/>
          </rPr>
          <t>======
ID#AAAArBa8diM
neenu jose    (2023-03-12 07:57:05)
Solver could not find a feasible solution.</t>
        </r>
      </text>
    </comment>
    <comment ref="D9" authorId="0" shapeId="0" xr:uid="{00000000-0006-0000-0400-00001E010000}">
      <text>
        <r>
          <rPr>
            <sz val="11"/>
            <color theme="1"/>
            <rFont val="Calibri"/>
            <family val="2"/>
            <scheme val="minor"/>
          </rPr>
          <t>======
ID#AAAArBa8dRk
neenu jose    (2023-03-12 07:57:04)
Solver could not find a feasible solution.</t>
        </r>
      </text>
    </comment>
    <comment ref="E9" authorId="0" shapeId="0" xr:uid="{00000000-0006-0000-0400-00007A000000}">
      <text>
        <r>
          <rPr>
            <sz val="11"/>
            <color theme="1"/>
            <rFont val="Calibri"/>
            <family val="2"/>
            <scheme val="minor"/>
          </rPr>
          <t>======
ID#AAAArBa8dc0
neenu jose    (2023-03-12 07:57:04)
Solver could not find a feasible solution.</t>
        </r>
      </text>
    </comment>
    <comment ref="F9" authorId="0" shapeId="0" xr:uid="{00000000-0006-0000-0400-00008C000000}">
      <text>
        <r>
          <rPr>
            <sz val="11"/>
            <color theme="1"/>
            <rFont val="Calibri"/>
            <family val="2"/>
            <scheme val="minor"/>
          </rPr>
          <t>======
ID#AAAArBa8dbk
neenu jose    (2023-03-12 07:57:04)
Solver could not find a feasible solution.</t>
        </r>
      </text>
    </comment>
    <comment ref="G9" authorId="0" shapeId="0" xr:uid="{00000000-0006-0000-0400-00006A000000}">
      <text>
        <r>
          <rPr>
            <sz val="11"/>
            <color theme="1"/>
            <rFont val="Calibri"/>
            <family val="2"/>
            <scheme val="minor"/>
          </rPr>
          <t>======
ID#AAAArBa8deA
neenu jose    (2023-03-12 07:57:04)
Solver could not find a feasible solution.</t>
        </r>
      </text>
    </comment>
    <comment ref="H9" authorId="0" shapeId="0" xr:uid="{00000000-0006-0000-0400-0000DF000000}">
      <text>
        <r>
          <rPr>
            <sz val="11"/>
            <color theme="1"/>
            <rFont val="Calibri"/>
            <family val="2"/>
            <scheme val="minor"/>
          </rPr>
          <t>======
ID#AAAArBa8dVs
neenu jose    (2023-03-12 07:57:04)
Solver could not find a feasible solution.</t>
        </r>
      </text>
    </comment>
    <comment ref="I9" authorId="0" shapeId="0" xr:uid="{00000000-0006-0000-0400-0000E0000000}">
      <text>
        <r>
          <rPr>
            <sz val="11"/>
            <color theme="1"/>
            <rFont val="Calibri"/>
            <family val="2"/>
            <scheme val="minor"/>
          </rPr>
          <t>======
ID#AAAArBa8dVk
neenu jose    (2023-03-12 07:57:04)
Solver could not find a feasible solution.</t>
        </r>
      </text>
    </comment>
    <comment ref="J9" authorId="0" shapeId="0" xr:uid="{00000000-0006-0000-0400-000028010000}">
      <text>
        <r>
          <rPr>
            <sz val="11"/>
            <color theme="1"/>
            <rFont val="Calibri"/>
            <family val="2"/>
            <scheme val="minor"/>
          </rPr>
          <t>======
ID#AAAArBa8dQo
neenu jose    (2023-03-12 07:57:04)
Solver could not find a feasible solution.</t>
        </r>
      </text>
    </comment>
    <comment ref="K9" authorId="0" shapeId="0" xr:uid="{00000000-0006-0000-0400-00008A000000}">
      <text>
        <r>
          <rPr>
            <sz val="11"/>
            <color theme="1"/>
            <rFont val="Calibri"/>
            <family val="2"/>
            <scheme val="minor"/>
          </rPr>
          <t>======
ID#AAAArBa8dbo
neenu jose    (2023-03-12 07:57:04)
Solver could not find a feasible solution.</t>
        </r>
      </text>
    </comment>
    <comment ref="L9" authorId="0" shapeId="0" xr:uid="{00000000-0006-0000-0400-000033010000}">
      <text>
        <r>
          <rPr>
            <sz val="11"/>
            <color theme="1"/>
            <rFont val="Calibri"/>
            <family val="2"/>
            <scheme val="minor"/>
          </rPr>
          <t>======
ID#AAAArBa8dPw
neenu jose    (2023-03-12 07:57:04)
Solver could not find a feasible solution.</t>
        </r>
      </text>
    </comment>
    <comment ref="M9" authorId="0" shapeId="0" xr:uid="{00000000-0006-0000-0400-0000B5000000}">
      <text>
        <r>
          <rPr>
            <sz val="11"/>
            <color theme="1"/>
            <rFont val="Calibri"/>
            <family val="2"/>
            <scheme val="minor"/>
          </rPr>
          <t>======
ID#AAAArBa8dYs
neenu jose    (2023-03-12 07:57:04)
Solver could not find a feasible solution.</t>
        </r>
      </text>
    </comment>
    <comment ref="N9" authorId="0" shapeId="0" xr:uid="{00000000-0006-0000-0400-000017000000}">
      <text>
        <r>
          <rPr>
            <sz val="11"/>
            <color theme="1"/>
            <rFont val="Calibri"/>
            <family val="2"/>
            <scheme val="minor"/>
          </rPr>
          <t>======
ID#AAAAs1R4pkI
neenu jose    (2023-03-12 07:57:05)
Solver could not find a feasible solution.</t>
        </r>
      </text>
    </comment>
    <comment ref="O9" authorId="0" shapeId="0" xr:uid="{00000000-0006-0000-0400-0000BE000000}">
      <text>
        <r>
          <rPr>
            <sz val="11"/>
            <color theme="1"/>
            <rFont val="Calibri"/>
            <family val="2"/>
            <scheme val="minor"/>
          </rPr>
          <t>======
ID#AAAArBa8dX8
neenu jose    (2023-03-12 07:57:04)
Solver could not find a feasible solution.</t>
        </r>
      </text>
    </comment>
    <comment ref="P9" authorId="0" shapeId="0" xr:uid="{00000000-0006-0000-0400-000000010000}">
      <text>
        <r>
          <rPr>
            <sz val="11"/>
            <color theme="1"/>
            <rFont val="Calibri"/>
            <family val="2"/>
            <scheme val="minor"/>
          </rPr>
          <t>======
ID#AAAArBa8dTc
neenu jose    (2023-03-12 07:57:04)
Solver could not find a feasible solution.</t>
        </r>
      </text>
    </comment>
    <comment ref="Q9" authorId="0" shapeId="0" xr:uid="{00000000-0006-0000-0400-000004000000}">
      <text>
        <r>
          <rPr>
            <sz val="11"/>
            <color theme="1"/>
            <rFont val="Calibri"/>
            <family val="2"/>
            <scheme val="minor"/>
          </rPr>
          <t>======
ID#AAAAs1R4plc
neenu jose    (2023-03-12 07:57:05)
Solver could not find a feasible solution.</t>
        </r>
      </text>
    </comment>
    <comment ref="B10" authorId="0" shapeId="0" xr:uid="{00000000-0006-0000-0400-000001010000}">
      <text>
        <r>
          <rPr>
            <sz val="11"/>
            <color theme="1"/>
            <rFont val="Calibri"/>
            <family val="2"/>
            <scheme val="minor"/>
          </rPr>
          <t>======
ID#AAAArBa8dTY
neenu jose    (2023-03-12 07:57:04)
Solver could not find a feasible solution.</t>
        </r>
      </text>
    </comment>
    <comment ref="C10" authorId="0" shapeId="0" xr:uid="{00000000-0006-0000-0400-000056000000}">
      <text>
        <r>
          <rPr>
            <sz val="11"/>
            <color theme="1"/>
            <rFont val="Calibri"/>
            <family val="2"/>
            <scheme val="minor"/>
          </rPr>
          <t>======
ID#AAAArBa8dfQ
neenu jose    (2023-03-12 07:57:05)
Solver could not find a feasible solution.</t>
        </r>
      </text>
    </comment>
    <comment ref="D10" authorId="0" shapeId="0" xr:uid="{00000000-0006-0000-0400-00003B010000}">
      <text>
        <r>
          <rPr>
            <sz val="11"/>
            <color theme="1"/>
            <rFont val="Calibri"/>
            <family val="2"/>
            <scheme val="minor"/>
          </rPr>
          <t>======
ID#AAAArBa8dPU
neenu jose    (2023-03-12 07:57:04)
Solver could not find a feasible solution.</t>
        </r>
      </text>
    </comment>
    <comment ref="E10" authorId="0" shapeId="0" xr:uid="{00000000-0006-0000-0400-00007B000000}">
      <text>
        <r>
          <rPr>
            <sz val="11"/>
            <color theme="1"/>
            <rFont val="Calibri"/>
            <family val="2"/>
            <scheme val="minor"/>
          </rPr>
          <t>======
ID#AAAArBa8dco
neenu jose    (2023-03-12 07:57:04)
Solver found a solution. All constraints and optimality conditions are satisfied.</t>
        </r>
      </text>
    </comment>
    <comment ref="F10" authorId="0" shapeId="0" xr:uid="{00000000-0006-0000-0400-000086000000}">
      <text>
        <r>
          <rPr>
            <sz val="11"/>
            <color theme="1"/>
            <rFont val="Calibri"/>
            <family val="2"/>
            <scheme val="minor"/>
          </rPr>
          <t>======
ID#AAAArBa8db8
neenu jose    (2023-03-12 07:57:04)
Solver found a solution. All constraints and optimality conditions are satisfied.</t>
        </r>
      </text>
    </comment>
    <comment ref="G10" authorId="0" shapeId="0" xr:uid="{00000000-0006-0000-0400-000044000000}">
      <text>
        <r>
          <rPr>
            <sz val="11"/>
            <color theme="1"/>
            <rFont val="Calibri"/>
            <family val="2"/>
            <scheme val="minor"/>
          </rPr>
          <t>======
ID#AAAArBa8dgc
neenu jose    (2023-03-12 07:57:05)
Solver found a solution. All constraints and optimality conditions are satisfied.</t>
        </r>
      </text>
    </comment>
    <comment ref="H10" authorId="0" shapeId="0" xr:uid="{00000000-0006-0000-0400-0000CF000000}">
      <text>
        <r>
          <rPr>
            <sz val="11"/>
            <color theme="1"/>
            <rFont val="Calibri"/>
            <family val="2"/>
            <scheme val="minor"/>
          </rPr>
          <t>======
ID#AAAArBa8dWs
neenu jose    (2023-03-12 07:57:04)
Solver found a solution. All constraints and optimality conditions are satisfied.</t>
        </r>
      </text>
    </comment>
    <comment ref="I10" authorId="0" shapeId="0" xr:uid="{00000000-0006-0000-0400-0000F4000000}">
      <text>
        <r>
          <rPr>
            <sz val="11"/>
            <color theme="1"/>
            <rFont val="Calibri"/>
            <family val="2"/>
            <scheme val="minor"/>
          </rPr>
          <t>======
ID#AAAArBa8dUU
neenu jose    (2023-03-12 07:57:04)
Solver found a solution. All constraints and optimality conditions are satisfied.</t>
        </r>
      </text>
    </comment>
    <comment ref="J10" authorId="0" shapeId="0" xr:uid="{00000000-0006-0000-0400-000055000000}">
      <text>
        <r>
          <rPr>
            <sz val="11"/>
            <color theme="1"/>
            <rFont val="Calibri"/>
            <family val="2"/>
            <scheme val="minor"/>
          </rPr>
          <t>======
ID#AAAArBa8dfU
neenu jose    (2023-03-12 07:57:05)
Solver found a solution. All constraints and optimality conditions are satisfied.</t>
        </r>
      </text>
    </comment>
    <comment ref="K10" authorId="0" shapeId="0" xr:uid="{00000000-0006-0000-0400-000003010000}">
      <text>
        <r>
          <rPr>
            <sz val="11"/>
            <color theme="1"/>
            <rFont val="Calibri"/>
            <family val="2"/>
            <scheme val="minor"/>
          </rPr>
          <t>======
ID#AAAArBa8dTU
neenu jose    (2023-03-12 07:57:04)
Solver found a solution. All constraints and optimality conditions are satisfied.</t>
        </r>
      </text>
    </comment>
    <comment ref="L10" authorId="0" shapeId="0" xr:uid="{00000000-0006-0000-0400-000093000000}">
      <text>
        <r>
          <rPr>
            <sz val="11"/>
            <color theme="1"/>
            <rFont val="Calibri"/>
            <family val="2"/>
            <scheme val="minor"/>
          </rPr>
          <t>======
ID#AAAArBa8dbA
neenu jose    (2023-03-12 07:57:04)
Solver found a solution. All constraints and optimality conditions are satisfied.</t>
        </r>
      </text>
    </comment>
    <comment ref="M10" authorId="0" shapeId="0" xr:uid="{00000000-0006-0000-0400-000062000000}">
      <text>
        <r>
          <rPr>
            <sz val="11"/>
            <color theme="1"/>
            <rFont val="Calibri"/>
            <family val="2"/>
            <scheme val="minor"/>
          </rPr>
          <t>======
ID#AAAArBa8dec
neenu jose    (2023-03-12 07:57:05)
Solver found a solution. All constraints and optimality conditions are satisfied.</t>
        </r>
      </text>
    </comment>
    <comment ref="N10" authorId="0" shapeId="0" xr:uid="{00000000-0006-0000-0400-000088000000}">
      <text>
        <r>
          <rPr>
            <sz val="11"/>
            <color theme="1"/>
            <rFont val="Calibri"/>
            <family val="2"/>
            <scheme val="minor"/>
          </rPr>
          <t>======
ID#AAAArBa8dbw
neenu jose    (2023-03-12 07:57:04)
Solver found a solution. All constraints and optimality conditions are satisfied.</t>
        </r>
      </text>
    </comment>
    <comment ref="O10" authorId="0" shapeId="0" xr:uid="{00000000-0006-0000-0400-00001C010000}">
      <text>
        <r>
          <rPr>
            <sz val="11"/>
            <color theme="1"/>
            <rFont val="Calibri"/>
            <family val="2"/>
            <scheme val="minor"/>
          </rPr>
          <t>======
ID#AAAArBa8dRo
neenu jose    (2023-03-12 07:57:04)
Solver found a solution. All constraints and optimality conditions are satisfied.</t>
        </r>
      </text>
    </comment>
    <comment ref="P10" authorId="0" shapeId="0" xr:uid="{00000000-0006-0000-0400-000020000000}">
      <text>
        <r>
          <rPr>
            <sz val="11"/>
            <color theme="1"/>
            <rFont val="Calibri"/>
            <family val="2"/>
            <scheme val="minor"/>
          </rPr>
          <t>======
ID#AAAAs1R4pjk
neenu jose    (2023-03-12 07:57:05)
Solver found a solution. All constraints and optimality conditions are satisfied.</t>
        </r>
      </text>
    </comment>
    <comment ref="Q10" authorId="0" shapeId="0" xr:uid="{00000000-0006-0000-0400-00004A010000}">
      <text>
        <r>
          <rPr>
            <sz val="11"/>
            <color theme="1"/>
            <rFont val="Calibri"/>
            <family val="2"/>
            <scheme val="minor"/>
          </rPr>
          <t>======
ID#AAAArBa8dOg
neenu jose    (2023-03-12 07:57:04)
Solver found a solution. All constraints and optimality conditions are satisfied.</t>
        </r>
      </text>
    </comment>
    <comment ref="B11" authorId="0" shapeId="0" xr:uid="{00000000-0006-0000-0400-000015010000}">
      <text>
        <r>
          <rPr>
            <sz val="11"/>
            <color theme="1"/>
            <rFont val="Calibri"/>
            <family val="2"/>
            <scheme val="minor"/>
          </rPr>
          <t>======
ID#AAAArBa8dSE
neenu jose    (2023-03-12 07:57:04)
Solver could not find a feasible solution.</t>
        </r>
      </text>
    </comment>
    <comment ref="C11" authorId="0" shapeId="0" xr:uid="{00000000-0006-0000-0400-0000CC000000}">
      <text>
        <r>
          <rPr>
            <sz val="11"/>
            <color theme="1"/>
            <rFont val="Calibri"/>
            <family val="2"/>
            <scheme val="minor"/>
          </rPr>
          <t>======
ID#AAAArBa8dXA
neenu jose    (2023-03-12 07:57:04)
Solver could not find a feasible solution.</t>
        </r>
      </text>
    </comment>
    <comment ref="D11" authorId="0" shapeId="0" xr:uid="{00000000-0006-0000-0400-0000F7000000}">
      <text>
        <r>
          <rPr>
            <sz val="11"/>
            <color theme="1"/>
            <rFont val="Calibri"/>
            <family val="2"/>
            <scheme val="minor"/>
          </rPr>
          <t>======
ID#AAAArBa8dUA
neenu jose    (2023-03-12 07:57:04)
Solver could not find a feasible solution.</t>
        </r>
      </text>
    </comment>
    <comment ref="E11" authorId="0" shapeId="0" xr:uid="{00000000-0006-0000-0400-0000FE000000}">
      <text>
        <r>
          <rPr>
            <sz val="11"/>
            <color theme="1"/>
            <rFont val="Calibri"/>
            <family val="2"/>
            <scheme val="minor"/>
          </rPr>
          <t>======
ID#AAAArBa8dTg
neenu jose    (2023-03-12 07:57:04)
Solver found an integer solution within tolerance. All constraints are satisfied.</t>
        </r>
      </text>
    </comment>
    <comment ref="F11" authorId="0" shapeId="0" xr:uid="{00000000-0006-0000-0400-000085000000}">
      <text>
        <r>
          <rPr>
            <sz val="11"/>
            <color theme="1"/>
            <rFont val="Calibri"/>
            <family val="2"/>
            <scheme val="minor"/>
          </rPr>
          <t>======
ID#AAAArBa8dcE
neenu jose    (2023-03-12 07:57:04)
Solver found a solution. All constraints and optimality conditions are satisfied.</t>
        </r>
      </text>
    </comment>
    <comment ref="G11" authorId="0" shapeId="0" xr:uid="{00000000-0006-0000-0400-0000FA000000}">
      <text>
        <r>
          <rPr>
            <sz val="11"/>
            <color theme="1"/>
            <rFont val="Calibri"/>
            <family val="2"/>
            <scheme val="minor"/>
          </rPr>
          <t>======
ID#AAAArBa8dT0
neenu jose    (2023-03-12 07:57:04)
Solver found a solution. All constraints and optimality conditions are satisfied.</t>
        </r>
      </text>
    </comment>
    <comment ref="H11" authorId="0" shapeId="0" xr:uid="{00000000-0006-0000-0400-000041000000}">
      <text>
        <r>
          <rPr>
            <sz val="11"/>
            <color theme="1"/>
            <rFont val="Calibri"/>
            <family val="2"/>
            <scheme val="minor"/>
          </rPr>
          <t>======
ID#AAAArBa8dgs
neenu jose    (2023-03-12 07:57:05)
Solver found a solution. All constraints and optimality conditions are satisfied.</t>
        </r>
      </text>
    </comment>
    <comment ref="I11" authorId="0" shapeId="0" xr:uid="{00000000-0006-0000-0400-000040000000}">
      <text>
        <r>
          <rPr>
            <sz val="11"/>
            <color theme="1"/>
            <rFont val="Calibri"/>
            <family val="2"/>
            <scheme val="minor"/>
          </rPr>
          <t>======
ID#AAAArBa8dg0
neenu jose    (2023-03-12 07:57:05)
Solver found a solution. All constraints and optimality conditions are satisfied.</t>
        </r>
      </text>
    </comment>
    <comment ref="J11" authorId="0" shapeId="0" xr:uid="{00000000-0006-0000-0400-000064000000}">
      <text>
        <r>
          <rPr>
            <sz val="11"/>
            <color theme="1"/>
            <rFont val="Calibri"/>
            <family val="2"/>
            <scheme val="minor"/>
          </rPr>
          <t>======
ID#AAAArBa8deY
neenu jose    (2023-03-12 07:57:05)
Solver found a solution. All constraints and optimality conditions are satisfied.</t>
        </r>
      </text>
    </comment>
    <comment ref="K11" authorId="0" shapeId="0" xr:uid="{00000000-0006-0000-0400-000037000000}">
      <text>
        <r>
          <rPr>
            <sz val="11"/>
            <color theme="1"/>
            <rFont val="Calibri"/>
            <family val="2"/>
            <scheme val="minor"/>
          </rPr>
          <t>======
ID#AAAArBa8dhU
neenu jose    (2023-03-12 07:57:05)
Solver found a solution. All constraints and optimality conditions are satisfied.</t>
        </r>
      </text>
    </comment>
    <comment ref="L11" authorId="0" shapeId="0" xr:uid="{00000000-0006-0000-0400-000035000000}">
      <text>
        <r>
          <rPr>
            <sz val="11"/>
            <color theme="1"/>
            <rFont val="Calibri"/>
            <family val="2"/>
            <scheme val="minor"/>
          </rPr>
          <t>======
ID#AAAArBa8dhc
neenu jose    (2023-03-12 07:57:05)
Solver found a solution. All constraints and optimality conditions are satisfied.</t>
        </r>
      </text>
    </comment>
    <comment ref="M11" authorId="0" shapeId="0" xr:uid="{00000000-0006-0000-0400-000036010000}">
      <text>
        <r>
          <rPr>
            <sz val="11"/>
            <color theme="1"/>
            <rFont val="Calibri"/>
            <family val="2"/>
            <scheme val="minor"/>
          </rPr>
          <t>======
ID#AAAArBa8dPo
neenu jose    (2023-03-12 07:57:04)
Solver found a solution. All constraints and optimality conditions are satisfied.</t>
        </r>
      </text>
    </comment>
    <comment ref="N11" authorId="0" shapeId="0" xr:uid="{00000000-0006-0000-0400-000042000000}">
      <text>
        <r>
          <rPr>
            <sz val="11"/>
            <color theme="1"/>
            <rFont val="Calibri"/>
            <family val="2"/>
            <scheme val="minor"/>
          </rPr>
          <t>======
ID#AAAArBa8dgk
neenu jose    (2023-03-12 07:57:05)
Solver found a solution. All constraints and optimality conditions are satisfied.</t>
        </r>
      </text>
    </comment>
    <comment ref="O11" authorId="0" shapeId="0" xr:uid="{00000000-0006-0000-0400-0000E9000000}">
      <text>
        <r>
          <rPr>
            <sz val="11"/>
            <color theme="1"/>
            <rFont val="Calibri"/>
            <family val="2"/>
            <scheme val="minor"/>
          </rPr>
          <t>======
ID#AAAArBa8dU8
neenu jose    (2023-03-12 07:57:04)
Solver found a solution. All constraints and optimality conditions are satisfied.</t>
        </r>
      </text>
    </comment>
    <comment ref="P11" authorId="0" shapeId="0" xr:uid="{00000000-0006-0000-0400-000060000000}">
      <text>
        <r>
          <rPr>
            <sz val="11"/>
            <color theme="1"/>
            <rFont val="Calibri"/>
            <family val="2"/>
            <scheme val="minor"/>
          </rPr>
          <t>======
ID#AAAArBa8dek
neenu jose    (2023-03-12 07:57:05)
Solver found a solution. All constraints and optimality conditions are satisfied.</t>
        </r>
      </text>
    </comment>
    <comment ref="Q11" authorId="0" shapeId="0" xr:uid="{00000000-0006-0000-0400-000074000000}">
      <text>
        <r>
          <rPr>
            <sz val="11"/>
            <color theme="1"/>
            <rFont val="Calibri"/>
            <family val="2"/>
            <scheme val="minor"/>
          </rPr>
          <t>======
ID#AAAArBa8ddE
neenu jose    (2023-03-12 07:57:04)
Solver found a solution. All constraints and optimality conditions are satisfied.</t>
        </r>
      </text>
    </comment>
    <comment ref="B12" authorId="0" shapeId="0" xr:uid="{00000000-0006-0000-0400-000028000000}">
      <text>
        <r>
          <rPr>
            <sz val="11"/>
            <color theme="1"/>
            <rFont val="Calibri"/>
            <family val="2"/>
            <scheme val="minor"/>
          </rPr>
          <t>======
ID#AAAArBa8dic
neenu jose    (2023-03-12 07:57:05)
Solver could not find a feasible solution.</t>
        </r>
      </text>
    </comment>
    <comment ref="C12" authorId="0" shapeId="0" xr:uid="{00000000-0006-0000-0400-000024000000}">
      <text>
        <r>
          <rPr>
            <sz val="11"/>
            <color theme="1"/>
            <rFont val="Calibri"/>
            <family val="2"/>
            <scheme val="minor"/>
          </rPr>
          <t>======
ID#AAAAs1R4pjM
neenu jose    (2023-03-12 07:57:05)
Solver could not find a feasible solution.</t>
        </r>
      </text>
    </comment>
    <comment ref="D12" authorId="0" shapeId="0" xr:uid="{00000000-0006-0000-0400-000034010000}">
      <text>
        <r>
          <rPr>
            <sz val="11"/>
            <color theme="1"/>
            <rFont val="Calibri"/>
            <family val="2"/>
            <scheme val="minor"/>
          </rPr>
          <t>======
ID#AAAArBa8dP0
neenu jose    (2023-03-12 07:57:04)
Solver could not find a feasible solution.</t>
        </r>
      </text>
    </comment>
    <comment ref="E12" authorId="0" shapeId="0" xr:uid="{00000000-0006-0000-0400-0000FF000000}">
      <text>
        <r>
          <rPr>
            <sz val="11"/>
            <color theme="1"/>
            <rFont val="Calibri"/>
            <family val="2"/>
            <scheme val="minor"/>
          </rPr>
          <t>======
ID#AAAArBa8dTk
neenu jose    (2023-03-12 07:57:04)
Solver found an integer solution within tolerance. All constraints are satisfied.</t>
        </r>
      </text>
    </comment>
    <comment ref="F12" authorId="0" shapeId="0" xr:uid="{00000000-0006-0000-0400-000040010000}">
      <text>
        <r>
          <rPr>
            <sz val="11"/>
            <color theme="1"/>
            <rFont val="Calibri"/>
            <family val="2"/>
            <scheme val="minor"/>
          </rPr>
          <t>======
ID#AAAArBa8dPE
neenu jose    (2023-03-12 07:57:04)
Solver found an integer solution within tolerance. All constraints are satisfied.</t>
        </r>
      </text>
    </comment>
    <comment ref="G12" authorId="0" shapeId="0" xr:uid="{00000000-0006-0000-0400-0000F2000000}">
      <text>
        <r>
          <rPr>
            <sz val="11"/>
            <color theme="1"/>
            <rFont val="Calibri"/>
            <family val="2"/>
            <scheme val="minor"/>
          </rPr>
          <t>======
ID#AAAArBa8dUY
neenu jose    (2023-03-12 07:57:04)
Solver found a solution. All constraints and optimality conditions are satisfied.</t>
        </r>
      </text>
    </comment>
    <comment ref="H12" authorId="0" shapeId="0" xr:uid="{00000000-0006-0000-0400-000068000000}">
      <text>
        <r>
          <rPr>
            <sz val="11"/>
            <color theme="1"/>
            <rFont val="Calibri"/>
            <family val="2"/>
            <scheme val="minor"/>
          </rPr>
          <t>======
ID#AAAArBa8deE
neenu jose    (2023-03-12 07:57:04)
Solver found a solution. All constraints and optimality conditions are satisfied.</t>
        </r>
      </text>
    </comment>
    <comment ref="I12" authorId="0" shapeId="0" xr:uid="{00000000-0006-0000-0400-0000EE000000}">
      <text>
        <r>
          <rPr>
            <sz val="11"/>
            <color theme="1"/>
            <rFont val="Calibri"/>
            <family val="2"/>
            <scheme val="minor"/>
          </rPr>
          <t>======
ID#AAAArBa8dUk
neenu jose    (2023-03-12 07:57:04)
Solver found a solution. All constraints and optimality conditions are satisfied.</t>
        </r>
      </text>
    </comment>
    <comment ref="J12" authorId="0" shapeId="0" xr:uid="{00000000-0006-0000-0400-0000B6000000}">
      <text>
        <r>
          <rPr>
            <sz val="11"/>
            <color theme="1"/>
            <rFont val="Calibri"/>
            <family val="2"/>
            <scheme val="minor"/>
          </rPr>
          <t>======
ID#AAAArBa8dYg
neenu jose    (2023-03-12 07:57:04)
Solver found a solution. All constraints and optimality conditions are satisfied.</t>
        </r>
      </text>
    </comment>
    <comment ref="K12" authorId="0" shapeId="0" xr:uid="{00000000-0006-0000-0400-000009000000}">
      <text>
        <r>
          <rPr>
            <sz val="11"/>
            <color theme="1"/>
            <rFont val="Calibri"/>
            <family val="2"/>
            <scheme val="minor"/>
          </rPr>
          <t>======
ID#AAAAs1R4plM
neenu jose    (2023-03-12 07:57:05)
Solver found a solution. All constraints and optimality conditions are satisfied.</t>
        </r>
      </text>
    </comment>
    <comment ref="L12" authorId="0" shapeId="0" xr:uid="{00000000-0006-0000-0400-000011000000}">
      <text>
        <r>
          <rPr>
            <sz val="11"/>
            <color theme="1"/>
            <rFont val="Calibri"/>
            <family val="2"/>
            <scheme val="minor"/>
          </rPr>
          <t>======
ID#AAAAs1R4pko
neenu jose    (2023-03-12 07:57:05)
Solver found a solution. All constraints and optimality conditions are satisfied.</t>
        </r>
      </text>
    </comment>
    <comment ref="M12" authorId="0" shapeId="0" xr:uid="{00000000-0006-0000-0400-000087000000}">
      <text>
        <r>
          <rPr>
            <sz val="11"/>
            <color theme="1"/>
            <rFont val="Calibri"/>
            <family val="2"/>
            <scheme val="minor"/>
          </rPr>
          <t>======
ID#AAAArBa8dcA
neenu jose    (2023-03-12 07:57:04)
Solver found a solution. All constraints and optimality conditions are satisfied.</t>
        </r>
      </text>
    </comment>
    <comment ref="N12" authorId="0" shapeId="0" xr:uid="{00000000-0006-0000-0400-00005F000000}">
      <text>
        <r>
          <rPr>
            <sz val="11"/>
            <color theme="1"/>
            <rFont val="Calibri"/>
            <family val="2"/>
            <scheme val="minor"/>
          </rPr>
          <t>======
ID#AAAArBa8dew
neenu jose    (2023-03-12 07:57:05)
Solver found a solution. All constraints and optimality conditions are satisfied.</t>
        </r>
      </text>
    </comment>
    <comment ref="O12" authorId="0" shapeId="0" xr:uid="{00000000-0006-0000-0400-000082000000}">
      <text>
        <r>
          <rPr>
            <sz val="11"/>
            <color theme="1"/>
            <rFont val="Calibri"/>
            <family val="2"/>
            <scheme val="minor"/>
          </rPr>
          <t>======
ID#AAAArBa8dcU
neenu jose    (2023-03-12 07:57:04)
Solver found a solution. All constraints and optimality conditions are satisfied.</t>
        </r>
      </text>
    </comment>
    <comment ref="P12" authorId="0" shapeId="0" xr:uid="{00000000-0006-0000-0400-0000C8000000}">
      <text>
        <r>
          <rPr>
            <sz val="11"/>
            <color theme="1"/>
            <rFont val="Calibri"/>
            <family val="2"/>
            <scheme val="minor"/>
          </rPr>
          <t>======
ID#AAAArBa8dXU
neenu jose    (2023-03-12 07:57:04)
Solver found a solution. All constraints and optimality conditions are satisfied.</t>
        </r>
      </text>
    </comment>
    <comment ref="Q12" authorId="0" shapeId="0" xr:uid="{00000000-0006-0000-0400-00003E000000}">
      <text>
        <r>
          <rPr>
            <sz val="11"/>
            <color theme="1"/>
            <rFont val="Calibri"/>
            <family val="2"/>
            <scheme val="minor"/>
          </rPr>
          <t>======
ID#AAAArBa8dg8
neenu jose    (2023-03-12 07:57:05)
Solver found a solution. All constraints and optimality conditions are satisfied.</t>
        </r>
      </text>
    </comment>
    <comment ref="B13" authorId="0" shapeId="0" xr:uid="{00000000-0006-0000-0400-00000E000000}">
      <text>
        <r>
          <rPr>
            <sz val="11"/>
            <color theme="1"/>
            <rFont val="Calibri"/>
            <family val="2"/>
            <scheme val="minor"/>
          </rPr>
          <t>======
ID#AAAAs1R4pk4
neenu jose    (2023-03-12 07:57:05)
Solver could not find a feasible solution.</t>
        </r>
      </text>
    </comment>
    <comment ref="C13" authorId="0" shapeId="0" xr:uid="{00000000-0006-0000-0400-00001B010000}">
      <text>
        <r>
          <rPr>
            <sz val="11"/>
            <color theme="1"/>
            <rFont val="Calibri"/>
            <family val="2"/>
            <scheme val="minor"/>
          </rPr>
          <t>======
ID#AAAArBa8dR0
neenu jose    (2023-03-12 07:57:04)
Solver could not find a feasible solution.</t>
        </r>
      </text>
    </comment>
    <comment ref="D13" authorId="0" shapeId="0" xr:uid="{00000000-0006-0000-0400-00000F000000}">
      <text>
        <r>
          <rPr>
            <sz val="11"/>
            <color theme="1"/>
            <rFont val="Calibri"/>
            <family val="2"/>
            <scheme val="minor"/>
          </rPr>
          <t>======
ID#AAAAs1R4pk0
neenu jose    (2023-03-12 07:57:05)
Solver could not find a feasible solution.</t>
        </r>
      </text>
    </comment>
    <comment ref="E13" authorId="0" shapeId="0" xr:uid="{00000000-0006-0000-0400-0000D0000000}">
      <text>
        <r>
          <rPr>
            <sz val="11"/>
            <color theme="1"/>
            <rFont val="Calibri"/>
            <family val="2"/>
            <scheme val="minor"/>
          </rPr>
          <t>======
ID#AAAArBa8dWw
neenu jose    (2023-03-12 07:57:04)
Solver found an integer solution within tolerance. All constraints are satisfied.</t>
        </r>
      </text>
    </comment>
    <comment ref="F13" authorId="0" shapeId="0" xr:uid="{00000000-0006-0000-0400-0000EA000000}">
      <text>
        <r>
          <rPr>
            <sz val="11"/>
            <color theme="1"/>
            <rFont val="Calibri"/>
            <family val="2"/>
            <scheme val="minor"/>
          </rPr>
          <t>======
ID#AAAArBa8dU0
neenu jose    (2023-03-12 07:57:04)
Solver found an integer solution within tolerance. All constraints are satisfied.</t>
        </r>
      </text>
    </comment>
    <comment ref="G13" authorId="0" shapeId="0" xr:uid="{00000000-0006-0000-0400-000058000000}">
      <text>
        <r>
          <rPr>
            <sz val="11"/>
            <color theme="1"/>
            <rFont val="Calibri"/>
            <family val="2"/>
            <scheme val="minor"/>
          </rPr>
          <t>======
ID#AAAArBa8dfE
neenu jose    (2023-03-12 07:57:05)
Solver found an integer solution within tolerance. All constraints are satisfied.</t>
        </r>
      </text>
    </comment>
    <comment ref="H13" authorId="0" shapeId="0" xr:uid="{00000000-0006-0000-0400-0000E6000000}">
      <text>
        <r>
          <rPr>
            <sz val="11"/>
            <color theme="1"/>
            <rFont val="Calibri"/>
            <family val="2"/>
            <scheme val="minor"/>
          </rPr>
          <t>======
ID#AAAArBa8dVM
neenu jose    (2023-03-12 07:57:04)
Solver found a solution. All constraints and optimality conditions are satisfied.</t>
        </r>
      </text>
    </comment>
    <comment ref="I13" authorId="0" shapeId="0" xr:uid="{00000000-0006-0000-0400-0000AC000000}">
      <text>
        <r>
          <rPr>
            <sz val="11"/>
            <color theme="1"/>
            <rFont val="Calibri"/>
            <family val="2"/>
            <scheme val="minor"/>
          </rPr>
          <t>======
ID#AAAArBa8dZU
neenu jose    (2023-03-12 07:57:04)
Solver found a solution. All constraints and optimality conditions are satisfied.</t>
        </r>
      </text>
    </comment>
    <comment ref="J13" authorId="0" shapeId="0" xr:uid="{00000000-0006-0000-0400-000010000000}">
      <text>
        <r>
          <rPr>
            <sz val="11"/>
            <color theme="1"/>
            <rFont val="Calibri"/>
            <family val="2"/>
            <scheme val="minor"/>
          </rPr>
          <t>======
ID#AAAAs1R4pks
neenu jose    (2023-03-12 07:57:05)
Solver found a solution. All constraints and optimality conditions are satisfied.</t>
        </r>
      </text>
    </comment>
    <comment ref="K13" authorId="0" shapeId="0" xr:uid="{00000000-0006-0000-0400-00003D000000}">
      <text>
        <r>
          <rPr>
            <sz val="11"/>
            <color theme="1"/>
            <rFont val="Calibri"/>
            <family val="2"/>
            <scheme val="minor"/>
          </rPr>
          <t>======
ID#AAAArBa8dhA
neenu jose    (2023-03-12 07:57:05)
Solver found a solution. All constraints and optimality conditions are satisfied.</t>
        </r>
      </text>
    </comment>
    <comment ref="L13" authorId="0" shapeId="0" xr:uid="{00000000-0006-0000-0400-0000CA000000}">
      <text>
        <r>
          <rPr>
            <sz val="11"/>
            <color theme="1"/>
            <rFont val="Calibri"/>
            <family val="2"/>
            <scheme val="minor"/>
          </rPr>
          <t>======
ID#AAAArBa8dXE
neenu jose    (2023-03-12 07:57:04)
Solver found a solution. All constraints and optimality conditions are satisfied.</t>
        </r>
      </text>
    </comment>
    <comment ref="M13" authorId="0" shapeId="0" xr:uid="{00000000-0006-0000-0400-00009E000000}">
      <text>
        <r>
          <rPr>
            <sz val="11"/>
            <color theme="1"/>
            <rFont val="Calibri"/>
            <family val="2"/>
            <scheme val="minor"/>
          </rPr>
          <t>======
ID#AAAArBa8daQ
neenu jose    (2023-03-12 07:57:04)
Solver found a solution. All constraints and optimality conditions are satisfied.</t>
        </r>
      </text>
    </comment>
    <comment ref="N13" authorId="0" shapeId="0" xr:uid="{00000000-0006-0000-0400-000016000000}">
      <text>
        <r>
          <rPr>
            <sz val="11"/>
            <color theme="1"/>
            <rFont val="Calibri"/>
            <family val="2"/>
            <scheme val="minor"/>
          </rPr>
          <t>======
ID#AAAAs1R4pkQ
neenu jose    (2023-03-12 07:57:05)
Solver found a solution. All constraints and optimality conditions are satisfied.</t>
        </r>
      </text>
    </comment>
    <comment ref="O13" authorId="0" shapeId="0" xr:uid="{00000000-0006-0000-0400-00004E000000}">
      <text>
        <r>
          <rPr>
            <sz val="11"/>
            <color theme="1"/>
            <rFont val="Calibri"/>
            <family val="2"/>
            <scheme val="minor"/>
          </rPr>
          <t>======
ID#AAAArBa8dfs
neenu jose    (2023-03-12 07:57:05)
Solver found a solution. All constraints and optimality conditions are satisfied.</t>
        </r>
      </text>
    </comment>
    <comment ref="P13" authorId="0" shapeId="0" xr:uid="{00000000-0006-0000-0400-00005E000000}">
      <text>
        <r>
          <rPr>
            <sz val="11"/>
            <color theme="1"/>
            <rFont val="Calibri"/>
            <family val="2"/>
            <scheme val="minor"/>
          </rPr>
          <t>======
ID#AAAArBa8des
neenu jose    (2023-03-12 07:57:05)
Solver found a solution. All constraints and optimality conditions are satisfied.</t>
        </r>
      </text>
    </comment>
    <comment ref="Q13" authorId="0" shapeId="0" xr:uid="{00000000-0006-0000-0400-00008D000000}">
      <text>
        <r>
          <rPr>
            <sz val="11"/>
            <color theme="1"/>
            <rFont val="Calibri"/>
            <family val="2"/>
            <scheme val="minor"/>
          </rPr>
          <t>======
ID#AAAArBa8dbc
neenu jose    (2023-03-12 07:57:04)
Solver found a solution. All constraints and optimality conditions are satisfied.</t>
        </r>
      </text>
    </comment>
    <comment ref="B14" authorId="0" shapeId="0" xr:uid="{00000000-0006-0000-0400-0000A7000000}">
      <text>
        <r>
          <rPr>
            <sz val="11"/>
            <color theme="1"/>
            <rFont val="Calibri"/>
            <family val="2"/>
            <scheme val="minor"/>
          </rPr>
          <t>======
ID#AAAArBa8dZo
neenu jose    (2023-03-12 07:57:04)
Solver could not find a feasible solution.</t>
        </r>
      </text>
    </comment>
    <comment ref="C14" authorId="0" shapeId="0" xr:uid="{00000000-0006-0000-0400-00009B000000}">
      <text>
        <r>
          <rPr>
            <sz val="11"/>
            <color theme="1"/>
            <rFont val="Calibri"/>
            <family val="2"/>
            <scheme val="minor"/>
          </rPr>
          <t>======
ID#AAAArBa8daY
neenu jose    (2023-03-12 07:57:04)
Solver could not find a feasible solution.</t>
        </r>
      </text>
    </comment>
    <comment ref="D14" authorId="0" shapeId="0" xr:uid="{00000000-0006-0000-0400-00002D010000}">
      <text>
        <r>
          <rPr>
            <sz val="11"/>
            <color theme="1"/>
            <rFont val="Calibri"/>
            <family val="2"/>
            <scheme val="minor"/>
          </rPr>
          <t>======
ID#AAAArBa8dQY
neenu jose    (2023-03-12 07:57:04)
Solver could not find a feasible solution.</t>
        </r>
      </text>
    </comment>
    <comment ref="E14" authorId="0" shapeId="0" xr:uid="{00000000-0006-0000-0400-00002E000000}">
      <text>
        <r>
          <rPr>
            <sz val="11"/>
            <color theme="1"/>
            <rFont val="Calibri"/>
            <family val="2"/>
            <scheme val="minor"/>
          </rPr>
          <t>======
ID#AAAArBa8dh8
neenu jose    (2023-03-12 07:57:05)
Solver found an integer solution within tolerance. All constraints are satisfied.</t>
        </r>
      </text>
    </comment>
    <comment ref="F14" authorId="0" shapeId="0" xr:uid="{00000000-0006-0000-0400-0000C2000000}">
      <text>
        <r>
          <rPr>
            <sz val="11"/>
            <color theme="1"/>
            <rFont val="Calibri"/>
            <family val="2"/>
            <scheme val="minor"/>
          </rPr>
          <t>======
ID#AAAArBa8dXw
neenu jose    (2023-03-12 07:57:04)
Solver found an integer solution within tolerance. All constraints are satisfied.</t>
        </r>
      </text>
    </comment>
    <comment ref="G14" authorId="0" shapeId="0" xr:uid="{00000000-0006-0000-0400-00003B000000}">
      <text>
        <r>
          <rPr>
            <sz val="11"/>
            <color theme="1"/>
            <rFont val="Calibri"/>
            <family val="2"/>
            <scheme val="minor"/>
          </rPr>
          <t>======
ID#AAAArBa8dhE
neenu jose    (2023-03-12 07:57:05)
Solver found an integer solution within tolerance. All constraints are satisfied.</t>
        </r>
      </text>
    </comment>
    <comment ref="H14" authorId="0" shapeId="0" xr:uid="{00000000-0006-0000-0400-000019010000}">
      <text>
        <r>
          <rPr>
            <sz val="11"/>
            <color theme="1"/>
            <rFont val="Calibri"/>
            <family val="2"/>
            <scheme val="minor"/>
          </rPr>
          <t>======
ID#AAAArBa8dRs
neenu jose    (2023-03-12 07:57:04)
Solver found an integer solution within tolerance. All constraints are satisfied.</t>
        </r>
      </text>
    </comment>
    <comment ref="I14" authorId="0" shapeId="0" xr:uid="{00000000-0006-0000-0400-000029010000}">
      <text>
        <r>
          <rPr>
            <sz val="11"/>
            <color theme="1"/>
            <rFont val="Calibri"/>
            <family val="2"/>
            <scheme val="minor"/>
          </rPr>
          <t>======
ID#AAAArBa8dQs
neenu jose    (2023-03-12 07:57:04)
Solver found a solution. All constraints and optimality conditions are satisfied.</t>
        </r>
      </text>
    </comment>
    <comment ref="J14" authorId="0" shapeId="0" xr:uid="{00000000-0006-0000-0400-00004D010000}">
      <text>
        <r>
          <rPr>
            <sz val="11"/>
            <color theme="1"/>
            <rFont val="Calibri"/>
            <family val="2"/>
            <scheme val="minor"/>
          </rPr>
          <t>======
ID#AAAArBa8dOM
neenu jose    (2023-03-12 07:57:04)
Solver found a solution. All constraints and optimality conditions are satisfied.</t>
        </r>
      </text>
    </comment>
    <comment ref="K14" authorId="0" shapeId="0" xr:uid="{00000000-0006-0000-0400-0000B2000000}">
      <text>
        <r>
          <rPr>
            <sz val="11"/>
            <color theme="1"/>
            <rFont val="Calibri"/>
            <family val="2"/>
            <scheme val="minor"/>
          </rPr>
          <t>======
ID#AAAArBa8dY4
neenu jose    (2023-03-12 07:57:04)
Solver found a solution. All constraints and optimality conditions are satisfied.</t>
        </r>
      </text>
    </comment>
    <comment ref="L14" authorId="0" shapeId="0" xr:uid="{00000000-0006-0000-0400-000092000000}">
      <text>
        <r>
          <rPr>
            <sz val="11"/>
            <color theme="1"/>
            <rFont val="Calibri"/>
            <family val="2"/>
            <scheme val="minor"/>
          </rPr>
          <t>======
ID#AAAArBa8dbE
neenu jose    (2023-03-12 07:57:04)
Solver found a solution. All constraints and optimality conditions are satisfied.</t>
        </r>
      </text>
    </comment>
    <comment ref="M14" authorId="0" shapeId="0" xr:uid="{00000000-0006-0000-0400-00001D000000}">
      <text>
        <r>
          <rPr>
            <sz val="11"/>
            <color theme="1"/>
            <rFont val="Calibri"/>
            <family val="2"/>
            <scheme val="minor"/>
          </rPr>
          <t>======
ID#AAAAs1R4pjw
neenu jose    (2023-03-12 07:57:05)
Solver found a solution. All constraints and optimality conditions are satisfied.</t>
        </r>
      </text>
    </comment>
    <comment ref="N14" authorId="0" shapeId="0" xr:uid="{00000000-0006-0000-0400-00005B000000}">
      <text>
        <r>
          <rPr>
            <sz val="11"/>
            <color theme="1"/>
            <rFont val="Calibri"/>
            <family val="2"/>
            <scheme val="minor"/>
          </rPr>
          <t>======
ID#AAAArBa8de8
neenu jose    (2023-03-12 07:57:05)
Solver found a solution. All constraints and optimality conditions are satisfied.</t>
        </r>
      </text>
    </comment>
    <comment ref="O14" authorId="0" shapeId="0" xr:uid="{00000000-0006-0000-0400-000080000000}">
      <text>
        <r>
          <rPr>
            <sz val="11"/>
            <color theme="1"/>
            <rFont val="Calibri"/>
            <family val="2"/>
            <scheme val="minor"/>
          </rPr>
          <t>======
ID#AAAArBa8dcY
neenu jose    (2023-03-12 07:57:04)
Solver found a solution. All constraints and optimality conditions are satisfied.</t>
        </r>
      </text>
    </comment>
    <comment ref="P14" authorId="0" shapeId="0" xr:uid="{00000000-0006-0000-0400-0000F6000000}">
      <text>
        <r>
          <rPr>
            <sz val="11"/>
            <color theme="1"/>
            <rFont val="Calibri"/>
            <family val="2"/>
            <scheme val="minor"/>
          </rPr>
          <t>======
ID#AAAArBa8dUM
neenu jose    (2023-03-12 07:57:04)
Solver found a solution. All constraints and optimality conditions are satisfied.</t>
        </r>
      </text>
    </comment>
    <comment ref="Q14" authorId="0" shapeId="0" xr:uid="{00000000-0006-0000-0400-000057000000}">
      <text>
        <r>
          <rPr>
            <sz val="11"/>
            <color theme="1"/>
            <rFont val="Calibri"/>
            <family val="2"/>
            <scheme val="minor"/>
          </rPr>
          <t>======
ID#AAAArBa8dfM
neenu jose    (2023-03-12 07:57:05)
Solver found a solution. All constraints and optimality conditions are satisfied.</t>
        </r>
      </text>
    </comment>
    <comment ref="B15" authorId="0" shapeId="0" xr:uid="{00000000-0006-0000-0400-0000EB000000}">
      <text>
        <r>
          <rPr>
            <sz val="11"/>
            <color theme="1"/>
            <rFont val="Calibri"/>
            <family val="2"/>
            <scheme val="minor"/>
          </rPr>
          <t>======
ID#AAAArBa8dU4
neenu jose    (2023-03-12 07:57:04)
Solver could not find a feasible solution.</t>
        </r>
      </text>
    </comment>
    <comment ref="C15" authorId="0" shapeId="0" xr:uid="{00000000-0006-0000-0400-0000AF000000}">
      <text>
        <r>
          <rPr>
            <sz val="11"/>
            <color theme="1"/>
            <rFont val="Calibri"/>
            <family val="2"/>
            <scheme val="minor"/>
          </rPr>
          <t>======
ID#AAAArBa8dZE
neenu jose    (2023-03-12 07:57:04)
Solver could not find a feasible solution.</t>
        </r>
      </text>
    </comment>
    <comment ref="D15" authorId="0" shapeId="0" xr:uid="{00000000-0006-0000-0400-00002A000000}">
      <text>
        <r>
          <rPr>
            <sz val="11"/>
            <color theme="1"/>
            <rFont val="Calibri"/>
            <family val="2"/>
            <scheme val="minor"/>
          </rPr>
          <t>======
ID#AAAArBa8diU
neenu jose    (2023-03-12 07:57:05)
Solver could not find a feasible solution.</t>
        </r>
      </text>
    </comment>
    <comment ref="E15" authorId="0" shapeId="0" xr:uid="{00000000-0006-0000-0400-00004E010000}">
      <text>
        <r>
          <rPr>
            <sz val="11"/>
            <color theme="1"/>
            <rFont val="Calibri"/>
            <family val="2"/>
            <scheme val="minor"/>
          </rPr>
          <t>======
ID#AAAArBa8dOQ
neenu jose    (2023-03-12 07:57:04)
Solver found an integer solution within tolerance. All constraints are satisfied.</t>
        </r>
      </text>
    </comment>
    <comment ref="F15" authorId="0" shapeId="0" xr:uid="{00000000-0006-0000-0400-00000D010000}">
      <text>
        <r>
          <rPr>
            <sz val="11"/>
            <color theme="1"/>
            <rFont val="Calibri"/>
            <family val="2"/>
            <scheme val="minor"/>
          </rPr>
          <t>======
ID#AAAArBa8dSg
neenu jose    (2023-03-12 07:57:04)
Solver found an integer solution within tolerance. All constraints are satisfied.</t>
        </r>
      </text>
    </comment>
    <comment ref="G15" authorId="0" shapeId="0" xr:uid="{00000000-0006-0000-0400-00001C000000}">
      <text>
        <r>
          <rPr>
            <sz val="11"/>
            <color theme="1"/>
            <rFont val="Calibri"/>
            <family val="2"/>
            <scheme val="minor"/>
          </rPr>
          <t>======
ID#AAAAs1R4pj8
neenu jose    (2023-03-12 07:57:05)
Solver found an integer solution within tolerance. All constraints are satisfied.</t>
        </r>
      </text>
    </comment>
    <comment ref="H15" authorId="0" shapeId="0" xr:uid="{00000000-0006-0000-0400-000031000000}">
      <text>
        <r>
          <rPr>
            <sz val="11"/>
            <color theme="1"/>
            <rFont val="Calibri"/>
            <family val="2"/>
            <scheme val="minor"/>
          </rPr>
          <t>======
ID#AAAArBa8dhs
neenu jose    (2023-03-12 07:57:05)
Solver found an integer solution within tolerance. All constraints are satisfied.</t>
        </r>
      </text>
    </comment>
    <comment ref="I15" authorId="0" shapeId="0" xr:uid="{00000000-0006-0000-0400-00000A010000}">
      <text>
        <r>
          <rPr>
            <sz val="11"/>
            <color theme="1"/>
            <rFont val="Calibri"/>
            <family val="2"/>
            <scheme val="minor"/>
          </rPr>
          <t>======
ID#AAAArBa8dS4
neenu jose    (2023-03-12 07:57:04)
Solver found an integer solution within tolerance. All constraints are satisfied.</t>
        </r>
      </text>
    </comment>
    <comment ref="J15" authorId="0" shapeId="0" xr:uid="{00000000-0006-0000-0400-0000C0000000}">
      <text>
        <r>
          <rPr>
            <sz val="11"/>
            <color theme="1"/>
            <rFont val="Calibri"/>
            <family val="2"/>
            <scheme val="minor"/>
          </rPr>
          <t>======
ID#AAAArBa8dX0
neenu jose    (2023-03-12 07:57:04)
Solver found a solution. All constraints and optimality conditions are satisfied.</t>
        </r>
      </text>
    </comment>
    <comment ref="K15" authorId="0" shapeId="0" xr:uid="{00000000-0006-0000-0400-000036000000}">
      <text>
        <r>
          <rPr>
            <sz val="11"/>
            <color theme="1"/>
            <rFont val="Calibri"/>
            <family val="2"/>
            <scheme val="minor"/>
          </rPr>
          <t>======
ID#AAAArBa8dhg
neenu jose    (2023-03-12 07:57:05)
Solver found a solution. All constraints and optimality conditions are satisfied.</t>
        </r>
      </text>
    </comment>
    <comment ref="L15" authorId="0" shapeId="0" xr:uid="{00000000-0006-0000-0400-000006010000}">
      <text>
        <r>
          <rPr>
            <sz val="11"/>
            <color theme="1"/>
            <rFont val="Calibri"/>
            <family val="2"/>
            <scheme val="minor"/>
          </rPr>
          <t>======
ID#AAAArBa8dTA
neenu jose    (2023-03-12 07:57:04)
Solver found a solution. All constraints and optimality conditions are satisfied.</t>
        </r>
      </text>
    </comment>
    <comment ref="M15" authorId="0" shapeId="0" xr:uid="{00000000-0006-0000-0400-000002000000}">
      <text>
        <r>
          <rPr>
            <sz val="11"/>
            <color theme="1"/>
            <rFont val="Calibri"/>
            <family val="2"/>
            <scheme val="minor"/>
          </rPr>
          <t>======
ID#AAAAs1R4plg
neenu jose    (2023-03-12 07:57:05)
Solver found a solution. All constraints and optimality conditions are satisfied.</t>
        </r>
      </text>
    </comment>
    <comment ref="N15" authorId="0" shapeId="0" xr:uid="{00000000-0006-0000-0400-000044010000}">
      <text>
        <r>
          <rPr>
            <sz val="11"/>
            <color theme="1"/>
            <rFont val="Calibri"/>
            <family val="2"/>
            <scheme val="minor"/>
          </rPr>
          <t>======
ID#AAAArBa8dO0
neenu jose    (2023-03-12 07:57:04)
Solver found a solution. All constraints and optimality conditions are satisfied.</t>
        </r>
      </text>
    </comment>
    <comment ref="O15" authorId="0" shapeId="0" xr:uid="{00000000-0006-0000-0400-0000E7000000}">
      <text>
        <r>
          <rPr>
            <sz val="11"/>
            <color theme="1"/>
            <rFont val="Calibri"/>
            <family val="2"/>
            <scheme val="minor"/>
          </rPr>
          <t>======
ID#AAAArBa8dVA
neenu jose    (2023-03-12 07:57:04)
Solver found a solution. All constraints and optimality conditions are satisfied.</t>
        </r>
      </text>
    </comment>
    <comment ref="P15" authorId="0" shapeId="0" xr:uid="{00000000-0006-0000-0400-000041010000}">
      <text>
        <r>
          <rPr>
            <sz val="11"/>
            <color theme="1"/>
            <rFont val="Calibri"/>
            <family val="2"/>
            <scheme val="minor"/>
          </rPr>
          <t>======
ID#AAAArBa8dPA
neenu jose    (2023-03-12 07:57:04)
Solver found a solution. All constraints and optimality conditions are satisfied.</t>
        </r>
      </text>
    </comment>
    <comment ref="Q15" authorId="0" shapeId="0" xr:uid="{00000000-0006-0000-0400-000030010000}">
      <text>
        <r>
          <rPr>
            <sz val="11"/>
            <color theme="1"/>
            <rFont val="Calibri"/>
            <family val="2"/>
            <scheme val="minor"/>
          </rPr>
          <t>======
ID#AAAArBa8dQE
neenu jose    (2023-03-12 07:57:04)
Solver found a solution. All constraints and optimality conditions are satisfied.</t>
        </r>
      </text>
    </comment>
    <comment ref="B16" authorId="0" shapeId="0" xr:uid="{00000000-0006-0000-0400-0000A0000000}">
      <text>
        <r>
          <rPr>
            <sz val="11"/>
            <color theme="1"/>
            <rFont val="Calibri"/>
            <family val="2"/>
            <scheme val="minor"/>
          </rPr>
          <t>======
ID#AAAArBa8daI
neenu jose    (2023-03-12 07:57:04)
Solver could not find a feasible solution.</t>
        </r>
      </text>
    </comment>
    <comment ref="C16" authorId="0" shapeId="0" xr:uid="{00000000-0006-0000-0400-000017010000}">
      <text>
        <r>
          <rPr>
            <sz val="11"/>
            <color theme="1"/>
            <rFont val="Calibri"/>
            <family val="2"/>
            <scheme val="minor"/>
          </rPr>
          <t>======
ID#AAAArBa8dR4
neenu jose    (2023-03-12 07:57:04)
Solver could not find a feasible solution.</t>
        </r>
      </text>
    </comment>
    <comment ref="D16" authorId="0" shapeId="0" xr:uid="{00000000-0006-0000-0400-00006D000000}">
      <text>
        <r>
          <rPr>
            <sz val="11"/>
            <color theme="1"/>
            <rFont val="Calibri"/>
            <family val="2"/>
            <scheme val="minor"/>
          </rPr>
          <t>======
ID#AAAArBa8dds
neenu jose    (2023-03-12 07:57:04)
Solver could not find a feasible solution.</t>
        </r>
      </text>
    </comment>
    <comment ref="E16" authorId="0" shapeId="0" xr:uid="{00000000-0006-0000-0400-000043000000}">
      <text>
        <r>
          <rPr>
            <sz val="11"/>
            <color theme="1"/>
            <rFont val="Calibri"/>
            <family val="2"/>
            <scheme val="minor"/>
          </rPr>
          <t>======
ID#AAAArBa8dgo
neenu jose    (2023-03-12 07:57:05)
Solver found an integer solution within tolerance. All constraints are satisfied.</t>
        </r>
      </text>
    </comment>
    <comment ref="F16" authorId="0" shapeId="0" xr:uid="{00000000-0006-0000-0400-000066000000}">
      <text>
        <r>
          <rPr>
            <sz val="11"/>
            <color theme="1"/>
            <rFont val="Calibri"/>
            <family val="2"/>
            <scheme val="minor"/>
          </rPr>
          <t>======
ID#AAAArBa8deQ
neenu jose    (2023-03-12 07:57:04)
Solver found an integer solution within tolerance. All constraints are satisfied.</t>
        </r>
      </text>
    </comment>
    <comment ref="G16" authorId="0" shapeId="0" xr:uid="{00000000-0006-0000-0400-000099000000}">
      <text>
        <r>
          <rPr>
            <sz val="11"/>
            <color theme="1"/>
            <rFont val="Calibri"/>
            <family val="2"/>
            <scheme val="minor"/>
          </rPr>
          <t>======
ID#AAAArBa8dak
neenu jose    (2023-03-12 07:57:04)
Solver found an integer solution within tolerance. All constraints are satisfied.</t>
        </r>
      </text>
    </comment>
    <comment ref="H16" authorId="0" shapeId="0" xr:uid="{00000000-0006-0000-0400-00002B010000}">
      <text>
        <r>
          <rPr>
            <sz val="11"/>
            <color theme="1"/>
            <rFont val="Calibri"/>
            <family val="2"/>
            <scheme val="minor"/>
          </rPr>
          <t>======
ID#AAAArBa8dQg
neenu jose    (2023-03-12 07:57:04)
Solver found an integer solution within tolerance. All constraints are satisfied.</t>
        </r>
      </text>
    </comment>
    <comment ref="I16" authorId="0" shapeId="0" xr:uid="{00000000-0006-0000-0400-000098000000}">
      <text>
        <r>
          <rPr>
            <sz val="11"/>
            <color theme="1"/>
            <rFont val="Calibri"/>
            <family val="2"/>
            <scheme val="minor"/>
          </rPr>
          <t>======
ID#AAAArBa8dao
neenu jose    (2023-03-12 07:57:04)
Solver found an integer solution within tolerance. All constraints are satisfied.</t>
        </r>
      </text>
    </comment>
    <comment ref="J16" authorId="0" shapeId="0" xr:uid="{00000000-0006-0000-0400-000049000000}">
      <text>
        <r>
          <rPr>
            <sz val="11"/>
            <color theme="1"/>
            <rFont val="Calibri"/>
            <family val="2"/>
            <scheme val="minor"/>
          </rPr>
          <t>======
ID#AAAArBa8dgE
neenu jose    (2023-03-12 07:57:05)
Solver found an integer solution within tolerance. All constraints are satisfied.</t>
        </r>
      </text>
    </comment>
    <comment ref="K16" authorId="0" shapeId="0" xr:uid="{00000000-0006-0000-0400-000034000000}">
      <text>
        <r>
          <rPr>
            <sz val="11"/>
            <color theme="1"/>
            <rFont val="Calibri"/>
            <family val="2"/>
            <scheme val="minor"/>
          </rPr>
          <t>======
ID#AAAArBa8dho
neenu jose    (2023-03-12 07:57:05)
Solver found a solution. All constraints and optimality conditions are satisfied.</t>
        </r>
      </text>
    </comment>
    <comment ref="L16" authorId="0" shapeId="0" xr:uid="{00000000-0006-0000-0400-00003D010000}">
      <text>
        <r>
          <rPr>
            <sz val="11"/>
            <color theme="1"/>
            <rFont val="Calibri"/>
            <family val="2"/>
            <scheme val="minor"/>
          </rPr>
          <t>======
ID#AAAArBa8dPQ
neenu jose    (2023-03-12 07:57:04)
Solver found a solution. All constraints and optimality conditions are satisfied.</t>
        </r>
      </text>
    </comment>
    <comment ref="M16" authorId="0" shapeId="0" xr:uid="{00000000-0006-0000-0400-0000F1000000}">
      <text>
        <r>
          <rPr>
            <sz val="11"/>
            <color theme="1"/>
            <rFont val="Calibri"/>
            <family val="2"/>
            <scheme val="minor"/>
          </rPr>
          <t>======
ID#AAAArBa8dUg
neenu jose    (2023-03-12 07:57:04)
Solver found a solution. All constraints and optimality conditions are satisfied.</t>
        </r>
      </text>
    </comment>
    <comment ref="N16" authorId="0" shapeId="0" xr:uid="{00000000-0006-0000-0400-000015000000}">
      <text>
        <r>
          <rPr>
            <sz val="11"/>
            <color theme="1"/>
            <rFont val="Calibri"/>
            <family val="2"/>
            <scheme val="minor"/>
          </rPr>
          <t>======
ID#AAAAs1R4pkU
neenu jose    (2023-03-12 07:57:05)
Solver found a solution. All constraints and optimality conditions are satisfied.</t>
        </r>
      </text>
    </comment>
    <comment ref="O16" authorId="0" shapeId="0" xr:uid="{00000000-0006-0000-0400-000035010000}">
      <text>
        <r>
          <rPr>
            <sz val="11"/>
            <color theme="1"/>
            <rFont val="Calibri"/>
            <family val="2"/>
            <scheme val="minor"/>
          </rPr>
          <t>======
ID#AAAArBa8dP4
neenu jose    (2023-03-12 07:57:04)
Solver found a solution. All constraints and optimality conditions are satisfied.</t>
        </r>
      </text>
    </comment>
    <comment ref="P16" authorId="0" shapeId="0" xr:uid="{00000000-0006-0000-0400-000096000000}">
      <text>
        <r>
          <rPr>
            <sz val="11"/>
            <color theme="1"/>
            <rFont val="Calibri"/>
            <family val="2"/>
            <scheme val="minor"/>
          </rPr>
          <t>======
ID#AAAArBa8da0
neenu jose    (2023-03-12 07:57:04)
Solver found a solution. All constraints and optimality conditions are satisfied.</t>
        </r>
      </text>
    </comment>
    <comment ref="Q16" authorId="0" shapeId="0" xr:uid="{00000000-0006-0000-0400-0000DD000000}">
      <text>
        <r>
          <rPr>
            <sz val="11"/>
            <color theme="1"/>
            <rFont val="Calibri"/>
            <family val="2"/>
            <scheme val="minor"/>
          </rPr>
          <t>======
ID#AAAArBa8dV4
neenu jose    (2023-03-12 07:57:04)
Solver found a solution. All constraints and optimality conditions are satisfied.</t>
        </r>
      </text>
    </comment>
    <comment ref="B17" authorId="0" shapeId="0" xr:uid="{00000000-0006-0000-0400-0000C7000000}">
      <text>
        <r>
          <rPr>
            <sz val="11"/>
            <color theme="1"/>
            <rFont val="Calibri"/>
            <family val="2"/>
            <scheme val="minor"/>
          </rPr>
          <t>======
ID#AAAArBa8dXY
neenu jose    (2023-03-12 07:57:04)
Solver could not find a feasible solution.</t>
        </r>
      </text>
    </comment>
    <comment ref="C17" authorId="0" shapeId="0" xr:uid="{00000000-0006-0000-0400-00003F000000}">
      <text>
        <r>
          <rPr>
            <sz val="11"/>
            <color theme="1"/>
            <rFont val="Calibri"/>
            <family val="2"/>
            <scheme val="minor"/>
          </rPr>
          <t>======
ID#AAAArBa8dg4
neenu jose    (2023-03-12 07:57:05)
Solver could not find a feasible solution.</t>
        </r>
      </text>
    </comment>
    <comment ref="D17" authorId="0" shapeId="0" xr:uid="{00000000-0006-0000-0400-00009C000000}">
      <text>
        <r>
          <rPr>
            <sz val="11"/>
            <color theme="1"/>
            <rFont val="Calibri"/>
            <family val="2"/>
            <scheme val="minor"/>
          </rPr>
          <t>======
ID#AAAArBa8dag
neenu jose    (2023-03-12 07:57:04)
Solver could not find a feasible solution.</t>
        </r>
      </text>
    </comment>
    <comment ref="E17" authorId="0" shapeId="0" xr:uid="{00000000-0006-0000-0400-00000C000000}">
      <text>
        <r>
          <rPr>
            <sz val="11"/>
            <color theme="1"/>
            <rFont val="Calibri"/>
            <family val="2"/>
            <scheme val="minor"/>
          </rPr>
          <t>======
ID#AAAAs1R4pk8
neenu jose    (2023-03-12 07:57:05)
Solver found an integer solution within tolerance. All constraints are satisfied.</t>
        </r>
      </text>
    </comment>
    <comment ref="F17" authorId="0" shapeId="0" xr:uid="{00000000-0006-0000-0400-000061000000}">
      <text>
        <r>
          <rPr>
            <sz val="11"/>
            <color theme="1"/>
            <rFont val="Calibri"/>
            <family val="2"/>
            <scheme val="minor"/>
          </rPr>
          <t>======
ID#AAAArBa8deo
neenu jose    (2023-03-12 07:57:05)
Solver found an integer solution within tolerance. All constraints are satisfied.</t>
        </r>
      </text>
    </comment>
    <comment ref="G17" authorId="0" shapeId="0" xr:uid="{00000000-0006-0000-0400-0000F0000000}">
      <text>
        <r>
          <rPr>
            <sz val="11"/>
            <color theme="1"/>
            <rFont val="Calibri"/>
            <family val="2"/>
            <scheme val="minor"/>
          </rPr>
          <t>======
ID#AAAArBa8dUc
neenu jose    (2023-03-12 07:57:04)
Solver found an integer solution within tolerance. All constraints are satisfied.</t>
        </r>
      </text>
    </comment>
    <comment ref="H17" authorId="0" shapeId="0" xr:uid="{00000000-0006-0000-0400-000014000000}">
      <text>
        <r>
          <rPr>
            <sz val="11"/>
            <color theme="1"/>
            <rFont val="Calibri"/>
            <family val="2"/>
            <scheme val="minor"/>
          </rPr>
          <t>======
ID#AAAAs1R4pkY
neenu jose    (2023-03-12 07:57:05)
Solver found an integer solution within tolerance. All constraints are satisfied.</t>
        </r>
      </text>
    </comment>
    <comment ref="I17" authorId="0" shapeId="0" xr:uid="{00000000-0006-0000-0400-00001F010000}">
      <text>
        <r>
          <rPr>
            <sz val="11"/>
            <color theme="1"/>
            <rFont val="Calibri"/>
            <family val="2"/>
            <scheme val="minor"/>
          </rPr>
          <t>======
ID#AAAArBa8dRc
neenu jose    (2023-03-12 07:57:04)
Solver found an integer solution within tolerance. All constraints are satisfied.</t>
        </r>
      </text>
    </comment>
    <comment ref="J17" authorId="0" shapeId="0" xr:uid="{00000000-0006-0000-0400-00006F000000}">
      <text>
        <r>
          <rPr>
            <sz val="11"/>
            <color theme="1"/>
            <rFont val="Calibri"/>
            <family val="2"/>
            <scheme val="minor"/>
          </rPr>
          <t>======
ID#AAAArBa8ddc
neenu jose    (2023-03-12 07:57:04)
Solver found an integer solution within tolerance. All constraints are satisfied.</t>
        </r>
      </text>
    </comment>
    <comment ref="K17" authorId="0" shapeId="0" xr:uid="{00000000-0006-0000-0400-000023000000}">
      <text>
        <r>
          <rPr>
            <sz val="11"/>
            <color theme="1"/>
            <rFont val="Calibri"/>
            <family val="2"/>
            <scheme val="minor"/>
          </rPr>
          <t>======
ID#AAAAs1R4pjI
neenu jose    (2023-03-12 07:57:05)
Solver found an integer solution within tolerance. All constraints are satisfied.</t>
        </r>
      </text>
    </comment>
    <comment ref="L17" authorId="0" shapeId="0" xr:uid="{00000000-0006-0000-0400-000076000000}">
      <text>
        <r>
          <rPr>
            <sz val="11"/>
            <color theme="1"/>
            <rFont val="Calibri"/>
            <family val="2"/>
            <scheme val="minor"/>
          </rPr>
          <t>======
ID#AAAArBa8ddA
neenu jose    (2023-03-12 07:57:04)
Solver found a solution. All constraints and optimality conditions are satisfied.</t>
        </r>
      </text>
    </comment>
    <comment ref="M17" authorId="0" shapeId="0" xr:uid="{00000000-0006-0000-0400-000021010000}">
      <text>
        <r>
          <rPr>
            <sz val="11"/>
            <color theme="1"/>
            <rFont val="Calibri"/>
            <family val="2"/>
            <scheme val="minor"/>
          </rPr>
          <t>======
ID#AAAArBa8dRQ
neenu jose    (2023-03-12 07:57:04)
Solver found a solution. All constraints and optimality conditions are satisfied.</t>
        </r>
      </text>
    </comment>
    <comment ref="N17" authorId="0" shapeId="0" xr:uid="{00000000-0006-0000-0400-00003A000000}">
      <text>
        <r>
          <rPr>
            <sz val="11"/>
            <color theme="1"/>
            <rFont val="Calibri"/>
            <family val="2"/>
            <scheme val="minor"/>
          </rPr>
          <t>======
ID#AAAArBa8dhQ
neenu jose    (2023-03-12 07:57:05)
Solver found a solution. All constraints and optimality conditions are satisfied.</t>
        </r>
      </text>
    </comment>
    <comment ref="O17" authorId="0" shapeId="0" xr:uid="{00000000-0006-0000-0400-0000BA000000}">
      <text>
        <r>
          <rPr>
            <sz val="11"/>
            <color theme="1"/>
            <rFont val="Calibri"/>
            <family val="2"/>
            <scheme val="minor"/>
          </rPr>
          <t>======
ID#AAAArBa8dYM
neenu jose    (2023-03-12 07:57:04)
Solver found a solution. All constraints and optimality conditions are satisfied.</t>
        </r>
      </text>
    </comment>
    <comment ref="P17" authorId="0" shapeId="0" xr:uid="{00000000-0006-0000-0400-0000FC000000}">
      <text>
        <r>
          <rPr>
            <sz val="11"/>
            <color theme="1"/>
            <rFont val="Calibri"/>
            <family val="2"/>
            <scheme val="minor"/>
          </rPr>
          <t>======
ID#AAAArBa8dTo
neenu jose    (2023-03-12 07:57:04)
Solver found a solution. All constraints and optimality conditions are satisfied.</t>
        </r>
      </text>
    </comment>
    <comment ref="Q17" authorId="0" shapeId="0" xr:uid="{00000000-0006-0000-0400-0000E4000000}">
      <text>
        <r>
          <rPr>
            <sz val="11"/>
            <color theme="1"/>
            <rFont val="Calibri"/>
            <family val="2"/>
            <scheme val="minor"/>
          </rPr>
          <t>======
ID#AAAArBa8dVQ
neenu jose    (2023-03-12 07:57:04)
Solver found a solution. All constraints and optimality conditions are satisfied.</t>
        </r>
      </text>
    </comment>
    <comment ref="B18" authorId="0" shapeId="0" xr:uid="{00000000-0006-0000-0400-000003000000}">
      <text>
        <r>
          <rPr>
            <sz val="11"/>
            <color theme="1"/>
            <rFont val="Calibri"/>
            <family val="2"/>
            <scheme val="minor"/>
          </rPr>
          <t>======
ID#AAAAs1R4plk
neenu jose    (2023-03-12 07:57:05)
Solver could not find a feasible solution.</t>
        </r>
      </text>
    </comment>
    <comment ref="C18" authorId="0" shapeId="0" xr:uid="{00000000-0006-0000-0400-000025000000}">
      <text>
        <r>
          <rPr>
            <sz val="11"/>
            <color theme="1"/>
            <rFont val="Calibri"/>
            <family val="2"/>
            <scheme val="minor"/>
          </rPr>
          <t>======
ID#AAAAs1R4pjQ
neenu jose    (2023-03-12 07:57:05)
Solver could not find a feasible solution.</t>
        </r>
      </text>
    </comment>
    <comment ref="D18" authorId="0" shapeId="0" xr:uid="{00000000-0006-0000-0400-0000B4000000}">
      <text>
        <r>
          <rPr>
            <sz val="11"/>
            <color theme="1"/>
            <rFont val="Calibri"/>
            <family val="2"/>
            <scheme val="minor"/>
          </rPr>
          <t>======
ID#AAAArBa8dYw
neenu jose    (2023-03-12 07:57:04)
Solver could not find a feasible solution.</t>
        </r>
      </text>
    </comment>
    <comment ref="E18" authorId="0" shapeId="0" xr:uid="{00000000-0006-0000-0400-00002C010000}">
      <text>
        <r>
          <rPr>
            <sz val="11"/>
            <color theme="1"/>
            <rFont val="Calibri"/>
            <family val="2"/>
            <scheme val="minor"/>
          </rPr>
          <t>======
ID#AAAArBa8dQc
neenu jose    (2023-03-12 07:57:04)
Solver found an integer solution within tolerance. All constraints are satisfied.</t>
        </r>
      </text>
    </comment>
    <comment ref="F18" authorId="0" shapeId="0" xr:uid="{00000000-0006-0000-0400-0000EC000000}">
      <text>
        <r>
          <rPr>
            <sz val="11"/>
            <color theme="1"/>
            <rFont val="Calibri"/>
            <family val="2"/>
            <scheme val="minor"/>
          </rPr>
          <t>======
ID#AAAArBa8dUs
neenu jose    (2023-03-12 07:57:04)
Solver found an integer solution within tolerance. All constraints are satisfied.</t>
        </r>
      </text>
    </comment>
    <comment ref="G18" authorId="0" shapeId="0" xr:uid="{00000000-0006-0000-0400-0000CB000000}">
      <text>
        <r>
          <rPr>
            <sz val="11"/>
            <color theme="1"/>
            <rFont val="Calibri"/>
            <family val="2"/>
            <scheme val="minor"/>
          </rPr>
          <t>======
ID#AAAArBa8dXI
neenu jose    (2023-03-12 07:57:04)
Solver found an integer solution within tolerance. All constraints are satisfied.</t>
        </r>
      </text>
    </comment>
    <comment ref="H18" authorId="0" shapeId="0" xr:uid="{00000000-0006-0000-0400-00004C010000}">
      <text>
        <r>
          <rPr>
            <sz val="11"/>
            <color theme="1"/>
            <rFont val="Calibri"/>
            <family val="2"/>
            <scheme val="minor"/>
          </rPr>
          <t>======
ID#AAAArBa8dOY
neenu jose    (2023-03-12 07:57:04)
Solver found an integer solution within tolerance. All constraints are satisfied.</t>
        </r>
      </text>
    </comment>
    <comment ref="I18" authorId="0" shapeId="0" xr:uid="{00000000-0006-0000-0400-000033000000}">
      <text>
        <r>
          <rPr>
            <sz val="11"/>
            <color theme="1"/>
            <rFont val="Calibri"/>
            <family val="2"/>
            <scheme val="minor"/>
          </rPr>
          <t>======
ID#AAAArBa8dhk
neenu jose    (2023-03-12 07:57:05)
Solver found an integer solution within tolerance. All constraints are satisfied.</t>
        </r>
      </text>
    </comment>
    <comment ref="J18" authorId="0" shapeId="0" xr:uid="{00000000-0006-0000-0400-00002D000000}">
      <text>
        <r>
          <rPr>
            <sz val="11"/>
            <color theme="1"/>
            <rFont val="Calibri"/>
            <family val="2"/>
            <scheme val="minor"/>
          </rPr>
          <t>======
ID#AAAArBa8diI
neenu jose    (2023-03-12 07:57:05)
Solver found an integer solution within tolerance. All constraints are satisfied.</t>
        </r>
      </text>
    </comment>
    <comment ref="K18" authorId="0" shapeId="0" xr:uid="{00000000-0006-0000-0400-000032010000}">
      <text>
        <r>
          <rPr>
            <sz val="11"/>
            <color theme="1"/>
            <rFont val="Calibri"/>
            <family val="2"/>
            <scheme val="minor"/>
          </rPr>
          <t>======
ID#AAAArBa8dQA
neenu jose    (2023-03-12 07:57:04)
Solver found an integer solution within tolerance. All constraints are satisfied.</t>
        </r>
      </text>
    </comment>
    <comment ref="L18" authorId="0" shapeId="0" xr:uid="{00000000-0006-0000-0400-000047010000}">
      <text>
        <r>
          <rPr>
            <sz val="11"/>
            <color theme="1"/>
            <rFont val="Calibri"/>
            <family val="2"/>
            <scheme val="minor"/>
          </rPr>
          <t>======
ID#AAAArBa8dOk
neenu jose    (2023-03-12 07:57:04)
Solver found an integer solution within tolerance. All constraints are satisfied.</t>
        </r>
      </text>
    </comment>
    <comment ref="M18" authorId="0" shapeId="0" xr:uid="{00000000-0006-0000-0400-000018000000}">
      <text>
        <r>
          <rPr>
            <sz val="11"/>
            <color theme="1"/>
            <rFont val="Calibri"/>
            <family val="2"/>
            <scheme val="minor"/>
          </rPr>
          <t>======
ID#AAAAs1R4pkM
neenu jose    (2023-03-12 07:57:05)
Solver found a solution. All constraints and optimality conditions are satisfied.</t>
        </r>
      </text>
    </comment>
    <comment ref="N18" authorId="0" shapeId="0" xr:uid="{00000000-0006-0000-0400-00002F000000}">
      <text>
        <r>
          <rPr>
            <sz val="11"/>
            <color theme="1"/>
            <rFont val="Calibri"/>
            <family val="2"/>
            <scheme val="minor"/>
          </rPr>
          <t>======
ID#AAAArBa8diA
neenu jose    (2023-03-12 07:57:05)
Solver found a solution. All constraints and optimality conditions are satisfied.</t>
        </r>
      </text>
    </comment>
    <comment ref="O18" authorId="0" shapeId="0" xr:uid="{00000000-0006-0000-0400-0000A4000000}">
      <text>
        <r>
          <rPr>
            <sz val="11"/>
            <color theme="1"/>
            <rFont val="Calibri"/>
            <family val="2"/>
            <scheme val="minor"/>
          </rPr>
          <t>======
ID#AAAArBa8dZ4
neenu jose    (2023-03-12 07:57:04)
Solver found a solution. All constraints and optimality conditions are satisfied.</t>
        </r>
      </text>
    </comment>
    <comment ref="P18" authorId="0" shapeId="0" xr:uid="{00000000-0006-0000-0400-000042010000}">
      <text>
        <r>
          <rPr>
            <sz val="11"/>
            <color theme="1"/>
            <rFont val="Calibri"/>
            <family val="2"/>
            <scheme val="minor"/>
          </rPr>
          <t>======
ID#AAAArBa8dO4
neenu jose    (2023-03-12 07:57:04)
Solver found a solution. All constraints and optimality conditions are satisfied.</t>
        </r>
      </text>
    </comment>
    <comment ref="Q18" authorId="0" shapeId="0" xr:uid="{00000000-0006-0000-0400-0000B7000000}">
      <text>
        <r>
          <rPr>
            <sz val="11"/>
            <color theme="1"/>
            <rFont val="Calibri"/>
            <family val="2"/>
            <scheme val="minor"/>
          </rPr>
          <t>======
ID#AAAArBa8dYk
neenu jose    (2023-03-12 07:57:04)
Solver found a solution. All constraints and optimality conditions are satisfied.</t>
        </r>
      </text>
    </comment>
    <comment ref="B19" authorId="0" shapeId="0" xr:uid="{00000000-0006-0000-0400-00000C010000}">
      <text>
        <r>
          <rPr>
            <sz val="11"/>
            <color theme="1"/>
            <rFont val="Calibri"/>
            <family val="2"/>
            <scheme val="minor"/>
          </rPr>
          <t>======
ID#AAAArBa8dSs
neenu jose    (2023-03-12 07:57:04)
Solver could not find a feasible solution.</t>
        </r>
      </text>
    </comment>
    <comment ref="C19" authorId="0" shapeId="0" xr:uid="{00000000-0006-0000-0400-00007F000000}">
      <text>
        <r>
          <rPr>
            <sz val="11"/>
            <color theme="1"/>
            <rFont val="Calibri"/>
            <family val="2"/>
            <scheme val="minor"/>
          </rPr>
          <t>======
ID#AAAArBa8dcg
neenu jose    (2023-03-12 07:57:04)
Solver could not find a feasible solution.</t>
        </r>
      </text>
    </comment>
    <comment ref="D19" authorId="0" shapeId="0" xr:uid="{00000000-0006-0000-0400-000043010000}">
      <text>
        <r>
          <rPr>
            <sz val="11"/>
            <color theme="1"/>
            <rFont val="Calibri"/>
            <family val="2"/>
            <scheme val="minor"/>
          </rPr>
          <t>======
ID#AAAArBa8dO8
neenu jose    (2023-03-12 07:57:04)
Solver could not find a feasible solution.</t>
        </r>
      </text>
    </comment>
    <comment ref="E19" authorId="0" shapeId="0" xr:uid="{00000000-0006-0000-0400-00004A000000}">
      <text>
        <r>
          <rPr>
            <sz val="11"/>
            <color theme="1"/>
            <rFont val="Calibri"/>
            <family val="2"/>
            <scheme val="minor"/>
          </rPr>
          <t>======
ID#AAAArBa8dgI
neenu jose    (2023-03-12 07:57:05)
Solver found an integer solution within tolerance. All constraints are satisfied.</t>
        </r>
      </text>
    </comment>
    <comment ref="F19" authorId="0" shapeId="0" xr:uid="{00000000-0006-0000-0400-000019000000}">
      <text>
        <r>
          <rPr>
            <sz val="11"/>
            <color theme="1"/>
            <rFont val="Calibri"/>
            <family val="2"/>
            <scheme val="minor"/>
          </rPr>
          <t>======
ID#AAAAs1R4pkE
neenu jose    (2023-03-12 07:57:05)
Solver found an integer solution within tolerance. All constraints are satisfied.</t>
        </r>
      </text>
    </comment>
    <comment ref="G19" authorId="0" shapeId="0" xr:uid="{00000000-0006-0000-0400-0000E8000000}">
      <text>
        <r>
          <rPr>
            <sz val="11"/>
            <color theme="1"/>
            <rFont val="Calibri"/>
            <family val="2"/>
            <scheme val="minor"/>
          </rPr>
          <t>======
ID#AAAArBa8dVE
neenu jose    (2023-03-12 07:57:04)
Solver found an integer solution within tolerance. All constraints are satisfied.</t>
        </r>
      </text>
    </comment>
    <comment ref="H19" authorId="0" shapeId="0" xr:uid="{00000000-0006-0000-0400-00001A000000}">
      <text>
        <r>
          <rPr>
            <sz val="11"/>
            <color theme="1"/>
            <rFont val="Calibri"/>
            <family val="2"/>
            <scheme val="minor"/>
          </rPr>
          <t>======
ID#AAAAs1R4pkA
neenu jose    (2023-03-12 07:57:05)
Solver found an integer solution within tolerance. All constraints are satisfied.</t>
        </r>
      </text>
    </comment>
    <comment ref="I19" authorId="0" shapeId="0" xr:uid="{00000000-0006-0000-0400-00005C000000}">
      <text>
        <r>
          <rPr>
            <sz val="11"/>
            <color theme="1"/>
            <rFont val="Calibri"/>
            <family val="2"/>
            <scheme val="minor"/>
          </rPr>
          <t>======
ID#AAAArBa8de0
neenu jose    (2023-03-12 07:57:05)
Solver found an integer solution within tolerance. All constraints are satisfied.</t>
        </r>
      </text>
    </comment>
    <comment ref="J19" authorId="0" shapeId="0" xr:uid="{00000000-0006-0000-0400-0000EF000000}">
      <text>
        <r>
          <rPr>
            <sz val="11"/>
            <color theme="1"/>
            <rFont val="Calibri"/>
            <family val="2"/>
            <scheme val="minor"/>
          </rPr>
          <t>======
ID#AAAArBa8dUo
neenu jose    (2023-03-12 07:57:04)
Solver found an integer solution within tolerance. All constraints are satisfied.</t>
        </r>
      </text>
    </comment>
    <comment ref="K19" authorId="0" shapeId="0" xr:uid="{00000000-0006-0000-0400-000039000000}">
      <text>
        <r>
          <rPr>
            <sz val="11"/>
            <color theme="1"/>
            <rFont val="Calibri"/>
            <family val="2"/>
            <scheme val="minor"/>
          </rPr>
          <t>======
ID#AAAArBa8dhM
neenu jose    (2023-03-12 07:57:05)
Solver found an integer solution within tolerance. All constraints are satisfied.</t>
        </r>
      </text>
    </comment>
    <comment ref="L19" authorId="0" shapeId="0" xr:uid="{00000000-0006-0000-0400-000008000000}">
      <text>
        <r>
          <rPr>
            <sz val="11"/>
            <color theme="1"/>
            <rFont val="Calibri"/>
            <family val="2"/>
            <scheme val="minor"/>
          </rPr>
          <t>======
ID#AAAAs1R4plI
neenu jose    (2023-03-12 07:57:05)
Solver found an integer solution within tolerance. All constraints are satisfied.</t>
        </r>
      </text>
    </comment>
    <comment ref="M19" authorId="0" shapeId="0" xr:uid="{00000000-0006-0000-0400-0000DC000000}">
      <text>
        <r>
          <rPr>
            <sz val="11"/>
            <color theme="1"/>
            <rFont val="Calibri"/>
            <family val="2"/>
            <scheme val="minor"/>
          </rPr>
          <t>======
ID#AAAArBa8dVw
neenu jose    (2023-03-12 07:57:04)
Solver found an integer solution within tolerance. All constraints are satisfied.</t>
        </r>
      </text>
    </comment>
    <comment ref="N19" authorId="0" shapeId="0" xr:uid="{00000000-0006-0000-0400-00005A000000}">
      <text>
        <r>
          <rPr>
            <sz val="11"/>
            <color theme="1"/>
            <rFont val="Calibri"/>
            <family val="2"/>
            <scheme val="minor"/>
          </rPr>
          <t>======
ID#AAAArBa8dfA
neenu jose    (2023-03-12 07:57:05)
Solver found a solution. All constraints and optimality conditions are satisfied.</t>
        </r>
      </text>
    </comment>
    <comment ref="O19" authorId="0" shapeId="0" xr:uid="{00000000-0006-0000-0400-00006E000000}">
      <text>
        <r>
          <rPr>
            <sz val="11"/>
            <color theme="1"/>
            <rFont val="Calibri"/>
            <family val="2"/>
            <scheme val="minor"/>
          </rPr>
          <t>======
ID#AAAArBa8ddg
neenu jose    (2023-03-12 07:57:04)
Solver found a solution. All constraints and optimality conditions are satisfied.</t>
        </r>
      </text>
    </comment>
    <comment ref="P19" authorId="0" shapeId="0" xr:uid="{00000000-0006-0000-0400-000075000000}">
      <text>
        <r>
          <rPr>
            <sz val="11"/>
            <color theme="1"/>
            <rFont val="Calibri"/>
            <family val="2"/>
            <scheme val="minor"/>
          </rPr>
          <t>======
ID#AAAArBa8ddI
neenu jose    (2023-03-12 07:57:04)
Solver found a solution. All constraints and optimality conditions are satisfied.</t>
        </r>
      </text>
    </comment>
    <comment ref="Q19" authorId="0" shapeId="0" xr:uid="{00000000-0006-0000-0400-000024010000}">
      <text>
        <r>
          <rPr>
            <sz val="11"/>
            <color theme="1"/>
            <rFont val="Calibri"/>
            <family val="2"/>
            <scheme val="minor"/>
          </rPr>
          <t>======
ID#AAAArBa8dRA
neenu jose    (2023-03-12 07:57:04)
Solver found a solution. All constraints and optimality conditions are satisfied.</t>
        </r>
      </text>
    </comment>
    <comment ref="B20" authorId="0" shapeId="0" xr:uid="{00000000-0006-0000-0400-0000F8000000}">
      <text>
        <r>
          <rPr>
            <sz val="11"/>
            <color theme="1"/>
            <rFont val="Calibri"/>
            <family val="2"/>
            <scheme val="minor"/>
          </rPr>
          <t>======
ID#AAAArBa8dT8
neenu jose    (2023-03-12 07:57:04)
Solver could not find a feasible solution.</t>
        </r>
      </text>
    </comment>
    <comment ref="C20" authorId="0" shapeId="0" xr:uid="{00000000-0006-0000-0400-00002E010000}">
      <text>
        <r>
          <rPr>
            <sz val="11"/>
            <color theme="1"/>
            <rFont val="Calibri"/>
            <family val="2"/>
            <scheme val="minor"/>
          </rPr>
          <t>======
ID#AAAArBa8dQM
neenu jose    (2023-03-12 07:57:04)
Solver could not find a feasible solution.</t>
        </r>
      </text>
    </comment>
    <comment ref="D20" authorId="0" shapeId="0" xr:uid="{00000000-0006-0000-0400-00003C000000}">
      <text>
        <r>
          <rPr>
            <sz val="11"/>
            <color theme="1"/>
            <rFont val="Calibri"/>
            <family val="2"/>
            <scheme val="minor"/>
          </rPr>
          <t>======
ID#AAAArBa8dhI
neenu jose    (2023-03-12 07:57:05)
Solver could not find a feasible solution.</t>
        </r>
      </text>
    </comment>
    <comment ref="E20" authorId="0" shapeId="0" xr:uid="{00000000-0006-0000-0400-0000C4000000}">
      <text>
        <r>
          <rPr>
            <sz val="11"/>
            <color theme="1"/>
            <rFont val="Calibri"/>
            <family val="2"/>
            <scheme val="minor"/>
          </rPr>
          <t>======
ID#AAAArBa8dXo
neenu jose    (2023-03-12 07:57:04)
Solver found an integer solution within tolerance. All constraints are satisfied.</t>
        </r>
      </text>
    </comment>
    <comment ref="F20" authorId="0" shapeId="0" xr:uid="{00000000-0006-0000-0400-000014010000}">
      <text>
        <r>
          <rPr>
            <sz val="11"/>
            <color theme="1"/>
            <rFont val="Calibri"/>
            <family val="2"/>
            <scheme val="minor"/>
          </rPr>
          <t>======
ID#AAAArBa8dSI
neenu jose    (2023-03-12 07:57:04)
Solver found an integer solution within tolerance. All constraints are satisfied.</t>
        </r>
      </text>
    </comment>
    <comment ref="G20" authorId="0" shapeId="0" xr:uid="{00000000-0006-0000-0400-00000B010000}">
      <text>
        <r>
          <rPr>
            <sz val="11"/>
            <color theme="1"/>
            <rFont val="Calibri"/>
            <family val="2"/>
            <scheme val="minor"/>
          </rPr>
          <t>======
ID#AAAArBa8dSo
neenu jose    (2023-03-12 07:57:04)
Solver found an integer solution within tolerance. All constraints are satisfied.</t>
        </r>
      </text>
    </comment>
    <comment ref="H20" authorId="0" shapeId="0" xr:uid="{00000000-0006-0000-0400-000048010000}">
      <text>
        <r>
          <rPr>
            <sz val="11"/>
            <color theme="1"/>
            <rFont val="Calibri"/>
            <family val="2"/>
            <scheme val="minor"/>
          </rPr>
          <t>======
ID#AAAArBa8dOo
neenu jose    (2023-03-12 07:57:04)
Solver found an integer solution within tolerance. All constraints are satisfied.</t>
        </r>
      </text>
    </comment>
    <comment ref="I20" authorId="0" shapeId="0" xr:uid="{00000000-0006-0000-0400-000070000000}">
      <text>
        <r>
          <rPr>
            <sz val="11"/>
            <color theme="1"/>
            <rFont val="Calibri"/>
            <family val="2"/>
            <scheme val="minor"/>
          </rPr>
          <t>======
ID#AAAArBa8ddY
neenu jose    (2023-03-12 07:57:04)
Solver found an integer solution within tolerance. All constraints are satisfied.</t>
        </r>
      </text>
    </comment>
    <comment ref="J20" authorId="0" shapeId="0" xr:uid="{00000000-0006-0000-0400-00004F010000}">
      <text>
        <r>
          <rPr>
            <sz val="11"/>
            <color theme="1"/>
            <rFont val="Calibri"/>
            <family val="2"/>
            <scheme val="minor"/>
          </rPr>
          <t>======
ID#AAAArBa8dOI
neenu jose    (2023-03-12 07:57:04)
Solver found an integer solution within tolerance. All constraints are satisfied.</t>
        </r>
      </text>
    </comment>
    <comment ref="K20" authorId="0" shapeId="0" xr:uid="{00000000-0006-0000-0400-00003C010000}">
      <text>
        <r>
          <rPr>
            <sz val="11"/>
            <color theme="1"/>
            <rFont val="Calibri"/>
            <family val="2"/>
            <scheme val="minor"/>
          </rPr>
          <t>======
ID#AAAArBa8dPY
neenu jose    (2023-03-12 07:57:04)
Solver found an integer solution within tolerance. All constraints are satisfied.</t>
        </r>
      </text>
    </comment>
    <comment ref="L20" authorId="0" shapeId="0" xr:uid="{00000000-0006-0000-0400-000094000000}">
      <text>
        <r>
          <rPr>
            <sz val="11"/>
            <color theme="1"/>
            <rFont val="Calibri"/>
            <family val="2"/>
            <scheme val="minor"/>
          </rPr>
          <t>======
ID#AAAArBa8da4
neenu jose    (2023-03-12 07:57:04)
Solver found an integer solution within tolerance. All constraints are satisfied.</t>
        </r>
      </text>
    </comment>
    <comment ref="M20" authorId="0" shapeId="0" xr:uid="{00000000-0006-0000-0400-00004F000000}">
      <text>
        <r>
          <rPr>
            <sz val="11"/>
            <color theme="1"/>
            <rFont val="Calibri"/>
            <family val="2"/>
            <scheme val="minor"/>
          </rPr>
          <t>======
ID#AAAArBa8dfw
neenu jose    (2023-03-12 07:57:05)
Solver found an integer solution within tolerance. All constraints are satisfied.</t>
        </r>
      </text>
    </comment>
    <comment ref="N20" authorId="0" shapeId="0" xr:uid="{00000000-0006-0000-0400-00000D000000}">
      <text>
        <r>
          <rPr>
            <sz val="11"/>
            <color theme="1"/>
            <rFont val="Calibri"/>
            <family val="2"/>
            <scheme val="minor"/>
          </rPr>
          <t>======
ID#AAAAs1R4pkw
neenu jose    (2023-03-12 07:57:05)
Solver found an integer solution within tolerance. All constraints are satisfied.</t>
        </r>
      </text>
    </comment>
    <comment ref="O20" authorId="0" shapeId="0" xr:uid="{00000000-0006-0000-0400-0000C6000000}">
      <text>
        <r>
          <rPr>
            <sz val="11"/>
            <color theme="1"/>
            <rFont val="Calibri"/>
            <family val="2"/>
            <scheme val="minor"/>
          </rPr>
          <t>======
ID#AAAArBa8dXg
neenu jose    (2023-03-12 07:57:04)
Solver found a solution. All constraints and optimality conditions are satisfied.</t>
        </r>
      </text>
    </comment>
    <comment ref="P20" authorId="0" shapeId="0" xr:uid="{00000000-0006-0000-0400-000052000000}">
      <text>
        <r>
          <rPr>
            <sz val="11"/>
            <color theme="1"/>
            <rFont val="Calibri"/>
            <family val="2"/>
            <scheme val="minor"/>
          </rPr>
          <t>======
ID#AAAArBa8dfc
neenu jose    (2023-03-12 07:57:05)
Solver found a solution. All constraints and optimality conditions are satisfied.</t>
        </r>
      </text>
    </comment>
    <comment ref="Q20" authorId="0" shapeId="0" xr:uid="{00000000-0006-0000-0400-0000A5000000}">
      <text>
        <r>
          <rPr>
            <sz val="11"/>
            <color theme="1"/>
            <rFont val="Calibri"/>
            <family val="2"/>
            <scheme val="minor"/>
          </rPr>
          <t>======
ID#AAAArBa8dZ0
neenu jose    (2023-03-12 07:57:04)
Solver found a solution. All constraints and optimality conditions are satisfied.</t>
        </r>
      </text>
    </comment>
    <comment ref="B21" authorId="0" shapeId="0" xr:uid="{00000000-0006-0000-0400-000007010000}">
      <text>
        <r>
          <rPr>
            <sz val="11"/>
            <color theme="1"/>
            <rFont val="Calibri"/>
            <family val="2"/>
            <scheme val="minor"/>
          </rPr>
          <t>======
ID#AAAArBa8dTE
neenu jose    (2023-03-12 07:57:04)
Solver could not find a feasible solution.</t>
        </r>
      </text>
    </comment>
    <comment ref="C21" authorId="0" shapeId="0" xr:uid="{00000000-0006-0000-0400-000018010000}">
      <text>
        <r>
          <rPr>
            <sz val="11"/>
            <color theme="1"/>
            <rFont val="Calibri"/>
            <family val="2"/>
            <scheme val="minor"/>
          </rPr>
          <t>======
ID#AAAArBa8dR8
neenu jose    (2023-03-12 07:57:04)
Solver could not find a feasible solution.</t>
        </r>
      </text>
    </comment>
    <comment ref="D21" authorId="0" shapeId="0" xr:uid="{00000000-0006-0000-0400-0000C9000000}">
      <text>
        <r>
          <rPr>
            <sz val="11"/>
            <color theme="1"/>
            <rFont val="Calibri"/>
            <family val="2"/>
            <scheme val="minor"/>
          </rPr>
          <t>======
ID#AAAArBa8dXM
neenu jose    (2023-03-12 07:57:04)
Solver could not find a feasible solution.</t>
        </r>
      </text>
    </comment>
    <comment ref="E21" authorId="0" shapeId="0" xr:uid="{00000000-0006-0000-0400-000097000000}">
      <text>
        <r>
          <rPr>
            <sz val="11"/>
            <color theme="1"/>
            <rFont val="Calibri"/>
            <family val="2"/>
            <scheme val="minor"/>
          </rPr>
          <t>======
ID#AAAArBa8das
neenu jose    (2023-03-12 07:57:04)
Solver found an integer solution within tolerance. All constraints are satisfied.</t>
        </r>
      </text>
    </comment>
    <comment ref="F21" authorId="0" shapeId="0" xr:uid="{00000000-0006-0000-0400-000022000000}">
      <text>
        <r>
          <rPr>
            <sz val="11"/>
            <color theme="1"/>
            <rFont val="Calibri"/>
            <family val="2"/>
            <scheme val="minor"/>
          </rPr>
          <t>======
ID#AAAAs1R4pjU
neenu jose    (2023-03-12 07:57:05)
Solver found an integer solution within tolerance. All constraints are satisfied.</t>
        </r>
      </text>
    </comment>
    <comment ref="G21" authorId="0" shapeId="0" xr:uid="{00000000-0006-0000-0400-000032000000}">
      <text>
        <r>
          <rPr>
            <sz val="11"/>
            <color theme="1"/>
            <rFont val="Calibri"/>
            <family val="2"/>
            <scheme val="minor"/>
          </rPr>
          <t>======
ID#AAAArBa8dhw
neenu jose    (2023-03-12 07:57:05)
Solver found an integer solution within tolerance. All constraints are satisfied.</t>
        </r>
      </text>
    </comment>
    <comment ref="H21" authorId="0" shapeId="0" xr:uid="{00000000-0006-0000-0400-000054000000}">
      <text>
        <r>
          <rPr>
            <sz val="11"/>
            <color theme="1"/>
            <rFont val="Calibri"/>
            <family val="2"/>
            <scheme val="minor"/>
          </rPr>
          <t>======
ID#AAAArBa8dfY
neenu jose    (2023-03-12 07:57:05)
Solver found an integer solution within tolerance. All constraints are satisfied.</t>
        </r>
      </text>
    </comment>
    <comment ref="I21" authorId="0" shapeId="0" xr:uid="{00000000-0006-0000-0400-0000A9000000}">
      <text>
        <r>
          <rPr>
            <sz val="11"/>
            <color theme="1"/>
            <rFont val="Calibri"/>
            <family val="2"/>
            <scheme val="minor"/>
          </rPr>
          <t>======
ID#AAAArBa8dZY
neenu jose    (2023-03-12 07:57:04)
Solver found an integer solution within tolerance. All constraints are satisfied.</t>
        </r>
      </text>
    </comment>
    <comment ref="J21" authorId="0" shapeId="0" xr:uid="{00000000-0006-0000-0400-000045010000}">
      <text>
        <r>
          <rPr>
            <sz val="11"/>
            <color theme="1"/>
            <rFont val="Calibri"/>
            <family val="2"/>
            <scheme val="minor"/>
          </rPr>
          <t>======
ID#AAAArBa8dOw
neenu jose    (2023-03-12 07:57:04)
Solver found an integer solution within tolerance. All constraints are satisfied.</t>
        </r>
      </text>
    </comment>
    <comment ref="K21" authorId="0" shapeId="0" xr:uid="{00000000-0006-0000-0400-000030000000}">
      <text>
        <r>
          <rPr>
            <sz val="11"/>
            <color theme="1"/>
            <rFont val="Calibri"/>
            <family val="2"/>
            <scheme val="minor"/>
          </rPr>
          <t>======
ID#AAAArBa8dh4
neenu jose    (2023-03-12 07:57:05)
Solver found an integer solution within tolerance. All constraints are satisfied.</t>
        </r>
      </text>
    </comment>
    <comment ref="L21" authorId="0" shapeId="0" xr:uid="{00000000-0006-0000-0400-0000E5000000}">
      <text>
        <r>
          <rPr>
            <sz val="11"/>
            <color theme="1"/>
            <rFont val="Calibri"/>
            <family val="2"/>
            <scheme val="minor"/>
          </rPr>
          <t>======
ID#AAAArBa8dVU
neenu jose    (2023-03-12 07:57:04)
Solver found an integer solution within tolerance. All constraints are satisfied.</t>
        </r>
      </text>
    </comment>
    <comment ref="M21" authorId="0" shapeId="0" xr:uid="{00000000-0006-0000-0400-0000A8000000}">
      <text>
        <r>
          <rPr>
            <sz val="11"/>
            <color theme="1"/>
            <rFont val="Calibri"/>
            <family val="2"/>
            <scheme val="minor"/>
          </rPr>
          <t>======
ID#AAAArBa8dZk
neenu jose    (2023-03-12 07:57:04)
Solver found an integer solution within tolerance. All constraints are satisfied.</t>
        </r>
      </text>
    </comment>
    <comment ref="N21" authorId="0" shapeId="0" xr:uid="{00000000-0006-0000-0400-00001E000000}">
      <text>
        <r>
          <rPr>
            <sz val="11"/>
            <color theme="1"/>
            <rFont val="Calibri"/>
            <family val="2"/>
            <scheme val="minor"/>
          </rPr>
          <t>======
ID#AAAAs1R4pj0
neenu jose    (2023-03-12 07:57:05)
Solver found an integer solution within tolerance. All constraints are satisfied.</t>
        </r>
      </text>
    </comment>
    <comment ref="O21" authorId="0" shapeId="0" xr:uid="{00000000-0006-0000-0400-00004B010000}">
      <text>
        <r>
          <rPr>
            <sz val="11"/>
            <color theme="1"/>
            <rFont val="Calibri"/>
            <family val="2"/>
            <scheme val="minor"/>
          </rPr>
          <t>======
ID#AAAArBa8dOU
neenu jose    (2023-03-12 07:57:04)
Solver found an integer solution within tolerance. All constraints are satisfied.</t>
        </r>
      </text>
    </comment>
    <comment ref="P21" authorId="0" shapeId="0" xr:uid="{00000000-0006-0000-0400-000063000000}">
      <text>
        <r>
          <rPr>
            <sz val="11"/>
            <color theme="1"/>
            <rFont val="Calibri"/>
            <family val="2"/>
            <scheme val="minor"/>
          </rPr>
          <t>======
ID#AAAArBa8deg
neenu jose    (2023-03-12 07:57:05)
Solver found a solution. All constraints and optimality conditions are satisfied.</t>
        </r>
      </text>
    </comment>
    <comment ref="Q21" authorId="0" shapeId="0" xr:uid="{00000000-0006-0000-0400-0000CD000000}">
      <text>
        <r>
          <rPr>
            <sz val="11"/>
            <color theme="1"/>
            <rFont val="Calibri"/>
            <family val="2"/>
            <scheme val="minor"/>
          </rPr>
          <t>======
ID#AAAArBa8dW4
neenu jose    (2023-03-12 07:57:04)
Solver found a solution. All constraints and optimality conditions are satisfied.</t>
        </r>
      </text>
    </comment>
    <comment ref="B22" authorId="0" shapeId="0" xr:uid="{00000000-0006-0000-0400-00004C000000}">
      <text>
        <r>
          <rPr>
            <sz val="11"/>
            <color theme="1"/>
            <rFont val="Calibri"/>
            <family val="2"/>
            <scheme val="minor"/>
          </rPr>
          <t>======
ID#AAAArBa8dgA
neenu jose    (2023-03-12 07:57:05)
Solver could not find a feasible solution.</t>
        </r>
      </text>
    </comment>
    <comment ref="C22" authorId="0" shapeId="0" xr:uid="{00000000-0006-0000-0400-0000AE000000}">
      <text>
        <r>
          <rPr>
            <sz val="11"/>
            <color theme="1"/>
            <rFont val="Calibri"/>
            <family val="2"/>
            <scheme val="minor"/>
          </rPr>
          <t>======
ID#AAAArBa8dZM
neenu jose    (2023-03-12 07:57:04)
Solver could not find a feasible solution.</t>
        </r>
      </text>
    </comment>
    <comment ref="D22" authorId="0" shapeId="0" xr:uid="{00000000-0006-0000-0400-000067000000}">
      <text>
        <r>
          <rPr>
            <sz val="11"/>
            <color theme="1"/>
            <rFont val="Calibri"/>
            <family val="2"/>
            <scheme val="minor"/>
          </rPr>
          <t>======
ID#AAAArBa8deI
neenu jose    (2023-03-12 07:57:04)
Solver could not find a feasible solution.</t>
        </r>
      </text>
    </comment>
    <comment ref="E22" authorId="0" shapeId="0" xr:uid="{00000000-0006-0000-0400-00009F000000}">
      <text>
        <r>
          <rPr>
            <sz val="11"/>
            <color theme="1"/>
            <rFont val="Calibri"/>
            <family val="2"/>
            <scheme val="minor"/>
          </rPr>
          <t>======
ID#AAAArBa8daM
neenu jose    (2023-03-12 07:57:04)
Solver found an integer solution within tolerance. All constraints are satisfied.</t>
        </r>
      </text>
    </comment>
    <comment ref="F22" authorId="0" shapeId="0" xr:uid="{00000000-0006-0000-0400-0000B9000000}">
      <text>
        <r>
          <rPr>
            <sz val="11"/>
            <color theme="1"/>
            <rFont val="Calibri"/>
            <family val="2"/>
            <scheme val="minor"/>
          </rPr>
          <t>======
ID#AAAArBa8dYQ
neenu jose    (2023-03-12 07:57:04)
Solver found an integer solution within tolerance. All constraints are satisfied.</t>
        </r>
      </text>
    </comment>
    <comment ref="G22" authorId="0" shapeId="0" xr:uid="{00000000-0006-0000-0400-0000BF000000}">
      <text>
        <r>
          <rPr>
            <sz val="11"/>
            <color theme="1"/>
            <rFont val="Calibri"/>
            <family val="2"/>
            <scheme val="minor"/>
          </rPr>
          <t>======
ID#AAAArBa8dX4
neenu jose    (2023-03-12 07:57:04)
Solver found an integer solution within tolerance. All constraints are satisfied.</t>
        </r>
      </text>
    </comment>
    <comment ref="H22" authorId="0" shapeId="0" xr:uid="{00000000-0006-0000-0400-000071000000}">
      <text>
        <r>
          <rPr>
            <sz val="11"/>
            <color theme="1"/>
            <rFont val="Calibri"/>
            <family val="2"/>
            <scheme val="minor"/>
          </rPr>
          <t>======
ID#AAAArBa8ddU
neenu jose    (2023-03-12 07:57:04)
Solver found an integer solution within tolerance. All constraints are satisfied.</t>
        </r>
      </text>
    </comment>
    <comment ref="I22" authorId="0" shapeId="0" xr:uid="{00000000-0006-0000-0400-0000B8000000}">
      <text>
        <r>
          <rPr>
            <sz val="11"/>
            <color theme="1"/>
            <rFont val="Calibri"/>
            <family val="2"/>
            <scheme val="minor"/>
          </rPr>
          <t>======
ID#AAAArBa8dYU
neenu jose    (2023-03-12 07:57:04)
Solver found an integer solution within tolerance. All constraints are satisfied.</t>
        </r>
      </text>
    </comment>
    <comment ref="J22" authorId="0" shapeId="0" xr:uid="{00000000-0006-0000-0400-0000FD000000}">
      <text>
        <r>
          <rPr>
            <sz val="11"/>
            <color theme="1"/>
            <rFont val="Calibri"/>
            <family val="2"/>
            <scheme val="minor"/>
          </rPr>
          <t>======
ID#AAAArBa8dTs
neenu jose    (2023-03-12 07:57:04)
Solver found an integer solution within tolerance. All constraints are satisfied.</t>
        </r>
      </text>
    </comment>
    <comment ref="K22" authorId="0" shapeId="0" xr:uid="{00000000-0006-0000-0400-00006B000000}">
      <text>
        <r>
          <rPr>
            <sz val="11"/>
            <color theme="1"/>
            <rFont val="Calibri"/>
            <family val="2"/>
            <scheme val="minor"/>
          </rPr>
          <t>======
ID#AAAArBa8ddw
neenu jose    (2023-03-12 07:57:04)
Solver found an integer solution within tolerance. All constraints are satisfied.</t>
        </r>
      </text>
    </comment>
    <comment ref="L22" authorId="0" shapeId="0" xr:uid="{00000000-0006-0000-0400-00002F010000}">
      <text>
        <r>
          <rPr>
            <sz val="11"/>
            <color theme="1"/>
            <rFont val="Calibri"/>
            <family val="2"/>
            <scheme val="minor"/>
          </rPr>
          <t>======
ID#AAAArBa8dQQ
neenu jose    (2023-03-12 07:57:04)
Solver found an integer solution within tolerance. All constraints are satisfied.</t>
        </r>
      </text>
    </comment>
    <comment ref="M22" authorId="0" shapeId="0" xr:uid="{00000000-0006-0000-0400-0000D5000000}">
      <text>
        <r>
          <rPr>
            <sz val="11"/>
            <color theme="1"/>
            <rFont val="Calibri"/>
            <family val="2"/>
            <scheme val="minor"/>
          </rPr>
          <t>======
ID#AAAArBa8dWY
neenu jose    (2023-03-12 07:57:04)
Solver found an integer solution within tolerance. All constraints are satisfied.</t>
        </r>
      </text>
    </comment>
    <comment ref="N22" authorId="0" shapeId="0" xr:uid="{00000000-0006-0000-0400-0000B1000000}">
      <text>
        <r>
          <rPr>
            <sz val="11"/>
            <color theme="1"/>
            <rFont val="Calibri"/>
            <family val="2"/>
            <scheme val="minor"/>
          </rPr>
          <t>======
ID#AAAArBa8dY8
neenu jose    (2023-03-12 07:57:04)
Solver found an integer solution within tolerance. All constraints are satisfied.</t>
        </r>
      </text>
    </comment>
    <comment ref="O22" authorId="0" shapeId="0" xr:uid="{00000000-0006-0000-0400-000016010000}">
      <text>
        <r>
          <rPr>
            <sz val="11"/>
            <color theme="1"/>
            <rFont val="Calibri"/>
            <family val="2"/>
            <scheme val="minor"/>
          </rPr>
          <t>======
ID#AAAArBa8dSA
neenu jose    (2023-03-12 07:57:04)
Solver found an integer solution within tolerance. All constraints are satisfied.</t>
        </r>
      </text>
    </comment>
    <comment ref="P22" authorId="0" shapeId="0" xr:uid="{00000000-0006-0000-0400-000006000000}">
      <text>
        <r>
          <rPr>
            <sz val="11"/>
            <color theme="1"/>
            <rFont val="Calibri"/>
            <family val="2"/>
            <scheme val="minor"/>
          </rPr>
          <t>======
ID#AAAAs1R4plU
neenu jose    (2023-03-12 07:57:05)
Solver found an integer solution within tolerance. All constraints are satisfied.</t>
        </r>
      </text>
    </comment>
    <comment ref="Q22" authorId="0" shapeId="0" xr:uid="{00000000-0006-0000-0400-00007D000000}">
      <text>
        <r>
          <rPr>
            <sz val="11"/>
            <color theme="1"/>
            <rFont val="Calibri"/>
            <family val="2"/>
            <scheme val="minor"/>
          </rPr>
          <t>======
ID#AAAArBa8dck
neenu jose    (2023-03-12 07:57:04)
Solver found a solution. All constraints and optimality conditions are satisfied.</t>
        </r>
      </text>
    </comment>
    <comment ref="B23" authorId="0" shapeId="0" xr:uid="{00000000-0006-0000-0400-00006C000000}">
      <text>
        <r>
          <rPr>
            <sz val="11"/>
            <color theme="1"/>
            <rFont val="Calibri"/>
            <family val="2"/>
            <scheme val="minor"/>
          </rPr>
          <t>======
ID#AAAArBa8dd0
neenu jose    (2023-03-12 07:57:04)
Solver could not find a feasible solution.</t>
        </r>
      </text>
    </comment>
    <comment ref="C23" authorId="0" shapeId="0" xr:uid="{00000000-0006-0000-0400-0000DB000000}">
      <text>
        <r>
          <rPr>
            <sz val="11"/>
            <color theme="1"/>
            <rFont val="Calibri"/>
            <family val="2"/>
            <scheme val="minor"/>
          </rPr>
          <t>======
ID#AAAArBa8dV8
neenu jose    (2023-03-12 07:57:04)
Solver could not find a feasible solution.</t>
        </r>
      </text>
    </comment>
    <comment ref="D23" authorId="0" shapeId="0" xr:uid="{00000000-0006-0000-0400-0000DA000000}">
      <text>
        <r>
          <rPr>
            <sz val="11"/>
            <color theme="1"/>
            <rFont val="Calibri"/>
            <family val="2"/>
            <scheme val="minor"/>
          </rPr>
          <t>======
ID#AAAArBa8dWA
neenu jose    (2023-03-12 07:57:04)
Solver could not find a feasible solution.</t>
        </r>
      </text>
    </comment>
    <comment ref="E23" authorId="0" shapeId="0" xr:uid="{00000000-0006-0000-0400-000013010000}">
      <text>
        <r>
          <rPr>
            <sz val="11"/>
            <color theme="1"/>
            <rFont val="Calibri"/>
            <family val="2"/>
            <scheme val="minor"/>
          </rPr>
          <t>======
ID#AAAArBa8dSM
neenu jose    (2023-03-12 07:57:04)
Solver found an integer solution within tolerance. All constraints are satisfied.</t>
        </r>
      </text>
    </comment>
    <comment ref="F23" authorId="0" shapeId="0" xr:uid="{00000000-0006-0000-0400-0000AA000000}">
      <text>
        <r>
          <rPr>
            <sz val="11"/>
            <color theme="1"/>
            <rFont val="Calibri"/>
            <family val="2"/>
            <scheme val="minor"/>
          </rPr>
          <t>======
ID#AAAArBa8dZg
neenu jose    (2023-03-12 07:57:04)
Solver found an integer solution within tolerance. All constraints are satisfied.</t>
        </r>
      </text>
    </comment>
    <comment ref="G23" authorId="0" shapeId="0" xr:uid="{00000000-0006-0000-0400-00004D000000}">
      <text>
        <r>
          <rPr>
            <sz val="11"/>
            <color theme="1"/>
            <rFont val="Calibri"/>
            <family val="2"/>
            <scheme val="minor"/>
          </rPr>
          <t>======
ID#AAAArBa8df0
neenu jose    (2023-03-12 07:57:05)
Solver found an integer solution within tolerance. All constraints are satisfied.</t>
        </r>
      </text>
    </comment>
    <comment ref="H23" authorId="0" shapeId="0" xr:uid="{00000000-0006-0000-0400-0000AD000000}">
      <text>
        <r>
          <rPr>
            <sz val="11"/>
            <color theme="1"/>
            <rFont val="Calibri"/>
            <family val="2"/>
            <scheme val="minor"/>
          </rPr>
          <t>======
ID#AAAArBa8dZQ
neenu jose    (2023-03-12 07:57:04)
Solver found an integer solution within tolerance. All constraints are satisfied.</t>
        </r>
      </text>
    </comment>
    <comment ref="I23" authorId="0" shapeId="0" xr:uid="{00000000-0006-0000-0400-000045000000}">
      <text>
        <r>
          <rPr>
            <sz val="11"/>
            <color theme="1"/>
            <rFont val="Calibri"/>
            <family val="2"/>
            <scheme val="minor"/>
          </rPr>
          <t>======
ID#AAAArBa8dgg
neenu jose    (2023-03-12 07:57:05)
Solver found an integer solution within tolerance. All constraints are satisfied.</t>
        </r>
      </text>
    </comment>
    <comment ref="J23" authorId="0" shapeId="0" xr:uid="{00000000-0006-0000-0400-0000E3000000}">
      <text>
        <r>
          <rPr>
            <sz val="11"/>
            <color theme="1"/>
            <rFont val="Calibri"/>
            <family val="2"/>
            <scheme val="minor"/>
          </rPr>
          <t>======
ID#AAAArBa8dVY
neenu jose    (2023-03-12 07:57:04)
Solver found an integer solution within tolerance. All constraints are satisfied.</t>
        </r>
      </text>
    </comment>
    <comment ref="K23" authorId="0" shapeId="0" xr:uid="{00000000-0006-0000-0400-000027000000}">
      <text>
        <r>
          <rPr>
            <sz val="11"/>
            <color theme="1"/>
            <rFont val="Calibri"/>
            <family val="2"/>
            <scheme val="minor"/>
          </rPr>
          <t>======
ID#AAAArBa8dis
neenu jose    (2023-03-12 07:57:05)
Solver found an integer solution within tolerance. All constraints are satisfied.</t>
        </r>
      </text>
    </comment>
    <comment ref="L23" authorId="0" shapeId="0" xr:uid="{00000000-0006-0000-0400-000026000000}">
      <text>
        <r>
          <rPr>
            <sz val="11"/>
            <color theme="1"/>
            <rFont val="Calibri"/>
            <family val="2"/>
            <scheme val="minor"/>
          </rPr>
          <t>======
ID#AAAArBa8dio
neenu jose    (2023-03-12 07:57:05)
Solver found an integer solution within tolerance. All constraints are satisfied.</t>
        </r>
      </text>
    </comment>
    <comment ref="M23" authorId="0" shapeId="0" xr:uid="{00000000-0006-0000-0400-000050000000}">
      <text>
        <r>
          <rPr>
            <sz val="11"/>
            <color theme="1"/>
            <rFont val="Calibri"/>
            <family val="2"/>
            <scheme val="minor"/>
          </rPr>
          <t>======
ID#AAAArBa8dfk
neenu jose    (2023-03-12 07:57:05)
Solver found an integer solution within tolerance. All constraints are satisfied.</t>
        </r>
      </text>
    </comment>
    <comment ref="N23" authorId="0" shapeId="0" xr:uid="{00000000-0006-0000-0400-0000A3000000}">
      <text>
        <r>
          <rPr>
            <sz val="11"/>
            <color theme="1"/>
            <rFont val="Calibri"/>
            <family val="2"/>
            <scheme val="minor"/>
          </rPr>
          <t>======
ID#AAAArBa8dZ8
neenu jose    (2023-03-12 07:57:04)
Solver found an integer solution within tolerance. All constraints are satisfied.</t>
        </r>
      </text>
    </comment>
    <comment ref="O23" authorId="0" shapeId="0" xr:uid="{00000000-0006-0000-0400-000039010000}">
      <text>
        <r>
          <rPr>
            <sz val="11"/>
            <color theme="1"/>
            <rFont val="Calibri"/>
            <family val="2"/>
            <scheme val="minor"/>
          </rPr>
          <t>======
ID#AAAArBa8dPc
neenu jose    (2023-03-12 07:57:04)
Solver found an integer solution within tolerance. All constraints are satisfied.</t>
        </r>
      </text>
    </comment>
    <comment ref="P23" authorId="0" shapeId="0" xr:uid="{00000000-0006-0000-0400-000051000000}">
      <text>
        <r>
          <rPr>
            <sz val="11"/>
            <color theme="1"/>
            <rFont val="Calibri"/>
            <family val="2"/>
            <scheme val="minor"/>
          </rPr>
          <t>======
ID#AAAArBa8dfo
neenu jose    (2023-03-12 07:57:05)
Solver found an integer solution within tolerance. All constraints are satisfied.</t>
        </r>
      </text>
    </comment>
    <comment ref="Q23" authorId="0" shapeId="0" xr:uid="{00000000-0006-0000-0400-00000A000000}">
      <text>
        <r>
          <rPr>
            <sz val="11"/>
            <color theme="1"/>
            <rFont val="Calibri"/>
            <family val="2"/>
            <scheme val="minor"/>
          </rPr>
          <t>======
ID#AAAAs1R4plE
neenu jose    (2023-03-12 07:57:05)
Solver found an integer solution within tolerance. All constraints are satisfied.</t>
        </r>
      </text>
    </comment>
    <comment ref="B24" authorId="0" shapeId="0" xr:uid="{00000000-0006-0000-0400-0000D1000000}">
      <text>
        <r>
          <rPr>
            <sz val="11"/>
            <color theme="1"/>
            <rFont val="Calibri"/>
            <family val="2"/>
            <scheme val="minor"/>
          </rPr>
          <t>======
ID#AAAArBa8dW0
neenu jose    (2023-03-12 07:57:04)
Solver could not find a feasible solution.</t>
        </r>
      </text>
    </comment>
    <comment ref="C24" authorId="0" shapeId="0" xr:uid="{00000000-0006-0000-0400-000011010000}">
      <text>
        <r>
          <rPr>
            <sz val="11"/>
            <color theme="1"/>
            <rFont val="Calibri"/>
            <family val="2"/>
            <scheme val="minor"/>
          </rPr>
          <t>======
ID#AAAArBa8dSQ
neenu jose    (2023-03-12 07:57:04)
Solver could not find a feasible solution.</t>
        </r>
      </text>
    </comment>
    <comment ref="D24" authorId="0" shapeId="0" xr:uid="{00000000-0006-0000-0400-000008010000}">
      <text>
        <r>
          <rPr>
            <sz val="11"/>
            <color theme="1"/>
            <rFont val="Calibri"/>
            <family val="2"/>
            <scheme val="minor"/>
          </rPr>
          <t>======
ID#AAAArBa8dSw
neenu jose    (2023-03-12 07:57:04)
Solver could not find a feasible solution.</t>
        </r>
      </text>
    </comment>
    <comment ref="E24" authorId="0" shapeId="0" xr:uid="{00000000-0006-0000-0400-000065000000}">
      <text>
        <r>
          <rPr>
            <sz val="11"/>
            <color theme="1"/>
            <rFont val="Calibri"/>
            <family val="2"/>
            <scheme val="minor"/>
          </rPr>
          <t>======
ID#AAAArBa8deU
neenu jose    (2023-03-12 07:57:05)
Solver found an integer solution within tolerance. All constraints are satisfied.</t>
        </r>
      </text>
    </comment>
    <comment ref="F24" authorId="0" shapeId="0" xr:uid="{00000000-0006-0000-0400-0000F3000000}">
      <text>
        <r>
          <rPr>
            <sz val="11"/>
            <color theme="1"/>
            <rFont val="Calibri"/>
            <family val="2"/>
            <scheme val="minor"/>
          </rPr>
          <t>======
ID#AAAArBa8dUQ
neenu jose    (2023-03-12 07:57:04)
Solver found an integer solution within tolerance. All constraints are satisfied.</t>
        </r>
      </text>
    </comment>
    <comment ref="G24" authorId="0" shapeId="0" xr:uid="{00000000-0006-0000-0400-000059000000}">
      <text>
        <r>
          <rPr>
            <sz val="11"/>
            <color theme="1"/>
            <rFont val="Calibri"/>
            <family val="2"/>
            <scheme val="minor"/>
          </rPr>
          <t>======
ID#AAAArBa8dfI
neenu jose    (2023-03-12 07:57:05)
Solver found an integer solution within tolerance. All constraints are satisfied.</t>
        </r>
      </text>
    </comment>
    <comment ref="H24" authorId="0" shapeId="0" xr:uid="{00000000-0006-0000-0400-000072000000}">
      <text>
        <r>
          <rPr>
            <sz val="11"/>
            <color theme="1"/>
            <rFont val="Calibri"/>
            <family val="2"/>
            <scheme val="minor"/>
          </rPr>
          <t>======
ID#AAAArBa8ddQ
neenu jose    (2023-03-12 07:57:04)
Solver found an integer solution within tolerance. All constraints are satisfied.</t>
        </r>
      </text>
    </comment>
    <comment ref="I24" authorId="0" shapeId="0" xr:uid="{00000000-0006-0000-0400-0000D7000000}">
      <text>
        <r>
          <rPr>
            <sz val="11"/>
            <color theme="1"/>
            <rFont val="Calibri"/>
            <family val="2"/>
            <scheme val="minor"/>
          </rPr>
          <t>======
ID#AAAArBa8dWM
neenu jose    (2023-03-12 07:57:04)
Solver found an integer solution within tolerance. All constraints are satisfied.</t>
        </r>
      </text>
    </comment>
    <comment ref="J24" authorId="0" shapeId="0" xr:uid="{00000000-0006-0000-0400-000013000000}">
      <text>
        <r>
          <rPr>
            <sz val="11"/>
            <color theme="1"/>
            <rFont val="Calibri"/>
            <family val="2"/>
            <scheme val="minor"/>
          </rPr>
          <t>======
ID#AAAAs1R4pkc
neenu jose    (2023-03-12 07:57:05)
Solver found an integer solution within tolerance. All constraints are satisfied.</t>
        </r>
      </text>
    </comment>
    <comment ref="K24" authorId="0" shapeId="0" xr:uid="{00000000-0006-0000-0400-00000F010000}">
      <text>
        <r>
          <rPr>
            <sz val="11"/>
            <color theme="1"/>
            <rFont val="Calibri"/>
            <family val="2"/>
            <scheme val="minor"/>
          </rPr>
          <t>======
ID#AAAArBa8dSc
neenu jose    (2023-03-12 07:57:04)
Solver found an integer solution within tolerance. All constraints are satisfied.</t>
        </r>
      </text>
    </comment>
    <comment ref="L24" authorId="0" shapeId="0" xr:uid="{00000000-0006-0000-0400-0000BD000000}">
      <text>
        <r>
          <rPr>
            <sz val="11"/>
            <color theme="1"/>
            <rFont val="Calibri"/>
            <family val="2"/>
            <scheme val="minor"/>
          </rPr>
          <t>======
ID#AAAArBa8dYA
neenu jose    (2023-03-12 07:57:04)
Solver found an integer solution within tolerance. All constraints are satisfied.</t>
        </r>
      </text>
    </comment>
    <comment ref="M24" authorId="0" shapeId="0" xr:uid="{00000000-0006-0000-0400-0000E1000000}">
      <text>
        <r>
          <rPr>
            <sz val="11"/>
            <color theme="1"/>
            <rFont val="Calibri"/>
            <family val="2"/>
            <scheme val="minor"/>
          </rPr>
          <t>======
ID#AAAArBa8dVc
neenu jose    (2023-03-12 07:57:04)
Solver found an integer solution within tolerance. All constraints are satisfied.</t>
        </r>
      </text>
    </comment>
    <comment ref="N24" authorId="0" shapeId="0" xr:uid="{00000000-0006-0000-0400-000084000000}">
      <text>
        <r>
          <rPr>
            <sz val="11"/>
            <color theme="1"/>
            <rFont val="Calibri"/>
            <family val="2"/>
            <scheme val="minor"/>
          </rPr>
          <t>======
ID#AAAArBa8dcM
neenu jose    (2023-03-12 07:57:04)
Solver found an integer solution within tolerance. All constraints are satisfied.</t>
        </r>
      </text>
    </comment>
    <comment ref="O24" authorId="0" shapeId="0" xr:uid="{00000000-0006-0000-0400-0000B3000000}">
      <text>
        <r>
          <rPr>
            <sz val="11"/>
            <color theme="1"/>
            <rFont val="Calibri"/>
            <family val="2"/>
            <scheme val="minor"/>
          </rPr>
          <t>======
ID#AAAArBa8dY0
neenu jose    (2023-03-12 07:57:04)
Solver found an integer solution within tolerance. All constraints are satisfied.</t>
        </r>
      </text>
    </comment>
    <comment ref="P24" authorId="0" shapeId="0" xr:uid="{00000000-0006-0000-0400-0000ED000000}">
      <text>
        <r>
          <rPr>
            <sz val="11"/>
            <color theme="1"/>
            <rFont val="Calibri"/>
            <family val="2"/>
            <scheme val="minor"/>
          </rPr>
          <t>======
ID#AAAArBa8dUw
neenu jose    (2023-03-12 07:57:04)
Solver found an integer solution within tolerance. All constraints are satisfied.</t>
        </r>
      </text>
    </comment>
    <comment ref="Q24" authorId="0" shapeId="0" xr:uid="{00000000-0006-0000-0400-000002010000}">
      <text>
        <r>
          <rPr>
            <sz val="11"/>
            <color theme="1"/>
            <rFont val="Calibri"/>
            <family val="2"/>
            <scheme val="minor"/>
          </rPr>
          <t>======
ID#AAAArBa8dTQ
neenu jose    (2023-03-12 07:57:04)
Solver found an integer solution within tolerance. All constraints are satisfied.</t>
        </r>
      </text>
    </comment>
    <comment ref="B25" authorId="0" shapeId="0" xr:uid="{00000000-0006-0000-0400-000007000000}">
      <text>
        <r>
          <rPr>
            <sz val="11"/>
            <color theme="1"/>
            <rFont val="Calibri"/>
            <family val="2"/>
            <scheme val="minor"/>
          </rPr>
          <t>======
ID#AAAAs1R4plQ
neenu jose    (2023-03-12 07:57:05)
Solver could not find a feasible solution.</t>
        </r>
      </text>
    </comment>
    <comment ref="C25" authorId="0" shapeId="0" xr:uid="{00000000-0006-0000-0400-000091000000}">
      <text>
        <r>
          <rPr>
            <sz val="11"/>
            <color theme="1"/>
            <rFont val="Calibri"/>
            <family val="2"/>
            <scheme val="minor"/>
          </rPr>
          <t>======
ID#AAAArBa8dbI
neenu jose    (2023-03-12 07:57:04)
Solver could not find a feasible solution.</t>
        </r>
      </text>
    </comment>
    <comment ref="D25" authorId="0" shapeId="0" xr:uid="{00000000-0006-0000-0400-000046000000}">
      <text>
        <r>
          <rPr>
            <sz val="11"/>
            <color theme="1"/>
            <rFont val="Calibri"/>
            <family val="2"/>
            <scheme val="minor"/>
          </rPr>
          <t>======
ID#AAAArBa8dgY
neenu jose    (2023-03-12 07:57:05)
Solver could not find a feasible solution.</t>
        </r>
      </text>
    </comment>
    <comment ref="E25" authorId="0" shapeId="0" xr:uid="{00000000-0006-0000-0400-0000DE000000}">
      <text>
        <r>
          <rPr>
            <sz val="11"/>
            <color theme="1"/>
            <rFont val="Calibri"/>
            <family val="2"/>
            <scheme val="minor"/>
          </rPr>
          <t>======
ID#AAAArBa8dV0
neenu jose    (2023-03-12 07:57:04)
Solver found an integer solution within tolerance. All constraints are satisfied.</t>
        </r>
      </text>
    </comment>
    <comment ref="F25" authorId="0" shapeId="0" xr:uid="{00000000-0006-0000-0400-0000B0000000}">
      <text>
        <r>
          <rPr>
            <sz val="11"/>
            <color theme="1"/>
            <rFont val="Calibri"/>
            <family val="2"/>
            <scheme val="minor"/>
          </rPr>
          <t>======
ID#AAAArBa8dZI
neenu jose    (2023-03-12 07:57:04)
Solver found an integer solution within tolerance. All constraints are satisfied.</t>
        </r>
      </text>
    </comment>
    <comment ref="G25" authorId="0" shapeId="0" xr:uid="{00000000-0006-0000-0400-000012010000}">
      <text>
        <r>
          <rPr>
            <sz val="11"/>
            <color theme="1"/>
            <rFont val="Calibri"/>
            <family val="2"/>
            <scheme val="minor"/>
          </rPr>
          <t>======
ID#AAAArBa8dSU
neenu jose    (2023-03-12 07:57:04)
Solver found an integer solution within tolerance. All constraints are satisfied.</t>
        </r>
      </text>
    </comment>
    <comment ref="H25" authorId="0" shapeId="0" xr:uid="{00000000-0006-0000-0400-000001000000}">
      <text>
        <r>
          <rPr>
            <sz val="11"/>
            <color theme="1"/>
            <rFont val="Calibri"/>
            <family val="2"/>
            <scheme val="minor"/>
          </rPr>
          <t>======
ID#AAAAs1R4plw
neenu jose    (2023-03-12 07:57:05)
Solver found an integer solution within tolerance. All constraints are satisfied.</t>
        </r>
      </text>
    </comment>
    <comment ref="I25" authorId="0" shapeId="0" xr:uid="{00000000-0006-0000-0400-0000CE000000}">
      <text>
        <r>
          <rPr>
            <sz val="11"/>
            <color theme="1"/>
            <rFont val="Calibri"/>
            <family val="2"/>
            <scheme val="minor"/>
          </rPr>
          <t>======
ID#AAAArBa8dW8
neenu jose    (2023-03-12 07:57:04)
Solver found an integer solution within tolerance. All constraints are satisfied.</t>
        </r>
      </text>
    </comment>
    <comment ref="J25" authorId="0" shapeId="0" xr:uid="{00000000-0006-0000-0400-0000F5000000}">
      <text>
        <r>
          <rPr>
            <sz val="11"/>
            <color theme="1"/>
            <rFont val="Calibri"/>
            <family val="2"/>
            <scheme val="minor"/>
          </rPr>
          <t>======
ID#AAAArBa8dUI
neenu jose    (2023-03-12 07:57:04)
Solver found an integer solution within tolerance. All constraints are satisfied.</t>
        </r>
      </text>
    </comment>
    <comment ref="K25" authorId="0" shapeId="0" xr:uid="{00000000-0006-0000-0400-000005000000}">
      <text>
        <r>
          <rPr>
            <sz val="11"/>
            <color theme="1"/>
            <rFont val="Calibri"/>
            <family val="2"/>
            <scheme val="minor"/>
          </rPr>
          <t>======
ID#AAAAs1R4plY
neenu jose    (2023-03-12 07:57:05)
Solver found an integer solution within tolerance. All constraints are satisfied.</t>
        </r>
      </text>
    </comment>
    <comment ref="L25" authorId="0" shapeId="0" xr:uid="{00000000-0006-0000-0400-000083000000}">
      <text>
        <r>
          <rPr>
            <sz val="11"/>
            <color theme="1"/>
            <rFont val="Calibri"/>
            <family val="2"/>
            <scheme val="minor"/>
          </rPr>
          <t>======
ID#AAAArBa8dcI
neenu jose    (2023-03-12 07:57:04)
Solver found an integer solution within tolerance. All constraints are satisfied.</t>
        </r>
      </text>
    </comment>
    <comment ref="M25" authorId="0" shapeId="0" xr:uid="{00000000-0006-0000-0400-000081000000}">
      <text>
        <r>
          <rPr>
            <sz val="11"/>
            <color theme="1"/>
            <rFont val="Calibri"/>
            <family val="2"/>
            <scheme val="minor"/>
          </rPr>
          <t>======
ID#AAAArBa8dcQ
neenu jose    (2023-03-12 07:57:04)
Solver found an integer solution within tolerance. All constraints are satisfied.</t>
        </r>
      </text>
    </comment>
    <comment ref="N25" authorId="0" shapeId="0" xr:uid="{00000000-0006-0000-0400-00001B000000}">
      <text>
        <r>
          <rPr>
            <sz val="11"/>
            <color theme="1"/>
            <rFont val="Calibri"/>
            <family val="2"/>
            <scheme val="minor"/>
          </rPr>
          <t>======
ID#AAAAs1R4pj4
neenu jose    (2023-03-12 07:57:05)
Solver found an integer solution within tolerance. All constraints are satisfied.</t>
        </r>
      </text>
    </comment>
    <comment ref="O25" authorId="0" shapeId="0" xr:uid="{00000000-0006-0000-0400-000090000000}">
      <text>
        <r>
          <rPr>
            <sz val="11"/>
            <color theme="1"/>
            <rFont val="Calibri"/>
            <family val="2"/>
            <scheme val="minor"/>
          </rPr>
          <t>======
ID#AAAArBa8dbM
neenu jose    (2023-03-12 07:57:04)
Solver found an integer solution within tolerance. All constraints are satisfied.</t>
        </r>
      </text>
    </comment>
    <comment ref="P25" authorId="0" shapeId="0" xr:uid="{00000000-0006-0000-0400-000069000000}">
      <text>
        <r>
          <rPr>
            <sz val="11"/>
            <color theme="1"/>
            <rFont val="Calibri"/>
            <family val="2"/>
            <scheme val="minor"/>
          </rPr>
          <t>======
ID#AAAArBa8dd4
neenu jose    (2023-03-12 07:57:04)
Solver found an integer solution within tolerance. All constraints are satisfied.</t>
        </r>
      </text>
    </comment>
    <comment ref="Q25" authorId="0" shapeId="0" xr:uid="{00000000-0006-0000-0400-000048000000}">
      <text>
        <r>
          <rPr>
            <sz val="11"/>
            <color theme="1"/>
            <rFont val="Calibri"/>
            <family val="2"/>
            <scheme val="minor"/>
          </rPr>
          <t>======
ID#AAAArBa8dgQ
neenu jose    (2023-03-12 07:57:05)
Solver found an integer solution within tolerance. All constraints are satisfied.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ihOwqRf1Ff1qpajxum4uDhuLWUA=="/>
    </ext>
  </extLst>
</comments>
</file>

<file path=xl/sharedStrings.xml><?xml version="1.0" encoding="utf-8"?>
<sst xmlns="http://schemas.openxmlformats.org/spreadsheetml/2006/main" count="365" uniqueCount="139">
  <si>
    <t>Profit Calculation:</t>
  </si>
  <si>
    <t>Product Category</t>
  </si>
  <si>
    <t>Sales Amount</t>
  </si>
  <si>
    <t>Sales Quantity</t>
  </si>
  <si>
    <t>Total Cost</t>
  </si>
  <si>
    <t>Cost per Unit</t>
  </si>
  <si>
    <t>S.P. Per Unit</t>
  </si>
  <si>
    <t>Order Quantity</t>
  </si>
  <si>
    <t>Profit Per Unit</t>
  </si>
  <si>
    <t>Total Profit</t>
  </si>
  <si>
    <t>Air conditioner</t>
  </si>
  <si>
    <t>Coffee machine</t>
  </si>
  <si>
    <t>Fans</t>
  </si>
  <si>
    <t>Lamps</t>
  </si>
  <si>
    <t>Microwave</t>
  </si>
  <si>
    <t>Refrigerators</t>
  </si>
  <si>
    <t>Washers and dryers</t>
  </si>
  <si>
    <t>Water heaters</t>
  </si>
  <si>
    <t>Capacity of our store working:</t>
  </si>
  <si>
    <t>Products</t>
  </si>
  <si>
    <t>Measurements (Inches)</t>
  </si>
  <si>
    <t>Length (ft)</t>
  </si>
  <si>
    <t>Width (ft)</t>
  </si>
  <si>
    <t>Area (Sq. Ft)</t>
  </si>
  <si>
    <t>Stacking</t>
  </si>
  <si>
    <t>Area after stacking(Sq. Ft)</t>
  </si>
  <si>
    <t>30 x 36 x 24</t>
  </si>
  <si>
    <t>16 x 9 x 14</t>
  </si>
  <si>
    <t>24 x 24 x 8</t>
  </si>
  <si>
    <t>10 x 10 x 20</t>
  </si>
  <si>
    <t>21 x 18 x 14</t>
  </si>
  <si>
    <t>32 x 36 x 70</t>
  </si>
  <si>
    <t>27 x 26 x 42</t>
  </si>
  <si>
    <t>18 x 18 x 28</t>
  </si>
  <si>
    <t>Maximum Order Quantity Constraints</t>
  </si>
  <si>
    <t>Total Area</t>
  </si>
  <si>
    <t>Maximum Order Quantity</t>
  </si>
  <si>
    <t>Minimum Order Quantity Constraints</t>
  </si>
  <si>
    <t>Sales Quantity (last Year)</t>
  </si>
  <si>
    <t>Expected Percent Increase</t>
  </si>
  <si>
    <t>Minimum Order Quantity</t>
  </si>
  <si>
    <t>Model formulation</t>
  </si>
  <si>
    <t>Decisions</t>
  </si>
  <si>
    <t>Order quantity</t>
  </si>
  <si>
    <t>Area Per Unit</t>
  </si>
  <si>
    <t>Air Conditioner</t>
  </si>
  <si>
    <t>X1</t>
  </si>
  <si>
    <t>X2</t>
  </si>
  <si>
    <t>X3</t>
  </si>
  <si>
    <t>X4</t>
  </si>
  <si>
    <t>X5</t>
  </si>
  <si>
    <t>X6</t>
  </si>
  <si>
    <t>X7</t>
  </si>
  <si>
    <t>X8</t>
  </si>
  <si>
    <t xml:space="preserve">Total </t>
  </si>
  <si>
    <t>Objective Function</t>
  </si>
  <si>
    <t>Constraints</t>
  </si>
  <si>
    <t>LHS</t>
  </si>
  <si>
    <t>RHS</t>
  </si>
  <si>
    <t>Capacity &lt;= 3,600 sq ft</t>
  </si>
  <si>
    <t>&lt;=</t>
  </si>
  <si>
    <t>Budget Constraint</t>
  </si>
  <si>
    <t>Minimum order quantity for Air conditioner</t>
  </si>
  <si>
    <t>&gt;=</t>
  </si>
  <si>
    <t>Minimum order quantity for Coffee machine</t>
  </si>
  <si>
    <t>Minimum order quantity for Fans</t>
  </si>
  <si>
    <t>Minimum order quantity for Lamps</t>
  </si>
  <si>
    <t xml:space="preserve">&gt;= </t>
  </si>
  <si>
    <t>Minimum order quantity for Microwave</t>
  </si>
  <si>
    <t>Minimum order quantity for Refrigerator</t>
  </si>
  <si>
    <t>Minimum order quantity for Washer and Dryer</t>
  </si>
  <si>
    <t>Minimum order quantity for Water heater</t>
  </si>
  <si>
    <t>Maximum order quantity for Air conditioner</t>
  </si>
  <si>
    <t>Maximum order quantity for Coffee machine</t>
  </si>
  <si>
    <t>Maximum order quantity for Fans</t>
  </si>
  <si>
    <t>Maximum order quantity for Lamps</t>
  </si>
  <si>
    <t>Maximum order quantity for Microwave</t>
  </si>
  <si>
    <t>Maximum order quantity for Refrigerator</t>
  </si>
  <si>
    <t>Maximum order quantity for Washer and Dryer</t>
  </si>
  <si>
    <t>Maximum order quantity Water heater</t>
  </si>
  <si>
    <t>Decision variables</t>
  </si>
  <si>
    <t>X1 = Number of units of Air conditioner ordered</t>
  </si>
  <si>
    <t>X2 = Number of units of Coffee machine ordered</t>
  </si>
  <si>
    <t>X3 = Number of units of Fans ordered</t>
  </si>
  <si>
    <t>X4 = Number of units of Lamps ordered</t>
  </si>
  <si>
    <t>X5 = Number of units of Microwave ordered</t>
  </si>
  <si>
    <t>X6 = Number of units of Refrigerators ordered</t>
  </si>
  <si>
    <t>X7 = Number of units of Washers and dryers ordered</t>
  </si>
  <si>
    <t>X8 = Number of units of Water heaters ordered</t>
  </si>
  <si>
    <t>Maximize profit: 150X1+100X2+15X3+15X4+80X5+200X6+150X7+80X8</t>
  </si>
  <si>
    <t>Capacity &lt;= 100,000 cu ft.</t>
  </si>
  <si>
    <t>30X1+1.67X2+4X3+1.39X4+2.33X5+56X6+30.38X7+9.33X8 &lt; =3600 sq ft</t>
  </si>
  <si>
    <t>350X1+50X2+15x3+15X4+120X5+400X6+200X7+120X8 &lt;= 200000</t>
  </si>
  <si>
    <t>X1 &gt;= 120</t>
  </si>
  <si>
    <t>Minimum order qiuantity for Coffee machine</t>
  </si>
  <si>
    <t>X2 &gt;= 240</t>
  </si>
  <si>
    <t>X3 &gt;= 600</t>
  </si>
  <si>
    <t>Minimum order quantity Lamps</t>
  </si>
  <si>
    <t>X4 &gt;= 480</t>
  </si>
  <si>
    <t>Minimum order quantity Microwave</t>
  </si>
  <si>
    <t>X5 &gt;= 180</t>
  </si>
  <si>
    <t>Minimum order quantity Refrigerator</t>
  </si>
  <si>
    <t>X6 &gt;= 96</t>
  </si>
  <si>
    <t>Minimum order quantity Washer and Dryer</t>
  </si>
  <si>
    <t>X7 &gt;= 144</t>
  </si>
  <si>
    <t>Minimum order quantity Water heater</t>
  </si>
  <si>
    <t>X8 &gt;= 108</t>
  </si>
  <si>
    <t>X1&lt;= 947</t>
  </si>
  <si>
    <t>X2&lt;=7200</t>
  </si>
  <si>
    <t>X3&lt;=2769</t>
  </si>
  <si>
    <t>X4&lt;=12000</t>
  </si>
  <si>
    <t>X5&lt;=2769</t>
  </si>
  <si>
    <t>X6&lt;=450</t>
  </si>
  <si>
    <t>X7&lt;=735</t>
  </si>
  <si>
    <t>X8&lt;=1565</t>
  </si>
  <si>
    <t>Nonnegativity and Integer</t>
  </si>
  <si>
    <t>X1,X2,X3,X4,X5,X6,X7,X8 &gt;= 0 and Integer</t>
  </si>
  <si>
    <t>Oneway analysis for Solver model in Model Formulaion worksheet</t>
  </si>
  <si>
    <t>Effect of change in value of capacity of store (cell $D$17) values along side, output cell(s) along top</t>
  </si>
  <si>
    <t>Data for chart</t>
  </si>
  <si>
    <t>$C$14</t>
  </si>
  <si>
    <t>$C$4</t>
  </si>
  <si>
    <t>$C$5</t>
  </si>
  <si>
    <t>$C$6</t>
  </si>
  <si>
    <t>$C$7</t>
  </si>
  <si>
    <t>$C$8</t>
  </si>
  <si>
    <t>$C$9</t>
  </si>
  <si>
    <t>$C$10</t>
  </si>
  <si>
    <t>$C$11</t>
  </si>
  <si>
    <t>Not feasible</t>
  </si>
  <si>
    <t>profit</t>
  </si>
  <si>
    <t>Effect of change in value of budget (cell $D$18) values along side, output cell(s) along top</t>
  </si>
  <si>
    <t>Twoway analysis for Solver model in Model Formulaion worksheet</t>
  </si>
  <si>
    <t>Output and Capacity value for chart</t>
  </si>
  <si>
    <t>Output and Budget value for chart</t>
  </si>
  <si>
    <t>Capacity (cell $D$17) values along side, Budget (cell $D$18) values along top, output cell in corner</t>
  </si>
  <si>
    <t>Output</t>
  </si>
  <si>
    <t>Capacity value</t>
  </si>
  <si>
    <t>Budget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</si>
</sst>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164" formatCode="0.0"/>
    <numFmt numFmtId="165" formatCode="0.000"/>
    <numFmt numFmtId="166" formatCode="0.0000"/>
  </numFmts>
  <fonts count="17" x14ac:knownFonts="1">
    <font>
      <sz val="11"/>
      <color theme="1"/>
      <name val="Calibri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i/>
      <sz val="10"/>
      <color rgb="FF0000FF"/>
      <name val="Arial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  <font>
      <b/>
      <i/>
      <sz val="10"/>
      <color theme="4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b/>
      <sz val="10"/>
      <color rgb="FF0000FF"/>
      <name val="Arial"/>
      <family val="2"/>
    </font>
    <font>
      <b/>
      <i/>
      <sz val="10"/>
      <color theme="1"/>
      <name val="Arial"/>
      <family val="2"/>
    </font>
    <font>
      <sz val="10"/>
      <color rgb="FF0000FF"/>
      <name val="Arial"/>
      <family val="2"/>
    </font>
    <font>
      <b/>
      <sz val="11"/>
      <color theme="1"/>
      <name val="Calibri"/>
      <family val="2"/>
    </font>
    <font>
      <b/>
      <i/>
      <sz val="12"/>
      <color rgb="FF063DE8"/>
      <name val="Times New Roman"/>
      <family val="1"/>
    </font>
    <font>
      <b/>
      <sz val="12"/>
      <color rgb="FF000000"/>
      <name val="Times New Roman"/>
      <family val="1"/>
    </font>
    <font>
      <sz val="11"/>
      <color rgb="FFFFFFFF"/>
      <name val="Calibri"/>
      <family val="2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D8D8D8"/>
        <bgColor rgb="FFD8D8D8"/>
      </patternFill>
    </fill>
    <fill>
      <patternFill patternType="solid">
        <fgColor rgb="FFE2EFD9"/>
        <bgColor rgb="FFE2EFD9"/>
      </patternFill>
    </fill>
    <fill>
      <patternFill patternType="solid">
        <fgColor rgb="FFC5E0B3"/>
        <bgColor rgb="FFC5E0B3"/>
      </patternFill>
    </fill>
    <fill>
      <patternFill patternType="solid">
        <fgColor rgb="FFFFCC99"/>
        <bgColor rgb="FFFFCC99"/>
      </patternFill>
    </fill>
    <fill>
      <patternFill patternType="solid">
        <fgColor rgb="FFDADADA"/>
        <bgColor rgb="FFDADADA"/>
      </patternFill>
    </fill>
  </fills>
  <borders count="2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D9D9E3"/>
      </left>
      <right style="medium">
        <color rgb="FFCCCCCC"/>
      </right>
      <top/>
      <bottom style="medium">
        <color rgb="FFD9D9E3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9">
    <xf numFmtId="0" fontId="0" fillId="0" borderId="0" xfId="0" applyFont="1" applyAlignment="1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0" borderId="3" xfId="0" applyFont="1" applyBorder="1"/>
    <xf numFmtId="6" fontId="1" fillId="0" borderId="3" xfId="0" applyNumberFormat="1" applyFont="1" applyBorder="1"/>
    <xf numFmtId="0" fontId="2" fillId="0" borderId="0" xfId="0" applyFont="1"/>
    <xf numFmtId="0" fontId="2" fillId="0" borderId="3" xfId="0" applyFont="1" applyBorder="1" applyAlignment="1"/>
    <xf numFmtId="164" fontId="1" fillId="0" borderId="3" xfId="0" applyNumberFormat="1" applyFont="1" applyBorder="1"/>
    <xf numFmtId="0" fontId="2" fillId="0" borderId="4" xfId="0" applyFont="1" applyBorder="1" applyAlignment="1">
      <alignment vertical="center"/>
    </xf>
    <xf numFmtId="0" fontId="1" fillId="0" borderId="4" xfId="0" applyFont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right" wrapText="1"/>
    </xf>
    <xf numFmtId="1" fontId="1" fillId="2" borderId="3" xfId="0" applyNumberFormat="1" applyFont="1" applyFill="1" applyBorder="1" applyAlignment="1">
      <alignment horizontal="right" wrapText="1"/>
    </xf>
    <xf numFmtId="0" fontId="1" fillId="2" borderId="5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10" fontId="1" fillId="0" borderId="3" xfId="0" applyNumberFormat="1" applyFont="1" applyBorder="1" applyAlignment="1">
      <alignment horizontal="right" wrapText="1"/>
    </xf>
    <xf numFmtId="0" fontId="1" fillId="0" borderId="3" xfId="0" applyFont="1" applyBorder="1" applyAlignment="1">
      <alignment horizontal="right" wrapText="1"/>
    </xf>
    <xf numFmtId="0" fontId="1" fillId="0" borderId="9" xfId="0" applyFont="1" applyBorder="1" applyAlignment="1">
      <alignment wrapText="1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3" xfId="0" applyFont="1" applyBorder="1" applyAlignment="1">
      <alignment horizontal="center" wrapText="1"/>
    </xf>
    <xf numFmtId="0" fontId="6" fillId="0" borderId="3" xfId="0" applyFont="1" applyBorder="1" applyAlignment="1">
      <alignment horizontal="center"/>
    </xf>
    <xf numFmtId="0" fontId="7" fillId="0" borderId="0" xfId="0" applyFont="1"/>
    <xf numFmtId="0" fontId="5" fillId="0" borderId="3" xfId="0" applyFont="1" applyBorder="1"/>
    <xf numFmtId="0" fontId="5" fillId="0" borderId="3" xfId="0" applyFont="1" applyBorder="1" applyAlignment="1">
      <alignment horizontal="center"/>
    </xf>
    <xf numFmtId="1" fontId="8" fillId="3" borderId="3" xfId="0" applyNumberFormat="1" applyFont="1" applyFill="1" applyBorder="1" applyAlignment="1">
      <alignment horizontal="center"/>
    </xf>
    <xf numFmtId="164" fontId="5" fillId="4" borderId="3" xfId="0" applyNumberFormat="1" applyFont="1" applyFill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2" fontId="9" fillId="0" borderId="3" xfId="0" applyNumberFormat="1" applyFont="1" applyBorder="1" applyAlignment="1">
      <alignment horizontal="center"/>
    </xf>
    <xf numFmtId="0" fontId="4" fillId="0" borderId="3" xfId="0" applyFont="1" applyBorder="1"/>
    <xf numFmtId="165" fontId="8" fillId="0" borderId="3" xfId="0" applyNumberFormat="1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2" fontId="8" fillId="5" borderId="3" xfId="0" applyNumberFormat="1" applyFont="1" applyFill="1" applyBorder="1" applyAlignment="1">
      <alignment horizontal="center"/>
    </xf>
    <xf numFmtId="2" fontId="8" fillId="0" borderId="3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3" xfId="0" applyFont="1" applyBorder="1" applyAlignment="1">
      <alignment horizontal="left"/>
    </xf>
    <xf numFmtId="1" fontId="5" fillId="6" borderId="3" xfId="0" applyNumberFormat="1" applyFont="1" applyFill="1" applyBorder="1" applyAlignment="1">
      <alignment horizontal="center"/>
    </xf>
    <xf numFmtId="1" fontId="5" fillId="0" borderId="3" xfId="0" applyNumberFormat="1" applyFont="1" applyBorder="1" applyAlignment="1">
      <alignment horizontal="center"/>
    </xf>
    <xf numFmtId="3" fontId="5" fillId="6" borderId="3" xfId="0" applyNumberFormat="1" applyFont="1" applyFill="1" applyBorder="1" applyAlignment="1">
      <alignment horizontal="center"/>
    </xf>
    <xf numFmtId="166" fontId="5" fillId="0" borderId="3" xfId="0" applyNumberFormat="1" applyFont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12" fillId="6" borderId="3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3" fillId="0" borderId="0" xfId="0" applyFont="1" applyAlignment="1">
      <alignment horizontal="left" vertical="center" readingOrder="1"/>
    </xf>
    <xf numFmtId="0" fontId="14" fillId="0" borderId="0" xfId="0" applyFont="1" applyAlignment="1">
      <alignment horizontal="left" vertical="center" readingOrder="1"/>
    </xf>
    <xf numFmtId="0" fontId="14" fillId="0" borderId="0" xfId="0" applyFont="1" applyAlignment="1">
      <alignment horizontal="left" vertical="center" readingOrder="1"/>
    </xf>
    <xf numFmtId="0" fontId="12" fillId="0" borderId="0" xfId="0" applyFont="1"/>
    <xf numFmtId="0" fontId="15" fillId="0" borderId="0" xfId="0" applyFont="1"/>
    <xf numFmtId="0" fontId="16" fillId="0" borderId="0" xfId="0" applyFont="1"/>
    <xf numFmtId="0" fontId="4" fillId="0" borderId="0" xfId="0" applyFont="1" applyAlignment="1">
      <alignment horizontal="right" textRotation="90"/>
    </xf>
    <xf numFmtId="0" fontId="4" fillId="7" borderId="10" xfId="0" applyFont="1" applyFill="1" applyBorder="1" applyAlignment="1">
      <alignment horizontal="right" textRotation="90"/>
    </xf>
    <xf numFmtId="3" fontId="4" fillId="0" borderId="0" xfId="0" applyNumberFormat="1" applyFont="1"/>
    <xf numFmtId="0" fontId="4" fillId="8" borderId="11" xfId="0" applyFont="1" applyFill="1" applyBorder="1"/>
    <xf numFmtId="0" fontId="4" fillId="0" borderId="12" xfId="0" applyFont="1" applyBorder="1"/>
    <xf numFmtId="0" fontId="4" fillId="0" borderId="13" xfId="0" applyFont="1" applyBorder="1"/>
    <xf numFmtId="0" fontId="4" fillId="8" borderId="14" xfId="0" applyFont="1" applyFill="1" applyBorder="1"/>
    <xf numFmtId="0" fontId="4" fillId="0" borderId="15" xfId="0" applyFont="1" applyBorder="1"/>
    <xf numFmtId="2" fontId="4" fillId="0" borderId="16" xfId="0" applyNumberFormat="1" applyFont="1" applyBorder="1"/>
    <xf numFmtId="1" fontId="4" fillId="0" borderId="0" xfId="0" applyNumberFormat="1" applyFont="1"/>
    <xf numFmtId="1" fontId="4" fillId="0" borderId="15" xfId="0" applyNumberFormat="1" applyFont="1" applyBorder="1"/>
    <xf numFmtId="2" fontId="16" fillId="0" borderId="0" xfId="0" applyNumberFormat="1" applyFont="1"/>
    <xf numFmtId="2" fontId="4" fillId="0" borderId="17" xfId="0" applyNumberFormat="1" applyFont="1" applyBorder="1"/>
    <xf numFmtId="1" fontId="4" fillId="0" borderId="1" xfId="0" applyNumberFormat="1" applyFont="1" applyBorder="1"/>
    <xf numFmtId="1" fontId="4" fillId="0" borderId="18" xfId="0" applyNumberFormat="1" applyFont="1" applyBorder="1"/>
    <xf numFmtId="0" fontId="16" fillId="0" borderId="0" xfId="0" applyFont="1" applyAlignment="1"/>
    <xf numFmtId="0" fontId="4" fillId="0" borderId="0" xfId="0" applyFont="1" applyAlignment="1">
      <alignment horizontal="right"/>
    </xf>
    <xf numFmtId="0" fontId="4" fillId="9" borderId="10" xfId="0" applyFont="1" applyFill="1" applyBorder="1"/>
    <xf numFmtId="0" fontId="4" fillId="8" borderId="19" xfId="0" applyFont="1" applyFill="1" applyBorder="1"/>
    <xf numFmtId="0" fontId="4" fillId="8" borderId="20" xfId="0" applyFont="1" applyFill="1" applyBorder="1"/>
    <xf numFmtId="0" fontId="4" fillId="8" borderId="10" xfId="0" applyFont="1" applyFill="1" applyBorder="1"/>
    <xf numFmtId="0" fontId="4" fillId="8" borderId="21" xfId="0" applyFont="1" applyFill="1" applyBorder="1"/>
    <xf numFmtId="2" fontId="4" fillId="0" borderId="0" xfId="0" applyNumberFormat="1" applyFont="1"/>
    <xf numFmtId="2" fontId="4" fillId="0" borderId="15" xfId="0" applyNumberFormat="1" applyFont="1" applyBorder="1"/>
    <xf numFmtId="0" fontId="4" fillId="8" borderId="22" xfId="0" applyFont="1" applyFill="1" applyBorder="1"/>
    <xf numFmtId="0" fontId="4" fillId="8" borderId="23" xfId="0" applyFont="1" applyFill="1" applyBorder="1"/>
    <xf numFmtId="2" fontId="4" fillId="0" borderId="1" xfId="0" applyNumberFormat="1" applyFont="1" applyBorder="1"/>
    <xf numFmtId="2" fontId="4" fillId="0" borderId="18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Sensitivity of $C$14 to Effect of change in value of capacity of store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cmpd="sng">
              <a:solidFill>
                <a:srgbClr val="4472C4"/>
              </a:solidFill>
            </a:ln>
          </c:spPr>
          <c:marker>
            <c:symbol val="none"/>
          </c:marker>
          <c:cat>
            <c:numRef>
              <c:f>'Capacity-One way analysis'!$A$5:$A$25</c:f>
              <c:numCache>
                <c:formatCode>#,##0</c:formatCode>
                <c:ptCount val="21"/>
                <c:pt idx="0">
                  <c:v>3000</c:v>
                </c:pt>
                <c:pt idx="1">
                  <c:v>3100</c:v>
                </c:pt>
                <c:pt idx="2">
                  <c:v>3200</c:v>
                </c:pt>
                <c:pt idx="3">
                  <c:v>3300</c:v>
                </c:pt>
                <c:pt idx="4">
                  <c:v>3400</c:v>
                </c:pt>
                <c:pt idx="5">
                  <c:v>3500</c:v>
                </c:pt>
                <c:pt idx="6">
                  <c:v>3600</c:v>
                </c:pt>
                <c:pt idx="7">
                  <c:v>3700</c:v>
                </c:pt>
                <c:pt idx="8">
                  <c:v>3800</c:v>
                </c:pt>
                <c:pt idx="9">
                  <c:v>3900</c:v>
                </c:pt>
                <c:pt idx="10">
                  <c:v>4000</c:v>
                </c:pt>
                <c:pt idx="11">
                  <c:v>4100</c:v>
                </c:pt>
                <c:pt idx="12">
                  <c:v>4200</c:v>
                </c:pt>
                <c:pt idx="13">
                  <c:v>4300</c:v>
                </c:pt>
                <c:pt idx="14">
                  <c:v>4400</c:v>
                </c:pt>
                <c:pt idx="15">
                  <c:v>4500</c:v>
                </c:pt>
                <c:pt idx="16">
                  <c:v>4600</c:v>
                </c:pt>
                <c:pt idx="17">
                  <c:v>4700</c:v>
                </c:pt>
                <c:pt idx="18">
                  <c:v>4800</c:v>
                </c:pt>
                <c:pt idx="19">
                  <c:v>4900</c:v>
                </c:pt>
                <c:pt idx="20">
                  <c:v>5000</c:v>
                </c:pt>
              </c:numCache>
            </c:numRef>
          </c:cat>
          <c:val>
            <c:numRef>
              <c:f>'Capacity-One way analysis'!$L$5:$L$25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0.00">
                  <c:v>132040</c:v>
                </c:pt>
                <c:pt idx="6" formatCode="0.00">
                  <c:v>152040</c:v>
                </c:pt>
                <c:pt idx="7" formatCode="0.00">
                  <c:v>172040</c:v>
                </c:pt>
                <c:pt idx="8" formatCode="0.00">
                  <c:v>178070</c:v>
                </c:pt>
                <c:pt idx="9" formatCode="0.00">
                  <c:v>178070</c:v>
                </c:pt>
                <c:pt idx="10" formatCode="0.00">
                  <c:v>178070</c:v>
                </c:pt>
                <c:pt idx="11" formatCode="0.00">
                  <c:v>178070</c:v>
                </c:pt>
                <c:pt idx="12" formatCode="0.00">
                  <c:v>178070</c:v>
                </c:pt>
                <c:pt idx="13" formatCode="0.00">
                  <c:v>178070</c:v>
                </c:pt>
                <c:pt idx="14" formatCode="0.00">
                  <c:v>178070</c:v>
                </c:pt>
                <c:pt idx="15" formatCode="0.00">
                  <c:v>178070</c:v>
                </c:pt>
                <c:pt idx="16" formatCode="0.00">
                  <c:v>178070</c:v>
                </c:pt>
                <c:pt idx="17" formatCode="0.00">
                  <c:v>178070</c:v>
                </c:pt>
                <c:pt idx="18" formatCode="0.00">
                  <c:v>178070</c:v>
                </c:pt>
                <c:pt idx="19" formatCode="0.00">
                  <c:v>178070</c:v>
                </c:pt>
                <c:pt idx="20" formatCode="0.00">
                  <c:v>178070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69-49AB-A98A-10AA4251C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8732828"/>
        <c:axId val="214100161"/>
      </c:lineChart>
      <c:catAx>
        <c:axId val="21187328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1" i="0">
                    <a:solidFill>
                      <a:srgbClr val="000000"/>
                    </a:solidFill>
                    <a:latin typeface="+mn-lt"/>
                  </a:rPr>
                  <a:t>Effect of change in value of capacity of store ($D$17)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14100161"/>
        <c:crosses val="autoZero"/>
        <c:auto val="1"/>
        <c:lblAlgn val="ctr"/>
        <c:lblOffset val="100"/>
        <c:noMultiLvlLbl val="1"/>
      </c:catAx>
      <c:valAx>
        <c:axId val="2141001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118732828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Sensitivity of $C$14 to Effect of change in value of budget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cmpd="sng">
              <a:solidFill>
                <a:srgbClr val="4472C4"/>
              </a:solidFill>
            </a:ln>
          </c:spPr>
          <c:marker>
            <c:symbol val="none"/>
          </c:marker>
          <c:cat>
            <c:numRef>
              <c:f>'Budget-one way analysis'!$A$5:$A$20</c:f>
              <c:numCache>
                <c:formatCode>General</c:formatCode>
                <c:ptCount val="16"/>
                <c:pt idx="0">
                  <c:v>150000</c:v>
                </c:pt>
                <c:pt idx="1">
                  <c:v>160000</c:v>
                </c:pt>
                <c:pt idx="2">
                  <c:v>170000</c:v>
                </c:pt>
                <c:pt idx="3">
                  <c:v>180000</c:v>
                </c:pt>
                <c:pt idx="4">
                  <c:v>190000</c:v>
                </c:pt>
                <c:pt idx="5">
                  <c:v>200000</c:v>
                </c:pt>
                <c:pt idx="6">
                  <c:v>210000</c:v>
                </c:pt>
                <c:pt idx="7">
                  <c:v>220000</c:v>
                </c:pt>
                <c:pt idx="8">
                  <c:v>230000</c:v>
                </c:pt>
                <c:pt idx="9">
                  <c:v>240000</c:v>
                </c:pt>
                <c:pt idx="10">
                  <c:v>250000</c:v>
                </c:pt>
                <c:pt idx="11">
                  <c:v>260000</c:v>
                </c:pt>
                <c:pt idx="12">
                  <c:v>270000</c:v>
                </c:pt>
                <c:pt idx="13">
                  <c:v>280000</c:v>
                </c:pt>
                <c:pt idx="14">
                  <c:v>290000</c:v>
                </c:pt>
                <c:pt idx="15">
                  <c:v>300000</c:v>
                </c:pt>
              </c:numCache>
            </c:numRef>
          </c:cat>
          <c:val>
            <c:numRef>
              <c:f>'Budget-one way analysis'!$L$5:$L$20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0.00">
                  <c:v>138070</c:v>
                </c:pt>
                <c:pt idx="4" formatCode="0.00">
                  <c:v>152040</c:v>
                </c:pt>
                <c:pt idx="5" formatCode="0.00">
                  <c:v>152040</c:v>
                </c:pt>
                <c:pt idx="6" formatCode="0.00">
                  <c:v>152040</c:v>
                </c:pt>
                <c:pt idx="7" formatCode="0.00">
                  <c:v>152040</c:v>
                </c:pt>
                <c:pt idx="8" formatCode="0.00">
                  <c:v>152040</c:v>
                </c:pt>
                <c:pt idx="9" formatCode="0.00">
                  <c:v>152040</c:v>
                </c:pt>
                <c:pt idx="10" formatCode="0.00">
                  <c:v>152040</c:v>
                </c:pt>
                <c:pt idx="11" formatCode="0.00">
                  <c:v>152040</c:v>
                </c:pt>
                <c:pt idx="12" formatCode="0.00">
                  <c:v>152040</c:v>
                </c:pt>
                <c:pt idx="13" formatCode="0.00">
                  <c:v>152040</c:v>
                </c:pt>
                <c:pt idx="14" formatCode="0.00">
                  <c:v>152040</c:v>
                </c:pt>
                <c:pt idx="15" formatCode="0.00">
                  <c:v>152040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86-441A-9620-8901D8128A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2443785"/>
        <c:axId val="860445175"/>
      </c:lineChart>
      <c:catAx>
        <c:axId val="7124437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1" i="0">
                    <a:solidFill>
                      <a:srgbClr val="000000"/>
                    </a:solidFill>
                    <a:latin typeface="+mn-lt"/>
                  </a:rPr>
                  <a:t>Effect of change in value of budget ($D$18)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60445175"/>
        <c:crosses val="autoZero"/>
        <c:auto val="1"/>
        <c:lblAlgn val="ctr"/>
        <c:lblOffset val="100"/>
        <c:noMultiLvlLbl val="1"/>
      </c:catAx>
      <c:valAx>
        <c:axId val="86044517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12443785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Sensitivity of $C$14 to Budget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spPr>
            <a:ln cmpd="sng">
              <a:solidFill>
                <a:srgbClr val="4472C4"/>
              </a:solidFill>
            </a:ln>
          </c:spPr>
          <c:marker>
            <c:symbol val="none"/>
          </c:marker>
          <c:cat>
            <c:numRef>
              <c:f>'Two way'!$B$4</c:f>
              <c:numCache>
                <c:formatCode>General</c:formatCode>
                <c:ptCount val="1"/>
                <c:pt idx="0">
                  <c:v>150000</c:v>
                </c:pt>
              </c:numCache>
            </c:numRef>
          </c:cat>
          <c:val>
            <c:numRef>
              <c:f>'Two way'!$C$4</c:f>
              <c:numCache>
                <c:formatCode>General</c:formatCode>
                <c:ptCount val="1"/>
                <c:pt idx="0">
                  <c:v>160000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39-48A3-80BE-2AD9EA697AF3}"/>
            </c:ext>
          </c:extLst>
        </c:ser>
        <c:ser>
          <c:idx val="1"/>
          <c:order val="1"/>
          <c:spPr>
            <a:ln cmpd="sng">
              <a:solidFill>
                <a:srgbClr val="ED7D31"/>
              </a:solidFill>
            </a:ln>
          </c:spPr>
          <c:marker>
            <c:symbol val="none"/>
          </c:marker>
          <c:cat>
            <c:numRef>
              <c:f>'Two way'!$B$4</c:f>
              <c:numCache>
                <c:formatCode>General</c:formatCode>
                <c:ptCount val="1"/>
                <c:pt idx="0">
                  <c:v>150000</c:v>
                </c:pt>
              </c:numCache>
            </c:numRef>
          </c:cat>
          <c:val>
            <c:numRef>
              <c:f>'Two way'!$D$4</c:f>
              <c:numCache>
                <c:formatCode>General</c:formatCode>
                <c:ptCount val="1"/>
                <c:pt idx="0">
                  <c:v>170000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39-48A3-80BE-2AD9EA697AF3}"/>
            </c:ext>
          </c:extLst>
        </c:ser>
        <c:ser>
          <c:idx val="2"/>
          <c:order val="2"/>
          <c:spPr>
            <a:ln cmpd="sng">
              <a:solidFill>
                <a:srgbClr val="A5A5A5"/>
              </a:solidFill>
            </a:ln>
          </c:spPr>
          <c:marker>
            <c:symbol val="none"/>
          </c:marker>
          <c:cat>
            <c:numRef>
              <c:f>'Two way'!$B$4</c:f>
              <c:numCache>
                <c:formatCode>General</c:formatCode>
                <c:ptCount val="1"/>
                <c:pt idx="0">
                  <c:v>150000</c:v>
                </c:pt>
              </c:numCache>
            </c:numRef>
          </c:cat>
          <c:val>
            <c:numRef>
              <c:f>'Two way'!$E$4</c:f>
              <c:numCache>
                <c:formatCode>General</c:formatCode>
                <c:ptCount val="1"/>
                <c:pt idx="0">
                  <c:v>180000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039-48A3-80BE-2AD9EA697AF3}"/>
            </c:ext>
          </c:extLst>
        </c:ser>
        <c:ser>
          <c:idx val="3"/>
          <c:order val="3"/>
          <c:spPr>
            <a:ln cmpd="sng">
              <a:solidFill>
                <a:srgbClr val="FFC000"/>
              </a:solidFill>
            </a:ln>
          </c:spPr>
          <c:marker>
            <c:symbol val="none"/>
          </c:marker>
          <c:cat>
            <c:numRef>
              <c:f>'Two way'!$B$4</c:f>
              <c:numCache>
                <c:formatCode>General</c:formatCode>
                <c:ptCount val="1"/>
                <c:pt idx="0">
                  <c:v>150000</c:v>
                </c:pt>
              </c:numCache>
            </c:numRef>
          </c:cat>
          <c:val>
            <c:numRef>
              <c:f>'Two way'!$F$4</c:f>
              <c:numCache>
                <c:formatCode>General</c:formatCode>
                <c:ptCount val="1"/>
                <c:pt idx="0">
                  <c:v>190000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039-48A3-80BE-2AD9EA697AF3}"/>
            </c:ext>
          </c:extLst>
        </c:ser>
        <c:ser>
          <c:idx val="4"/>
          <c:order val="4"/>
          <c:spPr>
            <a:ln cmpd="sng">
              <a:solidFill>
                <a:srgbClr val="5B9BD5"/>
              </a:solidFill>
            </a:ln>
          </c:spPr>
          <c:marker>
            <c:symbol val="none"/>
          </c:marker>
          <c:cat>
            <c:numRef>
              <c:f>'Two way'!$B$4</c:f>
              <c:numCache>
                <c:formatCode>General</c:formatCode>
                <c:ptCount val="1"/>
                <c:pt idx="0">
                  <c:v>150000</c:v>
                </c:pt>
              </c:numCache>
            </c:numRef>
          </c:cat>
          <c:val>
            <c:numRef>
              <c:f>'Two way'!$G$4</c:f>
              <c:numCache>
                <c:formatCode>General</c:formatCode>
                <c:ptCount val="1"/>
                <c:pt idx="0">
                  <c:v>200000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039-48A3-80BE-2AD9EA697AF3}"/>
            </c:ext>
          </c:extLst>
        </c:ser>
        <c:ser>
          <c:idx val="5"/>
          <c:order val="5"/>
          <c:spPr>
            <a:ln cmpd="sng">
              <a:solidFill>
                <a:srgbClr val="70AD47"/>
              </a:solidFill>
            </a:ln>
          </c:spPr>
          <c:marker>
            <c:symbol val="none"/>
          </c:marker>
          <c:cat>
            <c:numRef>
              <c:f>'Two way'!$B$4</c:f>
              <c:numCache>
                <c:formatCode>General</c:formatCode>
                <c:ptCount val="1"/>
                <c:pt idx="0">
                  <c:v>150000</c:v>
                </c:pt>
              </c:numCache>
            </c:numRef>
          </c:cat>
          <c:val>
            <c:numRef>
              <c:f>'Two way'!$H$4</c:f>
              <c:numCache>
                <c:formatCode>General</c:formatCode>
                <c:ptCount val="1"/>
                <c:pt idx="0">
                  <c:v>210000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039-48A3-80BE-2AD9EA697AF3}"/>
            </c:ext>
          </c:extLst>
        </c:ser>
        <c:ser>
          <c:idx val="6"/>
          <c:order val="6"/>
          <c:spPr>
            <a:ln cmpd="sng">
              <a:solidFill>
                <a:srgbClr val="7C9CD6"/>
              </a:solidFill>
            </a:ln>
          </c:spPr>
          <c:marker>
            <c:symbol val="none"/>
          </c:marker>
          <c:cat>
            <c:numRef>
              <c:f>'Two way'!$B$4</c:f>
              <c:numCache>
                <c:formatCode>General</c:formatCode>
                <c:ptCount val="1"/>
                <c:pt idx="0">
                  <c:v>150000</c:v>
                </c:pt>
              </c:numCache>
            </c:numRef>
          </c:cat>
          <c:val>
            <c:numRef>
              <c:f>'Two way'!$I$4</c:f>
              <c:numCache>
                <c:formatCode>General</c:formatCode>
                <c:ptCount val="1"/>
                <c:pt idx="0">
                  <c:v>220000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039-48A3-80BE-2AD9EA697AF3}"/>
            </c:ext>
          </c:extLst>
        </c:ser>
        <c:ser>
          <c:idx val="7"/>
          <c:order val="7"/>
          <c:spPr>
            <a:ln cmpd="sng">
              <a:solidFill>
                <a:srgbClr val="F2A46F"/>
              </a:solidFill>
            </a:ln>
          </c:spPr>
          <c:marker>
            <c:symbol val="none"/>
          </c:marker>
          <c:cat>
            <c:numRef>
              <c:f>'Two way'!$B$4</c:f>
              <c:numCache>
                <c:formatCode>General</c:formatCode>
                <c:ptCount val="1"/>
                <c:pt idx="0">
                  <c:v>150000</c:v>
                </c:pt>
              </c:numCache>
            </c:numRef>
          </c:cat>
          <c:val>
            <c:numRef>
              <c:f>'Two way'!$J$4</c:f>
              <c:numCache>
                <c:formatCode>General</c:formatCode>
                <c:ptCount val="1"/>
                <c:pt idx="0">
                  <c:v>230000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039-48A3-80BE-2AD9EA697AF3}"/>
            </c:ext>
          </c:extLst>
        </c:ser>
        <c:ser>
          <c:idx val="8"/>
          <c:order val="8"/>
          <c:spPr>
            <a:ln cmpd="sng">
              <a:solidFill>
                <a:srgbClr val="C0C0C0"/>
              </a:solidFill>
            </a:ln>
          </c:spPr>
          <c:marker>
            <c:symbol val="none"/>
          </c:marker>
          <c:cat>
            <c:numRef>
              <c:f>'Two way'!$B$4</c:f>
              <c:numCache>
                <c:formatCode>General</c:formatCode>
                <c:ptCount val="1"/>
                <c:pt idx="0">
                  <c:v>150000</c:v>
                </c:pt>
              </c:numCache>
            </c:numRef>
          </c:cat>
          <c:val>
            <c:numRef>
              <c:f>'Two way'!$K$4</c:f>
              <c:numCache>
                <c:formatCode>General</c:formatCode>
                <c:ptCount val="1"/>
                <c:pt idx="0">
                  <c:v>240000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039-48A3-80BE-2AD9EA697AF3}"/>
            </c:ext>
          </c:extLst>
        </c:ser>
        <c:ser>
          <c:idx val="9"/>
          <c:order val="9"/>
          <c:spPr>
            <a:ln cmpd="sng">
              <a:solidFill>
                <a:srgbClr val="FFD34D"/>
              </a:solidFill>
            </a:ln>
          </c:spPr>
          <c:marker>
            <c:symbol val="none"/>
          </c:marker>
          <c:cat>
            <c:numRef>
              <c:f>'Two way'!$B$4</c:f>
              <c:numCache>
                <c:formatCode>General</c:formatCode>
                <c:ptCount val="1"/>
                <c:pt idx="0">
                  <c:v>150000</c:v>
                </c:pt>
              </c:numCache>
            </c:numRef>
          </c:cat>
          <c:val>
            <c:numRef>
              <c:f>'Two way'!$L$4</c:f>
              <c:numCache>
                <c:formatCode>General</c:formatCode>
                <c:ptCount val="1"/>
                <c:pt idx="0">
                  <c:v>250000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039-48A3-80BE-2AD9EA697AF3}"/>
            </c:ext>
          </c:extLst>
        </c:ser>
        <c:ser>
          <c:idx val="10"/>
          <c:order val="10"/>
          <c:spPr>
            <a:ln cmpd="sng">
              <a:solidFill>
                <a:srgbClr val="8CB9E2"/>
              </a:solidFill>
            </a:ln>
          </c:spPr>
          <c:marker>
            <c:symbol val="none"/>
          </c:marker>
          <c:cat>
            <c:numRef>
              <c:f>'Two way'!$B$4</c:f>
              <c:numCache>
                <c:formatCode>General</c:formatCode>
                <c:ptCount val="1"/>
                <c:pt idx="0">
                  <c:v>150000</c:v>
                </c:pt>
              </c:numCache>
            </c:numRef>
          </c:cat>
          <c:val>
            <c:numRef>
              <c:f>'Two way'!$M$4</c:f>
              <c:numCache>
                <c:formatCode>General</c:formatCode>
                <c:ptCount val="1"/>
                <c:pt idx="0">
                  <c:v>260000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039-48A3-80BE-2AD9EA697AF3}"/>
            </c:ext>
          </c:extLst>
        </c:ser>
        <c:ser>
          <c:idx val="11"/>
          <c:order val="11"/>
          <c:spPr>
            <a:ln cmpd="sng">
              <a:solidFill>
                <a:srgbClr val="9BC67E"/>
              </a:solidFill>
            </a:ln>
          </c:spPr>
          <c:marker>
            <c:symbol val="none"/>
          </c:marker>
          <c:cat>
            <c:numRef>
              <c:f>'Two way'!$B$4</c:f>
              <c:numCache>
                <c:formatCode>General</c:formatCode>
                <c:ptCount val="1"/>
                <c:pt idx="0">
                  <c:v>150000</c:v>
                </c:pt>
              </c:numCache>
            </c:numRef>
          </c:cat>
          <c:val>
            <c:numRef>
              <c:f>'Two way'!$N$4</c:f>
              <c:numCache>
                <c:formatCode>General</c:formatCode>
                <c:ptCount val="1"/>
                <c:pt idx="0">
                  <c:v>270000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039-48A3-80BE-2AD9EA697AF3}"/>
            </c:ext>
          </c:extLst>
        </c:ser>
        <c:ser>
          <c:idx val="12"/>
          <c:order val="12"/>
          <c:spPr>
            <a:ln cmpd="sng">
              <a:solidFill>
                <a:srgbClr val="B4C7E7"/>
              </a:solidFill>
            </a:ln>
          </c:spPr>
          <c:marker>
            <c:symbol val="none"/>
          </c:marker>
          <c:cat>
            <c:numRef>
              <c:f>'Two way'!$B$4</c:f>
              <c:numCache>
                <c:formatCode>General</c:formatCode>
                <c:ptCount val="1"/>
                <c:pt idx="0">
                  <c:v>150000</c:v>
                </c:pt>
              </c:numCache>
            </c:numRef>
          </c:cat>
          <c:val>
            <c:numRef>
              <c:f>'Two way'!$O$4</c:f>
              <c:numCache>
                <c:formatCode>General</c:formatCode>
                <c:ptCount val="1"/>
                <c:pt idx="0">
                  <c:v>280000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F039-48A3-80BE-2AD9EA697AF3}"/>
            </c:ext>
          </c:extLst>
        </c:ser>
        <c:ser>
          <c:idx val="13"/>
          <c:order val="13"/>
          <c:spPr>
            <a:ln cmpd="sng">
              <a:solidFill>
                <a:srgbClr val="F8CBAD"/>
              </a:solidFill>
            </a:ln>
          </c:spPr>
          <c:marker>
            <c:symbol val="none"/>
          </c:marker>
          <c:cat>
            <c:numRef>
              <c:f>'Two way'!$B$4</c:f>
              <c:numCache>
                <c:formatCode>General</c:formatCode>
                <c:ptCount val="1"/>
                <c:pt idx="0">
                  <c:v>150000</c:v>
                </c:pt>
              </c:numCache>
            </c:numRef>
          </c:cat>
          <c:val>
            <c:numRef>
              <c:f>'Two way'!$P$4</c:f>
              <c:numCache>
                <c:formatCode>General</c:formatCode>
                <c:ptCount val="1"/>
                <c:pt idx="0">
                  <c:v>290000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F039-48A3-80BE-2AD9EA697AF3}"/>
            </c:ext>
          </c:extLst>
        </c:ser>
        <c:ser>
          <c:idx val="14"/>
          <c:order val="14"/>
          <c:spPr>
            <a:ln cmpd="sng">
              <a:solidFill>
                <a:srgbClr val="DBDBDB"/>
              </a:solidFill>
            </a:ln>
          </c:spPr>
          <c:marker>
            <c:symbol val="none"/>
          </c:marker>
          <c:cat>
            <c:numRef>
              <c:f>'Two way'!$B$4</c:f>
              <c:numCache>
                <c:formatCode>General</c:formatCode>
                <c:ptCount val="1"/>
                <c:pt idx="0">
                  <c:v>150000</c:v>
                </c:pt>
              </c:numCache>
            </c:numRef>
          </c:cat>
          <c:val>
            <c:numRef>
              <c:f>'Two way'!$Q$4</c:f>
              <c:numCache>
                <c:formatCode>General</c:formatCode>
                <c:ptCount val="1"/>
                <c:pt idx="0">
                  <c:v>300000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F039-48A3-80BE-2AD9EA697AF3}"/>
            </c:ext>
          </c:extLst>
        </c:ser>
        <c:ser>
          <c:idx val="15"/>
          <c:order val="15"/>
          <c:spPr>
            <a:ln cmpd="sng">
              <a:solidFill>
                <a:srgbClr val="FFE699"/>
              </a:solidFill>
            </a:ln>
          </c:spPr>
          <c:marker>
            <c:symbol val="none"/>
          </c:marker>
          <c:cat>
            <c:numRef>
              <c:f>'Two way'!$B$4</c:f>
              <c:numCache>
                <c:formatCode>General</c:formatCode>
                <c:ptCount val="1"/>
                <c:pt idx="0">
                  <c:v>150000</c:v>
                </c:pt>
              </c:numCache>
            </c:numRef>
          </c:cat>
          <c:val>
            <c:numRef>
              <c:f>'Two way'!$S$5:$S$20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0.00">
                  <c:v>132040</c:v>
                </c:pt>
                <c:pt idx="4" formatCode="0.00">
                  <c:v>132040</c:v>
                </c:pt>
                <c:pt idx="5" formatCode="0.00">
                  <c:v>132040</c:v>
                </c:pt>
                <c:pt idx="6" formatCode="0.00">
                  <c:v>132040</c:v>
                </c:pt>
                <c:pt idx="7" formatCode="0.00">
                  <c:v>132040</c:v>
                </c:pt>
                <c:pt idx="8" formatCode="0.00">
                  <c:v>132040</c:v>
                </c:pt>
                <c:pt idx="9" formatCode="0.00">
                  <c:v>132040</c:v>
                </c:pt>
                <c:pt idx="10" formatCode="0.00">
                  <c:v>132040</c:v>
                </c:pt>
                <c:pt idx="11" formatCode="0.00">
                  <c:v>132040</c:v>
                </c:pt>
                <c:pt idx="12" formatCode="0.00">
                  <c:v>132040</c:v>
                </c:pt>
                <c:pt idx="13" formatCode="0.00">
                  <c:v>132040</c:v>
                </c:pt>
                <c:pt idx="14" formatCode="0.00">
                  <c:v>132040</c:v>
                </c:pt>
                <c:pt idx="15" formatCode="0.00">
                  <c:v>132040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F039-48A3-80BE-2AD9EA697A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6937603"/>
        <c:axId val="1234337768"/>
      </c:lineChart>
      <c:catAx>
        <c:axId val="4869376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1" i="0">
                    <a:solidFill>
                      <a:srgbClr val="000000"/>
                    </a:solidFill>
                    <a:latin typeface="+mn-lt"/>
                  </a:rPr>
                  <a:t>Budget ($D$18)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34337768"/>
        <c:crosses val="autoZero"/>
        <c:auto val="1"/>
        <c:lblAlgn val="ctr"/>
        <c:lblOffset val="100"/>
        <c:noMultiLvlLbl val="1"/>
      </c:catAx>
      <c:valAx>
        <c:axId val="123433776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86937603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Sensitivity of $C$14 to Capacity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cmpd="sng">
              <a:solidFill>
                <a:srgbClr val="4472C4"/>
              </a:solidFill>
            </a:ln>
          </c:spPr>
          <c:marker>
            <c:symbol val="none"/>
          </c:marker>
          <c:cat>
            <c:numRef>
              <c:f>'Two way'!$A$5:$A$25</c:f>
              <c:numCache>
                <c:formatCode>#,##0</c:formatCode>
                <c:ptCount val="21"/>
                <c:pt idx="0">
                  <c:v>3000</c:v>
                </c:pt>
                <c:pt idx="1">
                  <c:v>3100</c:v>
                </c:pt>
                <c:pt idx="2">
                  <c:v>3200</c:v>
                </c:pt>
                <c:pt idx="3">
                  <c:v>3300</c:v>
                </c:pt>
                <c:pt idx="4">
                  <c:v>3400</c:v>
                </c:pt>
                <c:pt idx="5">
                  <c:v>3500</c:v>
                </c:pt>
                <c:pt idx="6">
                  <c:v>3600</c:v>
                </c:pt>
                <c:pt idx="7">
                  <c:v>3700</c:v>
                </c:pt>
                <c:pt idx="8">
                  <c:v>3800</c:v>
                </c:pt>
                <c:pt idx="9">
                  <c:v>3900</c:v>
                </c:pt>
                <c:pt idx="10">
                  <c:v>4000</c:v>
                </c:pt>
                <c:pt idx="11">
                  <c:v>4100</c:v>
                </c:pt>
                <c:pt idx="12">
                  <c:v>4200</c:v>
                </c:pt>
                <c:pt idx="13">
                  <c:v>4300</c:v>
                </c:pt>
                <c:pt idx="14">
                  <c:v>4400</c:v>
                </c:pt>
                <c:pt idx="15">
                  <c:v>4500</c:v>
                </c:pt>
                <c:pt idx="16">
                  <c:v>4600</c:v>
                </c:pt>
                <c:pt idx="17">
                  <c:v>4700</c:v>
                </c:pt>
                <c:pt idx="18">
                  <c:v>4800</c:v>
                </c:pt>
                <c:pt idx="19">
                  <c:v>4900</c:v>
                </c:pt>
                <c:pt idx="20">
                  <c:v>5000</c:v>
                </c:pt>
              </c:numCache>
            </c:numRef>
          </c:cat>
          <c:val>
            <c:numRef>
              <c:f>'Two way'!$W$5:$W$25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0.00">
                  <c:v>132040</c:v>
                </c:pt>
                <c:pt idx="6" formatCode="0.00">
                  <c:v>138070</c:v>
                </c:pt>
                <c:pt idx="7" formatCode="0.00">
                  <c:v>138070</c:v>
                </c:pt>
                <c:pt idx="8" formatCode="0.00">
                  <c:v>138070</c:v>
                </c:pt>
                <c:pt idx="9" formatCode="0.00">
                  <c:v>138070</c:v>
                </c:pt>
                <c:pt idx="10" formatCode="0.00">
                  <c:v>138070</c:v>
                </c:pt>
                <c:pt idx="11" formatCode="0.00">
                  <c:v>138070</c:v>
                </c:pt>
                <c:pt idx="12" formatCode="0.00">
                  <c:v>138070</c:v>
                </c:pt>
                <c:pt idx="13" formatCode="0.00">
                  <c:v>138070</c:v>
                </c:pt>
                <c:pt idx="14" formatCode="0.00">
                  <c:v>138070</c:v>
                </c:pt>
                <c:pt idx="15" formatCode="0.00">
                  <c:v>138070</c:v>
                </c:pt>
                <c:pt idx="16" formatCode="0.00">
                  <c:v>138070</c:v>
                </c:pt>
                <c:pt idx="17" formatCode="0.00">
                  <c:v>138070</c:v>
                </c:pt>
                <c:pt idx="18" formatCode="0.00">
                  <c:v>138070</c:v>
                </c:pt>
                <c:pt idx="19" formatCode="0.00">
                  <c:v>138070</c:v>
                </c:pt>
                <c:pt idx="20" formatCode="0.00">
                  <c:v>138070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59-4EFD-A38C-045EDD8EF1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9868016"/>
        <c:axId val="1914258405"/>
      </c:lineChart>
      <c:catAx>
        <c:axId val="1599868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1" i="0">
                    <a:solidFill>
                      <a:srgbClr val="000000"/>
                    </a:solidFill>
                    <a:latin typeface="+mn-lt"/>
                  </a:rPr>
                  <a:t>Capacity ($D$17)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14258405"/>
        <c:crosses val="autoZero"/>
        <c:auto val="1"/>
        <c:lblAlgn val="ctr"/>
        <c:lblOffset val="100"/>
        <c:noMultiLvlLbl val="1"/>
      </c:catAx>
      <c:valAx>
        <c:axId val="191425840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99868016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581025</xdr:colOff>
      <xdr:row>26</xdr:row>
      <xdr:rowOff>0</xdr:rowOff>
    </xdr:from>
    <xdr:ext cx="4648200" cy="3000375"/>
    <xdr:graphicFrame macro="">
      <xdr:nvGraphicFramePr>
        <xdr:cNvPr id="1683554398" name="Chart 1">
          <a:extLst>
            <a:ext uri="{FF2B5EF4-FFF2-40B4-BE49-F238E27FC236}">
              <a16:creationId xmlns:a16="http://schemas.microsoft.com/office/drawing/2014/main" id="{00000000-0008-0000-0200-00005E0059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12</xdr:col>
      <xdr:colOff>571500</xdr:colOff>
      <xdr:row>3</xdr:row>
      <xdr:rowOff>0</xdr:rowOff>
    </xdr:from>
    <xdr:ext cx="2333625" cy="5715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4183950" y="3499013"/>
          <a:ext cx="2324100" cy="561975"/>
        </a:xfrm>
        <a:prstGeom prst="rect">
          <a:avLst/>
        </a:prstGeom>
        <a:solidFill>
          <a:schemeClr val="lt1"/>
        </a:solidFill>
        <a:ln w="15875" cap="flat" cmpd="sng">
          <a:solidFill>
            <a:srgbClr val="4472C3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When you select an output from the dropdown list in cell $L$4, the chart will adapt to that output.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581025</xdr:colOff>
      <xdr:row>21</xdr:row>
      <xdr:rowOff>0</xdr:rowOff>
    </xdr:from>
    <xdr:ext cx="4648200" cy="3000375"/>
    <xdr:graphicFrame macro="">
      <xdr:nvGraphicFramePr>
        <xdr:cNvPr id="478128356" name="Chart 2">
          <a:extLst>
            <a:ext uri="{FF2B5EF4-FFF2-40B4-BE49-F238E27FC236}">
              <a16:creationId xmlns:a16="http://schemas.microsoft.com/office/drawing/2014/main" id="{00000000-0008-0000-0300-0000E4A87F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12</xdr:col>
      <xdr:colOff>571500</xdr:colOff>
      <xdr:row>3</xdr:row>
      <xdr:rowOff>0</xdr:rowOff>
    </xdr:from>
    <xdr:ext cx="2333625" cy="57150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 txBox="1"/>
      </xdr:nvSpPr>
      <xdr:spPr>
        <a:xfrm>
          <a:off x="4183950" y="3499013"/>
          <a:ext cx="2324100" cy="561975"/>
        </a:xfrm>
        <a:prstGeom prst="rect">
          <a:avLst/>
        </a:prstGeom>
        <a:solidFill>
          <a:schemeClr val="lt1"/>
        </a:solidFill>
        <a:ln w="15875" cap="flat" cmpd="sng">
          <a:solidFill>
            <a:srgbClr val="4472C3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When you select an output from the dropdown list in cell $L$4, the chart will adapt to that output.</a:t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238125</xdr:colOff>
      <xdr:row>26</xdr:row>
      <xdr:rowOff>0</xdr:rowOff>
    </xdr:from>
    <xdr:ext cx="4648200" cy="3000375"/>
    <xdr:graphicFrame macro="">
      <xdr:nvGraphicFramePr>
        <xdr:cNvPr id="415913422" name="Chart 3">
          <a:extLst>
            <a:ext uri="{FF2B5EF4-FFF2-40B4-BE49-F238E27FC236}">
              <a16:creationId xmlns:a16="http://schemas.microsoft.com/office/drawing/2014/main" id="{00000000-0008-0000-0400-0000CE55CA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27</xdr:col>
      <xdr:colOff>238125</xdr:colOff>
      <xdr:row>26</xdr:row>
      <xdr:rowOff>0</xdr:rowOff>
    </xdr:from>
    <xdr:ext cx="4648200" cy="3000375"/>
    <xdr:graphicFrame macro="">
      <xdr:nvGraphicFramePr>
        <xdr:cNvPr id="1991453191" name="Chart 4">
          <a:extLst>
            <a:ext uri="{FF2B5EF4-FFF2-40B4-BE49-F238E27FC236}">
              <a16:creationId xmlns:a16="http://schemas.microsoft.com/office/drawing/2014/main" id="{00000000-0008-0000-0400-0000072AB3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25</xdr:col>
      <xdr:colOff>228600</xdr:colOff>
      <xdr:row>3</xdr:row>
      <xdr:rowOff>0</xdr:rowOff>
    </xdr:from>
    <xdr:ext cx="3495675" cy="117157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 txBox="1"/>
      </xdr:nvSpPr>
      <xdr:spPr>
        <a:xfrm>
          <a:off x="3602925" y="3198975"/>
          <a:ext cx="3486150" cy="1162050"/>
        </a:xfrm>
        <a:prstGeom prst="rect">
          <a:avLst/>
        </a:prstGeom>
        <a:solidFill>
          <a:schemeClr val="lt1"/>
        </a:solidFill>
        <a:ln w="15875" cap="flat" cmpd="sng">
          <a:solidFill>
            <a:srgbClr val="4472C3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By making appropriate selections in cells $S$4, $T$4, $W$4, and $X$4, you can chart any row (in left chart) or column (in right chart) of any table to the left.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11" workbookViewId="0">
      <selection activeCell="F25" sqref="F25"/>
    </sheetView>
  </sheetViews>
  <sheetFormatPr defaultColWidth="14.453125" defaultRowHeight="15" customHeight="1" x14ac:dyDescent="0.35"/>
  <cols>
    <col min="1" max="1" width="25.81640625" customWidth="1"/>
    <col min="2" max="2" width="30.81640625" customWidth="1"/>
    <col min="3" max="3" width="21.08984375" customWidth="1"/>
    <col min="4" max="4" width="18.81640625" customWidth="1"/>
    <col min="5" max="5" width="20.08984375" customWidth="1"/>
    <col min="6" max="6" width="17" customWidth="1"/>
    <col min="7" max="7" width="32.7265625" customWidth="1"/>
    <col min="8" max="8" width="24.453125" customWidth="1"/>
    <col min="9" max="9" width="18.08984375" customWidth="1"/>
    <col min="10" max="10" width="42.7265625" customWidth="1"/>
    <col min="11" max="11" width="56" customWidth="1"/>
    <col min="12" max="12" width="29.26953125" customWidth="1"/>
    <col min="13" max="26" width="10.81640625" customWidth="1"/>
  </cols>
  <sheetData>
    <row r="1" spans="1:26" ht="18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 customHeight="1" x14ac:dyDescent="0.35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customHeight="1" x14ac:dyDescent="0.35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customHeight="1" x14ac:dyDescent="0.35">
      <c r="A4" s="5" t="s">
        <v>10</v>
      </c>
      <c r="B4" s="6">
        <v>50000</v>
      </c>
      <c r="C4" s="5">
        <v>100</v>
      </c>
      <c r="D4" s="6">
        <v>42000</v>
      </c>
      <c r="E4" s="6">
        <v>350</v>
      </c>
      <c r="F4" s="6">
        <v>500</v>
      </c>
      <c r="G4" s="5">
        <v>120</v>
      </c>
      <c r="H4" s="6">
        <f t="shared" ref="H4:H11" si="0">F4-E4</f>
        <v>150</v>
      </c>
      <c r="I4" s="6">
        <f t="shared" ref="I4:I11" si="1">B4-D4</f>
        <v>8000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" customHeight="1" x14ac:dyDescent="0.35">
      <c r="A5" s="5" t="s">
        <v>11</v>
      </c>
      <c r="B5" s="6">
        <v>20000</v>
      </c>
      <c r="C5" s="5">
        <v>200</v>
      </c>
      <c r="D5" s="6">
        <v>12500</v>
      </c>
      <c r="E5" s="6">
        <v>50</v>
      </c>
      <c r="F5" s="6">
        <v>150</v>
      </c>
      <c r="G5" s="5">
        <v>250</v>
      </c>
      <c r="H5" s="6">
        <f t="shared" si="0"/>
        <v>100</v>
      </c>
      <c r="I5" s="6">
        <f t="shared" si="1"/>
        <v>7500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" customHeight="1" x14ac:dyDescent="0.35">
      <c r="A6" s="5" t="s">
        <v>12</v>
      </c>
      <c r="B6" s="6">
        <v>15000</v>
      </c>
      <c r="C6" s="5">
        <v>500</v>
      </c>
      <c r="D6" s="6">
        <v>9000</v>
      </c>
      <c r="E6" s="6">
        <v>15</v>
      </c>
      <c r="F6" s="6">
        <v>30</v>
      </c>
      <c r="G6" s="5">
        <v>600</v>
      </c>
      <c r="H6" s="6">
        <f t="shared" si="0"/>
        <v>15</v>
      </c>
      <c r="I6" s="6">
        <f t="shared" si="1"/>
        <v>6000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" customHeight="1" x14ac:dyDescent="0.35">
      <c r="A7" s="5" t="s">
        <v>13</v>
      </c>
      <c r="B7" s="6">
        <v>12000</v>
      </c>
      <c r="C7" s="5">
        <v>400</v>
      </c>
      <c r="D7" s="6">
        <v>7500</v>
      </c>
      <c r="E7" s="6">
        <v>15</v>
      </c>
      <c r="F7" s="6">
        <v>30</v>
      </c>
      <c r="G7" s="5">
        <v>500</v>
      </c>
      <c r="H7" s="6">
        <f t="shared" si="0"/>
        <v>15</v>
      </c>
      <c r="I7" s="6">
        <f t="shared" si="1"/>
        <v>4500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" customHeight="1" x14ac:dyDescent="0.35">
      <c r="A8" s="5" t="s">
        <v>14</v>
      </c>
      <c r="B8" s="6">
        <v>25000</v>
      </c>
      <c r="C8" s="5">
        <v>150</v>
      </c>
      <c r="D8" s="6">
        <v>21600</v>
      </c>
      <c r="E8" s="6">
        <v>120</v>
      </c>
      <c r="F8" s="6">
        <v>200</v>
      </c>
      <c r="G8" s="5">
        <v>180</v>
      </c>
      <c r="H8" s="6">
        <f t="shared" si="0"/>
        <v>80</v>
      </c>
      <c r="I8" s="6">
        <f t="shared" si="1"/>
        <v>3400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" customHeight="1" x14ac:dyDescent="0.35">
      <c r="A9" s="5" t="s">
        <v>15</v>
      </c>
      <c r="B9" s="6">
        <v>40000</v>
      </c>
      <c r="C9" s="5">
        <v>80</v>
      </c>
      <c r="D9" s="6">
        <v>32000</v>
      </c>
      <c r="E9" s="6">
        <v>400</v>
      </c>
      <c r="F9" s="6">
        <v>600</v>
      </c>
      <c r="G9" s="5">
        <v>100</v>
      </c>
      <c r="H9" s="6">
        <f t="shared" si="0"/>
        <v>200</v>
      </c>
      <c r="I9" s="6">
        <f t="shared" si="1"/>
        <v>8000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" customHeight="1" x14ac:dyDescent="0.35">
      <c r="A10" s="5" t="s">
        <v>16</v>
      </c>
      <c r="B10" s="6">
        <v>30000</v>
      </c>
      <c r="C10" s="5">
        <v>120</v>
      </c>
      <c r="D10" s="6">
        <v>24000</v>
      </c>
      <c r="E10" s="6">
        <v>200</v>
      </c>
      <c r="F10" s="6">
        <v>350</v>
      </c>
      <c r="G10" s="5">
        <v>150</v>
      </c>
      <c r="H10" s="6">
        <f t="shared" si="0"/>
        <v>150</v>
      </c>
      <c r="I10" s="6">
        <f t="shared" si="1"/>
        <v>6000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" customHeight="1" x14ac:dyDescent="0.35">
      <c r="A11" s="5" t="s">
        <v>17</v>
      </c>
      <c r="B11" s="6">
        <v>18000</v>
      </c>
      <c r="C11" s="5">
        <v>90</v>
      </c>
      <c r="D11" s="6">
        <v>10800</v>
      </c>
      <c r="E11" s="6">
        <v>120</v>
      </c>
      <c r="F11" s="6">
        <v>200</v>
      </c>
      <c r="G11" s="5">
        <v>120</v>
      </c>
      <c r="H11" s="6">
        <f t="shared" si="0"/>
        <v>80</v>
      </c>
      <c r="I11" s="6">
        <f t="shared" si="1"/>
        <v>7200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" customHeight="1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" customHeight="1" x14ac:dyDescent="0.35">
      <c r="A13" s="3" t="s">
        <v>18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" customHeight="1" x14ac:dyDescent="0.35">
      <c r="A14" s="4" t="s">
        <v>19</v>
      </c>
      <c r="B14" s="4" t="s">
        <v>20</v>
      </c>
      <c r="C14" s="4" t="s">
        <v>21</v>
      </c>
      <c r="D14" s="4" t="s">
        <v>22</v>
      </c>
      <c r="E14" s="4" t="s">
        <v>23</v>
      </c>
      <c r="F14" s="4" t="s">
        <v>24</v>
      </c>
      <c r="G14" s="8" t="s">
        <v>25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6" ht="18" customHeight="1" x14ac:dyDescent="0.35">
      <c r="A15" s="5" t="s">
        <v>10</v>
      </c>
      <c r="B15" s="5" t="s">
        <v>26</v>
      </c>
      <c r="C15" s="9">
        <v>2.5</v>
      </c>
      <c r="D15" s="9">
        <v>3</v>
      </c>
      <c r="E15" s="9">
        <f t="shared" ref="E15:E22" si="2">C15 * D15</f>
        <v>7.5</v>
      </c>
      <c r="F15" s="9">
        <v>2</v>
      </c>
      <c r="G15" s="9">
        <f t="shared" ref="G15:G22" si="3">E15/F15</f>
        <v>3.75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6" ht="18" customHeight="1" x14ac:dyDescent="0.35">
      <c r="A16" s="5" t="s">
        <v>11</v>
      </c>
      <c r="B16" s="5" t="s">
        <v>27</v>
      </c>
      <c r="C16" s="9">
        <v>1.33</v>
      </c>
      <c r="D16" s="9">
        <v>0.75</v>
      </c>
      <c r="E16" s="9">
        <f t="shared" si="2"/>
        <v>0.99750000000000005</v>
      </c>
      <c r="F16" s="9">
        <v>2</v>
      </c>
      <c r="G16" s="9">
        <f t="shared" si="3"/>
        <v>0.49875000000000003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6" ht="18" customHeight="1" x14ac:dyDescent="0.35">
      <c r="A17" s="5" t="s">
        <v>12</v>
      </c>
      <c r="B17" s="5" t="s">
        <v>28</v>
      </c>
      <c r="C17" s="9">
        <v>2</v>
      </c>
      <c r="D17" s="9">
        <v>2</v>
      </c>
      <c r="E17" s="9">
        <f t="shared" si="2"/>
        <v>4</v>
      </c>
      <c r="F17" s="9">
        <v>3</v>
      </c>
      <c r="G17" s="9">
        <f t="shared" si="3"/>
        <v>1.3333333333333333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6" ht="18" customHeight="1" x14ac:dyDescent="0.35">
      <c r="A18" s="5" t="s">
        <v>13</v>
      </c>
      <c r="B18" s="5" t="s">
        <v>29</v>
      </c>
      <c r="C18" s="9">
        <v>0.83</v>
      </c>
      <c r="D18" s="9">
        <v>0.83</v>
      </c>
      <c r="E18" s="9">
        <f t="shared" si="2"/>
        <v>0.68889999999999996</v>
      </c>
      <c r="F18" s="9">
        <v>2</v>
      </c>
      <c r="G18" s="9">
        <f t="shared" si="3"/>
        <v>0.34444999999999998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6" ht="18" customHeight="1" x14ac:dyDescent="0.35">
      <c r="A19" s="5" t="s">
        <v>14</v>
      </c>
      <c r="B19" s="5" t="s">
        <v>30</v>
      </c>
      <c r="C19" s="9">
        <v>1.75</v>
      </c>
      <c r="D19" s="9">
        <v>1.5</v>
      </c>
      <c r="E19" s="9">
        <f t="shared" si="2"/>
        <v>2.625</v>
      </c>
      <c r="F19" s="9">
        <v>2</v>
      </c>
      <c r="G19" s="9">
        <f t="shared" si="3"/>
        <v>1.3125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6" ht="18" customHeight="1" x14ac:dyDescent="0.35">
      <c r="A20" s="5" t="s">
        <v>15</v>
      </c>
      <c r="B20" s="5" t="s">
        <v>31</v>
      </c>
      <c r="C20" s="9">
        <v>2.67</v>
      </c>
      <c r="D20" s="9">
        <v>3</v>
      </c>
      <c r="E20" s="9">
        <f t="shared" si="2"/>
        <v>8.01</v>
      </c>
      <c r="F20" s="9">
        <v>1</v>
      </c>
      <c r="G20" s="9">
        <f t="shared" si="3"/>
        <v>8.01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6" ht="18" customHeight="1" x14ac:dyDescent="0.35">
      <c r="A21" s="5" t="s">
        <v>16</v>
      </c>
      <c r="B21" s="5" t="s">
        <v>32</v>
      </c>
      <c r="C21" s="9">
        <v>2.25</v>
      </c>
      <c r="D21" s="9">
        <v>2.17</v>
      </c>
      <c r="E21" s="9">
        <f t="shared" si="2"/>
        <v>4.8825000000000003</v>
      </c>
      <c r="F21" s="9">
        <v>1</v>
      </c>
      <c r="G21" s="9">
        <f t="shared" si="3"/>
        <v>4.8825000000000003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6" ht="18" customHeight="1" x14ac:dyDescent="0.35">
      <c r="A22" s="5" t="s">
        <v>17</v>
      </c>
      <c r="B22" s="5" t="s">
        <v>33</v>
      </c>
      <c r="C22" s="9">
        <v>1.5</v>
      </c>
      <c r="D22" s="9">
        <v>1.5</v>
      </c>
      <c r="E22" s="9">
        <f t="shared" si="2"/>
        <v>2.25</v>
      </c>
      <c r="F22" s="9">
        <v>1</v>
      </c>
      <c r="G22" s="9">
        <f t="shared" si="3"/>
        <v>2.25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6" ht="18" customHeight="1" x14ac:dyDescent="0.35">
      <c r="A23" s="5"/>
      <c r="B23" s="5"/>
      <c r="C23" s="9"/>
      <c r="D23" s="9"/>
      <c r="E23" s="9"/>
      <c r="F23" s="9"/>
      <c r="G23" s="9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6" ht="18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" customHeight="1" x14ac:dyDescent="0.35">
      <c r="A25" s="10" t="s">
        <v>34</v>
      </c>
      <c r="B25" s="11"/>
      <c r="C25" s="11"/>
      <c r="D25" s="1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" customHeight="1" x14ac:dyDescent="0.35">
      <c r="A26" s="12" t="s">
        <v>19</v>
      </c>
      <c r="B26" s="12" t="s">
        <v>23</v>
      </c>
      <c r="C26" s="13" t="s">
        <v>35</v>
      </c>
      <c r="D26" s="13" t="s">
        <v>36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" customHeight="1" x14ac:dyDescent="0.35">
      <c r="A27" s="14" t="s">
        <v>10</v>
      </c>
      <c r="B27" s="15">
        <v>3.8</v>
      </c>
      <c r="C27" s="16">
        <v>3600</v>
      </c>
      <c r="D27" s="17">
        <f t="shared" ref="D27:D34" si="4">C27/B27</f>
        <v>947.36842105263167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" customHeight="1" x14ac:dyDescent="0.35">
      <c r="A28" s="14" t="s">
        <v>11</v>
      </c>
      <c r="B28" s="15">
        <v>0.5</v>
      </c>
      <c r="C28" s="16">
        <v>3600</v>
      </c>
      <c r="D28" s="17">
        <f t="shared" si="4"/>
        <v>7200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" customHeight="1" x14ac:dyDescent="0.35">
      <c r="A29" s="14" t="s">
        <v>12</v>
      </c>
      <c r="B29" s="15">
        <v>1.3</v>
      </c>
      <c r="C29" s="16">
        <v>3600</v>
      </c>
      <c r="D29" s="17">
        <f t="shared" si="4"/>
        <v>2769.2307692307691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" customHeight="1" x14ac:dyDescent="0.35">
      <c r="A30" s="14" t="s">
        <v>13</v>
      </c>
      <c r="B30" s="15">
        <v>0.3</v>
      </c>
      <c r="C30" s="16">
        <v>3600</v>
      </c>
      <c r="D30" s="17">
        <f t="shared" si="4"/>
        <v>12000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" customHeight="1" x14ac:dyDescent="0.35">
      <c r="A31" s="14" t="s">
        <v>14</v>
      </c>
      <c r="B31" s="15">
        <v>1.3</v>
      </c>
      <c r="C31" s="16">
        <v>3600</v>
      </c>
      <c r="D31" s="17">
        <f t="shared" si="4"/>
        <v>2769.2307692307691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 customHeight="1" x14ac:dyDescent="0.35">
      <c r="A32" s="14" t="s">
        <v>15</v>
      </c>
      <c r="B32" s="15">
        <v>8</v>
      </c>
      <c r="C32" s="16">
        <v>3600</v>
      </c>
      <c r="D32" s="17">
        <f t="shared" si="4"/>
        <v>450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" customHeight="1" x14ac:dyDescent="0.35">
      <c r="A33" s="14" t="s">
        <v>16</v>
      </c>
      <c r="B33" s="15">
        <v>4.9000000000000004</v>
      </c>
      <c r="C33" s="16">
        <v>3600</v>
      </c>
      <c r="D33" s="17">
        <f t="shared" si="4"/>
        <v>734.69387755102036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" customHeight="1" x14ac:dyDescent="0.35">
      <c r="A34" s="14" t="s">
        <v>17</v>
      </c>
      <c r="B34" s="15">
        <v>2.2999999999999998</v>
      </c>
      <c r="C34" s="16">
        <v>3600</v>
      </c>
      <c r="D34" s="17">
        <f t="shared" si="4"/>
        <v>1565.217391304348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 customHeight="1" x14ac:dyDescent="0.35">
      <c r="A35" s="18"/>
      <c r="B35" s="19"/>
      <c r="C35" s="20"/>
      <c r="D35" s="20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" customHeight="1" x14ac:dyDescent="0.35">
      <c r="A36" s="10" t="s">
        <v>37</v>
      </c>
      <c r="B36" s="11"/>
      <c r="C36" s="21"/>
      <c r="D36" s="2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" customHeight="1" x14ac:dyDescent="0.35">
      <c r="A37" s="12" t="s">
        <v>19</v>
      </c>
      <c r="B37" s="12" t="s">
        <v>38</v>
      </c>
      <c r="C37" s="22" t="s">
        <v>39</v>
      </c>
      <c r="D37" s="12" t="s">
        <v>40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" customHeight="1" x14ac:dyDescent="0.35">
      <c r="A38" s="14" t="s">
        <v>10</v>
      </c>
      <c r="B38" s="15">
        <v>100</v>
      </c>
      <c r="C38" s="23">
        <v>0.2</v>
      </c>
      <c r="D38" s="24">
        <f t="shared" ref="D38:D45" si="5">B38+B38*C38</f>
        <v>120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" customHeight="1" x14ac:dyDescent="0.35">
      <c r="A39" s="14" t="s">
        <v>11</v>
      </c>
      <c r="B39" s="15">
        <v>200</v>
      </c>
      <c r="C39" s="23">
        <v>0.2</v>
      </c>
      <c r="D39" s="24">
        <f t="shared" si="5"/>
        <v>240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" customHeight="1" x14ac:dyDescent="0.35">
      <c r="A40" s="14" t="s">
        <v>12</v>
      </c>
      <c r="B40" s="15">
        <v>500</v>
      </c>
      <c r="C40" s="23">
        <v>0.2</v>
      </c>
      <c r="D40" s="24">
        <f t="shared" si="5"/>
        <v>600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" customHeight="1" x14ac:dyDescent="0.35">
      <c r="A41" s="14" t="s">
        <v>13</v>
      </c>
      <c r="B41" s="15">
        <v>400</v>
      </c>
      <c r="C41" s="23">
        <v>0.2</v>
      </c>
      <c r="D41" s="24">
        <f t="shared" si="5"/>
        <v>480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" customHeight="1" x14ac:dyDescent="0.35">
      <c r="A42" s="14" t="s">
        <v>14</v>
      </c>
      <c r="B42" s="15">
        <v>150</v>
      </c>
      <c r="C42" s="23">
        <v>0.2</v>
      </c>
      <c r="D42" s="24">
        <f t="shared" si="5"/>
        <v>180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customHeight="1" x14ac:dyDescent="0.35">
      <c r="A43" s="14" t="s">
        <v>15</v>
      </c>
      <c r="B43" s="15">
        <v>80</v>
      </c>
      <c r="C43" s="23">
        <v>0.2</v>
      </c>
      <c r="D43" s="24">
        <f t="shared" si="5"/>
        <v>96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 customHeight="1" x14ac:dyDescent="0.35">
      <c r="A44" s="14" t="s">
        <v>16</v>
      </c>
      <c r="B44" s="15">
        <v>120</v>
      </c>
      <c r="C44" s="23">
        <v>0.2</v>
      </c>
      <c r="D44" s="24">
        <f t="shared" si="5"/>
        <v>144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" customHeight="1" x14ac:dyDescent="0.35">
      <c r="A45" s="14" t="s">
        <v>17</v>
      </c>
      <c r="B45" s="15">
        <v>90</v>
      </c>
      <c r="C45" s="23">
        <v>0.2</v>
      </c>
      <c r="D45" s="24">
        <f t="shared" si="5"/>
        <v>108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" customHeight="1" x14ac:dyDescent="0.35">
      <c r="A46" s="25"/>
      <c r="B46" s="25"/>
      <c r="C46" s="25"/>
      <c r="D46" s="25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8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8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8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8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8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8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8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8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8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8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8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8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8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8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8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8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8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8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8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8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8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8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8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8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8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8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8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8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8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8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8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8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8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8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8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8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8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8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8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8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8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8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8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8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8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8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8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8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8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8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8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8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8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8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8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8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8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8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8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8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8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1"/>
  <sheetViews>
    <sheetView showGridLines="0" workbookViewId="0">
      <selection activeCell="C14" sqref="C14"/>
    </sheetView>
  </sheetViews>
  <sheetFormatPr defaultColWidth="14.453125" defaultRowHeight="15" customHeight="1" x14ac:dyDescent="0.35"/>
  <cols>
    <col min="1" max="1" width="49" customWidth="1"/>
    <col min="2" max="2" width="8.81640625" customWidth="1"/>
    <col min="3" max="3" width="10.7265625" customWidth="1"/>
    <col min="4" max="4" width="8.81640625" customWidth="1"/>
    <col min="5" max="6" width="15.453125" customWidth="1"/>
    <col min="7" max="7" width="16.453125" customWidth="1"/>
    <col min="8" max="26" width="8.81640625" customWidth="1"/>
  </cols>
  <sheetData>
    <row r="1" spans="1:10" ht="14.5" x14ac:dyDescent="0.35">
      <c r="A1" s="26" t="s">
        <v>41</v>
      </c>
      <c r="B1" s="27"/>
      <c r="C1" s="27"/>
      <c r="D1" s="28"/>
      <c r="E1" s="29"/>
    </row>
    <row r="2" spans="1:10" ht="14.5" x14ac:dyDescent="0.35">
      <c r="B2" s="27"/>
      <c r="C2" s="27"/>
      <c r="D2" s="27"/>
    </row>
    <row r="3" spans="1:10" ht="26.5" x14ac:dyDescent="0.35">
      <c r="A3" s="30" t="s">
        <v>42</v>
      </c>
      <c r="B3" s="31"/>
      <c r="C3" s="30" t="s">
        <v>43</v>
      </c>
      <c r="D3" s="30" t="s">
        <v>8</v>
      </c>
      <c r="E3" s="30" t="s">
        <v>5</v>
      </c>
      <c r="F3" s="30" t="s">
        <v>44</v>
      </c>
      <c r="G3" s="30" t="s">
        <v>3</v>
      </c>
      <c r="I3" s="32"/>
      <c r="J3" s="32"/>
    </row>
    <row r="4" spans="1:10" ht="14.5" x14ac:dyDescent="0.35">
      <c r="A4" s="33" t="s">
        <v>45</v>
      </c>
      <c r="B4" s="34" t="s">
        <v>46</v>
      </c>
      <c r="C4" s="35">
        <v>120</v>
      </c>
      <c r="D4" s="36">
        <v>150</v>
      </c>
      <c r="E4" s="36">
        <v>350</v>
      </c>
      <c r="F4" s="36">
        <v>3.75</v>
      </c>
      <c r="G4" s="36">
        <v>100</v>
      </c>
      <c r="I4" s="32"/>
      <c r="J4" s="32"/>
    </row>
    <row r="5" spans="1:10" ht="14.5" x14ac:dyDescent="0.35">
      <c r="A5" s="33" t="s">
        <v>11</v>
      </c>
      <c r="B5" s="34" t="s">
        <v>47</v>
      </c>
      <c r="C5" s="35">
        <v>540</v>
      </c>
      <c r="D5" s="36">
        <v>100</v>
      </c>
      <c r="E5" s="36">
        <v>50</v>
      </c>
      <c r="F5" s="36">
        <v>0.5</v>
      </c>
      <c r="G5" s="36">
        <v>200</v>
      </c>
      <c r="I5" s="32"/>
      <c r="J5" s="32"/>
    </row>
    <row r="6" spans="1:10" ht="14.5" x14ac:dyDescent="0.35">
      <c r="A6" s="33" t="s">
        <v>12</v>
      </c>
      <c r="B6" s="34" t="s">
        <v>48</v>
      </c>
      <c r="C6" s="35">
        <v>600</v>
      </c>
      <c r="D6" s="36">
        <v>15</v>
      </c>
      <c r="E6" s="36">
        <v>15</v>
      </c>
      <c r="F6" s="36">
        <v>1.3</v>
      </c>
      <c r="G6" s="36">
        <v>500</v>
      </c>
      <c r="I6" s="32"/>
      <c r="J6" s="32"/>
    </row>
    <row r="7" spans="1:10" ht="14.5" x14ac:dyDescent="0.35">
      <c r="A7" s="33" t="s">
        <v>13</v>
      </c>
      <c r="B7" s="34" t="s">
        <v>49</v>
      </c>
      <c r="C7" s="35">
        <v>480</v>
      </c>
      <c r="D7" s="36">
        <v>15</v>
      </c>
      <c r="E7" s="36">
        <v>15</v>
      </c>
      <c r="F7" s="36">
        <v>0.3</v>
      </c>
      <c r="G7" s="36">
        <v>400</v>
      </c>
      <c r="I7" s="32"/>
      <c r="J7" s="32"/>
    </row>
    <row r="8" spans="1:10" ht="14.5" x14ac:dyDescent="0.35">
      <c r="A8" s="33" t="s">
        <v>14</v>
      </c>
      <c r="B8" s="34" t="s">
        <v>50</v>
      </c>
      <c r="C8" s="35">
        <v>180</v>
      </c>
      <c r="D8" s="36">
        <v>80</v>
      </c>
      <c r="E8" s="36">
        <v>120</v>
      </c>
      <c r="F8" s="36">
        <v>1.3</v>
      </c>
      <c r="G8" s="36">
        <v>150</v>
      </c>
      <c r="I8" s="32"/>
      <c r="J8" s="32"/>
    </row>
    <row r="9" spans="1:10" ht="14.5" x14ac:dyDescent="0.35">
      <c r="A9" s="33" t="s">
        <v>15</v>
      </c>
      <c r="B9" s="34" t="s">
        <v>51</v>
      </c>
      <c r="C9" s="35">
        <v>96</v>
      </c>
      <c r="D9" s="36">
        <v>200</v>
      </c>
      <c r="E9" s="36">
        <v>400</v>
      </c>
      <c r="F9" s="36">
        <v>8</v>
      </c>
      <c r="G9" s="36">
        <v>80</v>
      </c>
      <c r="I9" s="32"/>
      <c r="J9" s="32"/>
    </row>
    <row r="10" spans="1:10" ht="14.5" x14ac:dyDescent="0.35">
      <c r="A10" s="33" t="s">
        <v>16</v>
      </c>
      <c r="B10" s="34" t="s">
        <v>52</v>
      </c>
      <c r="C10" s="35">
        <v>144</v>
      </c>
      <c r="D10" s="36">
        <v>150</v>
      </c>
      <c r="E10" s="36">
        <v>200</v>
      </c>
      <c r="F10" s="36">
        <v>4.9000000000000004</v>
      </c>
      <c r="G10" s="36">
        <v>120</v>
      </c>
      <c r="I10" s="32"/>
      <c r="J10" s="32"/>
    </row>
    <row r="11" spans="1:10" ht="14.5" x14ac:dyDescent="0.35">
      <c r="A11" s="33" t="s">
        <v>17</v>
      </c>
      <c r="B11" s="34" t="s">
        <v>53</v>
      </c>
      <c r="C11" s="35">
        <v>108</v>
      </c>
      <c r="D11" s="36">
        <v>80</v>
      </c>
      <c r="E11" s="36">
        <v>120</v>
      </c>
      <c r="F11" s="36">
        <v>2.2999999999999998</v>
      </c>
      <c r="G11" s="36">
        <v>90</v>
      </c>
      <c r="I11" s="32"/>
      <c r="J11" s="32"/>
    </row>
    <row r="12" spans="1:10" ht="14.5" x14ac:dyDescent="0.35">
      <c r="A12" s="37"/>
      <c r="B12" s="38" t="s">
        <v>54</v>
      </c>
      <c r="C12" s="39">
        <f>SUM(C4:C11)</f>
        <v>2268</v>
      </c>
      <c r="D12" s="40"/>
      <c r="E12" s="33"/>
      <c r="F12" s="41"/>
      <c r="G12" s="41"/>
    </row>
    <row r="13" spans="1:10" ht="14.5" x14ac:dyDescent="0.35">
      <c r="A13" s="34"/>
      <c r="B13" s="34"/>
      <c r="C13" s="42"/>
      <c r="D13" s="42"/>
      <c r="E13" s="33"/>
      <c r="F13" s="41"/>
      <c r="G13" s="41"/>
    </row>
    <row r="14" spans="1:10" ht="14.5" x14ac:dyDescent="0.35">
      <c r="A14" s="31" t="s">
        <v>55</v>
      </c>
      <c r="B14" s="43"/>
      <c r="C14" s="44">
        <f>SUMPRODUCT(D4:D11,C4:C11)</f>
        <v>152040</v>
      </c>
      <c r="D14" s="45"/>
      <c r="E14" s="41"/>
      <c r="F14" s="41"/>
      <c r="G14" s="41"/>
    </row>
    <row r="15" spans="1:10" ht="14.5" x14ac:dyDescent="0.35">
      <c r="A15" s="41"/>
      <c r="B15" s="46"/>
      <c r="C15" s="46"/>
      <c r="D15" s="46"/>
      <c r="E15" s="41"/>
      <c r="F15" s="33"/>
      <c r="G15" s="41"/>
    </row>
    <row r="16" spans="1:10" ht="14.5" x14ac:dyDescent="0.35">
      <c r="A16" s="31" t="s">
        <v>56</v>
      </c>
      <c r="B16" s="31" t="s">
        <v>57</v>
      </c>
      <c r="C16" s="31"/>
      <c r="D16" s="31" t="s">
        <v>58</v>
      </c>
      <c r="E16" s="37"/>
      <c r="F16" s="37"/>
      <c r="G16" s="41"/>
    </row>
    <row r="17" spans="1:7" ht="14.5" x14ac:dyDescent="0.35">
      <c r="A17" s="47" t="s">
        <v>59</v>
      </c>
      <c r="B17" s="48">
        <f>SUMPRODUCT(F4:F11,C4:C11)</f>
        <v>3600</v>
      </c>
      <c r="C17" s="49" t="s">
        <v>60</v>
      </c>
      <c r="D17" s="50">
        <v>3600</v>
      </c>
      <c r="E17" s="34"/>
      <c r="F17" s="51"/>
      <c r="G17" s="41"/>
    </row>
    <row r="18" spans="1:7" ht="14.5" x14ac:dyDescent="0.35">
      <c r="A18" s="47" t="s">
        <v>61</v>
      </c>
      <c r="B18" s="52">
        <f>SUMPRODUCT(C4:C11, E4:E11)</f>
        <v>186960</v>
      </c>
      <c r="C18" s="34" t="s">
        <v>60</v>
      </c>
      <c r="D18" s="52">
        <v>200000</v>
      </c>
      <c r="E18" s="34"/>
      <c r="F18" s="49"/>
      <c r="G18" s="41"/>
    </row>
    <row r="19" spans="1:7" ht="14.5" x14ac:dyDescent="0.35">
      <c r="A19" s="47" t="s">
        <v>62</v>
      </c>
      <c r="B19" s="48">
        <f t="shared" ref="B19:B26" si="0">C4</f>
        <v>120</v>
      </c>
      <c r="C19" s="34" t="s">
        <v>63</v>
      </c>
      <c r="D19" s="52">
        <v>120</v>
      </c>
      <c r="E19" s="41"/>
      <c r="F19" s="41"/>
      <c r="G19" s="41"/>
    </row>
    <row r="20" spans="1:7" ht="14.5" x14ac:dyDescent="0.35">
      <c r="A20" s="47" t="s">
        <v>64</v>
      </c>
      <c r="B20" s="48">
        <f t="shared" si="0"/>
        <v>540</v>
      </c>
      <c r="C20" s="34" t="s">
        <v>63</v>
      </c>
      <c r="D20" s="52">
        <v>240</v>
      </c>
      <c r="E20" s="41"/>
      <c r="F20" s="41"/>
      <c r="G20" s="41"/>
    </row>
    <row r="21" spans="1:7" ht="15.75" customHeight="1" x14ac:dyDescent="0.35">
      <c r="A21" s="47" t="s">
        <v>65</v>
      </c>
      <c r="B21" s="48">
        <f t="shared" si="0"/>
        <v>600</v>
      </c>
      <c r="C21" s="34" t="s">
        <v>63</v>
      </c>
      <c r="D21" s="52">
        <v>600</v>
      </c>
      <c r="E21" s="41"/>
      <c r="F21" s="41"/>
      <c r="G21" s="41"/>
    </row>
    <row r="22" spans="1:7" ht="15.75" customHeight="1" x14ac:dyDescent="0.35">
      <c r="A22" s="47" t="s">
        <v>66</v>
      </c>
      <c r="B22" s="48">
        <f t="shared" si="0"/>
        <v>480</v>
      </c>
      <c r="C22" s="34" t="s">
        <v>67</v>
      </c>
      <c r="D22" s="52">
        <v>480</v>
      </c>
      <c r="E22" s="41"/>
      <c r="F22" s="41"/>
      <c r="G22" s="41"/>
    </row>
    <row r="23" spans="1:7" ht="15.75" customHeight="1" x14ac:dyDescent="0.35">
      <c r="A23" s="47" t="s">
        <v>68</v>
      </c>
      <c r="B23" s="48">
        <f t="shared" si="0"/>
        <v>180</v>
      </c>
      <c r="C23" s="34" t="s">
        <v>67</v>
      </c>
      <c r="D23" s="52">
        <v>180</v>
      </c>
      <c r="E23" s="41"/>
      <c r="F23" s="41"/>
      <c r="G23" s="41"/>
    </row>
    <row r="24" spans="1:7" ht="15.75" customHeight="1" x14ac:dyDescent="0.35">
      <c r="A24" s="47" t="s">
        <v>69</v>
      </c>
      <c r="B24" s="48">
        <f t="shared" si="0"/>
        <v>96</v>
      </c>
      <c r="C24" s="34" t="s">
        <v>67</v>
      </c>
      <c r="D24" s="52">
        <v>96</v>
      </c>
      <c r="E24" s="41"/>
      <c r="F24" s="41"/>
      <c r="G24" s="41"/>
    </row>
    <row r="25" spans="1:7" ht="15.75" customHeight="1" x14ac:dyDescent="0.35">
      <c r="A25" s="47" t="s">
        <v>70</v>
      </c>
      <c r="B25" s="48">
        <f t="shared" si="0"/>
        <v>144</v>
      </c>
      <c r="C25" s="34" t="s">
        <v>67</v>
      </c>
      <c r="D25" s="52">
        <v>144</v>
      </c>
      <c r="E25" s="41"/>
      <c r="F25" s="41"/>
      <c r="G25" s="41"/>
    </row>
    <row r="26" spans="1:7" ht="15.75" customHeight="1" x14ac:dyDescent="0.35">
      <c r="A26" s="47" t="s">
        <v>71</v>
      </c>
      <c r="B26" s="48">
        <f t="shared" si="0"/>
        <v>108</v>
      </c>
      <c r="C26" s="34" t="s">
        <v>63</v>
      </c>
      <c r="D26" s="52">
        <v>108</v>
      </c>
      <c r="E26" s="41"/>
      <c r="F26" s="41"/>
      <c r="G26" s="41"/>
    </row>
    <row r="27" spans="1:7" ht="15.75" customHeight="1" x14ac:dyDescent="0.35">
      <c r="A27" s="47" t="s">
        <v>72</v>
      </c>
      <c r="B27" s="48">
        <f t="shared" ref="B27:B34" si="1">C4</f>
        <v>120</v>
      </c>
      <c r="C27" s="34" t="s">
        <v>60</v>
      </c>
      <c r="D27" s="52">
        <v>947</v>
      </c>
      <c r="E27" s="41"/>
      <c r="F27" s="41"/>
      <c r="G27" s="41"/>
    </row>
    <row r="28" spans="1:7" ht="15.75" customHeight="1" x14ac:dyDescent="0.35">
      <c r="A28" s="47" t="s">
        <v>73</v>
      </c>
      <c r="B28" s="48">
        <f t="shared" si="1"/>
        <v>540</v>
      </c>
      <c r="C28" s="34" t="s">
        <v>60</v>
      </c>
      <c r="D28" s="52">
        <v>7200</v>
      </c>
      <c r="E28" s="41"/>
      <c r="F28" s="41"/>
      <c r="G28" s="41"/>
    </row>
    <row r="29" spans="1:7" ht="15.75" customHeight="1" x14ac:dyDescent="0.35">
      <c r="A29" s="47" t="s">
        <v>74</v>
      </c>
      <c r="B29" s="48">
        <f t="shared" si="1"/>
        <v>600</v>
      </c>
      <c r="C29" s="39" t="s">
        <v>60</v>
      </c>
      <c r="D29" s="52">
        <v>2769</v>
      </c>
      <c r="E29" s="41"/>
      <c r="F29" s="41"/>
      <c r="G29" s="41"/>
    </row>
    <row r="30" spans="1:7" ht="15.75" customHeight="1" x14ac:dyDescent="0.35">
      <c r="A30" s="47" t="s">
        <v>75</v>
      </c>
      <c r="B30" s="48">
        <f t="shared" si="1"/>
        <v>480</v>
      </c>
      <c r="C30" s="39" t="s">
        <v>60</v>
      </c>
      <c r="D30" s="52">
        <v>12000</v>
      </c>
      <c r="E30" s="41"/>
      <c r="F30" s="41"/>
      <c r="G30" s="41"/>
    </row>
    <row r="31" spans="1:7" ht="15.75" customHeight="1" x14ac:dyDescent="0.35">
      <c r="A31" s="47" t="s">
        <v>76</v>
      </c>
      <c r="B31" s="48">
        <f t="shared" si="1"/>
        <v>180</v>
      </c>
      <c r="C31" s="39" t="s">
        <v>60</v>
      </c>
      <c r="D31" s="52">
        <v>2769</v>
      </c>
      <c r="E31" s="41"/>
      <c r="F31" s="41"/>
      <c r="G31" s="41"/>
    </row>
    <row r="32" spans="1:7" ht="15.75" customHeight="1" x14ac:dyDescent="0.35">
      <c r="A32" s="47" t="s">
        <v>77</v>
      </c>
      <c r="B32" s="48">
        <f t="shared" si="1"/>
        <v>96</v>
      </c>
      <c r="C32" s="39" t="s">
        <v>60</v>
      </c>
      <c r="D32" s="52">
        <v>450</v>
      </c>
      <c r="E32" s="41"/>
      <c r="F32" s="41"/>
      <c r="G32" s="41"/>
    </row>
    <row r="33" spans="1:7" ht="15.75" customHeight="1" x14ac:dyDescent="0.35">
      <c r="A33" s="47" t="s">
        <v>78</v>
      </c>
      <c r="B33" s="48">
        <f t="shared" si="1"/>
        <v>144</v>
      </c>
      <c r="C33" s="39" t="s">
        <v>60</v>
      </c>
      <c r="D33" s="53">
        <v>735</v>
      </c>
      <c r="E33" s="41"/>
      <c r="F33" s="41"/>
      <c r="G33" s="41"/>
    </row>
    <row r="34" spans="1:7" ht="15.75" customHeight="1" x14ac:dyDescent="0.35">
      <c r="A34" s="47" t="s">
        <v>79</v>
      </c>
      <c r="B34" s="48">
        <f t="shared" si="1"/>
        <v>108</v>
      </c>
      <c r="C34" s="39" t="s">
        <v>60</v>
      </c>
      <c r="D34" s="53">
        <v>1565</v>
      </c>
      <c r="E34" s="41"/>
      <c r="F34" s="41"/>
      <c r="G34" s="41"/>
    </row>
    <row r="35" spans="1:7" ht="15.75" customHeight="1" x14ac:dyDescent="0.35">
      <c r="B35" s="54"/>
      <c r="C35" s="27"/>
      <c r="D35" s="27"/>
    </row>
    <row r="36" spans="1:7" ht="15.75" customHeight="1" x14ac:dyDescent="0.35">
      <c r="A36" s="55" t="s">
        <v>80</v>
      </c>
      <c r="B36" s="54"/>
      <c r="C36" s="27"/>
      <c r="D36" s="27"/>
    </row>
    <row r="37" spans="1:7" ht="15.75" customHeight="1" x14ac:dyDescent="0.35">
      <c r="A37" s="56" t="s">
        <v>81</v>
      </c>
      <c r="B37" s="54"/>
      <c r="C37" s="27"/>
      <c r="D37" s="27"/>
    </row>
    <row r="38" spans="1:7" ht="15.75" customHeight="1" x14ac:dyDescent="0.35">
      <c r="A38" s="56" t="s">
        <v>82</v>
      </c>
      <c r="B38" s="54"/>
      <c r="C38" s="27"/>
      <c r="D38" s="27"/>
    </row>
    <row r="39" spans="1:7" ht="15.75" customHeight="1" x14ac:dyDescent="0.35">
      <c r="A39" s="56" t="s">
        <v>83</v>
      </c>
      <c r="B39" s="54"/>
      <c r="C39" s="27"/>
      <c r="D39" s="27"/>
    </row>
    <row r="40" spans="1:7" ht="15.75" customHeight="1" x14ac:dyDescent="0.35">
      <c r="A40" s="56" t="s">
        <v>84</v>
      </c>
      <c r="B40" s="54"/>
      <c r="C40" s="27"/>
      <c r="D40" s="27"/>
    </row>
    <row r="41" spans="1:7" ht="15.75" customHeight="1" x14ac:dyDescent="0.35">
      <c r="A41" s="56" t="s">
        <v>85</v>
      </c>
      <c r="B41" s="54"/>
      <c r="C41" s="27"/>
      <c r="D41" s="27"/>
    </row>
    <row r="42" spans="1:7" ht="15.75" customHeight="1" x14ac:dyDescent="0.35">
      <c r="A42" s="56" t="s">
        <v>86</v>
      </c>
      <c r="B42" s="54"/>
      <c r="C42" s="27"/>
      <c r="D42" s="27"/>
    </row>
    <row r="43" spans="1:7" ht="15.75" customHeight="1" x14ac:dyDescent="0.35">
      <c r="A43" s="56" t="s">
        <v>87</v>
      </c>
      <c r="B43" s="27"/>
      <c r="C43" s="27"/>
      <c r="D43" s="27"/>
    </row>
    <row r="44" spans="1:7" ht="15.75" customHeight="1" x14ac:dyDescent="0.35">
      <c r="A44" s="56" t="s">
        <v>88</v>
      </c>
      <c r="B44" s="54"/>
      <c r="C44" s="27"/>
      <c r="D44" s="27"/>
    </row>
    <row r="45" spans="1:7" ht="15.75" customHeight="1" x14ac:dyDescent="0.35">
      <c r="B45" s="54"/>
      <c r="C45" s="27"/>
      <c r="D45" s="27"/>
    </row>
    <row r="46" spans="1:7" ht="15.75" customHeight="1" x14ac:dyDescent="0.35">
      <c r="A46" s="55" t="s">
        <v>55</v>
      </c>
      <c r="B46" s="27"/>
      <c r="C46" s="27"/>
      <c r="D46" s="27"/>
    </row>
    <row r="47" spans="1:7" ht="15.75" customHeight="1" x14ac:dyDescent="0.35">
      <c r="A47" s="56" t="s">
        <v>89</v>
      </c>
      <c r="B47" s="54"/>
      <c r="C47" s="27"/>
      <c r="D47" s="27"/>
    </row>
    <row r="48" spans="1:7" ht="15.75" customHeight="1" x14ac:dyDescent="0.35">
      <c r="B48" s="56"/>
      <c r="C48" s="27"/>
      <c r="D48" s="27"/>
    </row>
    <row r="49" spans="1:4" ht="15.75" customHeight="1" x14ac:dyDescent="0.35">
      <c r="A49" s="55" t="s">
        <v>56</v>
      </c>
      <c r="B49" s="56"/>
      <c r="C49" s="27"/>
      <c r="D49" s="27"/>
    </row>
    <row r="50" spans="1:4" ht="15.75" customHeight="1" x14ac:dyDescent="0.35">
      <c r="A50" s="56" t="s">
        <v>90</v>
      </c>
      <c r="B50" s="56" t="s">
        <v>91</v>
      </c>
      <c r="C50" s="27"/>
      <c r="D50" s="27"/>
    </row>
    <row r="51" spans="1:4" ht="15.75" customHeight="1" x14ac:dyDescent="0.35">
      <c r="A51" s="56" t="s">
        <v>61</v>
      </c>
      <c r="B51" s="56" t="s">
        <v>92</v>
      </c>
      <c r="C51" s="27"/>
      <c r="D51" s="27"/>
    </row>
    <row r="52" spans="1:4" ht="15.75" customHeight="1" x14ac:dyDescent="0.35">
      <c r="A52" s="56" t="s">
        <v>62</v>
      </c>
      <c r="B52" s="57" t="s">
        <v>93</v>
      </c>
      <c r="C52" s="27"/>
      <c r="D52" s="27"/>
    </row>
    <row r="53" spans="1:4" ht="15.75" customHeight="1" x14ac:dyDescent="0.35">
      <c r="A53" s="56" t="s">
        <v>94</v>
      </c>
      <c r="B53" s="57" t="s">
        <v>95</v>
      </c>
      <c r="C53" s="27"/>
      <c r="D53" s="27"/>
    </row>
    <row r="54" spans="1:4" ht="15.75" customHeight="1" x14ac:dyDescent="0.35">
      <c r="A54" s="56" t="s">
        <v>65</v>
      </c>
      <c r="B54" s="57" t="s">
        <v>96</v>
      </c>
      <c r="C54" s="27"/>
      <c r="D54" s="27"/>
    </row>
    <row r="55" spans="1:4" ht="15.75" customHeight="1" x14ac:dyDescent="0.35">
      <c r="A55" s="56" t="s">
        <v>97</v>
      </c>
      <c r="B55" s="57" t="s">
        <v>98</v>
      </c>
      <c r="C55" s="27"/>
      <c r="D55" s="27"/>
    </row>
    <row r="56" spans="1:4" ht="15.75" customHeight="1" x14ac:dyDescent="0.35">
      <c r="A56" s="56" t="s">
        <v>99</v>
      </c>
      <c r="B56" s="57" t="s">
        <v>100</v>
      </c>
      <c r="C56" s="27"/>
      <c r="D56" s="27"/>
    </row>
    <row r="57" spans="1:4" ht="15.75" customHeight="1" x14ac:dyDescent="0.35">
      <c r="A57" s="56" t="s">
        <v>101</v>
      </c>
      <c r="B57" s="57" t="s">
        <v>102</v>
      </c>
      <c r="C57" s="27"/>
      <c r="D57" s="27"/>
    </row>
    <row r="58" spans="1:4" ht="15.75" customHeight="1" x14ac:dyDescent="0.35">
      <c r="A58" s="56" t="s">
        <v>103</v>
      </c>
      <c r="B58" s="57" t="s">
        <v>104</v>
      </c>
      <c r="C58" s="27"/>
      <c r="D58" s="27"/>
    </row>
    <row r="59" spans="1:4" ht="15.75" customHeight="1" x14ac:dyDescent="0.35">
      <c r="A59" s="56" t="s">
        <v>105</v>
      </c>
      <c r="B59" s="57" t="s">
        <v>106</v>
      </c>
      <c r="C59" s="27"/>
      <c r="D59" s="27"/>
    </row>
    <row r="60" spans="1:4" ht="15.75" customHeight="1" x14ac:dyDescent="0.35">
      <c r="A60" s="56" t="s">
        <v>72</v>
      </c>
      <c r="B60" s="56" t="s">
        <v>107</v>
      </c>
      <c r="C60" s="27"/>
      <c r="D60" s="27"/>
    </row>
    <row r="61" spans="1:4" ht="15.75" customHeight="1" x14ac:dyDescent="0.35">
      <c r="A61" s="56" t="s">
        <v>73</v>
      </c>
      <c r="B61" s="56" t="s">
        <v>108</v>
      </c>
      <c r="C61" s="27"/>
      <c r="D61" s="27"/>
    </row>
    <row r="62" spans="1:4" ht="15.75" customHeight="1" x14ac:dyDescent="0.35">
      <c r="A62" s="56" t="s">
        <v>74</v>
      </c>
      <c r="B62" s="56" t="s">
        <v>109</v>
      </c>
      <c r="C62" s="27"/>
      <c r="D62" s="27"/>
    </row>
    <row r="63" spans="1:4" ht="15.75" customHeight="1" x14ac:dyDescent="0.35">
      <c r="A63" s="56" t="s">
        <v>75</v>
      </c>
      <c r="B63" s="56" t="s">
        <v>110</v>
      </c>
      <c r="C63" s="27"/>
      <c r="D63" s="27"/>
    </row>
    <row r="64" spans="1:4" ht="15.75" customHeight="1" x14ac:dyDescent="0.35">
      <c r="A64" s="56" t="s">
        <v>76</v>
      </c>
      <c r="B64" s="56" t="s">
        <v>111</v>
      </c>
      <c r="C64" s="27"/>
      <c r="D64" s="27"/>
    </row>
    <row r="65" spans="1:4" ht="15.75" customHeight="1" x14ac:dyDescent="0.35">
      <c r="A65" s="56" t="s">
        <v>77</v>
      </c>
      <c r="B65" s="56" t="s">
        <v>112</v>
      </c>
      <c r="C65" s="27"/>
      <c r="D65" s="27"/>
    </row>
    <row r="66" spans="1:4" ht="15.75" customHeight="1" x14ac:dyDescent="0.35">
      <c r="A66" s="56" t="s">
        <v>78</v>
      </c>
      <c r="B66" s="56" t="s">
        <v>113</v>
      </c>
      <c r="C66" s="27"/>
      <c r="D66" s="27"/>
    </row>
    <row r="67" spans="1:4" ht="15.75" customHeight="1" x14ac:dyDescent="0.35">
      <c r="A67" s="56" t="s">
        <v>79</v>
      </c>
      <c r="B67" s="56" t="s">
        <v>114</v>
      </c>
      <c r="C67" s="27"/>
      <c r="D67" s="27"/>
    </row>
    <row r="68" spans="1:4" ht="15.75" customHeight="1" x14ac:dyDescent="0.35">
      <c r="A68" s="57" t="s">
        <v>115</v>
      </c>
      <c r="B68" s="56" t="s">
        <v>116</v>
      </c>
      <c r="C68" s="27"/>
      <c r="D68" s="27"/>
    </row>
    <row r="69" spans="1:4" ht="15.75" customHeight="1" x14ac:dyDescent="0.35">
      <c r="B69" s="27"/>
      <c r="C69" s="27"/>
      <c r="D69" s="27"/>
    </row>
    <row r="70" spans="1:4" ht="15.75" customHeight="1" x14ac:dyDescent="0.35">
      <c r="B70" s="27"/>
      <c r="C70" s="27"/>
      <c r="D70" s="27"/>
    </row>
    <row r="71" spans="1:4" ht="15.75" customHeight="1" x14ac:dyDescent="0.35">
      <c r="B71" s="27"/>
      <c r="C71" s="27"/>
      <c r="D71" s="27"/>
    </row>
    <row r="72" spans="1:4" ht="15.75" customHeight="1" x14ac:dyDescent="0.35">
      <c r="B72" s="27"/>
      <c r="C72" s="27"/>
      <c r="D72" s="27"/>
    </row>
    <row r="73" spans="1:4" ht="15.75" customHeight="1" x14ac:dyDescent="0.35">
      <c r="B73" s="27"/>
      <c r="C73" s="27"/>
      <c r="D73" s="27"/>
    </row>
    <row r="74" spans="1:4" ht="15.75" customHeight="1" x14ac:dyDescent="0.35">
      <c r="B74" s="27"/>
      <c r="C74" s="27"/>
      <c r="D74" s="27"/>
    </row>
    <row r="75" spans="1:4" ht="15.75" customHeight="1" x14ac:dyDescent="0.35">
      <c r="B75" s="27"/>
      <c r="C75" s="27"/>
      <c r="D75" s="27"/>
    </row>
    <row r="76" spans="1:4" ht="15.75" customHeight="1" x14ac:dyDescent="0.35">
      <c r="B76" s="27"/>
      <c r="C76" s="27"/>
      <c r="D76" s="27"/>
    </row>
    <row r="77" spans="1:4" ht="15.75" customHeight="1" x14ac:dyDescent="0.35">
      <c r="B77" s="27"/>
      <c r="C77" s="27"/>
      <c r="D77" s="27"/>
    </row>
    <row r="78" spans="1:4" ht="15.75" customHeight="1" x14ac:dyDescent="0.35">
      <c r="B78" s="27"/>
      <c r="C78" s="27"/>
      <c r="D78" s="27"/>
    </row>
    <row r="79" spans="1:4" ht="15.75" customHeight="1" x14ac:dyDescent="0.35">
      <c r="B79" s="27"/>
      <c r="C79" s="27"/>
      <c r="D79" s="27"/>
    </row>
    <row r="80" spans="1:4" ht="15.75" customHeight="1" x14ac:dyDescent="0.35">
      <c r="B80" s="27"/>
      <c r="C80" s="27"/>
      <c r="D80" s="27"/>
    </row>
    <row r="81" spans="2:4" ht="15.75" customHeight="1" x14ac:dyDescent="0.35">
      <c r="B81" s="27"/>
      <c r="C81" s="27"/>
      <c r="D81" s="27"/>
    </row>
    <row r="82" spans="2:4" ht="15.75" customHeight="1" x14ac:dyDescent="0.35">
      <c r="B82" s="27"/>
      <c r="C82" s="27"/>
      <c r="D82" s="27"/>
    </row>
    <row r="83" spans="2:4" ht="15.75" customHeight="1" x14ac:dyDescent="0.35">
      <c r="B83" s="27"/>
      <c r="C83" s="27"/>
      <c r="D83" s="27"/>
    </row>
    <row r="84" spans="2:4" ht="15.75" customHeight="1" x14ac:dyDescent="0.35">
      <c r="B84" s="27"/>
      <c r="C84" s="27"/>
      <c r="D84" s="27"/>
    </row>
    <row r="85" spans="2:4" ht="15.75" customHeight="1" x14ac:dyDescent="0.35">
      <c r="B85" s="27"/>
      <c r="C85" s="27"/>
      <c r="D85" s="27"/>
    </row>
    <row r="86" spans="2:4" ht="15.75" customHeight="1" x14ac:dyDescent="0.35">
      <c r="B86" s="27"/>
      <c r="C86" s="27"/>
      <c r="D86" s="27"/>
    </row>
    <row r="87" spans="2:4" ht="15.75" customHeight="1" x14ac:dyDescent="0.35">
      <c r="B87" s="27"/>
      <c r="C87" s="27"/>
      <c r="D87" s="27"/>
    </row>
    <row r="88" spans="2:4" ht="15.75" customHeight="1" x14ac:dyDescent="0.35">
      <c r="B88" s="27"/>
      <c r="C88" s="27"/>
      <c r="D88" s="27"/>
    </row>
    <row r="89" spans="2:4" ht="15.75" customHeight="1" x14ac:dyDescent="0.35">
      <c r="B89" s="27"/>
      <c r="C89" s="27"/>
      <c r="D89" s="27"/>
    </row>
    <row r="90" spans="2:4" ht="15.75" customHeight="1" x14ac:dyDescent="0.35">
      <c r="B90" s="27"/>
      <c r="C90" s="27"/>
      <c r="D90" s="27"/>
    </row>
    <row r="91" spans="2:4" ht="15.75" customHeight="1" x14ac:dyDescent="0.35">
      <c r="B91" s="27"/>
      <c r="C91" s="27"/>
      <c r="D91" s="27"/>
    </row>
    <row r="92" spans="2:4" ht="15.75" customHeight="1" x14ac:dyDescent="0.35">
      <c r="B92" s="27"/>
      <c r="C92" s="27"/>
      <c r="D92" s="27"/>
    </row>
    <row r="93" spans="2:4" ht="15.75" customHeight="1" x14ac:dyDescent="0.35">
      <c r="B93" s="27"/>
      <c r="C93" s="27"/>
      <c r="D93" s="27"/>
    </row>
    <row r="94" spans="2:4" ht="15.75" customHeight="1" x14ac:dyDescent="0.35">
      <c r="B94" s="27"/>
      <c r="C94" s="27"/>
      <c r="D94" s="27"/>
    </row>
    <row r="95" spans="2:4" ht="15.75" customHeight="1" x14ac:dyDescent="0.35">
      <c r="B95" s="27"/>
      <c r="C95" s="27"/>
      <c r="D95" s="27"/>
    </row>
    <row r="96" spans="2:4" ht="15.75" customHeight="1" x14ac:dyDescent="0.35">
      <c r="B96" s="27"/>
      <c r="C96" s="27"/>
      <c r="D96" s="27"/>
    </row>
    <row r="97" spans="2:4" ht="15.75" customHeight="1" x14ac:dyDescent="0.35">
      <c r="B97" s="27"/>
      <c r="C97" s="27"/>
      <c r="D97" s="27"/>
    </row>
    <row r="98" spans="2:4" ht="15.75" customHeight="1" x14ac:dyDescent="0.35">
      <c r="B98" s="27"/>
      <c r="C98" s="27"/>
      <c r="D98" s="27"/>
    </row>
    <row r="99" spans="2:4" ht="15.75" customHeight="1" x14ac:dyDescent="0.35">
      <c r="B99" s="27"/>
      <c r="C99" s="27"/>
      <c r="D99" s="27"/>
    </row>
    <row r="100" spans="2:4" ht="15.75" customHeight="1" x14ac:dyDescent="0.35">
      <c r="B100" s="27"/>
      <c r="C100" s="27"/>
      <c r="D100" s="27"/>
    </row>
    <row r="101" spans="2:4" ht="15.75" customHeight="1" x14ac:dyDescent="0.35">
      <c r="B101" s="27"/>
      <c r="C101" s="27"/>
      <c r="D101" s="27"/>
    </row>
    <row r="102" spans="2:4" ht="15.75" customHeight="1" x14ac:dyDescent="0.35">
      <c r="B102" s="27"/>
      <c r="C102" s="27"/>
      <c r="D102" s="27"/>
    </row>
    <row r="103" spans="2:4" ht="15.75" customHeight="1" x14ac:dyDescent="0.35">
      <c r="B103" s="27"/>
      <c r="C103" s="27"/>
      <c r="D103" s="27"/>
    </row>
    <row r="104" spans="2:4" ht="15.75" customHeight="1" x14ac:dyDescent="0.35">
      <c r="B104" s="27"/>
      <c r="C104" s="27"/>
      <c r="D104" s="27"/>
    </row>
    <row r="105" spans="2:4" ht="15.75" customHeight="1" x14ac:dyDescent="0.35">
      <c r="B105" s="27"/>
      <c r="C105" s="27"/>
      <c r="D105" s="27"/>
    </row>
    <row r="106" spans="2:4" ht="15.75" customHeight="1" x14ac:dyDescent="0.35">
      <c r="B106" s="27"/>
      <c r="C106" s="27"/>
      <c r="D106" s="27"/>
    </row>
    <row r="107" spans="2:4" ht="15.75" customHeight="1" x14ac:dyDescent="0.35">
      <c r="B107" s="27"/>
      <c r="C107" s="27"/>
      <c r="D107" s="27"/>
    </row>
    <row r="108" spans="2:4" ht="15.75" customHeight="1" x14ac:dyDescent="0.35">
      <c r="B108" s="27"/>
      <c r="C108" s="27"/>
      <c r="D108" s="27"/>
    </row>
    <row r="109" spans="2:4" ht="15.75" customHeight="1" x14ac:dyDescent="0.35">
      <c r="B109" s="27"/>
      <c r="C109" s="27"/>
      <c r="D109" s="27"/>
    </row>
    <row r="110" spans="2:4" ht="15.75" customHeight="1" x14ac:dyDescent="0.35">
      <c r="B110" s="27"/>
      <c r="C110" s="27"/>
      <c r="D110" s="27"/>
    </row>
    <row r="111" spans="2:4" ht="15.75" customHeight="1" x14ac:dyDescent="0.35">
      <c r="B111" s="27"/>
      <c r="C111" s="27"/>
      <c r="D111" s="27"/>
    </row>
    <row r="112" spans="2:4" ht="15.75" customHeight="1" x14ac:dyDescent="0.35">
      <c r="B112" s="27"/>
      <c r="C112" s="27"/>
      <c r="D112" s="27"/>
    </row>
    <row r="113" spans="2:4" ht="15.75" customHeight="1" x14ac:dyDescent="0.35">
      <c r="B113" s="27"/>
      <c r="C113" s="27"/>
      <c r="D113" s="27"/>
    </row>
    <row r="114" spans="2:4" ht="15.75" customHeight="1" x14ac:dyDescent="0.35">
      <c r="B114" s="27"/>
      <c r="C114" s="27"/>
      <c r="D114" s="27"/>
    </row>
    <row r="115" spans="2:4" ht="15.75" customHeight="1" x14ac:dyDescent="0.35">
      <c r="B115" s="27"/>
      <c r="C115" s="27"/>
      <c r="D115" s="27"/>
    </row>
    <row r="116" spans="2:4" ht="15.75" customHeight="1" x14ac:dyDescent="0.35">
      <c r="B116" s="27"/>
      <c r="C116" s="27"/>
      <c r="D116" s="27"/>
    </row>
    <row r="117" spans="2:4" ht="15.75" customHeight="1" x14ac:dyDescent="0.35">
      <c r="B117" s="27"/>
      <c r="C117" s="27"/>
      <c r="D117" s="27"/>
    </row>
    <row r="118" spans="2:4" ht="15.75" customHeight="1" x14ac:dyDescent="0.35">
      <c r="B118" s="27"/>
      <c r="C118" s="27"/>
      <c r="D118" s="27"/>
    </row>
    <row r="119" spans="2:4" ht="15.75" customHeight="1" x14ac:dyDescent="0.35">
      <c r="B119" s="27"/>
      <c r="C119" s="27"/>
      <c r="D119" s="27"/>
    </row>
    <row r="120" spans="2:4" ht="15.75" customHeight="1" x14ac:dyDescent="0.35">
      <c r="B120" s="27"/>
      <c r="C120" s="27"/>
      <c r="D120" s="27"/>
    </row>
    <row r="121" spans="2:4" ht="15.75" customHeight="1" x14ac:dyDescent="0.35">
      <c r="B121" s="27"/>
      <c r="C121" s="27"/>
      <c r="D121" s="27"/>
    </row>
    <row r="122" spans="2:4" ht="15.75" customHeight="1" x14ac:dyDescent="0.35">
      <c r="B122" s="27"/>
      <c r="C122" s="27"/>
      <c r="D122" s="27"/>
    </row>
    <row r="123" spans="2:4" ht="15.75" customHeight="1" x14ac:dyDescent="0.35">
      <c r="B123" s="27"/>
      <c r="C123" s="27"/>
      <c r="D123" s="27"/>
    </row>
    <row r="124" spans="2:4" ht="15.75" customHeight="1" x14ac:dyDescent="0.35">
      <c r="B124" s="27"/>
      <c r="C124" s="27"/>
      <c r="D124" s="27"/>
    </row>
    <row r="125" spans="2:4" ht="15.75" customHeight="1" x14ac:dyDescent="0.35">
      <c r="B125" s="27"/>
      <c r="C125" s="27"/>
      <c r="D125" s="27"/>
    </row>
    <row r="126" spans="2:4" ht="15.75" customHeight="1" x14ac:dyDescent="0.35">
      <c r="B126" s="27"/>
      <c r="C126" s="27"/>
      <c r="D126" s="27"/>
    </row>
    <row r="127" spans="2:4" ht="15.75" customHeight="1" x14ac:dyDescent="0.35">
      <c r="B127" s="27"/>
      <c r="C127" s="27"/>
      <c r="D127" s="27"/>
    </row>
    <row r="128" spans="2:4" ht="15.75" customHeight="1" x14ac:dyDescent="0.35">
      <c r="B128" s="27"/>
      <c r="C128" s="27"/>
      <c r="D128" s="27"/>
    </row>
    <row r="129" spans="2:4" ht="15.75" customHeight="1" x14ac:dyDescent="0.35">
      <c r="B129" s="27"/>
      <c r="C129" s="27"/>
      <c r="D129" s="27"/>
    </row>
    <row r="130" spans="2:4" ht="15.75" customHeight="1" x14ac:dyDescent="0.35">
      <c r="B130" s="27"/>
      <c r="C130" s="27"/>
      <c r="D130" s="27"/>
    </row>
    <row r="131" spans="2:4" ht="15.75" customHeight="1" x14ac:dyDescent="0.35">
      <c r="B131" s="27"/>
      <c r="C131" s="27"/>
      <c r="D131" s="27"/>
    </row>
    <row r="132" spans="2:4" ht="15.75" customHeight="1" x14ac:dyDescent="0.35">
      <c r="B132" s="27"/>
      <c r="C132" s="27"/>
      <c r="D132" s="27"/>
    </row>
    <row r="133" spans="2:4" ht="15.75" customHeight="1" x14ac:dyDescent="0.35">
      <c r="B133" s="27"/>
      <c r="C133" s="27"/>
      <c r="D133" s="27"/>
    </row>
    <row r="134" spans="2:4" ht="15.75" customHeight="1" x14ac:dyDescent="0.35">
      <c r="B134" s="27"/>
      <c r="C134" s="27"/>
      <c r="D134" s="27"/>
    </row>
    <row r="135" spans="2:4" ht="15.75" customHeight="1" x14ac:dyDescent="0.35">
      <c r="B135" s="27"/>
      <c r="C135" s="27"/>
      <c r="D135" s="27"/>
    </row>
    <row r="136" spans="2:4" ht="15.75" customHeight="1" x14ac:dyDescent="0.35">
      <c r="B136" s="27"/>
      <c r="C136" s="27"/>
      <c r="D136" s="27"/>
    </row>
    <row r="137" spans="2:4" ht="15.75" customHeight="1" x14ac:dyDescent="0.35">
      <c r="B137" s="27"/>
      <c r="C137" s="27"/>
      <c r="D137" s="27"/>
    </row>
    <row r="138" spans="2:4" ht="15.75" customHeight="1" x14ac:dyDescent="0.35">
      <c r="B138" s="27"/>
      <c r="C138" s="27"/>
      <c r="D138" s="27"/>
    </row>
    <row r="139" spans="2:4" ht="15.75" customHeight="1" x14ac:dyDescent="0.35">
      <c r="B139" s="27"/>
      <c r="C139" s="27"/>
      <c r="D139" s="27"/>
    </row>
    <row r="140" spans="2:4" ht="15.75" customHeight="1" x14ac:dyDescent="0.35">
      <c r="B140" s="27"/>
      <c r="C140" s="27"/>
      <c r="D140" s="27"/>
    </row>
    <row r="141" spans="2:4" ht="15.75" customHeight="1" x14ac:dyDescent="0.35">
      <c r="B141" s="27"/>
      <c r="C141" s="27"/>
      <c r="D141" s="27"/>
    </row>
    <row r="142" spans="2:4" ht="15.75" customHeight="1" x14ac:dyDescent="0.35">
      <c r="B142" s="27"/>
      <c r="C142" s="27"/>
      <c r="D142" s="27"/>
    </row>
    <row r="143" spans="2:4" ht="15.75" customHeight="1" x14ac:dyDescent="0.35">
      <c r="B143" s="27"/>
      <c r="C143" s="27"/>
      <c r="D143" s="27"/>
    </row>
    <row r="144" spans="2:4" ht="15.75" customHeight="1" x14ac:dyDescent="0.35">
      <c r="B144" s="27"/>
      <c r="C144" s="27"/>
      <c r="D144" s="27"/>
    </row>
    <row r="145" spans="2:4" ht="15.75" customHeight="1" x14ac:dyDescent="0.35">
      <c r="B145" s="27"/>
      <c r="C145" s="27"/>
      <c r="D145" s="27"/>
    </row>
    <row r="146" spans="2:4" ht="15.75" customHeight="1" x14ac:dyDescent="0.35">
      <c r="B146" s="27"/>
      <c r="C146" s="27"/>
      <c r="D146" s="27"/>
    </row>
    <row r="147" spans="2:4" ht="15.75" customHeight="1" x14ac:dyDescent="0.35">
      <c r="B147" s="27"/>
      <c r="C147" s="27"/>
      <c r="D147" s="27"/>
    </row>
    <row r="148" spans="2:4" ht="15.75" customHeight="1" x14ac:dyDescent="0.35">
      <c r="B148" s="27"/>
      <c r="C148" s="27"/>
      <c r="D148" s="27"/>
    </row>
    <row r="149" spans="2:4" ht="15.75" customHeight="1" x14ac:dyDescent="0.35">
      <c r="B149" s="27"/>
      <c r="C149" s="27"/>
      <c r="D149" s="27"/>
    </row>
    <row r="150" spans="2:4" ht="15.75" customHeight="1" x14ac:dyDescent="0.35">
      <c r="B150" s="27"/>
      <c r="C150" s="27"/>
      <c r="D150" s="27"/>
    </row>
    <row r="151" spans="2:4" ht="15.75" customHeight="1" x14ac:dyDescent="0.35">
      <c r="B151" s="27"/>
      <c r="C151" s="27"/>
      <c r="D151" s="27"/>
    </row>
    <row r="152" spans="2:4" ht="15.75" customHeight="1" x14ac:dyDescent="0.35">
      <c r="B152" s="27"/>
      <c r="C152" s="27"/>
      <c r="D152" s="27"/>
    </row>
    <row r="153" spans="2:4" ht="15.75" customHeight="1" x14ac:dyDescent="0.35">
      <c r="B153" s="27"/>
      <c r="C153" s="27"/>
      <c r="D153" s="27"/>
    </row>
    <row r="154" spans="2:4" ht="15.75" customHeight="1" x14ac:dyDescent="0.35">
      <c r="B154" s="27"/>
      <c r="C154" s="27"/>
      <c r="D154" s="27"/>
    </row>
    <row r="155" spans="2:4" ht="15.75" customHeight="1" x14ac:dyDescent="0.35">
      <c r="B155" s="27"/>
      <c r="C155" s="27"/>
      <c r="D155" s="27"/>
    </row>
    <row r="156" spans="2:4" ht="15.75" customHeight="1" x14ac:dyDescent="0.35">
      <c r="B156" s="27"/>
      <c r="C156" s="27"/>
      <c r="D156" s="27"/>
    </row>
    <row r="157" spans="2:4" ht="15.75" customHeight="1" x14ac:dyDescent="0.35">
      <c r="B157" s="27"/>
      <c r="C157" s="27"/>
      <c r="D157" s="27"/>
    </row>
    <row r="158" spans="2:4" ht="15.75" customHeight="1" x14ac:dyDescent="0.35">
      <c r="B158" s="27"/>
      <c r="C158" s="27"/>
      <c r="D158" s="27"/>
    </row>
    <row r="159" spans="2:4" ht="15.75" customHeight="1" x14ac:dyDescent="0.35">
      <c r="B159" s="27"/>
      <c r="C159" s="27"/>
      <c r="D159" s="27"/>
    </row>
    <row r="160" spans="2:4" ht="15.75" customHeight="1" x14ac:dyDescent="0.35">
      <c r="B160" s="27"/>
      <c r="C160" s="27"/>
      <c r="D160" s="27"/>
    </row>
    <row r="161" spans="2:4" ht="15.75" customHeight="1" x14ac:dyDescent="0.35">
      <c r="B161" s="27"/>
      <c r="C161" s="27"/>
      <c r="D161" s="27"/>
    </row>
    <row r="162" spans="2:4" ht="15.75" customHeight="1" x14ac:dyDescent="0.35">
      <c r="B162" s="27"/>
      <c r="C162" s="27"/>
      <c r="D162" s="27"/>
    </row>
    <row r="163" spans="2:4" ht="15.75" customHeight="1" x14ac:dyDescent="0.35">
      <c r="B163" s="27"/>
      <c r="C163" s="27"/>
      <c r="D163" s="27"/>
    </row>
    <row r="164" spans="2:4" ht="15.75" customHeight="1" x14ac:dyDescent="0.35">
      <c r="B164" s="27"/>
      <c r="C164" s="27"/>
      <c r="D164" s="27"/>
    </row>
    <row r="165" spans="2:4" ht="15.75" customHeight="1" x14ac:dyDescent="0.35">
      <c r="B165" s="27"/>
      <c r="C165" s="27"/>
      <c r="D165" s="27"/>
    </row>
    <row r="166" spans="2:4" ht="15.75" customHeight="1" x14ac:dyDescent="0.35">
      <c r="B166" s="27"/>
      <c r="C166" s="27"/>
      <c r="D166" s="27"/>
    </row>
    <row r="167" spans="2:4" ht="15.75" customHeight="1" x14ac:dyDescent="0.35">
      <c r="B167" s="27"/>
      <c r="C167" s="27"/>
      <c r="D167" s="27"/>
    </row>
    <row r="168" spans="2:4" ht="15.75" customHeight="1" x14ac:dyDescent="0.35">
      <c r="B168" s="27"/>
      <c r="C168" s="27"/>
      <c r="D168" s="27"/>
    </row>
    <row r="169" spans="2:4" ht="15.75" customHeight="1" x14ac:dyDescent="0.35">
      <c r="B169" s="27"/>
      <c r="C169" s="27"/>
      <c r="D169" s="27"/>
    </row>
    <row r="170" spans="2:4" ht="15.75" customHeight="1" x14ac:dyDescent="0.35">
      <c r="B170" s="27"/>
      <c r="C170" s="27"/>
      <c r="D170" s="27"/>
    </row>
    <row r="171" spans="2:4" ht="15.75" customHeight="1" x14ac:dyDescent="0.35">
      <c r="B171" s="27"/>
      <c r="C171" s="27"/>
      <c r="D171" s="27"/>
    </row>
    <row r="172" spans="2:4" ht="15.75" customHeight="1" x14ac:dyDescent="0.35">
      <c r="B172" s="27"/>
      <c r="C172" s="27"/>
      <c r="D172" s="27"/>
    </row>
    <row r="173" spans="2:4" ht="15.75" customHeight="1" x14ac:dyDescent="0.35">
      <c r="B173" s="27"/>
      <c r="C173" s="27"/>
      <c r="D173" s="27"/>
    </row>
    <row r="174" spans="2:4" ht="15.75" customHeight="1" x14ac:dyDescent="0.35">
      <c r="B174" s="27"/>
      <c r="C174" s="27"/>
      <c r="D174" s="27"/>
    </row>
    <row r="175" spans="2:4" ht="15.75" customHeight="1" x14ac:dyDescent="0.35">
      <c r="B175" s="27"/>
      <c r="C175" s="27"/>
      <c r="D175" s="27"/>
    </row>
    <row r="176" spans="2:4" ht="15.75" customHeight="1" x14ac:dyDescent="0.35">
      <c r="B176" s="27"/>
      <c r="C176" s="27"/>
      <c r="D176" s="27"/>
    </row>
    <row r="177" spans="2:4" ht="15.75" customHeight="1" x14ac:dyDescent="0.35">
      <c r="B177" s="27"/>
      <c r="C177" s="27"/>
      <c r="D177" s="27"/>
    </row>
    <row r="178" spans="2:4" ht="15.75" customHeight="1" x14ac:dyDescent="0.35">
      <c r="B178" s="27"/>
      <c r="C178" s="27"/>
      <c r="D178" s="27"/>
    </row>
    <row r="179" spans="2:4" ht="15.75" customHeight="1" x14ac:dyDescent="0.35">
      <c r="B179" s="27"/>
      <c r="C179" s="27"/>
      <c r="D179" s="27"/>
    </row>
    <row r="180" spans="2:4" ht="15.75" customHeight="1" x14ac:dyDescent="0.35">
      <c r="B180" s="27"/>
      <c r="C180" s="27"/>
      <c r="D180" s="27"/>
    </row>
    <row r="181" spans="2:4" ht="15.75" customHeight="1" x14ac:dyDescent="0.35">
      <c r="B181" s="27"/>
      <c r="C181" s="27"/>
      <c r="D181" s="27"/>
    </row>
    <row r="182" spans="2:4" ht="15.75" customHeight="1" x14ac:dyDescent="0.35">
      <c r="B182" s="27"/>
      <c r="C182" s="27"/>
      <c r="D182" s="27"/>
    </row>
    <row r="183" spans="2:4" ht="15.75" customHeight="1" x14ac:dyDescent="0.35">
      <c r="B183" s="27"/>
      <c r="C183" s="27"/>
      <c r="D183" s="27"/>
    </row>
    <row r="184" spans="2:4" ht="15.75" customHeight="1" x14ac:dyDescent="0.35">
      <c r="B184" s="27"/>
      <c r="C184" s="27"/>
      <c r="D184" s="27"/>
    </row>
    <row r="185" spans="2:4" ht="15.75" customHeight="1" x14ac:dyDescent="0.35">
      <c r="B185" s="27"/>
      <c r="C185" s="27"/>
      <c r="D185" s="27"/>
    </row>
    <row r="186" spans="2:4" ht="15.75" customHeight="1" x14ac:dyDescent="0.35">
      <c r="B186" s="27"/>
      <c r="C186" s="27"/>
      <c r="D186" s="27"/>
    </row>
    <row r="187" spans="2:4" ht="15.75" customHeight="1" x14ac:dyDescent="0.35">
      <c r="B187" s="27"/>
      <c r="C187" s="27"/>
      <c r="D187" s="27"/>
    </row>
    <row r="188" spans="2:4" ht="15.75" customHeight="1" x14ac:dyDescent="0.35">
      <c r="B188" s="27"/>
      <c r="C188" s="27"/>
      <c r="D188" s="27"/>
    </row>
    <row r="189" spans="2:4" ht="15.75" customHeight="1" x14ac:dyDescent="0.35">
      <c r="B189" s="27"/>
      <c r="C189" s="27"/>
      <c r="D189" s="27"/>
    </row>
    <row r="190" spans="2:4" ht="15.75" customHeight="1" x14ac:dyDescent="0.35">
      <c r="B190" s="27"/>
      <c r="C190" s="27"/>
      <c r="D190" s="27"/>
    </row>
    <row r="191" spans="2:4" ht="15.75" customHeight="1" x14ac:dyDescent="0.35">
      <c r="B191" s="27"/>
      <c r="C191" s="27"/>
      <c r="D191" s="27"/>
    </row>
    <row r="192" spans="2:4" ht="15.75" customHeight="1" x14ac:dyDescent="0.35">
      <c r="B192" s="27"/>
      <c r="C192" s="27"/>
      <c r="D192" s="27"/>
    </row>
    <row r="193" spans="2:4" ht="15.75" customHeight="1" x14ac:dyDescent="0.35">
      <c r="B193" s="27"/>
      <c r="C193" s="27"/>
      <c r="D193" s="27"/>
    </row>
    <row r="194" spans="2:4" ht="15.75" customHeight="1" x14ac:dyDescent="0.35">
      <c r="B194" s="27"/>
      <c r="C194" s="27"/>
      <c r="D194" s="27"/>
    </row>
    <row r="195" spans="2:4" ht="15.75" customHeight="1" x14ac:dyDescent="0.35">
      <c r="B195" s="27"/>
      <c r="C195" s="27"/>
      <c r="D195" s="27"/>
    </row>
    <row r="196" spans="2:4" ht="15.75" customHeight="1" x14ac:dyDescent="0.35">
      <c r="B196" s="27"/>
      <c r="C196" s="27"/>
      <c r="D196" s="27"/>
    </row>
    <row r="197" spans="2:4" ht="15.75" customHeight="1" x14ac:dyDescent="0.35">
      <c r="B197" s="27"/>
      <c r="C197" s="27"/>
      <c r="D197" s="27"/>
    </row>
    <row r="198" spans="2:4" ht="15.75" customHeight="1" x14ac:dyDescent="0.35">
      <c r="B198" s="27"/>
      <c r="C198" s="27"/>
      <c r="D198" s="27"/>
    </row>
    <row r="199" spans="2:4" ht="15.75" customHeight="1" x14ac:dyDescent="0.35">
      <c r="B199" s="27"/>
      <c r="C199" s="27"/>
      <c r="D199" s="27"/>
    </row>
    <row r="200" spans="2:4" ht="15.75" customHeight="1" x14ac:dyDescent="0.35">
      <c r="B200" s="27"/>
      <c r="C200" s="27"/>
      <c r="D200" s="27"/>
    </row>
    <row r="201" spans="2:4" ht="15.75" customHeight="1" x14ac:dyDescent="0.35">
      <c r="B201" s="27"/>
      <c r="C201" s="27"/>
      <c r="D201" s="27"/>
    </row>
    <row r="202" spans="2:4" ht="15.75" customHeight="1" x14ac:dyDescent="0.35">
      <c r="B202" s="27"/>
      <c r="C202" s="27"/>
      <c r="D202" s="27"/>
    </row>
    <row r="203" spans="2:4" ht="15.75" customHeight="1" x14ac:dyDescent="0.35">
      <c r="B203" s="27"/>
      <c r="C203" s="27"/>
      <c r="D203" s="27"/>
    </row>
    <row r="204" spans="2:4" ht="15.75" customHeight="1" x14ac:dyDescent="0.35">
      <c r="B204" s="27"/>
      <c r="C204" s="27"/>
      <c r="D204" s="27"/>
    </row>
    <row r="205" spans="2:4" ht="15.75" customHeight="1" x14ac:dyDescent="0.35">
      <c r="B205" s="27"/>
      <c r="C205" s="27"/>
      <c r="D205" s="27"/>
    </row>
    <row r="206" spans="2:4" ht="15.75" customHeight="1" x14ac:dyDescent="0.35">
      <c r="B206" s="27"/>
      <c r="C206" s="27"/>
      <c r="D206" s="27"/>
    </row>
    <row r="207" spans="2:4" ht="15.75" customHeight="1" x14ac:dyDescent="0.35">
      <c r="B207" s="27"/>
      <c r="C207" s="27"/>
      <c r="D207" s="27"/>
    </row>
    <row r="208" spans="2:4" ht="15.75" customHeight="1" x14ac:dyDescent="0.35">
      <c r="B208" s="27"/>
      <c r="C208" s="27"/>
      <c r="D208" s="27"/>
    </row>
    <row r="209" spans="2:4" ht="15.75" customHeight="1" x14ac:dyDescent="0.35">
      <c r="B209" s="27"/>
      <c r="C209" s="27"/>
      <c r="D209" s="27"/>
    </row>
    <row r="210" spans="2:4" ht="15.75" customHeight="1" x14ac:dyDescent="0.35">
      <c r="B210" s="27"/>
      <c r="C210" s="27"/>
      <c r="D210" s="27"/>
    </row>
    <row r="211" spans="2:4" ht="15.75" customHeight="1" x14ac:dyDescent="0.35">
      <c r="B211" s="27"/>
      <c r="C211" s="27"/>
      <c r="D211" s="27"/>
    </row>
    <row r="212" spans="2:4" ht="15.75" customHeight="1" x14ac:dyDescent="0.35">
      <c r="B212" s="27"/>
      <c r="C212" s="27"/>
      <c r="D212" s="27"/>
    </row>
    <row r="213" spans="2:4" ht="15.75" customHeight="1" x14ac:dyDescent="0.35">
      <c r="B213" s="27"/>
      <c r="C213" s="27"/>
      <c r="D213" s="27"/>
    </row>
    <row r="214" spans="2:4" ht="15.75" customHeight="1" x14ac:dyDescent="0.35">
      <c r="B214" s="27"/>
      <c r="C214" s="27"/>
      <c r="D214" s="27"/>
    </row>
    <row r="215" spans="2:4" ht="15.75" customHeight="1" x14ac:dyDescent="0.35">
      <c r="B215" s="27"/>
      <c r="C215" s="27"/>
      <c r="D215" s="27"/>
    </row>
    <row r="216" spans="2:4" ht="15.75" customHeight="1" x14ac:dyDescent="0.35">
      <c r="B216" s="27"/>
      <c r="C216" s="27"/>
      <c r="D216" s="27"/>
    </row>
    <row r="217" spans="2:4" ht="15.75" customHeight="1" x14ac:dyDescent="0.35">
      <c r="B217" s="27"/>
      <c r="C217" s="27"/>
      <c r="D217" s="27"/>
    </row>
    <row r="218" spans="2:4" ht="15.75" customHeight="1" x14ac:dyDescent="0.35">
      <c r="B218" s="27"/>
      <c r="C218" s="27"/>
      <c r="D218" s="27"/>
    </row>
    <row r="219" spans="2:4" ht="15.75" customHeight="1" x14ac:dyDescent="0.35">
      <c r="B219" s="27"/>
      <c r="C219" s="27"/>
      <c r="D219" s="27"/>
    </row>
    <row r="220" spans="2:4" ht="15.75" customHeight="1" x14ac:dyDescent="0.35">
      <c r="B220" s="27"/>
      <c r="C220" s="27"/>
      <c r="D220" s="27"/>
    </row>
    <row r="221" spans="2:4" ht="15.75" customHeight="1" x14ac:dyDescent="0.35">
      <c r="B221" s="27"/>
      <c r="C221" s="27"/>
      <c r="D221" s="27"/>
    </row>
    <row r="222" spans="2:4" ht="15.75" customHeight="1" x14ac:dyDescent="0.35">
      <c r="B222" s="27"/>
      <c r="C222" s="27"/>
      <c r="D222" s="27"/>
    </row>
    <row r="223" spans="2:4" ht="15.75" customHeight="1" x14ac:dyDescent="0.35">
      <c r="B223" s="27"/>
      <c r="C223" s="27"/>
      <c r="D223" s="27"/>
    </row>
    <row r="224" spans="2:4" ht="15.75" customHeight="1" x14ac:dyDescent="0.35">
      <c r="B224" s="27"/>
      <c r="C224" s="27"/>
      <c r="D224" s="27"/>
    </row>
    <row r="225" spans="2:4" ht="15.75" customHeight="1" x14ac:dyDescent="0.35">
      <c r="B225" s="27"/>
      <c r="C225" s="27"/>
      <c r="D225" s="27"/>
    </row>
    <row r="226" spans="2:4" ht="15.75" customHeight="1" x14ac:dyDescent="0.35">
      <c r="B226" s="27"/>
      <c r="C226" s="27"/>
      <c r="D226" s="27"/>
    </row>
    <row r="227" spans="2:4" ht="15.75" customHeight="1" x14ac:dyDescent="0.35">
      <c r="B227" s="27"/>
      <c r="C227" s="27"/>
      <c r="D227" s="27"/>
    </row>
    <row r="228" spans="2:4" ht="15.75" customHeight="1" x14ac:dyDescent="0.35">
      <c r="B228" s="27"/>
      <c r="C228" s="27"/>
      <c r="D228" s="27"/>
    </row>
    <row r="229" spans="2:4" ht="15.75" customHeight="1" x14ac:dyDescent="0.35">
      <c r="B229" s="27"/>
      <c r="C229" s="27"/>
      <c r="D229" s="27"/>
    </row>
    <row r="230" spans="2:4" ht="15.75" customHeight="1" x14ac:dyDescent="0.35">
      <c r="B230" s="27"/>
      <c r="C230" s="27"/>
      <c r="D230" s="27"/>
    </row>
    <row r="231" spans="2:4" ht="15.75" customHeight="1" x14ac:dyDescent="0.35">
      <c r="B231" s="27"/>
      <c r="C231" s="27"/>
      <c r="D231" s="27"/>
    </row>
    <row r="232" spans="2:4" ht="15.75" customHeight="1" x14ac:dyDescent="0.35">
      <c r="B232" s="27"/>
      <c r="C232" s="27"/>
      <c r="D232" s="27"/>
    </row>
    <row r="233" spans="2:4" ht="15.75" customHeight="1" x14ac:dyDescent="0.35">
      <c r="B233" s="27"/>
      <c r="C233" s="27"/>
      <c r="D233" s="27"/>
    </row>
    <row r="234" spans="2:4" ht="15.75" customHeight="1" x14ac:dyDescent="0.35">
      <c r="B234" s="27"/>
      <c r="C234" s="27"/>
      <c r="D234" s="27"/>
    </row>
    <row r="235" spans="2:4" ht="15.75" customHeight="1" x14ac:dyDescent="0.35">
      <c r="B235" s="27"/>
      <c r="C235" s="27"/>
      <c r="D235" s="27"/>
    </row>
    <row r="236" spans="2:4" ht="15.75" customHeight="1" x14ac:dyDescent="0.35">
      <c r="B236" s="27"/>
      <c r="C236" s="27"/>
      <c r="D236" s="27"/>
    </row>
    <row r="237" spans="2:4" ht="15.75" customHeight="1" x14ac:dyDescent="0.35">
      <c r="B237" s="27"/>
      <c r="C237" s="27"/>
      <c r="D237" s="27"/>
    </row>
    <row r="238" spans="2:4" ht="15.75" customHeight="1" x14ac:dyDescent="0.35">
      <c r="B238" s="27"/>
      <c r="C238" s="27"/>
      <c r="D238" s="27"/>
    </row>
    <row r="239" spans="2:4" ht="15.75" customHeight="1" x14ac:dyDescent="0.35">
      <c r="B239" s="27"/>
      <c r="C239" s="27"/>
      <c r="D239" s="27"/>
    </row>
    <row r="240" spans="2:4" ht="15.75" customHeight="1" x14ac:dyDescent="0.35">
      <c r="B240" s="27"/>
      <c r="C240" s="27"/>
      <c r="D240" s="27"/>
    </row>
    <row r="241" spans="2:4" ht="15.75" customHeight="1" x14ac:dyDescent="0.35">
      <c r="B241" s="27"/>
      <c r="C241" s="27"/>
      <c r="D241" s="27"/>
    </row>
    <row r="242" spans="2:4" ht="15.75" customHeight="1" x14ac:dyDescent="0.35">
      <c r="B242" s="27"/>
      <c r="C242" s="27"/>
      <c r="D242" s="27"/>
    </row>
    <row r="243" spans="2:4" ht="15.75" customHeight="1" x14ac:dyDescent="0.35">
      <c r="B243" s="27"/>
      <c r="C243" s="27"/>
      <c r="D243" s="27"/>
    </row>
    <row r="244" spans="2:4" ht="15.75" customHeight="1" x14ac:dyDescent="0.35">
      <c r="B244" s="27"/>
      <c r="C244" s="27"/>
      <c r="D244" s="27"/>
    </row>
    <row r="245" spans="2:4" ht="15.75" customHeight="1" x14ac:dyDescent="0.35">
      <c r="B245" s="27"/>
      <c r="C245" s="27"/>
      <c r="D245" s="27"/>
    </row>
    <row r="246" spans="2:4" ht="15.75" customHeight="1" x14ac:dyDescent="0.35">
      <c r="B246" s="27"/>
      <c r="C246" s="27"/>
      <c r="D246" s="27"/>
    </row>
    <row r="247" spans="2:4" ht="15.75" customHeight="1" x14ac:dyDescent="0.35">
      <c r="B247" s="27"/>
      <c r="C247" s="27"/>
      <c r="D247" s="27"/>
    </row>
    <row r="248" spans="2:4" ht="15.75" customHeight="1" x14ac:dyDescent="0.35">
      <c r="B248" s="27"/>
      <c r="C248" s="27"/>
      <c r="D248" s="27"/>
    </row>
    <row r="249" spans="2:4" ht="15.75" customHeight="1" x14ac:dyDescent="0.35">
      <c r="B249" s="27"/>
      <c r="C249" s="27"/>
      <c r="D249" s="27"/>
    </row>
    <row r="250" spans="2:4" ht="15.75" customHeight="1" x14ac:dyDescent="0.35">
      <c r="B250" s="27"/>
      <c r="C250" s="27"/>
      <c r="D250" s="27"/>
    </row>
    <row r="251" spans="2:4" ht="15.75" customHeight="1" x14ac:dyDescent="0.35">
      <c r="B251" s="27"/>
      <c r="C251" s="27"/>
      <c r="D251" s="27"/>
    </row>
    <row r="252" spans="2:4" ht="15.75" customHeight="1" x14ac:dyDescent="0.35">
      <c r="B252" s="27"/>
      <c r="C252" s="27"/>
      <c r="D252" s="27"/>
    </row>
    <row r="253" spans="2:4" ht="15.75" customHeight="1" x14ac:dyDescent="0.35">
      <c r="B253" s="27"/>
      <c r="C253" s="27"/>
      <c r="D253" s="27"/>
    </row>
    <row r="254" spans="2:4" ht="15.75" customHeight="1" x14ac:dyDescent="0.35">
      <c r="B254" s="27"/>
      <c r="C254" s="27"/>
      <c r="D254" s="27"/>
    </row>
    <row r="255" spans="2:4" ht="15.75" customHeight="1" x14ac:dyDescent="0.35">
      <c r="B255" s="27"/>
      <c r="C255" s="27"/>
      <c r="D255" s="27"/>
    </row>
    <row r="256" spans="2:4" ht="15.75" customHeight="1" x14ac:dyDescent="0.35">
      <c r="B256" s="27"/>
      <c r="C256" s="27"/>
      <c r="D256" s="27"/>
    </row>
    <row r="257" spans="2:4" ht="15.75" customHeight="1" x14ac:dyDescent="0.35">
      <c r="B257" s="27"/>
      <c r="C257" s="27"/>
      <c r="D257" s="27"/>
    </row>
    <row r="258" spans="2:4" ht="15.75" customHeight="1" x14ac:dyDescent="0.35">
      <c r="B258" s="27"/>
      <c r="C258" s="27"/>
      <c r="D258" s="27"/>
    </row>
    <row r="259" spans="2:4" ht="15.75" customHeight="1" x14ac:dyDescent="0.35">
      <c r="B259" s="27"/>
      <c r="C259" s="27"/>
      <c r="D259" s="27"/>
    </row>
    <row r="260" spans="2:4" ht="15.75" customHeight="1" x14ac:dyDescent="0.35">
      <c r="B260" s="27"/>
      <c r="C260" s="27"/>
      <c r="D260" s="27"/>
    </row>
    <row r="261" spans="2:4" ht="15.75" customHeight="1" x14ac:dyDescent="0.35">
      <c r="B261" s="27"/>
      <c r="C261" s="27"/>
      <c r="D261" s="27"/>
    </row>
    <row r="262" spans="2:4" ht="15.75" customHeight="1" x14ac:dyDescent="0.35">
      <c r="B262" s="27"/>
      <c r="C262" s="27"/>
      <c r="D262" s="27"/>
    </row>
    <row r="263" spans="2:4" ht="15.75" customHeight="1" x14ac:dyDescent="0.35">
      <c r="B263" s="27"/>
      <c r="C263" s="27"/>
      <c r="D263" s="27"/>
    </row>
    <row r="264" spans="2:4" ht="15.75" customHeight="1" x14ac:dyDescent="0.35">
      <c r="B264" s="27"/>
      <c r="C264" s="27"/>
      <c r="D264" s="27"/>
    </row>
    <row r="265" spans="2:4" ht="15.75" customHeight="1" x14ac:dyDescent="0.35">
      <c r="B265" s="27"/>
      <c r="C265" s="27"/>
      <c r="D265" s="27"/>
    </row>
    <row r="266" spans="2:4" ht="15.75" customHeight="1" x14ac:dyDescent="0.35">
      <c r="B266" s="27"/>
      <c r="C266" s="27"/>
      <c r="D266" s="27"/>
    </row>
    <row r="267" spans="2:4" ht="15.75" customHeight="1" x14ac:dyDescent="0.35">
      <c r="B267" s="27"/>
      <c r="C267" s="27"/>
      <c r="D267" s="27"/>
    </row>
    <row r="268" spans="2:4" ht="15.75" customHeight="1" x14ac:dyDescent="0.35">
      <c r="B268" s="27"/>
      <c r="C268" s="27"/>
      <c r="D268" s="27"/>
    </row>
    <row r="269" spans="2:4" ht="15.75" customHeight="1" x14ac:dyDescent="0.35">
      <c r="B269" s="27"/>
      <c r="C269" s="27"/>
      <c r="D269" s="27"/>
    </row>
    <row r="270" spans="2:4" ht="15.75" customHeight="1" x14ac:dyDescent="0.35">
      <c r="B270" s="27"/>
      <c r="C270" s="27"/>
      <c r="D270" s="27"/>
    </row>
    <row r="271" spans="2:4" ht="15.75" customHeight="1" x14ac:dyDescent="0.35">
      <c r="B271" s="27"/>
      <c r="C271" s="27"/>
      <c r="D271" s="27"/>
    </row>
    <row r="272" spans="2:4" ht="15.75" customHeight="1" x14ac:dyDescent="0.35">
      <c r="B272" s="27"/>
      <c r="C272" s="27"/>
      <c r="D272" s="27"/>
    </row>
    <row r="273" spans="2:4" ht="15.75" customHeight="1" x14ac:dyDescent="0.35">
      <c r="B273" s="27"/>
      <c r="C273" s="27"/>
      <c r="D273" s="27"/>
    </row>
    <row r="274" spans="2:4" ht="15.75" customHeight="1" x14ac:dyDescent="0.35">
      <c r="B274" s="27"/>
      <c r="C274" s="27"/>
      <c r="D274" s="27"/>
    </row>
    <row r="275" spans="2:4" ht="15.75" customHeight="1" x14ac:dyDescent="0.35">
      <c r="B275" s="27"/>
      <c r="C275" s="27"/>
      <c r="D275" s="27"/>
    </row>
    <row r="276" spans="2:4" ht="15.75" customHeight="1" x14ac:dyDescent="0.35">
      <c r="B276" s="27"/>
      <c r="C276" s="27"/>
      <c r="D276" s="27"/>
    </row>
    <row r="277" spans="2:4" ht="15.75" customHeight="1" x14ac:dyDescent="0.35">
      <c r="B277" s="27"/>
      <c r="C277" s="27"/>
      <c r="D277" s="27"/>
    </row>
    <row r="278" spans="2:4" ht="15.75" customHeight="1" x14ac:dyDescent="0.35">
      <c r="B278" s="27"/>
      <c r="C278" s="27"/>
      <c r="D278" s="27"/>
    </row>
    <row r="279" spans="2:4" ht="15.75" customHeight="1" x14ac:dyDescent="0.35">
      <c r="B279" s="27"/>
      <c r="C279" s="27"/>
      <c r="D279" s="27"/>
    </row>
    <row r="280" spans="2:4" ht="15.75" customHeight="1" x14ac:dyDescent="0.35">
      <c r="B280" s="27"/>
      <c r="C280" s="27"/>
      <c r="D280" s="27"/>
    </row>
    <row r="281" spans="2:4" ht="15.75" customHeight="1" x14ac:dyDescent="0.35">
      <c r="B281" s="27"/>
      <c r="C281" s="27"/>
      <c r="D281" s="27"/>
    </row>
    <row r="282" spans="2:4" ht="15.75" customHeight="1" x14ac:dyDescent="0.35">
      <c r="B282" s="27"/>
      <c r="C282" s="27"/>
      <c r="D282" s="27"/>
    </row>
    <row r="283" spans="2:4" ht="15.75" customHeight="1" x14ac:dyDescent="0.35">
      <c r="B283" s="27"/>
      <c r="C283" s="27"/>
      <c r="D283" s="27"/>
    </row>
    <row r="284" spans="2:4" ht="15.75" customHeight="1" x14ac:dyDescent="0.35">
      <c r="B284" s="27"/>
      <c r="C284" s="27"/>
      <c r="D284" s="27"/>
    </row>
    <row r="285" spans="2:4" ht="15.75" customHeight="1" x14ac:dyDescent="0.35">
      <c r="B285" s="27"/>
      <c r="C285" s="27"/>
      <c r="D285" s="27"/>
    </row>
    <row r="286" spans="2:4" ht="15.75" customHeight="1" x14ac:dyDescent="0.35">
      <c r="B286" s="27"/>
      <c r="C286" s="27"/>
      <c r="D286" s="27"/>
    </row>
    <row r="287" spans="2:4" ht="15.75" customHeight="1" x14ac:dyDescent="0.35">
      <c r="B287" s="27"/>
      <c r="C287" s="27"/>
      <c r="D287" s="27"/>
    </row>
    <row r="288" spans="2:4" ht="15.75" customHeight="1" x14ac:dyDescent="0.35">
      <c r="B288" s="27"/>
      <c r="C288" s="27"/>
      <c r="D288" s="27"/>
    </row>
    <row r="289" spans="2:4" ht="15.75" customHeight="1" x14ac:dyDescent="0.35">
      <c r="B289" s="27"/>
      <c r="C289" s="27"/>
      <c r="D289" s="27"/>
    </row>
    <row r="290" spans="2:4" ht="15.75" customHeight="1" x14ac:dyDescent="0.35">
      <c r="B290" s="27"/>
      <c r="C290" s="27"/>
      <c r="D290" s="27"/>
    </row>
    <row r="291" spans="2:4" ht="15.75" customHeight="1" x14ac:dyDescent="0.35">
      <c r="B291" s="27"/>
      <c r="C291" s="27"/>
      <c r="D291" s="27"/>
    </row>
    <row r="292" spans="2:4" ht="15.75" customHeight="1" x14ac:dyDescent="0.35">
      <c r="B292" s="27"/>
      <c r="C292" s="27"/>
      <c r="D292" s="27"/>
    </row>
    <row r="293" spans="2:4" ht="15.75" customHeight="1" x14ac:dyDescent="0.35">
      <c r="B293" s="27"/>
      <c r="C293" s="27"/>
      <c r="D293" s="27"/>
    </row>
    <row r="294" spans="2:4" ht="15.75" customHeight="1" x14ac:dyDescent="0.35">
      <c r="B294" s="27"/>
      <c r="C294" s="27"/>
      <c r="D294" s="27"/>
    </row>
    <row r="295" spans="2:4" ht="15.75" customHeight="1" x14ac:dyDescent="0.35">
      <c r="B295" s="27"/>
      <c r="C295" s="27"/>
      <c r="D295" s="27"/>
    </row>
    <row r="296" spans="2:4" ht="15.75" customHeight="1" x14ac:dyDescent="0.35">
      <c r="B296" s="27"/>
      <c r="C296" s="27"/>
      <c r="D296" s="27"/>
    </row>
    <row r="297" spans="2:4" ht="15.75" customHeight="1" x14ac:dyDescent="0.35">
      <c r="B297" s="27"/>
      <c r="C297" s="27"/>
      <c r="D297" s="27"/>
    </row>
    <row r="298" spans="2:4" ht="15.75" customHeight="1" x14ac:dyDescent="0.35">
      <c r="B298" s="27"/>
      <c r="C298" s="27"/>
      <c r="D298" s="27"/>
    </row>
    <row r="299" spans="2:4" ht="15.75" customHeight="1" x14ac:dyDescent="0.35">
      <c r="B299" s="27"/>
      <c r="C299" s="27"/>
      <c r="D299" s="27"/>
    </row>
    <row r="300" spans="2:4" ht="15.75" customHeight="1" x14ac:dyDescent="0.35">
      <c r="B300" s="27"/>
      <c r="C300" s="27"/>
      <c r="D300" s="27"/>
    </row>
    <row r="301" spans="2:4" ht="15.75" customHeight="1" x14ac:dyDescent="0.35">
      <c r="B301" s="27"/>
      <c r="C301" s="27"/>
      <c r="D301" s="27"/>
    </row>
    <row r="302" spans="2:4" ht="15.75" customHeight="1" x14ac:dyDescent="0.35">
      <c r="B302" s="27"/>
      <c r="C302" s="27"/>
      <c r="D302" s="27"/>
    </row>
    <row r="303" spans="2:4" ht="15.75" customHeight="1" x14ac:dyDescent="0.35">
      <c r="B303" s="27"/>
      <c r="C303" s="27"/>
      <c r="D303" s="27"/>
    </row>
    <row r="304" spans="2:4" ht="15.75" customHeight="1" x14ac:dyDescent="0.35">
      <c r="B304" s="27"/>
      <c r="C304" s="27"/>
      <c r="D304" s="27"/>
    </row>
    <row r="305" spans="2:4" ht="15.75" customHeight="1" x14ac:dyDescent="0.35">
      <c r="B305" s="27"/>
      <c r="C305" s="27"/>
      <c r="D305" s="27"/>
    </row>
    <row r="306" spans="2:4" ht="15.75" customHeight="1" x14ac:dyDescent="0.35">
      <c r="B306" s="27"/>
      <c r="C306" s="27"/>
      <c r="D306" s="27"/>
    </row>
    <row r="307" spans="2:4" ht="15.75" customHeight="1" x14ac:dyDescent="0.35">
      <c r="B307" s="27"/>
      <c r="C307" s="27"/>
      <c r="D307" s="27"/>
    </row>
    <row r="308" spans="2:4" ht="15.75" customHeight="1" x14ac:dyDescent="0.35">
      <c r="B308" s="27"/>
      <c r="C308" s="27"/>
      <c r="D308" s="27"/>
    </row>
    <row r="309" spans="2:4" ht="15.75" customHeight="1" x14ac:dyDescent="0.35">
      <c r="B309" s="27"/>
      <c r="C309" s="27"/>
      <c r="D309" s="27"/>
    </row>
    <row r="310" spans="2:4" ht="15.75" customHeight="1" x14ac:dyDescent="0.35">
      <c r="B310" s="27"/>
      <c r="C310" s="27"/>
      <c r="D310" s="27"/>
    </row>
    <row r="311" spans="2:4" ht="15.75" customHeight="1" x14ac:dyDescent="0.35">
      <c r="B311" s="27"/>
      <c r="C311" s="27"/>
      <c r="D311" s="27"/>
    </row>
    <row r="312" spans="2:4" ht="15.75" customHeight="1" x14ac:dyDescent="0.35">
      <c r="B312" s="27"/>
      <c r="C312" s="27"/>
      <c r="D312" s="27"/>
    </row>
    <row r="313" spans="2:4" ht="15.75" customHeight="1" x14ac:dyDescent="0.35">
      <c r="B313" s="27"/>
      <c r="C313" s="27"/>
      <c r="D313" s="27"/>
    </row>
    <row r="314" spans="2:4" ht="15.75" customHeight="1" x14ac:dyDescent="0.35">
      <c r="B314" s="27"/>
      <c r="C314" s="27"/>
      <c r="D314" s="27"/>
    </row>
    <row r="315" spans="2:4" ht="15.75" customHeight="1" x14ac:dyDescent="0.35">
      <c r="B315" s="27"/>
      <c r="C315" s="27"/>
      <c r="D315" s="27"/>
    </row>
    <row r="316" spans="2:4" ht="15.75" customHeight="1" x14ac:dyDescent="0.35">
      <c r="B316" s="27"/>
      <c r="C316" s="27"/>
      <c r="D316" s="27"/>
    </row>
    <row r="317" spans="2:4" ht="15.75" customHeight="1" x14ac:dyDescent="0.35">
      <c r="B317" s="27"/>
      <c r="C317" s="27"/>
      <c r="D317" s="27"/>
    </row>
    <row r="318" spans="2:4" ht="15.75" customHeight="1" x14ac:dyDescent="0.35">
      <c r="B318" s="27"/>
      <c r="C318" s="27"/>
      <c r="D318" s="27"/>
    </row>
    <row r="319" spans="2:4" ht="15.75" customHeight="1" x14ac:dyDescent="0.35">
      <c r="B319" s="27"/>
      <c r="C319" s="27"/>
      <c r="D319" s="27"/>
    </row>
    <row r="320" spans="2:4" ht="15.75" customHeight="1" x14ac:dyDescent="0.35">
      <c r="B320" s="27"/>
      <c r="C320" s="27"/>
      <c r="D320" s="27"/>
    </row>
    <row r="321" spans="2:4" ht="15.75" customHeight="1" x14ac:dyDescent="0.35">
      <c r="B321" s="27"/>
      <c r="C321" s="27"/>
      <c r="D321" s="27"/>
    </row>
    <row r="322" spans="2:4" ht="15.75" customHeight="1" x14ac:dyDescent="0.35">
      <c r="B322" s="27"/>
      <c r="C322" s="27"/>
      <c r="D322" s="27"/>
    </row>
    <row r="323" spans="2:4" ht="15.75" customHeight="1" x14ac:dyDescent="0.35">
      <c r="B323" s="27"/>
      <c r="C323" s="27"/>
      <c r="D323" s="27"/>
    </row>
    <row r="324" spans="2:4" ht="15.75" customHeight="1" x14ac:dyDescent="0.35">
      <c r="B324" s="27"/>
      <c r="C324" s="27"/>
      <c r="D324" s="27"/>
    </row>
    <row r="325" spans="2:4" ht="15.75" customHeight="1" x14ac:dyDescent="0.35">
      <c r="B325" s="27"/>
      <c r="C325" s="27"/>
      <c r="D325" s="27"/>
    </row>
    <row r="326" spans="2:4" ht="15.75" customHeight="1" x14ac:dyDescent="0.35">
      <c r="B326" s="27"/>
      <c r="C326" s="27"/>
      <c r="D326" s="27"/>
    </row>
    <row r="327" spans="2:4" ht="15.75" customHeight="1" x14ac:dyDescent="0.35">
      <c r="B327" s="27"/>
      <c r="C327" s="27"/>
      <c r="D327" s="27"/>
    </row>
    <row r="328" spans="2:4" ht="15.75" customHeight="1" x14ac:dyDescent="0.35">
      <c r="B328" s="27"/>
      <c r="C328" s="27"/>
      <c r="D328" s="27"/>
    </row>
    <row r="329" spans="2:4" ht="15.75" customHeight="1" x14ac:dyDescent="0.35">
      <c r="B329" s="27"/>
      <c r="C329" s="27"/>
      <c r="D329" s="27"/>
    </row>
    <row r="330" spans="2:4" ht="15.75" customHeight="1" x14ac:dyDescent="0.35">
      <c r="B330" s="27"/>
      <c r="C330" s="27"/>
      <c r="D330" s="27"/>
    </row>
    <row r="331" spans="2:4" ht="15.75" customHeight="1" x14ac:dyDescent="0.35">
      <c r="B331" s="27"/>
      <c r="C331" s="27"/>
      <c r="D331" s="27"/>
    </row>
    <row r="332" spans="2:4" ht="15.75" customHeight="1" x14ac:dyDescent="0.35">
      <c r="B332" s="27"/>
      <c r="C332" s="27"/>
      <c r="D332" s="27"/>
    </row>
    <row r="333" spans="2:4" ht="15.75" customHeight="1" x14ac:dyDescent="0.35">
      <c r="B333" s="27"/>
      <c r="C333" s="27"/>
      <c r="D333" s="27"/>
    </row>
    <row r="334" spans="2:4" ht="15.75" customHeight="1" x14ac:dyDescent="0.35">
      <c r="B334" s="27"/>
      <c r="C334" s="27"/>
      <c r="D334" s="27"/>
    </row>
    <row r="335" spans="2:4" ht="15.75" customHeight="1" x14ac:dyDescent="0.35">
      <c r="B335" s="27"/>
      <c r="C335" s="27"/>
      <c r="D335" s="27"/>
    </row>
    <row r="336" spans="2:4" ht="15.75" customHeight="1" x14ac:dyDescent="0.35">
      <c r="B336" s="27"/>
      <c r="C336" s="27"/>
      <c r="D336" s="27"/>
    </row>
    <row r="337" spans="2:4" ht="15.75" customHeight="1" x14ac:dyDescent="0.35">
      <c r="B337" s="27"/>
      <c r="C337" s="27"/>
      <c r="D337" s="27"/>
    </row>
    <row r="338" spans="2:4" ht="15.75" customHeight="1" x14ac:dyDescent="0.35">
      <c r="B338" s="27"/>
      <c r="C338" s="27"/>
      <c r="D338" s="27"/>
    </row>
    <row r="339" spans="2:4" ht="15.75" customHeight="1" x14ac:dyDescent="0.35">
      <c r="B339" s="27"/>
      <c r="C339" s="27"/>
      <c r="D339" s="27"/>
    </row>
    <row r="340" spans="2:4" ht="15.75" customHeight="1" x14ac:dyDescent="0.35">
      <c r="B340" s="27"/>
      <c r="C340" s="27"/>
      <c r="D340" s="27"/>
    </row>
    <row r="341" spans="2:4" ht="15.75" customHeight="1" x14ac:dyDescent="0.35">
      <c r="B341" s="27"/>
      <c r="C341" s="27"/>
      <c r="D341" s="27"/>
    </row>
    <row r="342" spans="2:4" ht="15.75" customHeight="1" x14ac:dyDescent="0.35">
      <c r="B342" s="27"/>
      <c r="C342" s="27"/>
      <c r="D342" s="27"/>
    </row>
    <row r="343" spans="2:4" ht="15.75" customHeight="1" x14ac:dyDescent="0.35">
      <c r="B343" s="27"/>
      <c r="C343" s="27"/>
      <c r="D343" s="27"/>
    </row>
    <row r="344" spans="2:4" ht="15.75" customHeight="1" x14ac:dyDescent="0.35">
      <c r="B344" s="27"/>
      <c r="C344" s="27"/>
      <c r="D344" s="27"/>
    </row>
    <row r="345" spans="2:4" ht="15.75" customHeight="1" x14ac:dyDescent="0.35">
      <c r="B345" s="27"/>
      <c r="C345" s="27"/>
      <c r="D345" s="27"/>
    </row>
    <row r="346" spans="2:4" ht="15.75" customHeight="1" x14ac:dyDescent="0.35">
      <c r="B346" s="27"/>
      <c r="C346" s="27"/>
      <c r="D346" s="27"/>
    </row>
    <row r="347" spans="2:4" ht="15.75" customHeight="1" x14ac:dyDescent="0.35">
      <c r="B347" s="27"/>
      <c r="C347" s="27"/>
      <c r="D347" s="27"/>
    </row>
    <row r="348" spans="2:4" ht="15.75" customHeight="1" x14ac:dyDescent="0.35">
      <c r="B348" s="27"/>
      <c r="C348" s="27"/>
      <c r="D348" s="27"/>
    </row>
    <row r="349" spans="2:4" ht="15.75" customHeight="1" x14ac:dyDescent="0.35">
      <c r="B349" s="27"/>
      <c r="C349" s="27"/>
      <c r="D349" s="27"/>
    </row>
    <row r="350" spans="2:4" ht="15.75" customHeight="1" x14ac:dyDescent="0.35">
      <c r="B350" s="27"/>
      <c r="C350" s="27"/>
      <c r="D350" s="27"/>
    </row>
    <row r="351" spans="2:4" ht="15.75" customHeight="1" x14ac:dyDescent="0.35">
      <c r="B351" s="27"/>
      <c r="C351" s="27"/>
      <c r="D351" s="27"/>
    </row>
    <row r="352" spans="2:4" ht="15.75" customHeight="1" x14ac:dyDescent="0.35">
      <c r="B352" s="27"/>
      <c r="C352" s="27"/>
      <c r="D352" s="27"/>
    </row>
    <row r="353" spans="2:4" ht="15.75" customHeight="1" x14ac:dyDescent="0.35">
      <c r="B353" s="27"/>
      <c r="C353" s="27"/>
      <c r="D353" s="27"/>
    </row>
    <row r="354" spans="2:4" ht="15.75" customHeight="1" x14ac:dyDescent="0.35">
      <c r="B354" s="27"/>
      <c r="C354" s="27"/>
      <c r="D354" s="27"/>
    </row>
    <row r="355" spans="2:4" ht="15.75" customHeight="1" x14ac:dyDescent="0.35">
      <c r="B355" s="27"/>
      <c r="C355" s="27"/>
      <c r="D355" s="27"/>
    </row>
    <row r="356" spans="2:4" ht="15.75" customHeight="1" x14ac:dyDescent="0.35">
      <c r="B356" s="27"/>
      <c r="C356" s="27"/>
      <c r="D356" s="27"/>
    </row>
    <row r="357" spans="2:4" ht="15.75" customHeight="1" x14ac:dyDescent="0.35">
      <c r="B357" s="27"/>
      <c r="C357" s="27"/>
      <c r="D357" s="27"/>
    </row>
    <row r="358" spans="2:4" ht="15.75" customHeight="1" x14ac:dyDescent="0.35">
      <c r="B358" s="27"/>
      <c r="C358" s="27"/>
      <c r="D358" s="27"/>
    </row>
    <row r="359" spans="2:4" ht="15.75" customHeight="1" x14ac:dyDescent="0.35">
      <c r="B359" s="27"/>
      <c r="C359" s="27"/>
      <c r="D359" s="27"/>
    </row>
    <row r="360" spans="2:4" ht="15.75" customHeight="1" x14ac:dyDescent="0.35">
      <c r="B360" s="27"/>
      <c r="C360" s="27"/>
      <c r="D360" s="27"/>
    </row>
    <row r="361" spans="2:4" ht="15.75" customHeight="1" x14ac:dyDescent="0.35">
      <c r="B361" s="27"/>
      <c r="C361" s="27"/>
      <c r="D361" s="27"/>
    </row>
    <row r="362" spans="2:4" ht="15.75" customHeight="1" x14ac:dyDescent="0.35">
      <c r="B362" s="27"/>
      <c r="C362" s="27"/>
      <c r="D362" s="27"/>
    </row>
    <row r="363" spans="2:4" ht="15.75" customHeight="1" x14ac:dyDescent="0.35">
      <c r="B363" s="27"/>
      <c r="C363" s="27"/>
      <c r="D363" s="27"/>
    </row>
    <row r="364" spans="2:4" ht="15.75" customHeight="1" x14ac:dyDescent="0.35">
      <c r="B364" s="27"/>
      <c r="C364" s="27"/>
      <c r="D364" s="27"/>
    </row>
    <row r="365" spans="2:4" ht="15.75" customHeight="1" x14ac:dyDescent="0.35">
      <c r="B365" s="27"/>
      <c r="C365" s="27"/>
      <c r="D365" s="27"/>
    </row>
    <row r="366" spans="2:4" ht="15.75" customHeight="1" x14ac:dyDescent="0.35">
      <c r="B366" s="27"/>
      <c r="C366" s="27"/>
      <c r="D366" s="27"/>
    </row>
    <row r="367" spans="2:4" ht="15.75" customHeight="1" x14ac:dyDescent="0.35">
      <c r="B367" s="27"/>
      <c r="C367" s="27"/>
      <c r="D367" s="27"/>
    </row>
    <row r="368" spans="2:4" ht="15.75" customHeight="1" x14ac:dyDescent="0.35">
      <c r="B368" s="27"/>
      <c r="C368" s="27"/>
      <c r="D368" s="27"/>
    </row>
    <row r="369" spans="2:4" ht="15.75" customHeight="1" x14ac:dyDescent="0.35">
      <c r="B369" s="27"/>
      <c r="C369" s="27"/>
      <c r="D369" s="27"/>
    </row>
    <row r="370" spans="2:4" ht="15.75" customHeight="1" x14ac:dyDescent="0.35">
      <c r="B370" s="27"/>
      <c r="C370" s="27"/>
      <c r="D370" s="27"/>
    </row>
    <row r="371" spans="2:4" ht="15.75" customHeight="1" x14ac:dyDescent="0.35">
      <c r="B371" s="27"/>
      <c r="C371" s="27"/>
      <c r="D371" s="27"/>
    </row>
    <row r="372" spans="2:4" ht="15.75" customHeight="1" x14ac:dyDescent="0.35">
      <c r="B372" s="27"/>
      <c r="C372" s="27"/>
      <c r="D372" s="27"/>
    </row>
    <row r="373" spans="2:4" ht="15.75" customHeight="1" x14ac:dyDescent="0.35">
      <c r="B373" s="27"/>
      <c r="C373" s="27"/>
      <c r="D373" s="27"/>
    </row>
    <row r="374" spans="2:4" ht="15.75" customHeight="1" x14ac:dyDescent="0.35">
      <c r="B374" s="27"/>
      <c r="C374" s="27"/>
      <c r="D374" s="27"/>
    </row>
    <row r="375" spans="2:4" ht="15.75" customHeight="1" x14ac:dyDescent="0.35">
      <c r="B375" s="27"/>
      <c r="C375" s="27"/>
      <c r="D375" s="27"/>
    </row>
    <row r="376" spans="2:4" ht="15.75" customHeight="1" x14ac:dyDescent="0.35">
      <c r="B376" s="27"/>
      <c r="C376" s="27"/>
      <c r="D376" s="27"/>
    </row>
    <row r="377" spans="2:4" ht="15.75" customHeight="1" x14ac:dyDescent="0.35">
      <c r="B377" s="27"/>
      <c r="C377" s="27"/>
      <c r="D377" s="27"/>
    </row>
    <row r="378" spans="2:4" ht="15.75" customHeight="1" x14ac:dyDescent="0.35">
      <c r="B378" s="27"/>
      <c r="C378" s="27"/>
      <c r="D378" s="27"/>
    </row>
    <row r="379" spans="2:4" ht="15.75" customHeight="1" x14ac:dyDescent="0.35">
      <c r="B379" s="27"/>
      <c r="C379" s="27"/>
      <c r="D379" s="27"/>
    </row>
    <row r="380" spans="2:4" ht="15.75" customHeight="1" x14ac:dyDescent="0.35">
      <c r="B380" s="27"/>
      <c r="C380" s="27"/>
      <c r="D380" s="27"/>
    </row>
    <row r="381" spans="2:4" ht="15.75" customHeight="1" x14ac:dyDescent="0.35">
      <c r="B381" s="27"/>
      <c r="C381" s="27"/>
      <c r="D381" s="27"/>
    </row>
    <row r="382" spans="2:4" ht="15.75" customHeight="1" x14ac:dyDescent="0.35">
      <c r="B382" s="27"/>
      <c r="C382" s="27"/>
      <c r="D382" s="27"/>
    </row>
    <row r="383" spans="2:4" ht="15.75" customHeight="1" x14ac:dyDescent="0.35">
      <c r="B383" s="27"/>
      <c r="C383" s="27"/>
      <c r="D383" s="27"/>
    </row>
    <row r="384" spans="2:4" ht="15.75" customHeight="1" x14ac:dyDescent="0.35">
      <c r="B384" s="27"/>
      <c r="C384" s="27"/>
      <c r="D384" s="27"/>
    </row>
    <row r="385" spans="2:4" ht="15.75" customHeight="1" x14ac:dyDescent="0.35">
      <c r="B385" s="27"/>
      <c r="C385" s="27"/>
      <c r="D385" s="27"/>
    </row>
    <row r="386" spans="2:4" ht="15.75" customHeight="1" x14ac:dyDescent="0.35">
      <c r="B386" s="27"/>
      <c r="C386" s="27"/>
      <c r="D386" s="27"/>
    </row>
    <row r="387" spans="2:4" ht="15.75" customHeight="1" x14ac:dyDescent="0.35">
      <c r="B387" s="27"/>
      <c r="C387" s="27"/>
      <c r="D387" s="27"/>
    </row>
    <row r="388" spans="2:4" ht="15.75" customHeight="1" x14ac:dyDescent="0.35">
      <c r="B388" s="27"/>
      <c r="C388" s="27"/>
      <c r="D388" s="27"/>
    </row>
    <row r="389" spans="2:4" ht="15.75" customHeight="1" x14ac:dyDescent="0.35">
      <c r="B389" s="27"/>
      <c r="C389" s="27"/>
      <c r="D389" s="27"/>
    </row>
    <row r="390" spans="2:4" ht="15.75" customHeight="1" x14ac:dyDescent="0.35">
      <c r="B390" s="27"/>
      <c r="C390" s="27"/>
      <c r="D390" s="27"/>
    </row>
    <row r="391" spans="2:4" ht="15.75" customHeight="1" x14ac:dyDescent="0.35">
      <c r="B391" s="27"/>
      <c r="C391" s="27"/>
      <c r="D391" s="27"/>
    </row>
    <row r="392" spans="2:4" ht="15.75" customHeight="1" x14ac:dyDescent="0.35">
      <c r="B392" s="27"/>
      <c r="C392" s="27"/>
      <c r="D392" s="27"/>
    </row>
    <row r="393" spans="2:4" ht="15.75" customHeight="1" x14ac:dyDescent="0.35">
      <c r="B393" s="27"/>
      <c r="C393" s="27"/>
      <c r="D393" s="27"/>
    </row>
    <row r="394" spans="2:4" ht="15.75" customHeight="1" x14ac:dyDescent="0.35">
      <c r="B394" s="27"/>
      <c r="C394" s="27"/>
      <c r="D394" s="27"/>
    </row>
    <row r="395" spans="2:4" ht="15.75" customHeight="1" x14ac:dyDescent="0.35">
      <c r="B395" s="27"/>
      <c r="C395" s="27"/>
      <c r="D395" s="27"/>
    </row>
    <row r="396" spans="2:4" ht="15.75" customHeight="1" x14ac:dyDescent="0.35">
      <c r="B396" s="27"/>
      <c r="C396" s="27"/>
      <c r="D396" s="27"/>
    </row>
    <row r="397" spans="2:4" ht="15.75" customHeight="1" x14ac:dyDescent="0.35">
      <c r="B397" s="27"/>
      <c r="C397" s="27"/>
      <c r="D397" s="27"/>
    </row>
    <row r="398" spans="2:4" ht="15.75" customHeight="1" x14ac:dyDescent="0.35">
      <c r="B398" s="27"/>
      <c r="C398" s="27"/>
      <c r="D398" s="27"/>
    </row>
    <row r="399" spans="2:4" ht="15.75" customHeight="1" x14ac:dyDescent="0.35">
      <c r="B399" s="27"/>
      <c r="C399" s="27"/>
      <c r="D399" s="27"/>
    </row>
    <row r="400" spans="2:4" ht="15.75" customHeight="1" x14ac:dyDescent="0.35">
      <c r="B400" s="27"/>
      <c r="C400" s="27"/>
      <c r="D400" s="27"/>
    </row>
    <row r="401" spans="2:4" ht="15.75" customHeight="1" x14ac:dyDescent="0.35">
      <c r="B401" s="27"/>
      <c r="C401" s="27"/>
      <c r="D401" s="27"/>
    </row>
    <row r="402" spans="2:4" ht="15.75" customHeight="1" x14ac:dyDescent="0.35">
      <c r="B402" s="27"/>
      <c r="C402" s="27"/>
      <c r="D402" s="27"/>
    </row>
    <row r="403" spans="2:4" ht="15.75" customHeight="1" x14ac:dyDescent="0.35">
      <c r="B403" s="27"/>
      <c r="C403" s="27"/>
      <c r="D403" s="27"/>
    </row>
    <row r="404" spans="2:4" ht="15.75" customHeight="1" x14ac:dyDescent="0.35">
      <c r="B404" s="27"/>
      <c r="C404" s="27"/>
      <c r="D404" s="27"/>
    </row>
    <row r="405" spans="2:4" ht="15.75" customHeight="1" x14ac:dyDescent="0.35">
      <c r="B405" s="27"/>
      <c r="C405" s="27"/>
      <c r="D405" s="27"/>
    </row>
    <row r="406" spans="2:4" ht="15.75" customHeight="1" x14ac:dyDescent="0.35">
      <c r="B406" s="27"/>
      <c r="C406" s="27"/>
      <c r="D406" s="27"/>
    </row>
    <row r="407" spans="2:4" ht="15.75" customHeight="1" x14ac:dyDescent="0.35">
      <c r="B407" s="27"/>
      <c r="C407" s="27"/>
      <c r="D407" s="27"/>
    </row>
    <row r="408" spans="2:4" ht="15.75" customHeight="1" x14ac:dyDescent="0.35">
      <c r="B408" s="27"/>
      <c r="C408" s="27"/>
      <c r="D408" s="27"/>
    </row>
    <row r="409" spans="2:4" ht="15.75" customHeight="1" x14ac:dyDescent="0.35">
      <c r="B409" s="27"/>
      <c r="C409" s="27"/>
      <c r="D409" s="27"/>
    </row>
    <row r="410" spans="2:4" ht="15.75" customHeight="1" x14ac:dyDescent="0.35">
      <c r="B410" s="27"/>
      <c r="C410" s="27"/>
      <c r="D410" s="27"/>
    </row>
    <row r="411" spans="2:4" ht="15.75" customHeight="1" x14ac:dyDescent="0.35">
      <c r="B411" s="27"/>
      <c r="C411" s="27"/>
      <c r="D411" s="27"/>
    </row>
    <row r="412" spans="2:4" ht="15.75" customHeight="1" x14ac:dyDescent="0.35">
      <c r="B412" s="27"/>
      <c r="C412" s="27"/>
      <c r="D412" s="27"/>
    </row>
    <row r="413" spans="2:4" ht="15.75" customHeight="1" x14ac:dyDescent="0.35">
      <c r="B413" s="27"/>
      <c r="C413" s="27"/>
      <c r="D413" s="27"/>
    </row>
    <row r="414" spans="2:4" ht="15.75" customHeight="1" x14ac:dyDescent="0.35">
      <c r="B414" s="27"/>
      <c r="C414" s="27"/>
      <c r="D414" s="27"/>
    </row>
    <row r="415" spans="2:4" ht="15.75" customHeight="1" x14ac:dyDescent="0.35">
      <c r="B415" s="27"/>
      <c r="C415" s="27"/>
      <c r="D415" s="27"/>
    </row>
    <row r="416" spans="2:4" ht="15.75" customHeight="1" x14ac:dyDescent="0.35">
      <c r="B416" s="27"/>
      <c r="C416" s="27"/>
      <c r="D416" s="27"/>
    </row>
    <row r="417" spans="2:4" ht="15.75" customHeight="1" x14ac:dyDescent="0.35">
      <c r="B417" s="27"/>
      <c r="C417" s="27"/>
      <c r="D417" s="27"/>
    </row>
    <row r="418" spans="2:4" ht="15.75" customHeight="1" x14ac:dyDescent="0.35">
      <c r="B418" s="27"/>
      <c r="C418" s="27"/>
      <c r="D418" s="27"/>
    </row>
    <row r="419" spans="2:4" ht="15.75" customHeight="1" x14ac:dyDescent="0.35">
      <c r="B419" s="27"/>
      <c r="C419" s="27"/>
      <c r="D419" s="27"/>
    </row>
    <row r="420" spans="2:4" ht="15.75" customHeight="1" x14ac:dyDescent="0.35">
      <c r="B420" s="27"/>
      <c r="C420" s="27"/>
      <c r="D420" s="27"/>
    </row>
    <row r="421" spans="2:4" ht="15.75" customHeight="1" x14ac:dyDescent="0.35">
      <c r="B421" s="27"/>
      <c r="C421" s="27"/>
      <c r="D421" s="27"/>
    </row>
    <row r="422" spans="2:4" ht="15.75" customHeight="1" x14ac:dyDescent="0.35">
      <c r="B422" s="27"/>
      <c r="C422" s="27"/>
      <c r="D422" s="27"/>
    </row>
    <row r="423" spans="2:4" ht="15.75" customHeight="1" x14ac:dyDescent="0.35">
      <c r="B423" s="27"/>
      <c r="C423" s="27"/>
      <c r="D423" s="27"/>
    </row>
    <row r="424" spans="2:4" ht="15.75" customHeight="1" x14ac:dyDescent="0.35">
      <c r="B424" s="27"/>
      <c r="C424" s="27"/>
      <c r="D424" s="27"/>
    </row>
    <row r="425" spans="2:4" ht="15.75" customHeight="1" x14ac:dyDescent="0.35">
      <c r="B425" s="27"/>
      <c r="C425" s="27"/>
      <c r="D425" s="27"/>
    </row>
    <row r="426" spans="2:4" ht="15.75" customHeight="1" x14ac:dyDescent="0.35">
      <c r="B426" s="27"/>
      <c r="C426" s="27"/>
      <c r="D426" s="27"/>
    </row>
    <row r="427" spans="2:4" ht="15.75" customHeight="1" x14ac:dyDescent="0.35">
      <c r="B427" s="27"/>
      <c r="C427" s="27"/>
      <c r="D427" s="27"/>
    </row>
    <row r="428" spans="2:4" ht="15.75" customHeight="1" x14ac:dyDescent="0.35">
      <c r="B428" s="27"/>
      <c r="C428" s="27"/>
      <c r="D428" s="27"/>
    </row>
    <row r="429" spans="2:4" ht="15.75" customHeight="1" x14ac:dyDescent="0.35">
      <c r="B429" s="27"/>
      <c r="C429" s="27"/>
      <c r="D429" s="27"/>
    </row>
    <row r="430" spans="2:4" ht="15.75" customHeight="1" x14ac:dyDescent="0.35">
      <c r="B430" s="27"/>
      <c r="C430" s="27"/>
      <c r="D430" s="27"/>
    </row>
    <row r="431" spans="2:4" ht="15.75" customHeight="1" x14ac:dyDescent="0.35">
      <c r="B431" s="27"/>
      <c r="C431" s="27"/>
      <c r="D431" s="27"/>
    </row>
    <row r="432" spans="2:4" ht="15.75" customHeight="1" x14ac:dyDescent="0.35">
      <c r="B432" s="27"/>
      <c r="C432" s="27"/>
      <c r="D432" s="27"/>
    </row>
    <row r="433" spans="2:4" ht="15.75" customHeight="1" x14ac:dyDescent="0.35">
      <c r="B433" s="27"/>
      <c r="C433" s="27"/>
      <c r="D433" s="27"/>
    </row>
    <row r="434" spans="2:4" ht="15.75" customHeight="1" x14ac:dyDescent="0.35">
      <c r="B434" s="27"/>
      <c r="C434" s="27"/>
      <c r="D434" s="27"/>
    </row>
    <row r="435" spans="2:4" ht="15.75" customHeight="1" x14ac:dyDescent="0.35">
      <c r="B435" s="27"/>
      <c r="C435" s="27"/>
      <c r="D435" s="27"/>
    </row>
    <row r="436" spans="2:4" ht="15.75" customHeight="1" x14ac:dyDescent="0.35">
      <c r="B436" s="27"/>
      <c r="C436" s="27"/>
      <c r="D436" s="27"/>
    </row>
    <row r="437" spans="2:4" ht="15.75" customHeight="1" x14ac:dyDescent="0.35">
      <c r="B437" s="27"/>
      <c r="C437" s="27"/>
      <c r="D437" s="27"/>
    </row>
    <row r="438" spans="2:4" ht="15.75" customHeight="1" x14ac:dyDescent="0.35">
      <c r="B438" s="27"/>
      <c r="C438" s="27"/>
      <c r="D438" s="27"/>
    </row>
    <row r="439" spans="2:4" ht="15.75" customHeight="1" x14ac:dyDescent="0.35">
      <c r="B439" s="27"/>
      <c r="C439" s="27"/>
      <c r="D439" s="27"/>
    </row>
    <row r="440" spans="2:4" ht="15.75" customHeight="1" x14ac:dyDescent="0.35">
      <c r="B440" s="27"/>
      <c r="C440" s="27"/>
      <c r="D440" s="27"/>
    </row>
    <row r="441" spans="2:4" ht="15.75" customHeight="1" x14ac:dyDescent="0.35">
      <c r="B441" s="27"/>
      <c r="C441" s="27"/>
      <c r="D441" s="27"/>
    </row>
    <row r="442" spans="2:4" ht="15.75" customHeight="1" x14ac:dyDescent="0.35">
      <c r="B442" s="27"/>
      <c r="C442" s="27"/>
      <c r="D442" s="27"/>
    </row>
    <row r="443" spans="2:4" ht="15.75" customHeight="1" x14ac:dyDescent="0.35">
      <c r="B443" s="27"/>
      <c r="C443" s="27"/>
      <c r="D443" s="27"/>
    </row>
    <row r="444" spans="2:4" ht="15.75" customHeight="1" x14ac:dyDescent="0.35">
      <c r="B444" s="27"/>
      <c r="C444" s="27"/>
      <c r="D444" s="27"/>
    </row>
    <row r="445" spans="2:4" ht="15.75" customHeight="1" x14ac:dyDescent="0.35">
      <c r="B445" s="27"/>
      <c r="C445" s="27"/>
      <c r="D445" s="27"/>
    </row>
    <row r="446" spans="2:4" ht="15.75" customHeight="1" x14ac:dyDescent="0.35">
      <c r="B446" s="27"/>
      <c r="C446" s="27"/>
      <c r="D446" s="27"/>
    </row>
    <row r="447" spans="2:4" ht="15.75" customHeight="1" x14ac:dyDescent="0.35">
      <c r="B447" s="27"/>
      <c r="C447" s="27"/>
      <c r="D447" s="27"/>
    </row>
    <row r="448" spans="2:4" ht="15.75" customHeight="1" x14ac:dyDescent="0.35">
      <c r="B448" s="27"/>
      <c r="C448" s="27"/>
      <c r="D448" s="27"/>
    </row>
    <row r="449" spans="2:4" ht="15.75" customHeight="1" x14ac:dyDescent="0.35">
      <c r="B449" s="27"/>
      <c r="C449" s="27"/>
      <c r="D449" s="27"/>
    </row>
    <row r="450" spans="2:4" ht="15.75" customHeight="1" x14ac:dyDescent="0.35">
      <c r="B450" s="27"/>
      <c r="C450" s="27"/>
      <c r="D450" s="27"/>
    </row>
    <row r="451" spans="2:4" ht="15.75" customHeight="1" x14ac:dyDescent="0.35">
      <c r="B451" s="27"/>
      <c r="C451" s="27"/>
      <c r="D451" s="27"/>
    </row>
    <row r="452" spans="2:4" ht="15.75" customHeight="1" x14ac:dyDescent="0.35">
      <c r="B452" s="27"/>
      <c r="C452" s="27"/>
      <c r="D452" s="27"/>
    </row>
    <row r="453" spans="2:4" ht="15.75" customHeight="1" x14ac:dyDescent="0.35">
      <c r="B453" s="27"/>
      <c r="C453" s="27"/>
      <c r="D453" s="27"/>
    </row>
    <row r="454" spans="2:4" ht="15.75" customHeight="1" x14ac:dyDescent="0.35">
      <c r="B454" s="27"/>
      <c r="C454" s="27"/>
      <c r="D454" s="27"/>
    </row>
    <row r="455" spans="2:4" ht="15.75" customHeight="1" x14ac:dyDescent="0.35">
      <c r="B455" s="27"/>
      <c r="C455" s="27"/>
      <c r="D455" s="27"/>
    </row>
    <row r="456" spans="2:4" ht="15.75" customHeight="1" x14ac:dyDescent="0.35">
      <c r="B456" s="27"/>
      <c r="C456" s="27"/>
      <c r="D456" s="27"/>
    </row>
    <row r="457" spans="2:4" ht="15.75" customHeight="1" x14ac:dyDescent="0.35">
      <c r="B457" s="27"/>
      <c r="C457" s="27"/>
      <c r="D457" s="27"/>
    </row>
    <row r="458" spans="2:4" ht="15.75" customHeight="1" x14ac:dyDescent="0.35">
      <c r="B458" s="27"/>
      <c r="C458" s="27"/>
      <c r="D458" s="27"/>
    </row>
    <row r="459" spans="2:4" ht="15.75" customHeight="1" x14ac:dyDescent="0.35">
      <c r="B459" s="27"/>
      <c r="C459" s="27"/>
      <c r="D459" s="27"/>
    </row>
    <row r="460" spans="2:4" ht="15.75" customHeight="1" x14ac:dyDescent="0.35">
      <c r="B460" s="27"/>
      <c r="C460" s="27"/>
      <c r="D460" s="27"/>
    </row>
    <row r="461" spans="2:4" ht="15.75" customHeight="1" x14ac:dyDescent="0.35">
      <c r="B461" s="27"/>
      <c r="C461" s="27"/>
      <c r="D461" s="27"/>
    </row>
    <row r="462" spans="2:4" ht="15.75" customHeight="1" x14ac:dyDescent="0.35">
      <c r="B462" s="27"/>
      <c r="C462" s="27"/>
      <c r="D462" s="27"/>
    </row>
    <row r="463" spans="2:4" ht="15.75" customHeight="1" x14ac:dyDescent="0.35">
      <c r="B463" s="27"/>
      <c r="C463" s="27"/>
      <c r="D463" s="27"/>
    </row>
    <row r="464" spans="2:4" ht="15.75" customHeight="1" x14ac:dyDescent="0.35">
      <c r="B464" s="27"/>
      <c r="C464" s="27"/>
      <c r="D464" s="27"/>
    </row>
    <row r="465" spans="2:4" ht="15.75" customHeight="1" x14ac:dyDescent="0.35">
      <c r="B465" s="27"/>
      <c r="C465" s="27"/>
      <c r="D465" s="27"/>
    </row>
    <row r="466" spans="2:4" ht="15.75" customHeight="1" x14ac:dyDescent="0.35">
      <c r="B466" s="27"/>
      <c r="C466" s="27"/>
      <c r="D466" s="27"/>
    </row>
    <row r="467" spans="2:4" ht="15.75" customHeight="1" x14ac:dyDescent="0.35">
      <c r="B467" s="27"/>
      <c r="C467" s="27"/>
      <c r="D467" s="27"/>
    </row>
    <row r="468" spans="2:4" ht="15.75" customHeight="1" x14ac:dyDescent="0.35">
      <c r="B468" s="27"/>
      <c r="C468" s="27"/>
      <c r="D468" s="27"/>
    </row>
    <row r="469" spans="2:4" ht="15.75" customHeight="1" x14ac:dyDescent="0.35">
      <c r="B469" s="27"/>
      <c r="C469" s="27"/>
      <c r="D469" s="27"/>
    </row>
    <row r="470" spans="2:4" ht="15.75" customHeight="1" x14ac:dyDescent="0.35">
      <c r="B470" s="27"/>
      <c r="C470" s="27"/>
      <c r="D470" s="27"/>
    </row>
    <row r="471" spans="2:4" ht="15.75" customHeight="1" x14ac:dyDescent="0.35">
      <c r="B471" s="27"/>
      <c r="C471" s="27"/>
      <c r="D471" s="27"/>
    </row>
    <row r="472" spans="2:4" ht="15.75" customHeight="1" x14ac:dyDescent="0.35">
      <c r="B472" s="27"/>
      <c r="C472" s="27"/>
      <c r="D472" s="27"/>
    </row>
    <row r="473" spans="2:4" ht="15.75" customHeight="1" x14ac:dyDescent="0.35">
      <c r="B473" s="27"/>
      <c r="C473" s="27"/>
      <c r="D473" s="27"/>
    </row>
    <row r="474" spans="2:4" ht="15.75" customHeight="1" x14ac:dyDescent="0.35">
      <c r="B474" s="27"/>
      <c r="C474" s="27"/>
      <c r="D474" s="27"/>
    </row>
    <row r="475" spans="2:4" ht="15.75" customHeight="1" x14ac:dyDescent="0.35">
      <c r="B475" s="27"/>
      <c r="C475" s="27"/>
      <c r="D475" s="27"/>
    </row>
    <row r="476" spans="2:4" ht="15.75" customHeight="1" x14ac:dyDescent="0.35">
      <c r="B476" s="27"/>
      <c r="C476" s="27"/>
      <c r="D476" s="27"/>
    </row>
    <row r="477" spans="2:4" ht="15.75" customHeight="1" x14ac:dyDescent="0.35">
      <c r="B477" s="27"/>
      <c r="C477" s="27"/>
      <c r="D477" s="27"/>
    </row>
    <row r="478" spans="2:4" ht="15.75" customHeight="1" x14ac:dyDescent="0.35">
      <c r="B478" s="27"/>
      <c r="C478" s="27"/>
      <c r="D478" s="27"/>
    </row>
    <row r="479" spans="2:4" ht="15.75" customHeight="1" x14ac:dyDescent="0.35">
      <c r="B479" s="27"/>
      <c r="C479" s="27"/>
      <c r="D479" s="27"/>
    </row>
    <row r="480" spans="2:4" ht="15.75" customHeight="1" x14ac:dyDescent="0.35">
      <c r="B480" s="27"/>
      <c r="C480" s="27"/>
      <c r="D480" s="27"/>
    </row>
    <row r="481" spans="2:4" ht="15.75" customHeight="1" x14ac:dyDescent="0.35">
      <c r="B481" s="27"/>
      <c r="C481" s="27"/>
      <c r="D481" s="27"/>
    </row>
    <row r="482" spans="2:4" ht="15.75" customHeight="1" x14ac:dyDescent="0.35">
      <c r="B482" s="27"/>
      <c r="C482" s="27"/>
      <c r="D482" s="27"/>
    </row>
    <row r="483" spans="2:4" ht="15.75" customHeight="1" x14ac:dyDescent="0.35">
      <c r="B483" s="27"/>
      <c r="C483" s="27"/>
      <c r="D483" s="27"/>
    </row>
    <row r="484" spans="2:4" ht="15.75" customHeight="1" x14ac:dyDescent="0.35">
      <c r="B484" s="27"/>
      <c r="C484" s="27"/>
      <c r="D484" s="27"/>
    </row>
    <row r="485" spans="2:4" ht="15.75" customHeight="1" x14ac:dyDescent="0.35">
      <c r="B485" s="27"/>
      <c r="C485" s="27"/>
      <c r="D485" s="27"/>
    </row>
    <row r="486" spans="2:4" ht="15.75" customHeight="1" x14ac:dyDescent="0.35">
      <c r="B486" s="27"/>
      <c r="C486" s="27"/>
      <c r="D486" s="27"/>
    </row>
    <row r="487" spans="2:4" ht="15.75" customHeight="1" x14ac:dyDescent="0.35">
      <c r="B487" s="27"/>
      <c r="C487" s="27"/>
      <c r="D487" s="27"/>
    </row>
    <row r="488" spans="2:4" ht="15.75" customHeight="1" x14ac:dyDescent="0.35">
      <c r="B488" s="27"/>
      <c r="C488" s="27"/>
      <c r="D488" s="27"/>
    </row>
    <row r="489" spans="2:4" ht="15.75" customHeight="1" x14ac:dyDescent="0.35">
      <c r="B489" s="27"/>
      <c r="C489" s="27"/>
      <c r="D489" s="27"/>
    </row>
    <row r="490" spans="2:4" ht="15.75" customHeight="1" x14ac:dyDescent="0.35">
      <c r="B490" s="27"/>
      <c r="C490" s="27"/>
      <c r="D490" s="27"/>
    </row>
    <row r="491" spans="2:4" ht="15.75" customHeight="1" x14ac:dyDescent="0.35">
      <c r="B491" s="27"/>
      <c r="C491" s="27"/>
      <c r="D491" s="27"/>
    </row>
    <row r="492" spans="2:4" ht="15.75" customHeight="1" x14ac:dyDescent="0.35">
      <c r="B492" s="27"/>
      <c r="C492" s="27"/>
      <c r="D492" s="27"/>
    </row>
    <row r="493" spans="2:4" ht="15.75" customHeight="1" x14ac:dyDescent="0.35">
      <c r="B493" s="27"/>
      <c r="C493" s="27"/>
      <c r="D493" s="27"/>
    </row>
    <row r="494" spans="2:4" ht="15.75" customHeight="1" x14ac:dyDescent="0.35">
      <c r="B494" s="27"/>
      <c r="C494" s="27"/>
      <c r="D494" s="27"/>
    </row>
    <row r="495" spans="2:4" ht="15.75" customHeight="1" x14ac:dyDescent="0.35">
      <c r="B495" s="27"/>
      <c r="C495" s="27"/>
      <c r="D495" s="27"/>
    </row>
    <row r="496" spans="2:4" ht="15.75" customHeight="1" x14ac:dyDescent="0.35">
      <c r="B496" s="27"/>
      <c r="C496" s="27"/>
      <c r="D496" s="27"/>
    </row>
    <row r="497" spans="2:4" ht="15.75" customHeight="1" x14ac:dyDescent="0.35">
      <c r="B497" s="27"/>
      <c r="C497" s="27"/>
      <c r="D497" s="27"/>
    </row>
    <row r="498" spans="2:4" ht="15.75" customHeight="1" x14ac:dyDescent="0.35">
      <c r="B498" s="27"/>
      <c r="C498" s="27"/>
      <c r="D498" s="27"/>
    </row>
    <row r="499" spans="2:4" ht="15.75" customHeight="1" x14ac:dyDescent="0.35">
      <c r="B499" s="27"/>
      <c r="C499" s="27"/>
      <c r="D499" s="27"/>
    </row>
    <row r="500" spans="2:4" ht="15.75" customHeight="1" x14ac:dyDescent="0.35">
      <c r="B500" s="27"/>
      <c r="C500" s="27"/>
      <c r="D500" s="27"/>
    </row>
    <row r="501" spans="2:4" ht="15.75" customHeight="1" x14ac:dyDescent="0.35">
      <c r="B501" s="27"/>
      <c r="C501" s="27"/>
      <c r="D501" s="27"/>
    </row>
    <row r="502" spans="2:4" ht="15.75" customHeight="1" x14ac:dyDescent="0.35">
      <c r="B502" s="27"/>
      <c r="C502" s="27"/>
      <c r="D502" s="27"/>
    </row>
    <row r="503" spans="2:4" ht="15.75" customHeight="1" x14ac:dyDescent="0.35">
      <c r="B503" s="27"/>
      <c r="C503" s="27"/>
      <c r="D503" s="27"/>
    </row>
    <row r="504" spans="2:4" ht="15.75" customHeight="1" x14ac:dyDescent="0.35">
      <c r="B504" s="27"/>
      <c r="C504" s="27"/>
      <c r="D504" s="27"/>
    </row>
    <row r="505" spans="2:4" ht="15.75" customHeight="1" x14ac:dyDescent="0.35">
      <c r="B505" s="27"/>
      <c r="C505" s="27"/>
      <c r="D505" s="27"/>
    </row>
    <row r="506" spans="2:4" ht="15.75" customHeight="1" x14ac:dyDescent="0.35">
      <c r="B506" s="27"/>
      <c r="C506" s="27"/>
      <c r="D506" s="27"/>
    </row>
    <row r="507" spans="2:4" ht="15.75" customHeight="1" x14ac:dyDescent="0.35">
      <c r="B507" s="27"/>
      <c r="C507" s="27"/>
      <c r="D507" s="27"/>
    </row>
    <row r="508" spans="2:4" ht="15.75" customHeight="1" x14ac:dyDescent="0.35">
      <c r="B508" s="27"/>
      <c r="C508" s="27"/>
      <c r="D508" s="27"/>
    </row>
    <row r="509" spans="2:4" ht="15.75" customHeight="1" x14ac:dyDescent="0.35">
      <c r="B509" s="27"/>
      <c r="C509" s="27"/>
      <c r="D509" s="27"/>
    </row>
    <row r="510" spans="2:4" ht="15.75" customHeight="1" x14ac:dyDescent="0.35">
      <c r="B510" s="27"/>
      <c r="C510" s="27"/>
      <c r="D510" s="27"/>
    </row>
    <row r="511" spans="2:4" ht="15.75" customHeight="1" x14ac:dyDescent="0.35">
      <c r="B511" s="27"/>
      <c r="C511" s="27"/>
      <c r="D511" s="27"/>
    </row>
    <row r="512" spans="2:4" ht="15.75" customHeight="1" x14ac:dyDescent="0.35">
      <c r="B512" s="27"/>
      <c r="C512" s="27"/>
      <c r="D512" s="27"/>
    </row>
    <row r="513" spans="2:4" ht="15.75" customHeight="1" x14ac:dyDescent="0.35">
      <c r="B513" s="27"/>
      <c r="C513" s="27"/>
      <c r="D513" s="27"/>
    </row>
    <row r="514" spans="2:4" ht="15.75" customHeight="1" x14ac:dyDescent="0.35">
      <c r="B514" s="27"/>
      <c r="C514" s="27"/>
      <c r="D514" s="27"/>
    </row>
    <row r="515" spans="2:4" ht="15.75" customHeight="1" x14ac:dyDescent="0.35">
      <c r="B515" s="27"/>
      <c r="C515" s="27"/>
      <c r="D515" s="27"/>
    </row>
    <row r="516" spans="2:4" ht="15.75" customHeight="1" x14ac:dyDescent="0.35">
      <c r="B516" s="27"/>
      <c r="C516" s="27"/>
      <c r="D516" s="27"/>
    </row>
    <row r="517" spans="2:4" ht="15.75" customHeight="1" x14ac:dyDescent="0.35">
      <c r="B517" s="27"/>
      <c r="C517" s="27"/>
      <c r="D517" s="27"/>
    </row>
    <row r="518" spans="2:4" ht="15.75" customHeight="1" x14ac:dyDescent="0.35">
      <c r="B518" s="27"/>
      <c r="C518" s="27"/>
      <c r="D518" s="27"/>
    </row>
    <row r="519" spans="2:4" ht="15.75" customHeight="1" x14ac:dyDescent="0.35">
      <c r="B519" s="27"/>
      <c r="C519" s="27"/>
      <c r="D519" s="27"/>
    </row>
    <row r="520" spans="2:4" ht="15.75" customHeight="1" x14ac:dyDescent="0.35">
      <c r="B520" s="27"/>
      <c r="C520" s="27"/>
      <c r="D520" s="27"/>
    </row>
    <row r="521" spans="2:4" ht="15.75" customHeight="1" x14ac:dyDescent="0.35">
      <c r="B521" s="27"/>
      <c r="C521" s="27"/>
      <c r="D521" s="27"/>
    </row>
    <row r="522" spans="2:4" ht="15.75" customHeight="1" x14ac:dyDescent="0.35">
      <c r="B522" s="27"/>
      <c r="C522" s="27"/>
      <c r="D522" s="27"/>
    </row>
    <row r="523" spans="2:4" ht="15.75" customHeight="1" x14ac:dyDescent="0.35">
      <c r="B523" s="27"/>
      <c r="C523" s="27"/>
      <c r="D523" s="27"/>
    </row>
    <row r="524" spans="2:4" ht="15.75" customHeight="1" x14ac:dyDescent="0.35">
      <c r="B524" s="27"/>
      <c r="C524" s="27"/>
      <c r="D524" s="27"/>
    </row>
    <row r="525" spans="2:4" ht="15.75" customHeight="1" x14ac:dyDescent="0.35">
      <c r="B525" s="27"/>
      <c r="C525" s="27"/>
      <c r="D525" s="27"/>
    </row>
    <row r="526" spans="2:4" ht="15.75" customHeight="1" x14ac:dyDescent="0.35">
      <c r="B526" s="27"/>
      <c r="C526" s="27"/>
      <c r="D526" s="27"/>
    </row>
    <row r="527" spans="2:4" ht="15.75" customHeight="1" x14ac:dyDescent="0.35">
      <c r="B527" s="27"/>
      <c r="C527" s="27"/>
      <c r="D527" s="27"/>
    </row>
    <row r="528" spans="2:4" ht="15.75" customHeight="1" x14ac:dyDescent="0.35">
      <c r="B528" s="27"/>
      <c r="C528" s="27"/>
      <c r="D528" s="27"/>
    </row>
    <row r="529" spans="2:4" ht="15.75" customHeight="1" x14ac:dyDescent="0.35">
      <c r="B529" s="27"/>
      <c r="C529" s="27"/>
      <c r="D529" s="27"/>
    </row>
    <row r="530" spans="2:4" ht="15.75" customHeight="1" x14ac:dyDescent="0.35">
      <c r="B530" s="27"/>
      <c r="C530" s="27"/>
      <c r="D530" s="27"/>
    </row>
    <row r="531" spans="2:4" ht="15.75" customHeight="1" x14ac:dyDescent="0.35">
      <c r="B531" s="27"/>
      <c r="C531" s="27"/>
      <c r="D531" s="27"/>
    </row>
    <row r="532" spans="2:4" ht="15.75" customHeight="1" x14ac:dyDescent="0.35">
      <c r="B532" s="27"/>
      <c r="C532" s="27"/>
      <c r="D532" s="27"/>
    </row>
    <row r="533" spans="2:4" ht="15.75" customHeight="1" x14ac:dyDescent="0.35">
      <c r="B533" s="27"/>
      <c r="C533" s="27"/>
      <c r="D533" s="27"/>
    </row>
    <row r="534" spans="2:4" ht="15.75" customHeight="1" x14ac:dyDescent="0.35">
      <c r="B534" s="27"/>
      <c r="C534" s="27"/>
      <c r="D534" s="27"/>
    </row>
    <row r="535" spans="2:4" ht="15.75" customHeight="1" x14ac:dyDescent="0.35">
      <c r="B535" s="27"/>
      <c r="C535" s="27"/>
      <c r="D535" s="27"/>
    </row>
    <row r="536" spans="2:4" ht="15.75" customHeight="1" x14ac:dyDescent="0.35">
      <c r="B536" s="27"/>
      <c r="C536" s="27"/>
      <c r="D536" s="27"/>
    </row>
    <row r="537" spans="2:4" ht="15.75" customHeight="1" x14ac:dyDescent="0.35">
      <c r="B537" s="27"/>
      <c r="C537" s="27"/>
      <c r="D537" s="27"/>
    </row>
    <row r="538" spans="2:4" ht="15.75" customHeight="1" x14ac:dyDescent="0.35">
      <c r="B538" s="27"/>
      <c r="C538" s="27"/>
      <c r="D538" s="27"/>
    </row>
    <row r="539" spans="2:4" ht="15.75" customHeight="1" x14ac:dyDescent="0.35">
      <c r="B539" s="27"/>
      <c r="C539" s="27"/>
      <c r="D539" s="27"/>
    </row>
    <row r="540" spans="2:4" ht="15.75" customHeight="1" x14ac:dyDescent="0.35">
      <c r="B540" s="27"/>
      <c r="C540" s="27"/>
      <c r="D540" s="27"/>
    </row>
    <row r="541" spans="2:4" ht="15.75" customHeight="1" x14ac:dyDescent="0.35">
      <c r="B541" s="27"/>
      <c r="C541" s="27"/>
      <c r="D541" s="27"/>
    </row>
    <row r="542" spans="2:4" ht="15.75" customHeight="1" x14ac:dyDescent="0.35">
      <c r="B542" s="27"/>
      <c r="C542" s="27"/>
      <c r="D542" s="27"/>
    </row>
    <row r="543" spans="2:4" ht="15.75" customHeight="1" x14ac:dyDescent="0.35">
      <c r="B543" s="27"/>
      <c r="C543" s="27"/>
      <c r="D543" s="27"/>
    </row>
    <row r="544" spans="2:4" ht="15.75" customHeight="1" x14ac:dyDescent="0.35">
      <c r="B544" s="27"/>
      <c r="C544" s="27"/>
      <c r="D544" s="27"/>
    </row>
    <row r="545" spans="2:4" ht="15.75" customHeight="1" x14ac:dyDescent="0.35">
      <c r="B545" s="27"/>
      <c r="C545" s="27"/>
      <c r="D545" s="27"/>
    </row>
    <row r="546" spans="2:4" ht="15.75" customHeight="1" x14ac:dyDescent="0.35">
      <c r="B546" s="27"/>
      <c r="C546" s="27"/>
      <c r="D546" s="27"/>
    </row>
    <row r="547" spans="2:4" ht="15.75" customHeight="1" x14ac:dyDescent="0.35">
      <c r="B547" s="27"/>
      <c r="C547" s="27"/>
      <c r="D547" s="27"/>
    </row>
    <row r="548" spans="2:4" ht="15.75" customHeight="1" x14ac:dyDescent="0.35">
      <c r="B548" s="27"/>
      <c r="C548" s="27"/>
      <c r="D548" s="27"/>
    </row>
    <row r="549" spans="2:4" ht="15.75" customHeight="1" x14ac:dyDescent="0.35">
      <c r="B549" s="27"/>
      <c r="C549" s="27"/>
      <c r="D549" s="27"/>
    </row>
    <row r="550" spans="2:4" ht="15.75" customHeight="1" x14ac:dyDescent="0.35">
      <c r="B550" s="27"/>
      <c r="C550" s="27"/>
      <c r="D550" s="27"/>
    </row>
    <row r="551" spans="2:4" ht="15.75" customHeight="1" x14ac:dyDescent="0.35">
      <c r="B551" s="27"/>
      <c r="C551" s="27"/>
      <c r="D551" s="27"/>
    </row>
    <row r="552" spans="2:4" ht="15.75" customHeight="1" x14ac:dyDescent="0.35">
      <c r="B552" s="27"/>
      <c r="C552" s="27"/>
      <c r="D552" s="27"/>
    </row>
    <row r="553" spans="2:4" ht="15.75" customHeight="1" x14ac:dyDescent="0.35">
      <c r="B553" s="27"/>
      <c r="C553" s="27"/>
      <c r="D553" s="27"/>
    </row>
    <row r="554" spans="2:4" ht="15.75" customHeight="1" x14ac:dyDescent="0.35">
      <c r="B554" s="27"/>
      <c r="C554" s="27"/>
      <c r="D554" s="27"/>
    </row>
    <row r="555" spans="2:4" ht="15.75" customHeight="1" x14ac:dyDescent="0.35">
      <c r="B555" s="27"/>
      <c r="C555" s="27"/>
      <c r="D555" s="27"/>
    </row>
    <row r="556" spans="2:4" ht="15.75" customHeight="1" x14ac:dyDescent="0.35">
      <c r="B556" s="27"/>
      <c r="C556" s="27"/>
      <c r="D556" s="27"/>
    </row>
    <row r="557" spans="2:4" ht="15.75" customHeight="1" x14ac:dyDescent="0.35">
      <c r="B557" s="27"/>
      <c r="C557" s="27"/>
      <c r="D557" s="27"/>
    </row>
    <row r="558" spans="2:4" ht="15.75" customHeight="1" x14ac:dyDescent="0.35">
      <c r="B558" s="27"/>
      <c r="C558" s="27"/>
      <c r="D558" s="27"/>
    </row>
    <row r="559" spans="2:4" ht="15.75" customHeight="1" x14ac:dyDescent="0.35">
      <c r="B559" s="27"/>
      <c r="C559" s="27"/>
      <c r="D559" s="27"/>
    </row>
    <row r="560" spans="2:4" ht="15.75" customHeight="1" x14ac:dyDescent="0.35">
      <c r="B560" s="27"/>
      <c r="C560" s="27"/>
      <c r="D560" s="27"/>
    </row>
    <row r="561" spans="2:4" ht="15.75" customHeight="1" x14ac:dyDescent="0.35">
      <c r="B561" s="27"/>
      <c r="C561" s="27"/>
      <c r="D561" s="27"/>
    </row>
    <row r="562" spans="2:4" ht="15.75" customHeight="1" x14ac:dyDescent="0.35">
      <c r="B562" s="27"/>
      <c r="C562" s="27"/>
      <c r="D562" s="27"/>
    </row>
    <row r="563" spans="2:4" ht="15.75" customHeight="1" x14ac:dyDescent="0.35">
      <c r="B563" s="27"/>
      <c r="C563" s="27"/>
      <c r="D563" s="27"/>
    </row>
    <row r="564" spans="2:4" ht="15.75" customHeight="1" x14ac:dyDescent="0.35">
      <c r="B564" s="27"/>
      <c r="C564" s="27"/>
      <c r="D564" s="27"/>
    </row>
    <row r="565" spans="2:4" ht="15.75" customHeight="1" x14ac:dyDescent="0.35">
      <c r="B565" s="27"/>
      <c r="C565" s="27"/>
      <c r="D565" s="27"/>
    </row>
    <row r="566" spans="2:4" ht="15.75" customHeight="1" x14ac:dyDescent="0.35">
      <c r="B566" s="27"/>
      <c r="C566" s="27"/>
      <c r="D566" s="27"/>
    </row>
    <row r="567" spans="2:4" ht="15.75" customHeight="1" x14ac:dyDescent="0.35">
      <c r="B567" s="27"/>
      <c r="C567" s="27"/>
      <c r="D567" s="27"/>
    </row>
    <row r="568" spans="2:4" ht="15.75" customHeight="1" x14ac:dyDescent="0.35">
      <c r="B568" s="27"/>
      <c r="C568" s="27"/>
      <c r="D568" s="27"/>
    </row>
    <row r="569" spans="2:4" ht="15.75" customHeight="1" x14ac:dyDescent="0.35">
      <c r="B569" s="27"/>
      <c r="C569" s="27"/>
      <c r="D569" s="27"/>
    </row>
    <row r="570" spans="2:4" ht="15.75" customHeight="1" x14ac:dyDescent="0.35">
      <c r="B570" s="27"/>
      <c r="C570" s="27"/>
      <c r="D570" s="27"/>
    </row>
    <row r="571" spans="2:4" ht="15.75" customHeight="1" x14ac:dyDescent="0.35">
      <c r="B571" s="27"/>
      <c r="C571" s="27"/>
      <c r="D571" s="27"/>
    </row>
    <row r="572" spans="2:4" ht="15.75" customHeight="1" x14ac:dyDescent="0.35">
      <c r="B572" s="27"/>
      <c r="C572" s="27"/>
      <c r="D572" s="27"/>
    </row>
    <row r="573" spans="2:4" ht="15.75" customHeight="1" x14ac:dyDescent="0.35">
      <c r="B573" s="27"/>
      <c r="C573" s="27"/>
      <c r="D573" s="27"/>
    </row>
    <row r="574" spans="2:4" ht="15.75" customHeight="1" x14ac:dyDescent="0.35">
      <c r="B574" s="27"/>
      <c r="C574" s="27"/>
      <c r="D574" s="27"/>
    </row>
    <row r="575" spans="2:4" ht="15.75" customHeight="1" x14ac:dyDescent="0.35">
      <c r="B575" s="27"/>
      <c r="C575" s="27"/>
      <c r="D575" s="27"/>
    </row>
    <row r="576" spans="2:4" ht="15.75" customHeight="1" x14ac:dyDescent="0.35">
      <c r="B576" s="27"/>
      <c r="C576" s="27"/>
      <c r="D576" s="27"/>
    </row>
    <row r="577" spans="2:4" ht="15.75" customHeight="1" x14ac:dyDescent="0.35">
      <c r="B577" s="27"/>
      <c r="C577" s="27"/>
      <c r="D577" s="27"/>
    </row>
    <row r="578" spans="2:4" ht="15.75" customHeight="1" x14ac:dyDescent="0.35">
      <c r="B578" s="27"/>
      <c r="C578" s="27"/>
      <c r="D578" s="27"/>
    </row>
    <row r="579" spans="2:4" ht="15.75" customHeight="1" x14ac:dyDescent="0.35">
      <c r="B579" s="27"/>
      <c r="C579" s="27"/>
      <c r="D579" s="27"/>
    </row>
    <row r="580" spans="2:4" ht="15.75" customHeight="1" x14ac:dyDescent="0.35">
      <c r="B580" s="27"/>
      <c r="C580" s="27"/>
      <c r="D580" s="27"/>
    </row>
    <row r="581" spans="2:4" ht="15.75" customHeight="1" x14ac:dyDescent="0.35">
      <c r="B581" s="27"/>
      <c r="C581" s="27"/>
      <c r="D581" s="27"/>
    </row>
    <row r="582" spans="2:4" ht="15.75" customHeight="1" x14ac:dyDescent="0.35">
      <c r="B582" s="27"/>
      <c r="C582" s="27"/>
      <c r="D582" s="27"/>
    </row>
    <row r="583" spans="2:4" ht="15.75" customHeight="1" x14ac:dyDescent="0.35">
      <c r="B583" s="27"/>
      <c r="C583" s="27"/>
      <c r="D583" s="27"/>
    </row>
    <row r="584" spans="2:4" ht="15.75" customHeight="1" x14ac:dyDescent="0.35">
      <c r="B584" s="27"/>
      <c r="C584" s="27"/>
      <c r="D584" s="27"/>
    </row>
    <row r="585" spans="2:4" ht="15.75" customHeight="1" x14ac:dyDescent="0.35">
      <c r="B585" s="27"/>
      <c r="C585" s="27"/>
      <c r="D585" s="27"/>
    </row>
    <row r="586" spans="2:4" ht="15.75" customHeight="1" x14ac:dyDescent="0.35">
      <c r="B586" s="27"/>
      <c r="C586" s="27"/>
      <c r="D586" s="27"/>
    </row>
    <row r="587" spans="2:4" ht="15.75" customHeight="1" x14ac:dyDescent="0.35">
      <c r="B587" s="27"/>
      <c r="C587" s="27"/>
      <c r="D587" s="27"/>
    </row>
    <row r="588" spans="2:4" ht="15.75" customHeight="1" x14ac:dyDescent="0.35">
      <c r="B588" s="27"/>
      <c r="C588" s="27"/>
      <c r="D588" s="27"/>
    </row>
    <row r="589" spans="2:4" ht="15.75" customHeight="1" x14ac:dyDescent="0.35">
      <c r="B589" s="27"/>
      <c r="C589" s="27"/>
      <c r="D589" s="27"/>
    </row>
    <row r="590" spans="2:4" ht="15.75" customHeight="1" x14ac:dyDescent="0.35">
      <c r="B590" s="27"/>
      <c r="C590" s="27"/>
      <c r="D590" s="27"/>
    </row>
    <row r="591" spans="2:4" ht="15.75" customHeight="1" x14ac:dyDescent="0.35">
      <c r="B591" s="27"/>
      <c r="C591" s="27"/>
      <c r="D591" s="27"/>
    </row>
    <row r="592" spans="2:4" ht="15.75" customHeight="1" x14ac:dyDescent="0.35">
      <c r="B592" s="27"/>
      <c r="C592" s="27"/>
      <c r="D592" s="27"/>
    </row>
    <row r="593" spans="2:4" ht="15.75" customHeight="1" x14ac:dyDescent="0.35">
      <c r="B593" s="27"/>
      <c r="C593" s="27"/>
      <c r="D593" s="27"/>
    </row>
    <row r="594" spans="2:4" ht="15.75" customHeight="1" x14ac:dyDescent="0.35">
      <c r="B594" s="27"/>
      <c r="C594" s="27"/>
      <c r="D594" s="27"/>
    </row>
    <row r="595" spans="2:4" ht="15.75" customHeight="1" x14ac:dyDescent="0.35">
      <c r="B595" s="27"/>
      <c r="C595" s="27"/>
      <c r="D595" s="27"/>
    </row>
    <row r="596" spans="2:4" ht="15.75" customHeight="1" x14ac:dyDescent="0.35">
      <c r="B596" s="27"/>
      <c r="C596" s="27"/>
      <c r="D596" s="27"/>
    </row>
    <row r="597" spans="2:4" ht="15.75" customHeight="1" x14ac:dyDescent="0.35">
      <c r="B597" s="27"/>
      <c r="C597" s="27"/>
      <c r="D597" s="27"/>
    </row>
    <row r="598" spans="2:4" ht="15.75" customHeight="1" x14ac:dyDescent="0.35">
      <c r="B598" s="27"/>
      <c r="C598" s="27"/>
      <c r="D598" s="27"/>
    </row>
    <row r="599" spans="2:4" ht="15.75" customHeight="1" x14ac:dyDescent="0.35">
      <c r="B599" s="27"/>
      <c r="C599" s="27"/>
      <c r="D599" s="27"/>
    </row>
    <row r="600" spans="2:4" ht="15.75" customHeight="1" x14ac:dyDescent="0.35">
      <c r="B600" s="27"/>
      <c r="C600" s="27"/>
      <c r="D600" s="27"/>
    </row>
    <row r="601" spans="2:4" ht="15.75" customHeight="1" x14ac:dyDescent="0.35">
      <c r="B601" s="27"/>
      <c r="C601" s="27"/>
      <c r="D601" s="27"/>
    </row>
    <row r="602" spans="2:4" ht="15.75" customHeight="1" x14ac:dyDescent="0.35">
      <c r="B602" s="27"/>
      <c r="C602" s="27"/>
      <c r="D602" s="27"/>
    </row>
    <row r="603" spans="2:4" ht="15.75" customHeight="1" x14ac:dyDescent="0.35">
      <c r="B603" s="27"/>
      <c r="C603" s="27"/>
      <c r="D603" s="27"/>
    </row>
    <row r="604" spans="2:4" ht="15.75" customHeight="1" x14ac:dyDescent="0.35">
      <c r="B604" s="27"/>
      <c r="C604" s="27"/>
      <c r="D604" s="27"/>
    </row>
    <row r="605" spans="2:4" ht="15.75" customHeight="1" x14ac:dyDescent="0.35">
      <c r="B605" s="27"/>
      <c r="C605" s="27"/>
      <c r="D605" s="27"/>
    </row>
    <row r="606" spans="2:4" ht="15.75" customHeight="1" x14ac:dyDescent="0.35">
      <c r="B606" s="27"/>
      <c r="C606" s="27"/>
      <c r="D606" s="27"/>
    </row>
    <row r="607" spans="2:4" ht="15.75" customHeight="1" x14ac:dyDescent="0.35">
      <c r="B607" s="27"/>
      <c r="C607" s="27"/>
      <c r="D607" s="27"/>
    </row>
    <row r="608" spans="2:4" ht="15.75" customHeight="1" x14ac:dyDescent="0.35">
      <c r="B608" s="27"/>
      <c r="C608" s="27"/>
      <c r="D608" s="27"/>
    </row>
    <row r="609" spans="2:4" ht="15.75" customHeight="1" x14ac:dyDescent="0.35">
      <c r="B609" s="27"/>
      <c r="C609" s="27"/>
      <c r="D609" s="27"/>
    </row>
    <row r="610" spans="2:4" ht="15.75" customHeight="1" x14ac:dyDescent="0.35">
      <c r="B610" s="27"/>
      <c r="C610" s="27"/>
      <c r="D610" s="27"/>
    </row>
    <row r="611" spans="2:4" ht="15.75" customHeight="1" x14ac:dyDescent="0.35">
      <c r="B611" s="27"/>
      <c r="C611" s="27"/>
      <c r="D611" s="27"/>
    </row>
    <row r="612" spans="2:4" ht="15.75" customHeight="1" x14ac:dyDescent="0.35">
      <c r="B612" s="27"/>
      <c r="C612" s="27"/>
      <c r="D612" s="27"/>
    </row>
    <row r="613" spans="2:4" ht="15.75" customHeight="1" x14ac:dyDescent="0.35">
      <c r="B613" s="27"/>
      <c r="C613" s="27"/>
      <c r="D613" s="27"/>
    </row>
    <row r="614" spans="2:4" ht="15.75" customHeight="1" x14ac:dyDescent="0.35">
      <c r="B614" s="27"/>
      <c r="C614" s="27"/>
      <c r="D614" s="27"/>
    </row>
    <row r="615" spans="2:4" ht="15.75" customHeight="1" x14ac:dyDescent="0.35">
      <c r="B615" s="27"/>
      <c r="C615" s="27"/>
      <c r="D615" s="27"/>
    </row>
    <row r="616" spans="2:4" ht="15.75" customHeight="1" x14ac:dyDescent="0.35">
      <c r="B616" s="27"/>
      <c r="C616" s="27"/>
      <c r="D616" s="27"/>
    </row>
    <row r="617" spans="2:4" ht="15.75" customHeight="1" x14ac:dyDescent="0.35">
      <c r="B617" s="27"/>
      <c r="C617" s="27"/>
      <c r="D617" s="27"/>
    </row>
    <row r="618" spans="2:4" ht="15.75" customHeight="1" x14ac:dyDescent="0.35">
      <c r="B618" s="27"/>
      <c r="C618" s="27"/>
      <c r="D618" s="27"/>
    </row>
    <row r="619" spans="2:4" ht="15.75" customHeight="1" x14ac:dyDescent="0.35">
      <c r="B619" s="27"/>
      <c r="C619" s="27"/>
      <c r="D619" s="27"/>
    </row>
    <row r="620" spans="2:4" ht="15.75" customHeight="1" x14ac:dyDescent="0.35">
      <c r="B620" s="27"/>
      <c r="C620" s="27"/>
      <c r="D620" s="27"/>
    </row>
    <row r="621" spans="2:4" ht="15.75" customHeight="1" x14ac:dyDescent="0.35">
      <c r="B621" s="27"/>
      <c r="C621" s="27"/>
      <c r="D621" s="27"/>
    </row>
    <row r="622" spans="2:4" ht="15.75" customHeight="1" x14ac:dyDescent="0.35">
      <c r="B622" s="27"/>
      <c r="C622" s="27"/>
      <c r="D622" s="27"/>
    </row>
    <row r="623" spans="2:4" ht="15.75" customHeight="1" x14ac:dyDescent="0.35">
      <c r="B623" s="27"/>
      <c r="C623" s="27"/>
      <c r="D623" s="27"/>
    </row>
    <row r="624" spans="2:4" ht="15.75" customHeight="1" x14ac:dyDescent="0.35">
      <c r="B624" s="27"/>
      <c r="C624" s="27"/>
      <c r="D624" s="27"/>
    </row>
    <row r="625" spans="2:4" ht="15.75" customHeight="1" x14ac:dyDescent="0.35">
      <c r="B625" s="27"/>
      <c r="C625" s="27"/>
      <c r="D625" s="27"/>
    </row>
    <row r="626" spans="2:4" ht="15.75" customHeight="1" x14ac:dyDescent="0.35">
      <c r="B626" s="27"/>
      <c r="C626" s="27"/>
      <c r="D626" s="27"/>
    </row>
    <row r="627" spans="2:4" ht="15.75" customHeight="1" x14ac:dyDescent="0.35">
      <c r="B627" s="27"/>
      <c r="C627" s="27"/>
      <c r="D627" s="27"/>
    </row>
    <row r="628" spans="2:4" ht="15.75" customHeight="1" x14ac:dyDescent="0.35">
      <c r="B628" s="27"/>
      <c r="C628" s="27"/>
      <c r="D628" s="27"/>
    </row>
    <row r="629" spans="2:4" ht="15.75" customHeight="1" x14ac:dyDescent="0.35">
      <c r="B629" s="27"/>
      <c r="C629" s="27"/>
      <c r="D629" s="27"/>
    </row>
    <row r="630" spans="2:4" ht="15.75" customHeight="1" x14ac:dyDescent="0.35">
      <c r="B630" s="27"/>
      <c r="C630" s="27"/>
      <c r="D630" s="27"/>
    </row>
    <row r="631" spans="2:4" ht="15.75" customHeight="1" x14ac:dyDescent="0.35">
      <c r="B631" s="27"/>
      <c r="C631" s="27"/>
      <c r="D631" s="27"/>
    </row>
    <row r="632" spans="2:4" ht="15.75" customHeight="1" x14ac:dyDescent="0.35">
      <c r="B632" s="27"/>
      <c r="C632" s="27"/>
      <c r="D632" s="27"/>
    </row>
    <row r="633" spans="2:4" ht="15.75" customHeight="1" x14ac:dyDescent="0.35">
      <c r="B633" s="27"/>
      <c r="C633" s="27"/>
      <c r="D633" s="27"/>
    </row>
    <row r="634" spans="2:4" ht="15.75" customHeight="1" x14ac:dyDescent="0.35">
      <c r="B634" s="27"/>
      <c r="C634" s="27"/>
      <c r="D634" s="27"/>
    </row>
    <row r="635" spans="2:4" ht="15.75" customHeight="1" x14ac:dyDescent="0.35">
      <c r="B635" s="27"/>
      <c r="C635" s="27"/>
      <c r="D635" s="27"/>
    </row>
    <row r="636" spans="2:4" ht="15.75" customHeight="1" x14ac:dyDescent="0.35">
      <c r="B636" s="27"/>
      <c r="C636" s="27"/>
      <c r="D636" s="27"/>
    </row>
    <row r="637" spans="2:4" ht="15.75" customHeight="1" x14ac:dyDescent="0.35">
      <c r="B637" s="27"/>
      <c r="C637" s="27"/>
      <c r="D637" s="27"/>
    </row>
    <row r="638" spans="2:4" ht="15.75" customHeight="1" x14ac:dyDescent="0.35">
      <c r="B638" s="27"/>
      <c r="C638" s="27"/>
      <c r="D638" s="27"/>
    </row>
    <row r="639" spans="2:4" ht="15.75" customHeight="1" x14ac:dyDescent="0.35">
      <c r="B639" s="27"/>
      <c r="C639" s="27"/>
      <c r="D639" s="27"/>
    </row>
    <row r="640" spans="2:4" ht="15.75" customHeight="1" x14ac:dyDescent="0.35">
      <c r="B640" s="27"/>
      <c r="C640" s="27"/>
      <c r="D640" s="27"/>
    </row>
    <row r="641" spans="2:4" ht="15.75" customHeight="1" x14ac:dyDescent="0.35">
      <c r="B641" s="27"/>
      <c r="C641" s="27"/>
      <c r="D641" s="27"/>
    </row>
    <row r="642" spans="2:4" ht="15.75" customHeight="1" x14ac:dyDescent="0.35">
      <c r="B642" s="27"/>
      <c r="C642" s="27"/>
      <c r="D642" s="27"/>
    </row>
    <row r="643" spans="2:4" ht="15.75" customHeight="1" x14ac:dyDescent="0.35">
      <c r="B643" s="27"/>
      <c r="C643" s="27"/>
      <c r="D643" s="27"/>
    </row>
    <row r="644" spans="2:4" ht="15.75" customHeight="1" x14ac:dyDescent="0.35">
      <c r="B644" s="27"/>
      <c r="C644" s="27"/>
      <c r="D644" s="27"/>
    </row>
    <row r="645" spans="2:4" ht="15.75" customHeight="1" x14ac:dyDescent="0.35">
      <c r="B645" s="27"/>
      <c r="C645" s="27"/>
      <c r="D645" s="27"/>
    </row>
    <row r="646" spans="2:4" ht="15.75" customHeight="1" x14ac:dyDescent="0.35">
      <c r="B646" s="27"/>
      <c r="C646" s="27"/>
      <c r="D646" s="27"/>
    </row>
    <row r="647" spans="2:4" ht="15.75" customHeight="1" x14ac:dyDescent="0.35">
      <c r="B647" s="27"/>
      <c r="C647" s="27"/>
      <c r="D647" s="27"/>
    </row>
    <row r="648" spans="2:4" ht="15.75" customHeight="1" x14ac:dyDescent="0.35">
      <c r="B648" s="27"/>
      <c r="C648" s="27"/>
      <c r="D648" s="27"/>
    </row>
    <row r="649" spans="2:4" ht="15.75" customHeight="1" x14ac:dyDescent="0.35">
      <c r="B649" s="27"/>
      <c r="C649" s="27"/>
      <c r="D649" s="27"/>
    </row>
    <row r="650" spans="2:4" ht="15.75" customHeight="1" x14ac:dyDescent="0.35">
      <c r="B650" s="27"/>
      <c r="C650" s="27"/>
      <c r="D650" s="27"/>
    </row>
    <row r="651" spans="2:4" ht="15.75" customHeight="1" x14ac:dyDescent="0.35">
      <c r="B651" s="27"/>
      <c r="C651" s="27"/>
      <c r="D651" s="27"/>
    </row>
    <row r="652" spans="2:4" ht="15.75" customHeight="1" x14ac:dyDescent="0.35">
      <c r="B652" s="27"/>
      <c r="C652" s="27"/>
      <c r="D652" s="27"/>
    </row>
    <row r="653" spans="2:4" ht="15.75" customHeight="1" x14ac:dyDescent="0.35">
      <c r="B653" s="27"/>
      <c r="C653" s="27"/>
      <c r="D653" s="27"/>
    </row>
    <row r="654" spans="2:4" ht="15.75" customHeight="1" x14ac:dyDescent="0.35">
      <c r="B654" s="27"/>
      <c r="C654" s="27"/>
      <c r="D654" s="27"/>
    </row>
    <row r="655" spans="2:4" ht="15.75" customHeight="1" x14ac:dyDescent="0.35">
      <c r="B655" s="27"/>
      <c r="C655" s="27"/>
      <c r="D655" s="27"/>
    </row>
    <row r="656" spans="2:4" ht="15.75" customHeight="1" x14ac:dyDescent="0.35">
      <c r="B656" s="27"/>
      <c r="C656" s="27"/>
      <c r="D656" s="27"/>
    </row>
    <row r="657" spans="2:4" ht="15.75" customHeight="1" x14ac:dyDescent="0.35">
      <c r="B657" s="27"/>
      <c r="C657" s="27"/>
      <c r="D657" s="27"/>
    </row>
    <row r="658" spans="2:4" ht="15.75" customHeight="1" x14ac:dyDescent="0.35">
      <c r="B658" s="27"/>
      <c r="C658" s="27"/>
      <c r="D658" s="27"/>
    </row>
    <row r="659" spans="2:4" ht="15.75" customHeight="1" x14ac:dyDescent="0.35">
      <c r="B659" s="27"/>
      <c r="C659" s="27"/>
      <c r="D659" s="27"/>
    </row>
    <row r="660" spans="2:4" ht="15.75" customHeight="1" x14ac:dyDescent="0.35">
      <c r="B660" s="27"/>
      <c r="C660" s="27"/>
      <c r="D660" s="27"/>
    </row>
    <row r="661" spans="2:4" ht="15.75" customHeight="1" x14ac:dyDescent="0.35">
      <c r="B661" s="27"/>
      <c r="C661" s="27"/>
      <c r="D661" s="27"/>
    </row>
    <row r="662" spans="2:4" ht="15.75" customHeight="1" x14ac:dyDescent="0.35">
      <c r="B662" s="27"/>
      <c r="C662" s="27"/>
      <c r="D662" s="27"/>
    </row>
    <row r="663" spans="2:4" ht="15.75" customHeight="1" x14ac:dyDescent="0.35">
      <c r="B663" s="27"/>
      <c r="C663" s="27"/>
      <c r="D663" s="27"/>
    </row>
    <row r="664" spans="2:4" ht="15.75" customHeight="1" x14ac:dyDescent="0.35">
      <c r="B664" s="27"/>
      <c r="C664" s="27"/>
      <c r="D664" s="27"/>
    </row>
    <row r="665" spans="2:4" ht="15.75" customHeight="1" x14ac:dyDescent="0.35">
      <c r="B665" s="27"/>
      <c r="C665" s="27"/>
      <c r="D665" s="27"/>
    </row>
    <row r="666" spans="2:4" ht="15.75" customHeight="1" x14ac:dyDescent="0.35">
      <c r="B666" s="27"/>
      <c r="C666" s="27"/>
      <c r="D666" s="27"/>
    </row>
    <row r="667" spans="2:4" ht="15.75" customHeight="1" x14ac:dyDescent="0.35">
      <c r="B667" s="27"/>
      <c r="C667" s="27"/>
      <c r="D667" s="27"/>
    </row>
    <row r="668" spans="2:4" ht="15.75" customHeight="1" x14ac:dyDescent="0.35">
      <c r="B668" s="27"/>
      <c r="C668" s="27"/>
      <c r="D668" s="27"/>
    </row>
    <row r="669" spans="2:4" ht="15.75" customHeight="1" x14ac:dyDescent="0.35">
      <c r="B669" s="27"/>
      <c r="C669" s="27"/>
      <c r="D669" s="27"/>
    </row>
    <row r="670" spans="2:4" ht="15.75" customHeight="1" x14ac:dyDescent="0.35">
      <c r="B670" s="27"/>
      <c r="C670" s="27"/>
      <c r="D670" s="27"/>
    </row>
    <row r="671" spans="2:4" ht="15.75" customHeight="1" x14ac:dyDescent="0.35">
      <c r="B671" s="27"/>
      <c r="C671" s="27"/>
      <c r="D671" s="27"/>
    </row>
    <row r="672" spans="2:4" ht="15.75" customHeight="1" x14ac:dyDescent="0.35">
      <c r="B672" s="27"/>
      <c r="C672" s="27"/>
      <c r="D672" s="27"/>
    </row>
    <row r="673" spans="2:4" ht="15.75" customHeight="1" x14ac:dyDescent="0.35">
      <c r="B673" s="27"/>
      <c r="C673" s="27"/>
      <c r="D673" s="27"/>
    </row>
    <row r="674" spans="2:4" ht="15.75" customHeight="1" x14ac:dyDescent="0.35">
      <c r="B674" s="27"/>
      <c r="C674" s="27"/>
      <c r="D674" s="27"/>
    </row>
    <row r="675" spans="2:4" ht="15.75" customHeight="1" x14ac:dyDescent="0.35">
      <c r="B675" s="27"/>
      <c r="C675" s="27"/>
      <c r="D675" s="27"/>
    </row>
    <row r="676" spans="2:4" ht="15.75" customHeight="1" x14ac:dyDescent="0.35">
      <c r="B676" s="27"/>
      <c r="C676" s="27"/>
      <c r="D676" s="27"/>
    </row>
    <row r="677" spans="2:4" ht="15.75" customHeight="1" x14ac:dyDescent="0.35">
      <c r="B677" s="27"/>
      <c r="C677" s="27"/>
      <c r="D677" s="27"/>
    </row>
    <row r="678" spans="2:4" ht="15.75" customHeight="1" x14ac:dyDescent="0.35">
      <c r="B678" s="27"/>
      <c r="C678" s="27"/>
      <c r="D678" s="27"/>
    </row>
    <row r="679" spans="2:4" ht="15.75" customHeight="1" x14ac:dyDescent="0.35">
      <c r="B679" s="27"/>
      <c r="C679" s="27"/>
      <c r="D679" s="27"/>
    </row>
    <row r="680" spans="2:4" ht="15.75" customHeight="1" x14ac:dyDescent="0.35">
      <c r="B680" s="27"/>
      <c r="C680" s="27"/>
      <c r="D680" s="27"/>
    </row>
    <row r="681" spans="2:4" ht="15.75" customHeight="1" x14ac:dyDescent="0.35">
      <c r="B681" s="27"/>
      <c r="C681" s="27"/>
      <c r="D681" s="27"/>
    </row>
    <row r="682" spans="2:4" ht="15.75" customHeight="1" x14ac:dyDescent="0.35">
      <c r="B682" s="27"/>
      <c r="C682" s="27"/>
      <c r="D682" s="27"/>
    </row>
    <row r="683" spans="2:4" ht="15.75" customHeight="1" x14ac:dyDescent="0.35">
      <c r="B683" s="27"/>
      <c r="C683" s="27"/>
      <c r="D683" s="27"/>
    </row>
    <row r="684" spans="2:4" ht="15.75" customHeight="1" x14ac:dyDescent="0.35">
      <c r="B684" s="27"/>
      <c r="C684" s="27"/>
      <c r="D684" s="27"/>
    </row>
    <row r="685" spans="2:4" ht="15.75" customHeight="1" x14ac:dyDescent="0.35">
      <c r="B685" s="27"/>
      <c r="C685" s="27"/>
      <c r="D685" s="27"/>
    </row>
    <row r="686" spans="2:4" ht="15.75" customHeight="1" x14ac:dyDescent="0.35">
      <c r="B686" s="27"/>
      <c r="C686" s="27"/>
      <c r="D686" s="27"/>
    </row>
    <row r="687" spans="2:4" ht="15.75" customHeight="1" x14ac:dyDescent="0.35">
      <c r="B687" s="27"/>
      <c r="C687" s="27"/>
      <c r="D687" s="27"/>
    </row>
    <row r="688" spans="2:4" ht="15.75" customHeight="1" x14ac:dyDescent="0.35">
      <c r="B688" s="27"/>
      <c r="C688" s="27"/>
      <c r="D688" s="27"/>
    </row>
    <row r="689" spans="2:4" ht="15.75" customHeight="1" x14ac:dyDescent="0.35">
      <c r="B689" s="27"/>
      <c r="C689" s="27"/>
      <c r="D689" s="27"/>
    </row>
    <row r="690" spans="2:4" ht="15.75" customHeight="1" x14ac:dyDescent="0.35">
      <c r="B690" s="27"/>
      <c r="C690" s="27"/>
      <c r="D690" s="27"/>
    </row>
    <row r="691" spans="2:4" ht="15.75" customHeight="1" x14ac:dyDescent="0.35">
      <c r="B691" s="27"/>
      <c r="C691" s="27"/>
      <c r="D691" s="27"/>
    </row>
    <row r="692" spans="2:4" ht="15.75" customHeight="1" x14ac:dyDescent="0.35">
      <c r="B692" s="27"/>
      <c r="C692" s="27"/>
      <c r="D692" s="27"/>
    </row>
    <row r="693" spans="2:4" ht="15.75" customHeight="1" x14ac:dyDescent="0.35">
      <c r="B693" s="27"/>
      <c r="C693" s="27"/>
      <c r="D693" s="27"/>
    </row>
    <row r="694" spans="2:4" ht="15.75" customHeight="1" x14ac:dyDescent="0.35">
      <c r="B694" s="27"/>
      <c r="C694" s="27"/>
      <c r="D694" s="27"/>
    </row>
    <row r="695" spans="2:4" ht="15.75" customHeight="1" x14ac:dyDescent="0.35">
      <c r="B695" s="27"/>
      <c r="C695" s="27"/>
      <c r="D695" s="27"/>
    </row>
    <row r="696" spans="2:4" ht="15.75" customHeight="1" x14ac:dyDescent="0.35">
      <c r="B696" s="27"/>
      <c r="C696" s="27"/>
      <c r="D696" s="27"/>
    </row>
    <row r="697" spans="2:4" ht="15.75" customHeight="1" x14ac:dyDescent="0.35">
      <c r="B697" s="27"/>
      <c r="C697" s="27"/>
      <c r="D697" s="27"/>
    </row>
    <row r="698" spans="2:4" ht="15.75" customHeight="1" x14ac:dyDescent="0.35">
      <c r="B698" s="27"/>
      <c r="C698" s="27"/>
      <c r="D698" s="27"/>
    </row>
    <row r="699" spans="2:4" ht="15.75" customHeight="1" x14ac:dyDescent="0.35">
      <c r="B699" s="27"/>
      <c r="C699" s="27"/>
      <c r="D699" s="27"/>
    </row>
    <row r="700" spans="2:4" ht="15.75" customHeight="1" x14ac:dyDescent="0.35">
      <c r="B700" s="27"/>
      <c r="C700" s="27"/>
      <c r="D700" s="27"/>
    </row>
    <row r="701" spans="2:4" ht="15.75" customHeight="1" x14ac:dyDescent="0.35">
      <c r="B701" s="27"/>
      <c r="C701" s="27"/>
      <c r="D701" s="27"/>
    </row>
    <row r="702" spans="2:4" ht="15.75" customHeight="1" x14ac:dyDescent="0.35">
      <c r="B702" s="27"/>
      <c r="C702" s="27"/>
      <c r="D702" s="27"/>
    </row>
    <row r="703" spans="2:4" ht="15.75" customHeight="1" x14ac:dyDescent="0.35">
      <c r="B703" s="27"/>
      <c r="C703" s="27"/>
      <c r="D703" s="27"/>
    </row>
    <row r="704" spans="2:4" ht="15.75" customHeight="1" x14ac:dyDescent="0.35">
      <c r="B704" s="27"/>
      <c r="C704" s="27"/>
      <c r="D704" s="27"/>
    </row>
    <row r="705" spans="2:4" ht="15.75" customHeight="1" x14ac:dyDescent="0.35">
      <c r="B705" s="27"/>
      <c r="C705" s="27"/>
      <c r="D705" s="27"/>
    </row>
    <row r="706" spans="2:4" ht="15.75" customHeight="1" x14ac:dyDescent="0.35">
      <c r="B706" s="27"/>
      <c r="C706" s="27"/>
      <c r="D706" s="27"/>
    </row>
    <row r="707" spans="2:4" ht="15.75" customHeight="1" x14ac:dyDescent="0.35">
      <c r="B707" s="27"/>
      <c r="C707" s="27"/>
      <c r="D707" s="27"/>
    </row>
    <row r="708" spans="2:4" ht="15.75" customHeight="1" x14ac:dyDescent="0.35">
      <c r="B708" s="27"/>
      <c r="C708" s="27"/>
      <c r="D708" s="27"/>
    </row>
    <row r="709" spans="2:4" ht="15.75" customHeight="1" x14ac:dyDescent="0.35">
      <c r="B709" s="27"/>
      <c r="C709" s="27"/>
      <c r="D709" s="27"/>
    </row>
    <row r="710" spans="2:4" ht="15.75" customHeight="1" x14ac:dyDescent="0.35">
      <c r="B710" s="27"/>
      <c r="C710" s="27"/>
      <c r="D710" s="27"/>
    </row>
    <row r="711" spans="2:4" ht="15.75" customHeight="1" x14ac:dyDescent="0.35">
      <c r="B711" s="27"/>
      <c r="C711" s="27"/>
      <c r="D711" s="27"/>
    </row>
    <row r="712" spans="2:4" ht="15.75" customHeight="1" x14ac:dyDescent="0.35">
      <c r="B712" s="27"/>
      <c r="C712" s="27"/>
      <c r="D712" s="27"/>
    </row>
    <row r="713" spans="2:4" ht="15.75" customHeight="1" x14ac:dyDescent="0.35">
      <c r="B713" s="27"/>
      <c r="C713" s="27"/>
      <c r="D713" s="27"/>
    </row>
    <row r="714" spans="2:4" ht="15.75" customHeight="1" x14ac:dyDescent="0.35">
      <c r="B714" s="27"/>
      <c r="C714" s="27"/>
      <c r="D714" s="27"/>
    </row>
    <row r="715" spans="2:4" ht="15.75" customHeight="1" x14ac:dyDescent="0.35">
      <c r="B715" s="27"/>
      <c r="C715" s="27"/>
      <c r="D715" s="27"/>
    </row>
    <row r="716" spans="2:4" ht="15.75" customHeight="1" x14ac:dyDescent="0.35">
      <c r="B716" s="27"/>
      <c r="C716" s="27"/>
      <c r="D716" s="27"/>
    </row>
    <row r="717" spans="2:4" ht="15.75" customHeight="1" x14ac:dyDescent="0.35">
      <c r="B717" s="27"/>
      <c r="C717" s="27"/>
      <c r="D717" s="27"/>
    </row>
    <row r="718" spans="2:4" ht="15.75" customHeight="1" x14ac:dyDescent="0.35">
      <c r="B718" s="27"/>
      <c r="C718" s="27"/>
      <c r="D718" s="27"/>
    </row>
    <row r="719" spans="2:4" ht="15.75" customHeight="1" x14ac:dyDescent="0.35">
      <c r="B719" s="27"/>
      <c r="C719" s="27"/>
      <c r="D719" s="27"/>
    </row>
    <row r="720" spans="2:4" ht="15.75" customHeight="1" x14ac:dyDescent="0.35">
      <c r="B720" s="27"/>
      <c r="C720" s="27"/>
      <c r="D720" s="27"/>
    </row>
    <row r="721" spans="2:4" ht="15.75" customHeight="1" x14ac:dyDescent="0.35">
      <c r="B721" s="27"/>
      <c r="C721" s="27"/>
      <c r="D721" s="27"/>
    </row>
    <row r="722" spans="2:4" ht="15.75" customHeight="1" x14ac:dyDescent="0.35">
      <c r="B722" s="27"/>
      <c r="C722" s="27"/>
      <c r="D722" s="27"/>
    </row>
    <row r="723" spans="2:4" ht="15.75" customHeight="1" x14ac:dyDescent="0.35">
      <c r="B723" s="27"/>
      <c r="C723" s="27"/>
      <c r="D723" s="27"/>
    </row>
    <row r="724" spans="2:4" ht="15.75" customHeight="1" x14ac:dyDescent="0.35">
      <c r="B724" s="27"/>
      <c r="C724" s="27"/>
      <c r="D724" s="27"/>
    </row>
    <row r="725" spans="2:4" ht="15.75" customHeight="1" x14ac:dyDescent="0.35">
      <c r="B725" s="27"/>
      <c r="C725" s="27"/>
      <c r="D725" s="27"/>
    </row>
    <row r="726" spans="2:4" ht="15.75" customHeight="1" x14ac:dyDescent="0.35">
      <c r="B726" s="27"/>
      <c r="C726" s="27"/>
      <c r="D726" s="27"/>
    </row>
    <row r="727" spans="2:4" ht="15.75" customHeight="1" x14ac:dyDescent="0.35">
      <c r="B727" s="27"/>
      <c r="C727" s="27"/>
      <c r="D727" s="27"/>
    </row>
    <row r="728" spans="2:4" ht="15.75" customHeight="1" x14ac:dyDescent="0.35">
      <c r="B728" s="27"/>
      <c r="C728" s="27"/>
      <c r="D728" s="27"/>
    </row>
    <row r="729" spans="2:4" ht="15.75" customHeight="1" x14ac:dyDescent="0.35">
      <c r="B729" s="27"/>
      <c r="C729" s="27"/>
      <c r="D729" s="27"/>
    </row>
    <row r="730" spans="2:4" ht="15.75" customHeight="1" x14ac:dyDescent="0.35">
      <c r="B730" s="27"/>
      <c r="C730" s="27"/>
      <c r="D730" s="27"/>
    </row>
    <row r="731" spans="2:4" ht="15.75" customHeight="1" x14ac:dyDescent="0.35">
      <c r="B731" s="27"/>
      <c r="C731" s="27"/>
      <c r="D731" s="27"/>
    </row>
    <row r="732" spans="2:4" ht="15.75" customHeight="1" x14ac:dyDescent="0.35">
      <c r="B732" s="27"/>
      <c r="C732" s="27"/>
      <c r="D732" s="27"/>
    </row>
    <row r="733" spans="2:4" ht="15.75" customHeight="1" x14ac:dyDescent="0.35">
      <c r="B733" s="27"/>
      <c r="C733" s="27"/>
      <c r="D733" s="27"/>
    </row>
    <row r="734" spans="2:4" ht="15.75" customHeight="1" x14ac:dyDescent="0.35">
      <c r="B734" s="27"/>
      <c r="C734" s="27"/>
      <c r="D734" s="27"/>
    </row>
    <row r="735" spans="2:4" ht="15.75" customHeight="1" x14ac:dyDescent="0.35">
      <c r="B735" s="27"/>
      <c r="C735" s="27"/>
      <c r="D735" s="27"/>
    </row>
    <row r="736" spans="2:4" ht="15.75" customHeight="1" x14ac:dyDescent="0.35">
      <c r="B736" s="27"/>
      <c r="C736" s="27"/>
      <c r="D736" s="27"/>
    </row>
    <row r="737" spans="2:4" ht="15.75" customHeight="1" x14ac:dyDescent="0.35">
      <c r="B737" s="27"/>
      <c r="C737" s="27"/>
      <c r="D737" s="27"/>
    </row>
    <row r="738" spans="2:4" ht="15.75" customHeight="1" x14ac:dyDescent="0.35">
      <c r="B738" s="27"/>
      <c r="C738" s="27"/>
      <c r="D738" s="27"/>
    </row>
    <row r="739" spans="2:4" ht="15.75" customHeight="1" x14ac:dyDescent="0.35">
      <c r="B739" s="27"/>
      <c r="C739" s="27"/>
      <c r="D739" s="27"/>
    </row>
    <row r="740" spans="2:4" ht="15.75" customHeight="1" x14ac:dyDescent="0.35">
      <c r="B740" s="27"/>
      <c r="C740" s="27"/>
      <c r="D740" s="27"/>
    </row>
    <row r="741" spans="2:4" ht="15.75" customHeight="1" x14ac:dyDescent="0.35">
      <c r="B741" s="27"/>
      <c r="C741" s="27"/>
      <c r="D741" s="27"/>
    </row>
    <row r="742" spans="2:4" ht="15.75" customHeight="1" x14ac:dyDescent="0.35">
      <c r="B742" s="27"/>
      <c r="C742" s="27"/>
      <c r="D742" s="27"/>
    </row>
    <row r="743" spans="2:4" ht="15.75" customHeight="1" x14ac:dyDescent="0.35">
      <c r="B743" s="27"/>
      <c r="C743" s="27"/>
      <c r="D743" s="27"/>
    </row>
    <row r="744" spans="2:4" ht="15.75" customHeight="1" x14ac:dyDescent="0.35">
      <c r="B744" s="27"/>
      <c r="C744" s="27"/>
      <c r="D744" s="27"/>
    </row>
    <row r="745" spans="2:4" ht="15.75" customHeight="1" x14ac:dyDescent="0.35">
      <c r="B745" s="27"/>
      <c r="C745" s="27"/>
      <c r="D745" s="27"/>
    </row>
    <row r="746" spans="2:4" ht="15.75" customHeight="1" x14ac:dyDescent="0.35">
      <c r="B746" s="27"/>
      <c r="C746" s="27"/>
      <c r="D746" s="27"/>
    </row>
    <row r="747" spans="2:4" ht="15.75" customHeight="1" x14ac:dyDescent="0.35">
      <c r="B747" s="27"/>
      <c r="C747" s="27"/>
      <c r="D747" s="27"/>
    </row>
    <row r="748" spans="2:4" ht="15.75" customHeight="1" x14ac:dyDescent="0.35">
      <c r="B748" s="27"/>
      <c r="C748" s="27"/>
      <c r="D748" s="27"/>
    </row>
    <row r="749" spans="2:4" ht="15.75" customHeight="1" x14ac:dyDescent="0.35">
      <c r="B749" s="27"/>
      <c r="C749" s="27"/>
      <c r="D749" s="27"/>
    </row>
    <row r="750" spans="2:4" ht="15.75" customHeight="1" x14ac:dyDescent="0.35">
      <c r="B750" s="27"/>
      <c r="C750" s="27"/>
      <c r="D750" s="27"/>
    </row>
    <row r="751" spans="2:4" ht="15.75" customHeight="1" x14ac:dyDescent="0.35">
      <c r="B751" s="27"/>
      <c r="C751" s="27"/>
      <c r="D751" s="27"/>
    </row>
    <row r="752" spans="2:4" ht="15.75" customHeight="1" x14ac:dyDescent="0.35">
      <c r="B752" s="27"/>
      <c r="C752" s="27"/>
      <c r="D752" s="27"/>
    </row>
    <row r="753" spans="2:4" ht="15.75" customHeight="1" x14ac:dyDescent="0.35">
      <c r="B753" s="27"/>
      <c r="C753" s="27"/>
      <c r="D753" s="27"/>
    </row>
    <row r="754" spans="2:4" ht="15.75" customHeight="1" x14ac:dyDescent="0.35">
      <c r="B754" s="27"/>
      <c r="C754" s="27"/>
      <c r="D754" s="27"/>
    </row>
    <row r="755" spans="2:4" ht="15.75" customHeight="1" x14ac:dyDescent="0.35">
      <c r="B755" s="27"/>
      <c r="C755" s="27"/>
      <c r="D755" s="27"/>
    </row>
    <row r="756" spans="2:4" ht="15.75" customHeight="1" x14ac:dyDescent="0.35">
      <c r="B756" s="27"/>
      <c r="C756" s="27"/>
      <c r="D756" s="27"/>
    </row>
    <row r="757" spans="2:4" ht="15.75" customHeight="1" x14ac:dyDescent="0.35">
      <c r="B757" s="27"/>
      <c r="C757" s="27"/>
      <c r="D757" s="27"/>
    </row>
    <row r="758" spans="2:4" ht="15.75" customHeight="1" x14ac:dyDescent="0.35">
      <c r="B758" s="27"/>
      <c r="C758" s="27"/>
      <c r="D758" s="27"/>
    </row>
    <row r="759" spans="2:4" ht="15.75" customHeight="1" x14ac:dyDescent="0.35">
      <c r="B759" s="27"/>
      <c r="C759" s="27"/>
      <c r="D759" s="27"/>
    </row>
    <row r="760" spans="2:4" ht="15.75" customHeight="1" x14ac:dyDescent="0.35">
      <c r="B760" s="27"/>
      <c r="C760" s="27"/>
      <c r="D760" s="27"/>
    </row>
    <row r="761" spans="2:4" ht="15.75" customHeight="1" x14ac:dyDescent="0.35">
      <c r="B761" s="27"/>
      <c r="C761" s="27"/>
      <c r="D761" s="27"/>
    </row>
    <row r="762" spans="2:4" ht="15.75" customHeight="1" x14ac:dyDescent="0.35">
      <c r="B762" s="27"/>
      <c r="C762" s="27"/>
      <c r="D762" s="27"/>
    </row>
    <row r="763" spans="2:4" ht="15.75" customHeight="1" x14ac:dyDescent="0.35">
      <c r="B763" s="27"/>
      <c r="C763" s="27"/>
      <c r="D763" s="27"/>
    </row>
    <row r="764" spans="2:4" ht="15.75" customHeight="1" x14ac:dyDescent="0.35">
      <c r="B764" s="27"/>
      <c r="C764" s="27"/>
      <c r="D764" s="27"/>
    </row>
    <row r="765" spans="2:4" ht="15.75" customHeight="1" x14ac:dyDescent="0.35">
      <c r="B765" s="27"/>
      <c r="C765" s="27"/>
      <c r="D765" s="27"/>
    </row>
    <row r="766" spans="2:4" ht="15.75" customHeight="1" x14ac:dyDescent="0.35">
      <c r="B766" s="27"/>
      <c r="C766" s="27"/>
      <c r="D766" s="27"/>
    </row>
    <row r="767" spans="2:4" ht="15.75" customHeight="1" x14ac:dyDescent="0.35">
      <c r="B767" s="27"/>
      <c r="C767" s="27"/>
      <c r="D767" s="27"/>
    </row>
    <row r="768" spans="2:4" ht="15.75" customHeight="1" x14ac:dyDescent="0.35">
      <c r="B768" s="27"/>
      <c r="C768" s="27"/>
      <c r="D768" s="27"/>
    </row>
    <row r="769" spans="2:4" ht="15.75" customHeight="1" x14ac:dyDescent="0.35">
      <c r="B769" s="27"/>
      <c r="C769" s="27"/>
      <c r="D769" s="27"/>
    </row>
    <row r="770" spans="2:4" ht="15.75" customHeight="1" x14ac:dyDescent="0.35">
      <c r="B770" s="27"/>
      <c r="C770" s="27"/>
      <c r="D770" s="27"/>
    </row>
    <row r="771" spans="2:4" ht="15.75" customHeight="1" x14ac:dyDescent="0.35">
      <c r="B771" s="27"/>
      <c r="C771" s="27"/>
      <c r="D771" s="27"/>
    </row>
    <row r="772" spans="2:4" ht="15.75" customHeight="1" x14ac:dyDescent="0.35">
      <c r="B772" s="27"/>
      <c r="C772" s="27"/>
      <c r="D772" s="27"/>
    </row>
    <row r="773" spans="2:4" ht="15.75" customHeight="1" x14ac:dyDescent="0.35">
      <c r="B773" s="27"/>
      <c r="C773" s="27"/>
      <c r="D773" s="27"/>
    </row>
    <row r="774" spans="2:4" ht="15.75" customHeight="1" x14ac:dyDescent="0.35">
      <c r="B774" s="27"/>
      <c r="C774" s="27"/>
      <c r="D774" s="27"/>
    </row>
    <row r="775" spans="2:4" ht="15.75" customHeight="1" x14ac:dyDescent="0.35">
      <c r="B775" s="27"/>
      <c r="C775" s="27"/>
      <c r="D775" s="27"/>
    </row>
    <row r="776" spans="2:4" ht="15.75" customHeight="1" x14ac:dyDescent="0.35">
      <c r="B776" s="27"/>
      <c r="C776" s="27"/>
      <c r="D776" s="27"/>
    </row>
    <row r="777" spans="2:4" ht="15.75" customHeight="1" x14ac:dyDescent="0.35">
      <c r="B777" s="27"/>
      <c r="C777" s="27"/>
      <c r="D777" s="27"/>
    </row>
    <row r="778" spans="2:4" ht="15.75" customHeight="1" x14ac:dyDescent="0.35">
      <c r="B778" s="27"/>
      <c r="C778" s="27"/>
      <c r="D778" s="27"/>
    </row>
    <row r="779" spans="2:4" ht="15.75" customHeight="1" x14ac:dyDescent="0.35">
      <c r="B779" s="27"/>
      <c r="C779" s="27"/>
      <c r="D779" s="27"/>
    </row>
    <row r="780" spans="2:4" ht="15.75" customHeight="1" x14ac:dyDescent="0.35">
      <c r="B780" s="27"/>
      <c r="C780" s="27"/>
      <c r="D780" s="27"/>
    </row>
    <row r="781" spans="2:4" ht="15.75" customHeight="1" x14ac:dyDescent="0.35">
      <c r="B781" s="27"/>
      <c r="C781" s="27"/>
      <c r="D781" s="27"/>
    </row>
    <row r="782" spans="2:4" ht="15.75" customHeight="1" x14ac:dyDescent="0.35">
      <c r="B782" s="27"/>
      <c r="C782" s="27"/>
      <c r="D782" s="27"/>
    </row>
    <row r="783" spans="2:4" ht="15.75" customHeight="1" x14ac:dyDescent="0.35">
      <c r="B783" s="27"/>
      <c r="C783" s="27"/>
      <c r="D783" s="27"/>
    </row>
    <row r="784" spans="2:4" ht="15.75" customHeight="1" x14ac:dyDescent="0.35">
      <c r="B784" s="27"/>
      <c r="C784" s="27"/>
      <c r="D784" s="27"/>
    </row>
    <row r="785" spans="2:4" ht="15.75" customHeight="1" x14ac:dyDescent="0.35">
      <c r="B785" s="27"/>
      <c r="C785" s="27"/>
      <c r="D785" s="27"/>
    </row>
    <row r="786" spans="2:4" ht="15.75" customHeight="1" x14ac:dyDescent="0.35">
      <c r="B786" s="27"/>
      <c r="C786" s="27"/>
      <c r="D786" s="27"/>
    </row>
    <row r="787" spans="2:4" ht="15.75" customHeight="1" x14ac:dyDescent="0.35">
      <c r="B787" s="27"/>
      <c r="C787" s="27"/>
      <c r="D787" s="27"/>
    </row>
    <row r="788" spans="2:4" ht="15.75" customHeight="1" x14ac:dyDescent="0.35">
      <c r="B788" s="27"/>
      <c r="C788" s="27"/>
      <c r="D788" s="27"/>
    </row>
    <row r="789" spans="2:4" ht="15.75" customHeight="1" x14ac:dyDescent="0.35">
      <c r="B789" s="27"/>
      <c r="C789" s="27"/>
      <c r="D789" s="27"/>
    </row>
    <row r="790" spans="2:4" ht="15.75" customHeight="1" x14ac:dyDescent="0.35">
      <c r="B790" s="27"/>
      <c r="C790" s="27"/>
      <c r="D790" s="27"/>
    </row>
    <row r="791" spans="2:4" ht="15.75" customHeight="1" x14ac:dyDescent="0.35">
      <c r="B791" s="27"/>
      <c r="C791" s="27"/>
      <c r="D791" s="27"/>
    </row>
    <row r="792" spans="2:4" ht="15.75" customHeight="1" x14ac:dyDescent="0.35">
      <c r="B792" s="27"/>
      <c r="C792" s="27"/>
      <c r="D792" s="27"/>
    </row>
    <row r="793" spans="2:4" ht="15.75" customHeight="1" x14ac:dyDescent="0.35">
      <c r="B793" s="27"/>
      <c r="C793" s="27"/>
      <c r="D793" s="27"/>
    </row>
    <row r="794" spans="2:4" ht="15.75" customHeight="1" x14ac:dyDescent="0.35">
      <c r="B794" s="27"/>
      <c r="C794" s="27"/>
      <c r="D794" s="27"/>
    </row>
    <row r="795" spans="2:4" ht="15.75" customHeight="1" x14ac:dyDescent="0.35">
      <c r="B795" s="27"/>
      <c r="C795" s="27"/>
      <c r="D795" s="27"/>
    </row>
    <row r="796" spans="2:4" ht="15.75" customHeight="1" x14ac:dyDescent="0.35">
      <c r="B796" s="27"/>
      <c r="C796" s="27"/>
      <c r="D796" s="27"/>
    </row>
    <row r="797" spans="2:4" ht="15.75" customHeight="1" x14ac:dyDescent="0.35">
      <c r="B797" s="27"/>
      <c r="C797" s="27"/>
      <c r="D797" s="27"/>
    </row>
    <row r="798" spans="2:4" ht="15.75" customHeight="1" x14ac:dyDescent="0.35">
      <c r="B798" s="27"/>
      <c r="C798" s="27"/>
      <c r="D798" s="27"/>
    </row>
    <row r="799" spans="2:4" ht="15.75" customHeight="1" x14ac:dyDescent="0.35">
      <c r="B799" s="27"/>
      <c r="C799" s="27"/>
      <c r="D799" s="27"/>
    </row>
    <row r="800" spans="2:4" ht="15.75" customHeight="1" x14ac:dyDescent="0.35">
      <c r="B800" s="27"/>
      <c r="C800" s="27"/>
      <c r="D800" s="27"/>
    </row>
    <row r="801" spans="2:4" ht="15.75" customHeight="1" x14ac:dyDescent="0.35">
      <c r="B801" s="27"/>
      <c r="C801" s="27"/>
      <c r="D801" s="27"/>
    </row>
    <row r="802" spans="2:4" ht="15.75" customHeight="1" x14ac:dyDescent="0.35">
      <c r="B802" s="27"/>
      <c r="C802" s="27"/>
      <c r="D802" s="27"/>
    </row>
    <row r="803" spans="2:4" ht="15.75" customHeight="1" x14ac:dyDescent="0.35">
      <c r="B803" s="27"/>
      <c r="C803" s="27"/>
      <c r="D803" s="27"/>
    </row>
    <row r="804" spans="2:4" ht="15.75" customHeight="1" x14ac:dyDescent="0.35">
      <c r="B804" s="27"/>
      <c r="C804" s="27"/>
      <c r="D804" s="27"/>
    </row>
    <row r="805" spans="2:4" ht="15.75" customHeight="1" x14ac:dyDescent="0.35">
      <c r="B805" s="27"/>
      <c r="C805" s="27"/>
      <c r="D805" s="27"/>
    </row>
    <row r="806" spans="2:4" ht="15.75" customHeight="1" x14ac:dyDescent="0.35">
      <c r="B806" s="27"/>
      <c r="C806" s="27"/>
      <c r="D806" s="27"/>
    </row>
    <row r="807" spans="2:4" ht="15.75" customHeight="1" x14ac:dyDescent="0.35">
      <c r="B807" s="27"/>
      <c r="C807" s="27"/>
      <c r="D807" s="27"/>
    </row>
    <row r="808" spans="2:4" ht="15.75" customHeight="1" x14ac:dyDescent="0.35">
      <c r="B808" s="27"/>
      <c r="C808" s="27"/>
      <c r="D808" s="27"/>
    </row>
    <row r="809" spans="2:4" ht="15.75" customHeight="1" x14ac:dyDescent="0.35">
      <c r="B809" s="27"/>
      <c r="C809" s="27"/>
      <c r="D809" s="27"/>
    </row>
    <row r="810" spans="2:4" ht="15.75" customHeight="1" x14ac:dyDescent="0.35">
      <c r="B810" s="27"/>
      <c r="C810" s="27"/>
      <c r="D810" s="27"/>
    </row>
    <row r="811" spans="2:4" ht="15.75" customHeight="1" x14ac:dyDescent="0.35">
      <c r="B811" s="27"/>
      <c r="C811" s="27"/>
      <c r="D811" s="27"/>
    </row>
    <row r="812" spans="2:4" ht="15.75" customHeight="1" x14ac:dyDescent="0.35">
      <c r="B812" s="27"/>
      <c r="C812" s="27"/>
      <c r="D812" s="27"/>
    </row>
    <row r="813" spans="2:4" ht="15.75" customHeight="1" x14ac:dyDescent="0.35">
      <c r="B813" s="27"/>
      <c r="C813" s="27"/>
      <c r="D813" s="27"/>
    </row>
    <row r="814" spans="2:4" ht="15.75" customHeight="1" x14ac:dyDescent="0.35">
      <c r="B814" s="27"/>
      <c r="C814" s="27"/>
      <c r="D814" s="27"/>
    </row>
    <row r="815" spans="2:4" ht="15.75" customHeight="1" x14ac:dyDescent="0.35">
      <c r="B815" s="27"/>
      <c r="C815" s="27"/>
      <c r="D815" s="27"/>
    </row>
    <row r="816" spans="2:4" ht="15.75" customHeight="1" x14ac:dyDescent="0.35">
      <c r="B816" s="27"/>
      <c r="C816" s="27"/>
      <c r="D816" s="27"/>
    </row>
    <row r="817" spans="2:4" ht="15.75" customHeight="1" x14ac:dyDescent="0.35">
      <c r="B817" s="27"/>
      <c r="C817" s="27"/>
      <c r="D817" s="27"/>
    </row>
    <row r="818" spans="2:4" ht="15.75" customHeight="1" x14ac:dyDescent="0.35">
      <c r="B818" s="27"/>
      <c r="C818" s="27"/>
      <c r="D818" s="27"/>
    </row>
    <row r="819" spans="2:4" ht="15.75" customHeight="1" x14ac:dyDescent="0.35">
      <c r="B819" s="27"/>
      <c r="C819" s="27"/>
      <c r="D819" s="27"/>
    </row>
    <row r="820" spans="2:4" ht="15.75" customHeight="1" x14ac:dyDescent="0.35">
      <c r="B820" s="27"/>
      <c r="C820" s="27"/>
      <c r="D820" s="27"/>
    </row>
    <row r="821" spans="2:4" ht="15.75" customHeight="1" x14ac:dyDescent="0.35">
      <c r="B821" s="27"/>
      <c r="C821" s="27"/>
      <c r="D821" s="27"/>
    </row>
    <row r="822" spans="2:4" ht="15.75" customHeight="1" x14ac:dyDescent="0.35">
      <c r="B822" s="27"/>
      <c r="C822" s="27"/>
      <c r="D822" s="27"/>
    </row>
    <row r="823" spans="2:4" ht="15.75" customHeight="1" x14ac:dyDescent="0.35">
      <c r="B823" s="27"/>
      <c r="C823" s="27"/>
      <c r="D823" s="27"/>
    </row>
    <row r="824" spans="2:4" ht="15.75" customHeight="1" x14ac:dyDescent="0.35">
      <c r="B824" s="27"/>
      <c r="C824" s="27"/>
      <c r="D824" s="27"/>
    </row>
    <row r="825" spans="2:4" ht="15.75" customHeight="1" x14ac:dyDescent="0.35">
      <c r="B825" s="27"/>
      <c r="C825" s="27"/>
      <c r="D825" s="27"/>
    </row>
    <row r="826" spans="2:4" ht="15.75" customHeight="1" x14ac:dyDescent="0.35">
      <c r="B826" s="27"/>
      <c r="C826" s="27"/>
      <c r="D826" s="27"/>
    </row>
    <row r="827" spans="2:4" ht="15.75" customHeight="1" x14ac:dyDescent="0.35">
      <c r="B827" s="27"/>
      <c r="C827" s="27"/>
      <c r="D827" s="27"/>
    </row>
    <row r="828" spans="2:4" ht="15.75" customHeight="1" x14ac:dyDescent="0.35">
      <c r="B828" s="27"/>
      <c r="C828" s="27"/>
      <c r="D828" s="27"/>
    </row>
    <row r="829" spans="2:4" ht="15.75" customHeight="1" x14ac:dyDescent="0.35">
      <c r="B829" s="27"/>
      <c r="C829" s="27"/>
      <c r="D829" s="27"/>
    </row>
    <row r="830" spans="2:4" ht="15.75" customHeight="1" x14ac:dyDescent="0.35">
      <c r="B830" s="27"/>
      <c r="C830" s="27"/>
      <c r="D830" s="27"/>
    </row>
    <row r="831" spans="2:4" ht="15.75" customHeight="1" x14ac:dyDescent="0.35">
      <c r="B831" s="27"/>
      <c r="C831" s="27"/>
      <c r="D831" s="27"/>
    </row>
    <row r="832" spans="2:4" ht="15.75" customHeight="1" x14ac:dyDescent="0.35">
      <c r="B832" s="27"/>
      <c r="C832" s="27"/>
      <c r="D832" s="27"/>
    </row>
    <row r="833" spans="2:4" ht="15.75" customHeight="1" x14ac:dyDescent="0.35">
      <c r="B833" s="27"/>
      <c r="C833" s="27"/>
      <c r="D833" s="27"/>
    </row>
    <row r="834" spans="2:4" ht="15.75" customHeight="1" x14ac:dyDescent="0.35">
      <c r="B834" s="27"/>
      <c r="C834" s="27"/>
      <c r="D834" s="27"/>
    </row>
    <row r="835" spans="2:4" ht="15.75" customHeight="1" x14ac:dyDescent="0.35">
      <c r="B835" s="27"/>
      <c r="C835" s="27"/>
      <c r="D835" s="27"/>
    </row>
    <row r="836" spans="2:4" ht="15.75" customHeight="1" x14ac:dyDescent="0.35">
      <c r="B836" s="27"/>
      <c r="C836" s="27"/>
      <c r="D836" s="27"/>
    </row>
    <row r="837" spans="2:4" ht="15.75" customHeight="1" x14ac:dyDescent="0.35">
      <c r="B837" s="27"/>
      <c r="C837" s="27"/>
      <c r="D837" s="27"/>
    </row>
    <row r="838" spans="2:4" ht="15.75" customHeight="1" x14ac:dyDescent="0.35">
      <c r="B838" s="27"/>
      <c r="C838" s="27"/>
      <c r="D838" s="27"/>
    </row>
    <row r="839" spans="2:4" ht="15.75" customHeight="1" x14ac:dyDescent="0.35">
      <c r="B839" s="27"/>
      <c r="C839" s="27"/>
      <c r="D839" s="27"/>
    </row>
    <row r="840" spans="2:4" ht="15.75" customHeight="1" x14ac:dyDescent="0.35">
      <c r="B840" s="27"/>
      <c r="C840" s="27"/>
      <c r="D840" s="27"/>
    </row>
    <row r="841" spans="2:4" ht="15.75" customHeight="1" x14ac:dyDescent="0.35">
      <c r="B841" s="27"/>
      <c r="C841" s="27"/>
      <c r="D841" s="27"/>
    </row>
    <row r="842" spans="2:4" ht="15.75" customHeight="1" x14ac:dyDescent="0.35">
      <c r="B842" s="27"/>
      <c r="C842" s="27"/>
      <c r="D842" s="27"/>
    </row>
    <row r="843" spans="2:4" ht="15.75" customHeight="1" x14ac:dyDescent="0.35">
      <c r="B843" s="27"/>
      <c r="C843" s="27"/>
      <c r="D843" s="27"/>
    </row>
    <row r="844" spans="2:4" ht="15.75" customHeight="1" x14ac:dyDescent="0.35">
      <c r="B844" s="27"/>
      <c r="C844" s="27"/>
      <c r="D844" s="27"/>
    </row>
    <row r="845" spans="2:4" ht="15.75" customHeight="1" x14ac:dyDescent="0.35">
      <c r="B845" s="27"/>
      <c r="C845" s="27"/>
      <c r="D845" s="27"/>
    </row>
    <row r="846" spans="2:4" ht="15.75" customHeight="1" x14ac:dyDescent="0.35">
      <c r="B846" s="27"/>
      <c r="C846" s="27"/>
      <c r="D846" s="27"/>
    </row>
    <row r="847" spans="2:4" ht="15.75" customHeight="1" x14ac:dyDescent="0.35">
      <c r="B847" s="27"/>
      <c r="C847" s="27"/>
      <c r="D847" s="27"/>
    </row>
    <row r="848" spans="2:4" ht="15.75" customHeight="1" x14ac:dyDescent="0.35">
      <c r="B848" s="27"/>
      <c r="C848" s="27"/>
      <c r="D848" s="27"/>
    </row>
    <row r="849" spans="2:4" ht="15.75" customHeight="1" x14ac:dyDescent="0.35">
      <c r="B849" s="27"/>
      <c r="C849" s="27"/>
      <c r="D849" s="27"/>
    </row>
    <row r="850" spans="2:4" ht="15.75" customHeight="1" x14ac:dyDescent="0.35">
      <c r="B850" s="27"/>
      <c r="C850" s="27"/>
      <c r="D850" s="27"/>
    </row>
    <row r="851" spans="2:4" ht="15.75" customHeight="1" x14ac:dyDescent="0.35">
      <c r="B851" s="27"/>
      <c r="C851" s="27"/>
      <c r="D851" s="27"/>
    </row>
    <row r="852" spans="2:4" ht="15.75" customHeight="1" x14ac:dyDescent="0.35">
      <c r="B852" s="27"/>
      <c r="C852" s="27"/>
      <c r="D852" s="27"/>
    </row>
    <row r="853" spans="2:4" ht="15.75" customHeight="1" x14ac:dyDescent="0.35">
      <c r="B853" s="27"/>
      <c r="C853" s="27"/>
      <c r="D853" s="27"/>
    </row>
    <row r="854" spans="2:4" ht="15.75" customHeight="1" x14ac:dyDescent="0.35">
      <c r="B854" s="27"/>
      <c r="C854" s="27"/>
      <c r="D854" s="27"/>
    </row>
    <row r="855" spans="2:4" ht="15.75" customHeight="1" x14ac:dyDescent="0.35">
      <c r="B855" s="27"/>
      <c r="C855" s="27"/>
      <c r="D855" s="27"/>
    </row>
    <row r="856" spans="2:4" ht="15.75" customHeight="1" x14ac:dyDescent="0.35">
      <c r="B856" s="27"/>
      <c r="C856" s="27"/>
      <c r="D856" s="27"/>
    </row>
    <row r="857" spans="2:4" ht="15.75" customHeight="1" x14ac:dyDescent="0.35">
      <c r="B857" s="27"/>
      <c r="C857" s="27"/>
      <c r="D857" s="27"/>
    </row>
    <row r="858" spans="2:4" ht="15.75" customHeight="1" x14ac:dyDescent="0.35">
      <c r="B858" s="27"/>
      <c r="C858" s="27"/>
      <c r="D858" s="27"/>
    </row>
    <row r="859" spans="2:4" ht="15.75" customHeight="1" x14ac:dyDescent="0.35">
      <c r="B859" s="27"/>
      <c r="C859" s="27"/>
      <c r="D859" s="27"/>
    </row>
    <row r="860" spans="2:4" ht="15.75" customHeight="1" x14ac:dyDescent="0.35">
      <c r="B860" s="27"/>
      <c r="C860" s="27"/>
      <c r="D860" s="27"/>
    </row>
    <row r="861" spans="2:4" ht="15.75" customHeight="1" x14ac:dyDescent="0.35">
      <c r="B861" s="27"/>
      <c r="C861" s="27"/>
      <c r="D861" s="27"/>
    </row>
    <row r="862" spans="2:4" ht="15.75" customHeight="1" x14ac:dyDescent="0.35">
      <c r="B862" s="27"/>
      <c r="C862" s="27"/>
      <c r="D862" s="27"/>
    </row>
    <row r="863" spans="2:4" ht="15.75" customHeight="1" x14ac:dyDescent="0.35">
      <c r="B863" s="27"/>
      <c r="C863" s="27"/>
      <c r="D863" s="27"/>
    </row>
    <row r="864" spans="2:4" ht="15.75" customHeight="1" x14ac:dyDescent="0.35">
      <c r="B864" s="27"/>
      <c r="C864" s="27"/>
      <c r="D864" s="27"/>
    </row>
    <row r="865" spans="2:4" ht="15.75" customHeight="1" x14ac:dyDescent="0.35">
      <c r="B865" s="27"/>
      <c r="C865" s="27"/>
      <c r="D865" s="27"/>
    </row>
    <row r="866" spans="2:4" ht="15.75" customHeight="1" x14ac:dyDescent="0.35">
      <c r="B866" s="27"/>
      <c r="C866" s="27"/>
      <c r="D866" s="27"/>
    </row>
    <row r="867" spans="2:4" ht="15.75" customHeight="1" x14ac:dyDescent="0.35">
      <c r="B867" s="27"/>
      <c r="C867" s="27"/>
      <c r="D867" s="27"/>
    </row>
    <row r="868" spans="2:4" ht="15.75" customHeight="1" x14ac:dyDescent="0.35">
      <c r="B868" s="27"/>
      <c r="C868" s="27"/>
      <c r="D868" s="27"/>
    </row>
    <row r="869" spans="2:4" ht="15.75" customHeight="1" x14ac:dyDescent="0.35">
      <c r="B869" s="27"/>
      <c r="C869" s="27"/>
      <c r="D869" s="27"/>
    </row>
    <row r="870" spans="2:4" ht="15.75" customHeight="1" x14ac:dyDescent="0.35">
      <c r="B870" s="27"/>
      <c r="C870" s="27"/>
      <c r="D870" s="27"/>
    </row>
    <row r="871" spans="2:4" ht="15.75" customHeight="1" x14ac:dyDescent="0.35">
      <c r="B871" s="27"/>
      <c r="C871" s="27"/>
      <c r="D871" s="27"/>
    </row>
    <row r="872" spans="2:4" ht="15.75" customHeight="1" x14ac:dyDescent="0.35">
      <c r="B872" s="27"/>
      <c r="C872" s="27"/>
      <c r="D872" s="27"/>
    </row>
    <row r="873" spans="2:4" ht="15.75" customHeight="1" x14ac:dyDescent="0.35">
      <c r="B873" s="27"/>
      <c r="C873" s="27"/>
      <c r="D873" s="27"/>
    </row>
    <row r="874" spans="2:4" ht="15.75" customHeight="1" x14ac:dyDescent="0.35">
      <c r="B874" s="27"/>
      <c r="C874" s="27"/>
      <c r="D874" s="27"/>
    </row>
    <row r="875" spans="2:4" ht="15.75" customHeight="1" x14ac:dyDescent="0.35">
      <c r="B875" s="27"/>
      <c r="C875" s="27"/>
      <c r="D875" s="27"/>
    </row>
    <row r="876" spans="2:4" ht="15.75" customHeight="1" x14ac:dyDescent="0.35">
      <c r="B876" s="27"/>
      <c r="C876" s="27"/>
      <c r="D876" s="27"/>
    </row>
    <row r="877" spans="2:4" ht="15.75" customHeight="1" x14ac:dyDescent="0.35">
      <c r="B877" s="27"/>
      <c r="C877" s="27"/>
      <c r="D877" s="27"/>
    </row>
    <row r="878" spans="2:4" ht="15.75" customHeight="1" x14ac:dyDescent="0.35">
      <c r="B878" s="27"/>
      <c r="C878" s="27"/>
      <c r="D878" s="27"/>
    </row>
    <row r="879" spans="2:4" ht="15.75" customHeight="1" x14ac:dyDescent="0.35">
      <c r="B879" s="27"/>
      <c r="C879" s="27"/>
      <c r="D879" s="27"/>
    </row>
    <row r="880" spans="2:4" ht="15.75" customHeight="1" x14ac:dyDescent="0.35">
      <c r="B880" s="27"/>
      <c r="C880" s="27"/>
      <c r="D880" s="27"/>
    </row>
    <row r="881" spans="2:4" ht="15.75" customHeight="1" x14ac:dyDescent="0.35">
      <c r="B881" s="27"/>
      <c r="C881" s="27"/>
      <c r="D881" s="27"/>
    </row>
    <row r="882" spans="2:4" ht="15.75" customHeight="1" x14ac:dyDescent="0.35">
      <c r="B882" s="27"/>
      <c r="C882" s="27"/>
      <c r="D882" s="27"/>
    </row>
    <row r="883" spans="2:4" ht="15.75" customHeight="1" x14ac:dyDescent="0.35">
      <c r="B883" s="27"/>
      <c r="C883" s="27"/>
      <c r="D883" s="27"/>
    </row>
    <row r="884" spans="2:4" ht="15.75" customHeight="1" x14ac:dyDescent="0.35">
      <c r="B884" s="27"/>
      <c r="C884" s="27"/>
      <c r="D884" s="27"/>
    </row>
    <row r="885" spans="2:4" ht="15.75" customHeight="1" x14ac:dyDescent="0.35">
      <c r="B885" s="27"/>
      <c r="C885" s="27"/>
      <c r="D885" s="27"/>
    </row>
    <row r="886" spans="2:4" ht="15.75" customHeight="1" x14ac:dyDescent="0.35">
      <c r="B886" s="27"/>
      <c r="C886" s="27"/>
      <c r="D886" s="27"/>
    </row>
    <row r="887" spans="2:4" ht="15.75" customHeight="1" x14ac:dyDescent="0.35">
      <c r="B887" s="27"/>
      <c r="C887" s="27"/>
      <c r="D887" s="27"/>
    </row>
    <row r="888" spans="2:4" ht="15.75" customHeight="1" x14ac:dyDescent="0.35">
      <c r="B888" s="27"/>
      <c r="C888" s="27"/>
      <c r="D888" s="27"/>
    </row>
    <row r="889" spans="2:4" ht="15.75" customHeight="1" x14ac:dyDescent="0.35">
      <c r="B889" s="27"/>
      <c r="C889" s="27"/>
      <c r="D889" s="27"/>
    </row>
    <row r="890" spans="2:4" ht="15.75" customHeight="1" x14ac:dyDescent="0.35">
      <c r="B890" s="27"/>
      <c r="C890" s="27"/>
      <c r="D890" s="27"/>
    </row>
    <row r="891" spans="2:4" ht="15.75" customHeight="1" x14ac:dyDescent="0.35">
      <c r="B891" s="27"/>
      <c r="C891" s="27"/>
      <c r="D891" s="27"/>
    </row>
    <row r="892" spans="2:4" ht="15.75" customHeight="1" x14ac:dyDescent="0.35">
      <c r="B892" s="27"/>
      <c r="C892" s="27"/>
      <c r="D892" s="27"/>
    </row>
    <row r="893" spans="2:4" ht="15.75" customHeight="1" x14ac:dyDescent="0.35">
      <c r="B893" s="27"/>
      <c r="C893" s="27"/>
      <c r="D893" s="27"/>
    </row>
    <row r="894" spans="2:4" ht="15.75" customHeight="1" x14ac:dyDescent="0.35">
      <c r="B894" s="27"/>
      <c r="C894" s="27"/>
      <c r="D894" s="27"/>
    </row>
    <row r="895" spans="2:4" ht="15.75" customHeight="1" x14ac:dyDescent="0.35">
      <c r="B895" s="27"/>
      <c r="C895" s="27"/>
      <c r="D895" s="27"/>
    </row>
    <row r="896" spans="2:4" ht="15.75" customHeight="1" x14ac:dyDescent="0.35">
      <c r="B896" s="27"/>
      <c r="C896" s="27"/>
      <c r="D896" s="27"/>
    </row>
    <row r="897" spans="2:4" ht="15.75" customHeight="1" x14ac:dyDescent="0.35">
      <c r="B897" s="27"/>
      <c r="C897" s="27"/>
      <c r="D897" s="27"/>
    </row>
    <row r="898" spans="2:4" ht="15.75" customHeight="1" x14ac:dyDescent="0.35">
      <c r="B898" s="27"/>
      <c r="C898" s="27"/>
      <c r="D898" s="27"/>
    </row>
    <row r="899" spans="2:4" ht="15.75" customHeight="1" x14ac:dyDescent="0.35">
      <c r="B899" s="27"/>
      <c r="C899" s="27"/>
      <c r="D899" s="27"/>
    </row>
    <row r="900" spans="2:4" ht="15.75" customHeight="1" x14ac:dyDescent="0.35">
      <c r="B900" s="27"/>
      <c r="C900" s="27"/>
      <c r="D900" s="27"/>
    </row>
    <row r="901" spans="2:4" ht="15.75" customHeight="1" x14ac:dyDescent="0.35">
      <c r="B901" s="27"/>
      <c r="C901" s="27"/>
      <c r="D901" s="27"/>
    </row>
    <row r="902" spans="2:4" ht="15.75" customHeight="1" x14ac:dyDescent="0.35">
      <c r="B902" s="27"/>
      <c r="C902" s="27"/>
      <c r="D902" s="27"/>
    </row>
    <row r="903" spans="2:4" ht="15.75" customHeight="1" x14ac:dyDescent="0.35">
      <c r="B903" s="27"/>
      <c r="C903" s="27"/>
      <c r="D903" s="27"/>
    </row>
    <row r="904" spans="2:4" ht="15.75" customHeight="1" x14ac:dyDescent="0.35">
      <c r="B904" s="27"/>
      <c r="C904" s="27"/>
      <c r="D904" s="27"/>
    </row>
    <row r="905" spans="2:4" ht="15.75" customHeight="1" x14ac:dyDescent="0.35">
      <c r="B905" s="27"/>
      <c r="C905" s="27"/>
      <c r="D905" s="27"/>
    </row>
    <row r="906" spans="2:4" ht="15.75" customHeight="1" x14ac:dyDescent="0.35">
      <c r="B906" s="27"/>
      <c r="C906" s="27"/>
      <c r="D906" s="27"/>
    </row>
    <row r="907" spans="2:4" ht="15.75" customHeight="1" x14ac:dyDescent="0.35">
      <c r="B907" s="27"/>
      <c r="C907" s="27"/>
      <c r="D907" s="27"/>
    </row>
    <row r="908" spans="2:4" ht="15.75" customHeight="1" x14ac:dyDescent="0.35">
      <c r="B908" s="27"/>
      <c r="C908" s="27"/>
      <c r="D908" s="27"/>
    </row>
    <row r="909" spans="2:4" ht="15.75" customHeight="1" x14ac:dyDescent="0.35">
      <c r="B909" s="27"/>
      <c r="C909" s="27"/>
      <c r="D909" s="27"/>
    </row>
    <row r="910" spans="2:4" ht="15.75" customHeight="1" x14ac:dyDescent="0.35">
      <c r="B910" s="27"/>
      <c r="C910" s="27"/>
      <c r="D910" s="27"/>
    </row>
    <row r="911" spans="2:4" ht="15.75" customHeight="1" x14ac:dyDescent="0.35">
      <c r="B911" s="27"/>
      <c r="C911" s="27"/>
      <c r="D911" s="27"/>
    </row>
    <row r="912" spans="2:4" ht="15.75" customHeight="1" x14ac:dyDescent="0.35">
      <c r="B912" s="27"/>
      <c r="C912" s="27"/>
      <c r="D912" s="27"/>
    </row>
    <row r="913" spans="2:4" ht="15.75" customHeight="1" x14ac:dyDescent="0.35">
      <c r="B913" s="27"/>
      <c r="C913" s="27"/>
      <c r="D913" s="27"/>
    </row>
    <row r="914" spans="2:4" ht="15.75" customHeight="1" x14ac:dyDescent="0.35">
      <c r="B914" s="27"/>
      <c r="C914" s="27"/>
      <c r="D914" s="27"/>
    </row>
    <row r="915" spans="2:4" ht="15.75" customHeight="1" x14ac:dyDescent="0.35">
      <c r="B915" s="27"/>
      <c r="C915" s="27"/>
      <c r="D915" s="27"/>
    </row>
    <row r="916" spans="2:4" ht="15.75" customHeight="1" x14ac:dyDescent="0.35">
      <c r="B916" s="27"/>
      <c r="C916" s="27"/>
      <c r="D916" s="27"/>
    </row>
    <row r="917" spans="2:4" ht="15.75" customHeight="1" x14ac:dyDescent="0.35">
      <c r="B917" s="27"/>
      <c r="C917" s="27"/>
      <c r="D917" s="27"/>
    </row>
    <row r="918" spans="2:4" ht="15.75" customHeight="1" x14ac:dyDescent="0.35">
      <c r="B918" s="27"/>
      <c r="C918" s="27"/>
      <c r="D918" s="27"/>
    </row>
    <row r="919" spans="2:4" ht="15.75" customHeight="1" x14ac:dyDescent="0.35">
      <c r="B919" s="27"/>
      <c r="C919" s="27"/>
      <c r="D919" s="27"/>
    </row>
    <row r="920" spans="2:4" ht="15.75" customHeight="1" x14ac:dyDescent="0.35">
      <c r="B920" s="27"/>
      <c r="C920" s="27"/>
      <c r="D920" s="27"/>
    </row>
    <row r="921" spans="2:4" ht="15.75" customHeight="1" x14ac:dyDescent="0.35">
      <c r="B921" s="27"/>
      <c r="C921" s="27"/>
      <c r="D921" s="27"/>
    </row>
    <row r="922" spans="2:4" ht="15.75" customHeight="1" x14ac:dyDescent="0.35">
      <c r="B922" s="27"/>
      <c r="C922" s="27"/>
      <c r="D922" s="27"/>
    </row>
    <row r="923" spans="2:4" ht="15.75" customHeight="1" x14ac:dyDescent="0.35">
      <c r="B923" s="27"/>
      <c r="C923" s="27"/>
      <c r="D923" s="27"/>
    </row>
    <row r="924" spans="2:4" ht="15.75" customHeight="1" x14ac:dyDescent="0.35">
      <c r="B924" s="27"/>
      <c r="C924" s="27"/>
      <c r="D924" s="27"/>
    </row>
    <row r="925" spans="2:4" ht="15.75" customHeight="1" x14ac:dyDescent="0.35">
      <c r="B925" s="27"/>
      <c r="C925" s="27"/>
      <c r="D925" s="27"/>
    </row>
    <row r="926" spans="2:4" ht="15.75" customHeight="1" x14ac:dyDescent="0.35">
      <c r="B926" s="27"/>
      <c r="C926" s="27"/>
      <c r="D926" s="27"/>
    </row>
    <row r="927" spans="2:4" ht="15.75" customHeight="1" x14ac:dyDescent="0.35">
      <c r="B927" s="27"/>
      <c r="C927" s="27"/>
      <c r="D927" s="27"/>
    </row>
    <row r="928" spans="2:4" ht="15.75" customHeight="1" x14ac:dyDescent="0.35">
      <c r="B928" s="27"/>
      <c r="C928" s="27"/>
      <c r="D928" s="27"/>
    </row>
    <row r="929" spans="2:4" ht="15.75" customHeight="1" x14ac:dyDescent="0.35">
      <c r="B929" s="27"/>
      <c r="C929" s="27"/>
      <c r="D929" s="27"/>
    </row>
    <row r="930" spans="2:4" ht="15.75" customHeight="1" x14ac:dyDescent="0.35">
      <c r="B930" s="27"/>
      <c r="C930" s="27"/>
      <c r="D930" s="27"/>
    </row>
    <row r="931" spans="2:4" ht="15.75" customHeight="1" x14ac:dyDescent="0.35">
      <c r="B931" s="27"/>
      <c r="C931" s="27"/>
      <c r="D931" s="27"/>
    </row>
    <row r="932" spans="2:4" ht="15.75" customHeight="1" x14ac:dyDescent="0.35">
      <c r="B932" s="27"/>
      <c r="C932" s="27"/>
      <c r="D932" s="27"/>
    </row>
    <row r="933" spans="2:4" ht="15.75" customHeight="1" x14ac:dyDescent="0.35">
      <c r="B933" s="27"/>
      <c r="C933" s="27"/>
      <c r="D933" s="27"/>
    </row>
    <row r="934" spans="2:4" ht="15.75" customHeight="1" x14ac:dyDescent="0.35">
      <c r="B934" s="27"/>
      <c r="C934" s="27"/>
      <c r="D934" s="27"/>
    </row>
    <row r="935" spans="2:4" ht="15.75" customHeight="1" x14ac:dyDescent="0.35">
      <c r="B935" s="27"/>
      <c r="C935" s="27"/>
      <c r="D935" s="27"/>
    </row>
    <row r="936" spans="2:4" ht="15.75" customHeight="1" x14ac:dyDescent="0.35">
      <c r="B936" s="27"/>
      <c r="C936" s="27"/>
      <c r="D936" s="27"/>
    </row>
    <row r="937" spans="2:4" ht="15.75" customHeight="1" x14ac:dyDescent="0.35">
      <c r="B937" s="27"/>
      <c r="C937" s="27"/>
      <c r="D937" s="27"/>
    </row>
    <row r="938" spans="2:4" ht="15.75" customHeight="1" x14ac:dyDescent="0.35">
      <c r="B938" s="27"/>
      <c r="C938" s="27"/>
      <c r="D938" s="27"/>
    </row>
    <row r="939" spans="2:4" ht="15.75" customHeight="1" x14ac:dyDescent="0.35">
      <c r="B939" s="27"/>
      <c r="C939" s="27"/>
      <c r="D939" s="27"/>
    </row>
    <row r="940" spans="2:4" ht="15.75" customHeight="1" x14ac:dyDescent="0.35">
      <c r="B940" s="27"/>
      <c r="C940" s="27"/>
      <c r="D940" s="27"/>
    </row>
    <row r="941" spans="2:4" ht="15.75" customHeight="1" x14ac:dyDescent="0.35">
      <c r="B941" s="27"/>
      <c r="C941" s="27"/>
      <c r="D941" s="27"/>
    </row>
    <row r="942" spans="2:4" ht="15.75" customHeight="1" x14ac:dyDescent="0.35">
      <c r="B942" s="27"/>
      <c r="C942" s="27"/>
      <c r="D942" s="27"/>
    </row>
    <row r="943" spans="2:4" ht="15.75" customHeight="1" x14ac:dyDescent="0.35">
      <c r="B943" s="27"/>
      <c r="C943" s="27"/>
      <c r="D943" s="27"/>
    </row>
    <row r="944" spans="2:4" ht="15.75" customHeight="1" x14ac:dyDescent="0.35">
      <c r="B944" s="27"/>
      <c r="C944" s="27"/>
      <c r="D944" s="27"/>
    </row>
    <row r="945" spans="2:4" ht="15.75" customHeight="1" x14ac:dyDescent="0.35">
      <c r="B945" s="27"/>
      <c r="C945" s="27"/>
      <c r="D945" s="27"/>
    </row>
    <row r="946" spans="2:4" ht="15.75" customHeight="1" x14ac:dyDescent="0.35">
      <c r="B946" s="27"/>
      <c r="C946" s="27"/>
      <c r="D946" s="27"/>
    </row>
    <row r="947" spans="2:4" ht="15.75" customHeight="1" x14ac:dyDescent="0.35">
      <c r="B947" s="27"/>
      <c r="C947" s="27"/>
      <c r="D947" s="27"/>
    </row>
    <row r="948" spans="2:4" ht="15.75" customHeight="1" x14ac:dyDescent="0.35">
      <c r="B948" s="27"/>
      <c r="C948" s="27"/>
      <c r="D948" s="27"/>
    </row>
    <row r="949" spans="2:4" ht="15.75" customHeight="1" x14ac:dyDescent="0.35">
      <c r="B949" s="27"/>
      <c r="C949" s="27"/>
      <c r="D949" s="27"/>
    </row>
    <row r="950" spans="2:4" ht="15.75" customHeight="1" x14ac:dyDescent="0.35">
      <c r="B950" s="27"/>
      <c r="C950" s="27"/>
      <c r="D950" s="27"/>
    </row>
    <row r="951" spans="2:4" ht="15.75" customHeight="1" x14ac:dyDescent="0.35">
      <c r="B951" s="27"/>
      <c r="C951" s="27"/>
      <c r="D951" s="27"/>
    </row>
    <row r="952" spans="2:4" ht="15.75" customHeight="1" x14ac:dyDescent="0.35">
      <c r="B952" s="27"/>
      <c r="C952" s="27"/>
      <c r="D952" s="27"/>
    </row>
    <row r="953" spans="2:4" ht="15.75" customHeight="1" x14ac:dyDescent="0.35">
      <c r="B953" s="27"/>
      <c r="C953" s="27"/>
      <c r="D953" s="27"/>
    </row>
    <row r="954" spans="2:4" ht="15.75" customHeight="1" x14ac:dyDescent="0.35">
      <c r="B954" s="27"/>
      <c r="C954" s="27"/>
      <c r="D954" s="27"/>
    </row>
    <row r="955" spans="2:4" ht="15.75" customHeight="1" x14ac:dyDescent="0.35">
      <c r="B955" s="27"/>
      <c r="C955" s="27"/>
      <c r="D955" s="27"/>
    </row>
    <row r="956" spans="2:4" ht="15.75" customHeight="1" x14ac:dyDescent="0.35">
      <c r="B956" s="27"/>
      <c r="C956" s="27"/>
      <c r="D956" s="27"/>
    </row>
    <row r="957" spans="2:4" ht="15.75" customHeight="1" x14ac:dyDescent="0.35">
      <c r="B957" s="27"/>
      <c r="C957" s="27"/>
      <c r="D957" s="27"/>
    </row>
    <row r="958" spans="2:4" ht="15.75" customHeight="1" x14ac:dyDescent="0.35">
      <c r="B958" s="27"/>
      <c r="C958" s="27"/>
      <c r="D958" s="27"/>
    </row>
    <row r="959" spans="2:4" ht="15.75" customHeight="1" x14ac:dyDescent="0.35">
      <c r="B959" s="27"/>
      <c r="C959" s="27"/>
      <c r="D959" s="27"/>
    </row>
    <row r="960" spans="2:4" ht="15.75" customHeight="1" x14ac:dyDescent="0.35">
      <c r="B960" s="27"/>
      <c r="C960" s="27"/>
      <c r="D960" s="27"/>
    </row>
    <row r="961" spans="2:4" ht="15.75" customHeight="1" x14ac:dyDescent="0.35">
      <c r="B961" s="27"/>
      <c r="C961" s="27"/>
      <c r="D961" s="27"/>
    </row>
    <row r="962" spans="2:4" ht="15.75" customHeight="1" x14ac:dyDescent="0.35">
      <c r="B962" s="27"/>
      <c r="C962" s="27"/>
      <c r="D962" s="27"/>
    </row>
    <row r="963" spans="2:4" ht="15.75" customHeight="1" x14ac:dyDescent="0.35">
      <c r="B963" s="27"/>
      <c r="C963" s="27"/>
      <c r="D963" s="27"/>
    </row>
    <row r="964" spans="2:4" ht="15.75" customHeight="1" x14ac:dyDescent="0.35">
      <c r="B964" s="27"/>
      <c r="C964" s="27"/>
      <c r="D964" s="27"/>
    </row>
    <row r="965" spans="2:4" ht="15.75" customHeight="1" x14ac:dyDescent="0.35">
      <c r="B965" s="27"/>
      <c r="C965" s="27"/>
      <c r="D965" s="27"/>
    </row>
    <row r="966" spans="2:4" ht="15.75" customHeight="1" x14ac:dyDescent="0.35">
      <c r="B966" s="27"/>
      <c r="C966" s="27"/>
      <c r="D966" s="27"/>
    </row>
    <row r="967" spans="2:4" ht="15.75" customHeight="1" x14ac:dyDescent="0.35">
      <c r="B967" s="27"/>
      <c r="C967" s="27"/>
      <c r="D967" s="27"/>
    </row>
    <row r="968" spans="2:4" ht="15.75" customHeight="1" x14ac:dyDescent="0.35">
      <c r="B968" s="27"/>
      <c r="C968" s="27"/>
      <c r="D968" s="27"/>
    </row>
    <row r="969" spans="2:4" ht="15.75" customHeight="1" x14ac:dyDescent="0.35">
      <c r="B969" s="27"/>
      <c r="C969" s="27"/>
      <c r="D969" s="27"/>
    </row>
    <row r="970" spans="2:4" ht="15.75" customHeight="1" x14ac:dyDescent="0.35">
      <c r="B970" s="27"/>
      <c r="C970" s="27"/>
      <c r="D970" s="27"/>
    </row>
    <row r="971" spans="2:4" ht="15.75" customHeight="1" x14ac:dyDescent="0.35">
      <c r="B971" s="27"/>
      <c r="C971" s="27"/>
      <c r="D971" s="27"/>
    </row>
    <row r="972" spans="2:4" ht="15.75" customHeight="1" x14ac:dyDescent="0.35">
      <c r="B972" s="27"/>
      <c r="C972" s="27"/>
      <c r="D972" s="27"/>
    </row>
    <row r="973" spans="2:4" ht="15.75" customHeight="1" x14ac:dyDescent="0.35">
      <c r="B973" s="27"/>
      <c r="C973" s="27"/>
      <c r="D973" s="27"/>
    </row>
    <row r="974" spans="2:4" ht="15.75" customHeight="1" x14ac:dyDescent="0.35">
      <c r="B974" s="27"/>
      <c r="C974" s="27"/>
      <c r="D974" s="27"/>
    </row>
    <row r="975" spans="2:4" ht="15.75" customHeight="1" x14ac:dyDescent="0.35">
      <c r="B975" s="27"/>
      <c r="C975" s="27"/>
      <c r="D975" s="27"/>
    </row>
    <row r="976" spans="2:4" ht="15.75" customHeight="1" x14ac:dyDescent="0.35">
      <c r="B976" s="27"/>
      <c r="C976" s="27"/>
      <c r="D976" s="27"/>
    </row>
    <row r="977" spans="2:4" ht="15.75" customHeight="1" x14ac:dyDescent="0.35">
      <c r="B977" s="27"/>
      <c r="C977" s="27"/>
      <c r="D977" s="27"/>
    </row>
    <row r="978" spans="2:4" ht="15.75" customHeight="1" x14ac:dyDescent="0.35">
      <c r="B978" s="27"/>
      <c r="C978" s="27"/>
      <c r="D978" s="27"/>
    </row>
    <row r="979" spans="2:4" ht="15.75" customHeight="1" x14ac:dyDescent="0.35">
      <c r="B979" s="27"/>
      <c r="C979" s="27"/>
      <c r="D979" s="27"/>
    </row>
    <row r="980" spans="2:4" ht="15.75" customHeight="1" x14ac:dyDescent="0.35">
      <c r="B980" s="27"/>
      <c r="C980" s="27"/>
      <c r="D980" s="27"/>
    </row>
    <row r="981" spans="2:4" ht="15.75" customHeight="1" x14ac:dyDescent="0.35">
      <c r="B981" s="27"/>
      <c r="C981" s="27"/>
      <c r="D981" s="27"/>
    </row>
    <row r="982" spans="2:4" ht="15.75" customHeight="1" x14ac:dyDescent="0.35">
      <c r="B982" s="27"/>
      <c r="C982" s="27"/>
      <c r="D982" s="27"/>
    </row>
    <row r="983" spans="2:4" ht="15.75" customHeight="1" x14ac:dyDescent="0.35">
      <c r="B983" s="27"/>
      <c r="C983" s="27"/>
      <c r="D983" s="27"/>
    </row>
    <row r="984" spans="2:4" ht="15.75" customHeight="1" x14ac:dyDescent="0.35">
      <c r="B984" s="27"/>
      <c r="C984" s="27"/>
      <c r="D984" s="27"/>
    </row>
    <row r="985" spans="2:4" ht="15.75" customHeight="1" x14ac:dyDescent="0.35">
      <c r="B985" s="27"/>
      <c r="C985" s="27"/>
      <c r="D985" s="27"/>
    </row>
    <row r="986" spans="2:4" ht="15.75" customHeight="1" x14ac:dyDescent="0.35">
      <c r="B986" s="27"/>
      <c r="C986" s="27"/>
      <c r="D986" s="27"/>
    </row>
    <row r="987" spans="2:4" ht="15.75" customHeight="1" x14ac:dyDescent="0.35">
      <c r="B987" s="27"/>
      <c r="C987" s="27"/>
      <c r="D987" s="27"/>
    </row>
    <row r="988" spans="2:4" ht="15.75" customHeight="1" x14ac:dyDescent="0.35">
      <c r="B988" s="27"/>
      <c r="C988" s="27"/>
      <c r="D988" s="27"/>
    </row>
    <row r="989" spans="2:4" ht="15.75" customHeight="1" x14ac:dyDescent="0.35">
      <c r="B989" s="27"/>
      <c r="C989" s="27"/>
      <c r="D989" s="27"/>
    </row>
    <row r="990" spans="2:4" ht="15.75" customHeight="1" x14ac:dyDescent="0.35">
      <c r="B990" s="27"/>
      <c r="C990" s="27"/>
      <c r="D990" s="27"/>
    </row>
    <row r="991" spans="2:4" ht="15.75" customHeight="1" x14ac:dyDescent="0.35">
      <c r="B991" s="27"/>
      <c r="C991" s="27"/>
      <c r="D991" s="27"/>
    </row>
    <row r="992" spans="2:4" ht="15.75" customHeight="1" x14ac:dyDescent="0.35">
      <c r="B992" s="27"/>
      <c r="C992" s="27"/>
      <c r="D992" s="27"/>
    </row>
    <row r="993" spans="2:4" ht="15.75" customHeight="1" x14ac:dyDescent="0.35">
      <c r="B993" s="27"/>
      <c r="C993" s="27"/>
      <c r="D993" s="27"/>
    </row>
    <row r="994" spans="2:4" ht="15.75" customHeight="1" x14ac:dyDescent="0.35">
      <c r="B994" s="27"/>
      <c r="C994" s="27"/>
      <c r="D994" s="27"/>
    </row>
    <row r="995" spans="2:4" ht="15.75" customHeight="1" x14ac:dyDescent="0.35">
      <c r="B995" s="27"/>
      <c r="C995" s="27"/>
      <c r="D995" s="27"/>
    </row>
    <row r="996" spans="2:4" ht="15.75" customHeight="1" x14ac:dyDescent="0.35">
      <c r="B996" s="27"/>
      <c r="C996" s="27"/>
      <c r="D996" s="27"/>
    </row>
    <row r="997" spans="2:4" ht="15.75" customHeight="1" x14ac:dyDescent="0.35">
      <c r="B997" s="27"/>
      <c r="C997" s="27"/>
      <c r="D997" s="27"/>
    </row>
    <row r="998" spans="2:4" ht="15.75" customHeight="1" x14ac:dyDescent="0.35">
      <c r="B998" s="27"/>
      <c r="C998" s="27"/>
      <c r="D998" s="27"/>
    </row>
    <row r="999" spans="2:4" ht="15.75" customHeight="1" x14ac:dyDescent="0.35">
      <c r="B999" s="27"/>
      <c r="C999" s="27"/>
      <c r="D999" s="27"/>
    </row>
    <row r="1000" spans="2:4" ht="15.75" customHeight="1" x14ac:dyDescent="0.35">
      <c r="B1000" s="27"/>
      <c r="C1000" s="27"/>
      <c r="D1000" s="27"/>
    </row>
    <row r="1001" spans="2:4" ht="15.75" customHeight="1" x14ac:dyDescent="0.35">
      <c r="B1001" s="27"/>
      <c r="C1001" s="27"/>
      <c r="D1001" s="27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0"/>
  <sheetViews>
    <sheetView tabSelected="1" topLeftCell="G23" workbookViewId="0"/>
  </sheetViews>
  <sheetFormatPr defaultColWidth="14.453125" defaultRowHeight="15" customHeight="1" x14ac:dyDescent="0.35"/>
  <cols>
    <col min="1" max="1" width="8.7265625" customWidth="1"/>
    <col min="2" max="2" width="9.54296875" customWidth="1"/>
    <col min="3" max="3" width="19.26953125" customWidth="1"/>
    <col min="4" max="4" width="7" customWidth="1"/>
    <col min="5" max="6" width="8.7265625" customWidth="1"/>
    <col min="7" max="7" width="18.26953125" customWidth="1"/>
    <col min="8" max="8" width="16.7265625" customWidth="1"/>
    <col min="9" max="9" width="19.26953125" customWidth="1"/>
    <col min="10" max="10" width="26.08984375" customWidth="1"/>
    <col min="11" max="26" width="8.7265625" customWidth="1"/>
  </cols>
  <sheetData>
    <row r="1" spans="1:12" ht="14.5" x14ac:dyDescent="0.35">
      <c r="A1" s="58" t="s">
        <v>117</v>
      </c>
      <c r="L1" s="59" t="str">
        <f>CONCATENATE("Sensitivity of ",$L$4," to ","Effect of change in value of capacity of store")</f>
        <v>Sensitivity of $C$14 to Effect of change in value of capacity of store</v>
      </c>
    </row>
    <row r="3" spans="1:12" ht="14.5" x14ac:dyDescent="0.35">
      <c r="A3" s="60" t="s">
        <v>118</v>
      </c>
      <c r="L3" s="60" t="s">
        <v>119</v>
      </c>
    </row>
    <row r="4" spans="1:12" ht="32.5" x14ac:dyDescent="0.35">
      <c r="B4" s="61" t="s">
        <v>120</v>
      </c>
      <c r="C4" s="61" t="s">
        <v>121</v>
      </c>
      <c r="D4" s="61" t="s">
        <v>122</v>
      </c>
      <c r="E4" s="61" t="s">
        <v>123</v>
      </c>
      <c r="F4" s="61" t="s">
        <v>124</v>
      </c>
      <c r="G4" s="61" t="s">
        <v>125</v>
      </c>
      <c r="H4" s="61" t="s">
        <v>126</v>
      </c>
      <c r="I4" s="61" t="s">
        <v>127</v>
      </c>
      <c r="J4" s="61" t="s">
        <v>128</v>
      </c>
      <c r="K4" s="59">
        <f>MATCH($L$4,'Capacity-One way analysis'!OutputAddresses,0)</f>
        <v>1</v>
      </c>
      <c r="L4" s="62" t="s">
        <v>120</v>
      </c>
    </row>
    <row r="5" spans="1:12" ht="14.5" x14ac:dyDescent="0.35">
      <c r="A5" s="63">
        <v>3000</v>
      </c>
      <c r="B5" s="64" t="s">
        <v>129</v>
      </c>
      <c r="C5" s="65"/>
      <c r="D5" s="65"/>
      <c r="E5" s="65"/>
      <c r="F5" s="65"/>
      <c r="G5" s="65"/>
      <c r="H5" s="65"/>
      <c r="I5" s="65"/>
      <c r="J5" s="66"/>
      <c r="L5" s="60" t="str">
        <f t="array" ref="L5">INDEX('Capacity-One way analysis'!OutputValues,1,$K$4)</f>
        <v>Not feasible</v>
      </c>
    </row>
    <row r="6" spans="1:12" ht="14.5" x14ac:dyDescent="0.35">
      <c r="A6" s="63">
        <v>3100</v>
      </c>
      <c r="B6" s="67" t="s">
        <v>129</v>
      </c>
      <c r="J6" s="68"/>
      <c r="L6" s="60" t="str">
        <f t="array" ref="L6">INDEX('Capacity-One way analysis'!OutputValues,2,$K$4)</f>
        <v>Not feasible</v>
      </c>
    </row>
    <row r="7" spans="1:12" ht="14.5" x14ac:dyDescent="0.35">
      <c r="A7" s="63">
        <v>3200</v>
      </c>
      <c r="B7" s="67" t="s">
        <v>129</v>
      </c>
      <c r="J7" s="68"/>
      <c r="L7" s="60" t="str">
        <f t="array" ref="L7">INDEX('Capacity-One way analysis'!OutputValues,3,$K$4)</f>
        <v>Not feasible</v>
      </c>
    </row>
    <row r="8" spans="1:12" ht="14.5" x14ac:dyDescent="0.35">
      <c r="A8" s="63">
        <v>3300</v>
      </c>
      <c r="B8" s="67" t="s">
        <v>129</v>
      </c>
      <c r="J8" s="68"/>
      <c r="L8" s="60" t="str">
        <f t="array" ref="L8">INDEX('Capacity-One way analysis'!OutputValues,4,$K$4)</f>
        <v>Not feasible</v>
      </c>
    </row>
    <row r="9" spans="1:12" ht="14.5" x14ac:dyDescent="0.35">
      <c r="A9" s="63">
        <v>3400</v>
      </c>
      <c r="B9" s="67" t="s">
        <v>129</v>
      </c>
      <c r="J9" s="68"/>
      <c r="L9" s="60" t="str">
        <f t="array" ref="L9">INDEX('Capacity-One way analysis'!OutputValues,5,$K$4)</f>
        <v>Not feasible</v>
      </c>
    </row>
    <row r="10" spans="1:12" ht="14.5" x14ac:dyDescent="0.35">
      <c r="A10" s="63">
        <v>3500</v>
      </c>
      <c r="B10" s="69">
        <v>132040</v>
      </c>
      <c r="C10" s="70">
        <v>120</v>
      </c>
      <c r="D10" s="70">
        <v>340</v>
      </c>
      <c r="E10" s="70">
        <v>600</v>
      </c>
      <c r="F10" s="70">
        <v>480</v>
      </c>
      <c r="G10" s="70">
        <v>180</v>
      </c>
      <c r="H10" s="70">
        <v>96</v>
      </c>
      <c r="I10" s="70">
        <v>144</v>
      </c>
      <c r="J10" s="71">
        <v>108</v>
      </c>
      <c r="L10" s="72">
        <f t="array" ref="L10">INDEX('Capacity-One way analysis'!OutputValues,6,$K$4)</f>
        <v>132040</v>
      </c>
    </row>
    <row r="11" spans="1:12" ht="14.5" x14ac:dyDescent="0.35">
      <c r="A11" s="63">
        <v>3600</v>
      </c>
      <c r="B11" s="69">
        <v>152040</v>
      </c>
      <c r="C11" s="70">
        <v>120</v>
      </c>
      <c r="D11" s="70">
        <v>540</v>
      </c>
      <c r="E11" s="70">
        <v>600</v>
      </c>
      <c r="F11" s="70">
        <v>480</v>
      </c>
      <c r="G11" s="70">
        <v>180</v>
      </c>
      <c r="H11" s="70">
        <v>96</v>
      </c>
      <c r="I11" s="70">
        <v>144</v>
      </c>
      <c r="J11" s="71">
        <v>108</v>
      </c>
      <c r="L11" s="72">
        <f t="array" ref="L11">INDEX('Capacity-One way analysis'!OutputValues,7,$K$4)</f>
        <v>152040</v>
      </c>
    </row>
    <row r="12" spans="1:12" ht="14.5" x14ac:dyDescent="0.35">
      <c r="A12" s="63">
        <v>3700</v>
      </c>
      <c r="B12" s="69">
        <v>172040</v>
      </c>
      <c r="C12" s="70">
        <v>120</v>
      </c>
      <c r="D12" s="70">
        <v>740</v>
      </c>
      <c r="E12" s="70">
        <v>600</v>
      </c>
      <c r="F12" s="70">
        <v>480</v>
      </c>
      <c r="G12" s="70">
        <v>180</v>
      </c>
      <c r="H12" s="70">
        <v>96</v>
      </c>
      <c r="I12" s="70">
        <v>144</v>
      </c>
      <c r="J12" s="71">
        <v>108</v>
      </c>
      <c r="L12" s="72">
        <f t="array" ref="L12">INDEX('Capacity-One way analysis'!OutputValues,8,$K$4)</f>
        <v>172040</v>
      </c>
    </row>
    <row r="13" spans="1:12" ht="14.5" x14ac:dyDescent="0.35">
      <c r="A13" s="63">
        <v>3800</v>
      </c>
      <c r="B13" s="69">
        <v>178070</v>
      </c>
      <c r="C13" s="70">
        <v>120</v>
      </c>
      <c r="D13" s="70">
        <v>800</v>
      </c>
      <c r="E13" s="70">
        <v>600</v>
      </c>
      <c r="F13" s="70">
        <v>482</v>
      </c>
      <c r="G13" s="70">
        <v>180</v>
      </c>
      <c r="H13" s="70">
        <v>96</v>
      </c>
      <c r="I13" s="70">
        <v>144</v>
      </c>
      <c r="J13" s="71">
        <v>108</v>
      </c>
      <c r="L13" s="72">
        <f t="array" ref="L13">INDEX('Capacity-One way analysis'!OutputValues,9,$K$4)</f>
        <v>178070</v>
      </c>
    </row>
    <row r="14" spans="1:12" ht="14.5" x14ac:dyDescent="0.35">
      <c r="A14" s="63">
        <v>3900</v>
      </c>
      <c r="B14" s="69">
        <v>178070</v>
      </c>
      <c r="C14" s="70">
        <v>120</v>
      </c>
      <c r="D14" s="70">
        <v>800</v>
      </c>
      <c r="E14" s="70">
        <v>600</v>
      </c>
      <c r="F14" s="70">
        <v>482</v>
      </c>
      <c r="G14" s="70">
        <v>180</v>
      </c>
      <c r="H14" s="70">
        <v>96</v>
      </c>
      <c r="I14" s="70">
        <v>144</v>
      </c>
      <c r="J14" s="71">
        <v>108</v>
      </c>
      <c r="L14" s="72">
        <f t="array" ref="L14">INDEX('Capacity-One way analysis'!OutputValues,10,$K$4)</f>
        <v>178070</v>
      </c>
    </row>
    <row r="15" spans="1:12" ht="14.5" x14ac:dyDescent="0.35">
      <c r="A15" s="63">
        <v>4000</v>
      </c>
      <c r="B15" s="69">
        <v>178070</v>
      </c>
      <c r="C15" s="70">
        <v>120</v>
      </c>
      <c r="D15" s="70">
        <v>800</v>
      </c>
      <c r="E15" s="70">
        <v>600</v>
      </c>
      <c r="F15" s="70">
        <v>482</v>
      </c>
      <c r="G15" s="70">
        <v>180</v>
      </c>
      <c r="H15" s="70">
        <v>96</v>
      </c>
      <c r="I15" s="70">
        <v>144</v>
      </c>
      <c r="J15" s="71">
        <v>108</v>
      </c>
      <c r="L15" s="72">
        <f t="array" ref="L15">INDEX('Capacity-One way analysis'!OutputValues,11,$K$4)</f>
        <v>178070</v>
      </c>
    </row>
    <row r="16" spans="1:12" ht="14.5" x14ac:dyDescent="0.35">
      <c r="A16" s="63">
        <v>4100</v>
      </c>
      <c r="B16" s="69">
        <v>178070</v>
      </c>
      <c r="C16" s="70">
        <v>120</v>
      </c>
      <c r="D16" s="70">
        <v>800</v>
      </c>
      <c r="E16" s="70">
        <v>600</v>
      </c>
      <c r="F16" s="70">
        <v>482</v>
      </c>
      <c r="G16" s="70">
        <v>180</v>
      </c>
      <c r="H16" s="70">
        <v>96</v>
      </c>
      <c r="I16" s="70">
        <v>144</v>
      </c>
      <c r="J16" s="71">
        <v>108</v>
      </c>
      <c r="L16" s="72">
        <f t="array" ref="L16">INDEX('Capacity-One way analysis'!OutputValues,12,$K$4)</f>
        <v>178070</v>
      </c>
    </row>
    <row r="17" spans="1:12" ht="14.5" x14ac:dyDescent="0.35">
      <c r="A17" s="63">
        <v>4200</v>
      </c>
      <c r="B17" s="69">
        <v>178070</v>
      </c>
      <c r="C17" s="70">
        <v>120</v>
      </c>
      <c r="D17" s="70">
        <v>800</v>
      </c>
      <c r="E17" s="70">
        <v>600</v>
      </c>
      <c r="F17" s="70">
        <v>482</v>
      </c>
      <c r="G17" s="70">
        <v>180</v>
      </c>
      <c r="H17" s="70">
        <v>96</v>
      </c>
      <c r="I17" s="70">
        <v>144</v>
      </c>
      <c r="J17" s="71">
        <v>108</v>
      </c>
      <c r="L17" s="72">
        <f t="array" ref="L17">INDEX('Capacity-One way analysis'!OutputValues,13,$K$4)</f>
        <v>178070</v>
      </c>
    </row>
    <row r="18" spans="1:12" ht="14.5" x14ac:dyDescent="0.35">
      <c r="A18" s="63">
        <v>4300</v>
      </c>
      <c r="B18" s="69">
        <v>178070</v>
      </c>
      <c r="C18" s="70">
        <v>120</v>
      </c>
      <c r="D18" s="70">
        <v>800</v>
      </c>
      <c r="E18" s="70">
        <v>600</v>
      </c>
      <c r="F18" s="70">
        <v>482</v>
      </c>
      <c r="G18" s="70">
        <v>180</v>
      </c>
      <c r="H18" s="70">
        <v>96</v>
      </c>
      <c r="I18" s="70">
        <v>144</v>
      </c>
      <c r="J18" s="71">
        <v>108</v>
      </c>
      <c r="L18" s="72">
        <f t="array" ref="L18">INDEX('Capacity-One way analysis'!OutputValues,14,$K$4)</f>
        <v>178070</v>
      </c>
    </row>
    <row r="19" spans="1:12" ht="14.5" x14ac:dyDescent="0.35">
      <c r="A19" s="63">
        <v>4400</v>
      </c>
      <c r="B19" s="69">
        <v>178070</v>
      </c>
      <c r="C19" s="70">
        <v>120</v>
      </c>
      <c r="D19" s="70">
        <v>800</v>
      </c>
      <c r="E19" s="70">
        <v>600</v>
      </c>
      <c r="F19" s="70">
        <v>482</v>
      </c>
      <c r="G19" s="70">
        <v>180</v>
      </c>
      <c r="H19" s="70">
        <v>96</v>
      </c>
      <c r="I19" s="70">
        <v>144</v>
      </c>
      <c r="J19" s="71">
        <v>108</v>
      </c>
      <c r="L19" s="72">
        <f t="array" ref="L19">INDEX('Capacity-One way analysis'!OutputValues,15,$K$4)</f>
        <v>178070</v>
      </c>
    </row>
    <row r="20" spans="1:12" ht="14.5" x14ac:dyDescent="0.35">
      <c r="A20" s="63">
        <v>4500</v>
      </c>
      <c r="B20" s="69">
        <v>178070</v>
      </c>
      <c r="C20" s="70">
        <v>120</v>
      </c>
      <c r="D20" s="70">
        <v>800</v>
      </c>
      <c r="E20" s="70">
        <v>600</v>
      </c>
      <c r="F20" s="70">
        <v>482</v>
      </c>
      <c r="G20" s="70">
        <v>180</v>
      </c>
      <c r="H20" s="70">
        <v>96</v>
      </c>
      <c r="I20" s="70">
        <v>144</v>
      </c>
      <c r="J20" s="71">
        <v>108</v>
      </c>
      <c r="L20" s="72">
        <f t="array" ref="L20">INDEX('Capacity-One way analysis'!OutputValues,16,$K$4)</f>
        <v>178070</v>
      </c>
    </row>
    <row r="21" spans="1:12" ht="15.75" customHeight="1" x14ac:dyDescent="0.35">
      <c r="A21" s="63">
        <v>4600</v>
      </c>
      <c r="B21" s="69">
        <v>178070</v>
      </c>
      <c r="C21" s="70">
        <v>120</v>
      </c>
      <c r="D21" s="70">
        <v>800</v>
      </c>
      <c r="E21" s="70">
        <v>600</v>
      </c>
      <c r="F21" s="70">
        <v>482</v>
      </c>
      <c r="G21" s="70">
        <v>180</v>
      </c>
      <c r="H21" s="70">
        <v>96</v>
      </c>
      <c r="I21" s="70">
        <v>144</v>
      </c>
      <c r="J21" s="71">
        <v>108</v>
      </c>
      <c r="L21" s="72">
        <f t="array" ref="L21">INDEX('Capacity-One way analysis'!OutputValues,17,$K$4)</f>
        <v>178070</v>
      </c>
    </row>
    <row r="22" spans="1:12" ht="15.75" customHeight="1" x14ac:dyDescent="0.35">
      <c r="A22" s="63">
        <v>4700</v>
      </c>
      <c r="B22" s="69">
        <v>178070</v>
      </c>
      <c r="C22" s="70">
        <v>120</v>
      </c>
      <c r="D22" s="70">
        <v>800</v>
      </c>
      <c r="E22" s="70">
        <v>600</v>
      </c>
      <c r="F22" s="70">
        <v>482</v>
      </c>
      <c r="G22" s="70">
        <v>180</v>
      </c>
      <c r="H22" s="70">
        <v>96</v>
      </c>
      <c r="I22" s="70">
        <v>144</v>
      </c>
      <c r="J22" s="71">
        <v>108</v>
      </c>
      <c r="L22" s="72">
        <f t="array" ref="L22">INDEX('Capacity-One way analysis'!OutputValues,18,$K$4)</f>
        <v>178070</v>
      </c>
    </row>
    <row r="23" spans="1:12" ht="15.75" customHeight="1" x14ac:dyDescent="0.35">
      <c r="A23" s="63">
        <v>4800</v>
      </c>
      <c r="B23" s="69">
        <v>178070</v>
      </c>
      <c r="C23" s="70">
        <v>120</v>
      </c>
      <c r="D23" s="70">
        <v>800</v>
      </c>
      <c r="E23" s="70">
        <v>600</v>
      </c>
      <c r="F23" s="70">
        <v>482</v>
      </c>
      <c r="G23" s="70">
        <v>180</v>
      </c>
      <c r="H23" s="70">
        <v>96</v>
      </c>
      <c r="I23" s="70">
        <v>144</v>
      </c>
      <c r="J23" s="71">
        <v>108</v>
      </c>
      <c r="L23" s="72">
        <f t="array" ref="L23">INDEX('Capacity-One way analysis'!OutputValues,19,$K$4)</f>
        <v>178070</v>
      </c>
    </row>
    <row r="24" spans="1:12" ht="15.75" customHeight="1" x14ac:dyDescent="0.35">
      <c r="A24" s="63">
        <v>4900</v>
      </c>
      <c r="B24" s="69">
        <v>178070</v>
      </c>
      <c r="C24" s="70">
        <v>120</v>
      </c>
      <c r="D24" s="70">
        <v>800</v>
      </c>
      <c r="E24" s="70">
        <v>600</v>
      </c>
      <c r="F24" s="70">
        <v>482</v>
      </c>
      <c r="G24" s="70">
        <v>180</v>
      </c>
      <c r="H24" s="70">
        <v>96</v>
      </c>
      <c r="I24" s="70">
        <v>144</v>
      </c>
      <c r="J24" s="71">
        <v>108</v>
      </c>
      <c r="L24" s="72">
        <f t="array" ref="L24">INDEX('Capacity-One way analysis'!OutputValues,20,$K$4)</f>
        <v>178070</v>
      </c>
    </row>
    <row r="25" spans="1:12" ht="15.75" customHeight="1" x14ac:dyDescent="0.35">
      <c r="A25" s="63">
        <v>5000</v>
      </c>
      <c r="B25" s="73">
        <v>178070</v>
      </c>
      <c r="C25" s="74">
        <v>120</v>
      </c>
      <c r="D25" s="74">
        <v>800</v>
      </c>
      <c r="E25" s="74">
        <v>600</v>
      </c>
      <c r="F25" s="74">
        <v>482</v>
      </c>
      <c r="G25" s="74">
        <v>180</v>
      </c>
      <c r="H25" s="74">
        <v>96</v>
      </c>
      <c r="I25" s="74">
        <v>144</v>
      </c>
      <c r="J25" s="75">
        <v>108</v>
      </c>
      <c r="L25" s="72">
        <f t="array" ref="L25">INDEX('Capacity-One way analysis'!OutputValues,21,$K$4)</f>
        <v>178070</v>
      </c>
    </row>
    <row r="26" spans="1:12" ht="15.75" customHeight="1" x14ac:dyDescent="0.35">
      <c r="B26" s="76" t="s">
        <v>130</v>
      </c>
      <c r="C26" s="33" t="s">
        <v>45</v>
      </c>
      <c r="D26" s="33" t="s">
        <v>11</v>
      </c>
      <c r="E26" s="33" t="s">
        <v>12</v>
      </c>
      <c r="F26" s="33" t="s">
        <v>13</v>
      </c>
      <c r="G26" s="33" t="s">
        <v>14</v>
      </c>
      <c r="H26" s="33" t="s">
        <v>15</v>
      </c>
      <c r="I26" s="33" t="s">
        <v>16</v>
      </c>
      <c r="J26" s="33" t="s">
        <v>17</v>
      </c>
    </row>
    <row r="27" spans="1:12" ht="15.75" customHeight="1" x14ac:dyDescent="0.35"/>
    <row r="28" spans="1:12" ht="15.75" customHeight="1" x14ac:dyDescent="0.35"/>
    <row r="29" spans="1:12" ht="15.75" customHeight="1" x14ac:dyDescent="0.35"/>
    <row r="30" spans="1:12" ht="15.75" customHeight="1" x14ac:dyDescent="0.35"/>
    <row r="31" spans="1:12" ht="15.75" customHeight="1" x14ac:dyDescent="0.35"/>
    <row r="32" spans="1:1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dataValidations count="1">
    <dataValidation type="list" allowBlank="1" showErrorMessage="1" sqref="L4" xr:uid="{00000000-0002-0000-0200-000000000000}">
      <formula1>'Capacity-One way analysis'!OutputAddresses</formula1>
    </dataValidation>
  </dataValidations>
  <pageMargins left="0.7" right="0.7" top="0.75" bottom="0.75" header="0" footer="0"/>
  <pageSetup orientation="landscape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00"/>
  <sheetViews>
    <sheetView workbookViewId="0">
      <selection activeCell="N16" sqref="N16"/>
    </sheetView>
  </sheetViews>
  <sheetFormatPr defaultColWidth="14.453125" defaultRowHeight="15" customHeight="1" x14ac:dyDescent="0.35"/>
  <cols>
    <col min="1" max="1" width="8.7265625" customWidth="1"/>
    <col min="2" max="2" width="9.54296875" customWidth="1"/>
    <col min="3" max="26" width="8.7265625" customWidth="1"/>
  </cols>
  <sheetData>
    <row r="1" spans="1:12" ht="14.5" x14ac:dyDescent="0.35">
      <c r="A1" s="58" t="s">
        <v>117</v>
      </c>
      <c r="L1" s="59" t="str">
        <f>CONCATENATE("Sensitivity of ",$L$4," to ","Effect of change in value of budget")</f>
        <v>Sensitivity of $C$14 to Effect of change in value of budget</v>
      </c>
    </row>
    <row r="3" spans="1:12" ht="14.5" x14ac:dyDescent="0.35">
      <c r="A3" s="60" t="s">
        <v>131</v>
      </c>
      <c r="L3" s="60" t="s">
        <v>119</v>
      </c>
    </row>
    <row r="4" spans="1:12" ht="32.5" x14ac:dyDescent="0.35">
      <c r="B4" s="61" t="s">
        <v>120</v>
      </c>
      <c r="C4" s="61" t="s">
        <v>121</v>
      </c>
      <c r="D4" s="61" t="s">
        <v>122</v>
      </c>
      <c r="E4" s="61" t="s">
        <v>123</v>
      </c>
      <c r="F4" s="61" t="s">
        <v>124</v>
      </c>
      <c r="G4" s="61" t="s">
        <v>125</v>
      </c>
      <c r="H4" s="61" t="s">
        <v>126</v>
      </c>
      <c r="I4" s="61" t="s">
        <v>127</v>
      </c>
      <c r="J4" s="61" t="s">
        <v>128</v>
      </c>
      <c r="K4" s="59">
        <f>MATCH($L$4,'Budget-one way analysis'!OutputAddresses,0)</f>
        <v>1</v>
      </c>
      <c r="L4" s="62" t="s">
        <v>120</v>
      </c>
    </row>
    <row r="5" spans="1:12" ht="14.5" x14ac:dyDescent="0.35">
      <c r="A5" s="60">
        <v>150000</v>
      </c>
      <c r="B5" s="64" t="s">
        <v>129</v>
      </c>
      <c r="C5" s="65"/>
      <c r="D5" s="65"/>
      <c r="E5" s="65"/>
      <c r="F5" s="65"/>
      <c r="G5" s="65"/>
      <c r="H5" s="65"/>
      <c r="I5" s="65"/>
      <c r="J5" s="66"/>
      <c r="L5" s="60" t="str">
        <f t="array" ref="L5">INDEX('Budget-one way analysis'!OutputValues,1,$K$4)</f>
        <v>Not feasible</v>
      </c>
    </row>
    <row r="6" spans="1:12" ht="14.5" x14ac:dyDescent="0.35">
      <c r="A6" s="60">
        <v>160000</v>
      </c>
      <c r="B6" s="67" t="s">
        <v>129</v>
      </c>
      <c r="J6" s="68"/>
      <c r="L6" s="60" t="str">
        <f t="array" ref="L6">INDEX('Budget-one way analysis'!OutputValues,2,$K$4)</f>
        <v>Not feasible</v>
      </c>
    </row>
    <row r="7" spans="1:12" ht="14.5" x14ac:dyDescent="0.35">
      <c r="A7" s="60">
        <v>170000</v>
      </c>
      <c r="B7" s="67" t="s">
        <v>129</v>
      </c>
      <c r="J7" s="68"/>
      <c r="L7" s="60" t="str">
        <f t="array" ref="L7">INDEX('Budget-one way analysis'!OutputValues,3,$K$4)</f>
        <v>Not feasible</v>
      </c>
    </row>
    <row r="8" spans="1:12" ht="14.5" x14ac:dyDescent="0.35">
      <c r="A8" s="60">
        <v>180000</v>
      </c>
      <c r="B8" s="69">
        <v>138070</v>
      </c>
      <c r="C8" s="70">
        <v>120</v>
      </c>
      <c r="D8" s="70">
        <v>400</v>
      </c>
      <c r="E8" s="70">
        <v>600</v>
      </c>
      <c r="F8" s="70">
        <v>482</v>
      </c>
      <c r="G8" s="70">
        <v>180</v>
      </c>
      <c r="H8" s="70">
        <v>96</v>
      </c>
      <c r="I8" s="70">
        <v>144</v>
      </c>
      <c r="J8" s="71">
        <v>108</v>
      </c>
      <c r="L8" s="72">
        <f t="array" ref="L8">INDEX('Budget-one way analysis'!OutputValues,4,$K$4)</f>
        <v>138070</v>
      </c>
    </row>
    <row r="9" spans="1:12" ht="14.5" x14ac:dyDescent="0.35">
      <c r="A9" s="60">
        <v>190000</v>
      </c>
      <c r="B9" s="69">
        <v>152040</v>
      </c>
      <c r="C9" s="70">
        <v>120</v>
      </c>
      <c r="D9" s="70">
        <v>540</v>
      </c>
      <c r="E9" s="70">
        <v>600</v>
      </c>
      <c r="F9" s="70">
        <v>480</v>
      </c>
      <c r="G9" s="70">
        <v>180</v>
      </c>
      <c r="H9" s="70">
        <v>96</v>
      </c>
      <c r="I9" s="70">
        <v>144</v>
      </c>
      <c r="J9" s="71">
        <v>108</v>
      </c>
      <c r="L9" s="72">
        <f t="array" ref="L9">INDEX('Budget-one way analysis'!OutputValues,5,$K$4)</f>
        <v>152040</v>
      </c>
    </row>
    <row r="10" spans="1:12" ht="14.5" x14ac:dyDescent="0.35">
      <c r="A10" s="60">
        <v>200000</v>
      </c>
      <c r="B10" s="69">
        <v>152040</v>
      </c>
      <c r="C10" s="70">
        <v>120</v>
      </c>
      <c r="D10" s="70">
        <v>540</v>
      </c>
      <c r="E10" s="70">
        <v>600</v>
      </c>
      <c r="F10" s="70">
        <v>480</v>
      </c>
      <c r="G10" s="70">
        <v>180</v>
      </c>
      <c r="H10" s="70">
        <v>96</v>
      </c>
      <c r="I10" s="70">
        <v>144</v>
      </c>
      <c r="J10" s="71">
        <v>108</v>
      </c>
      <c r="L10" s="72">
        <f t="array" ref="L10">INDEX('Budget-one way analysis'!OutputValues,6,$K$4)</f>
        <v>152040</v>
      </c>
    </row>
    <row r="11" spans="1:12" ht="14.5" x14ac:dyDescent="0.35">
      <c r="A11" s="60">
        <v>210000</v>
      </c>
      <c r="B11" s="69">
        <v>152040</v>
      </c>
      <c r="C11" s="70">
        <v>120</v>
      </c>
      <c r="D11" s="70">
        <v>540</v>
      </c>
      <c r="E11" s="70">
        <v>600</v>
      </c>
      <c r="F11" s="70">
        <v>480</v>
      </c>
      <c r="G11" s="70">
        <v>180</v>
      </c>
      <c r="H11" s="70">
        <v>96</v>
      </c>
      <c r="I11" s="70">
        <v>144</v>
      </c>
      <c r="J11" s="71">
        <v>108</v>
      </c>
      <c r="L11" s="72">
        <f t="array" ref="L11">INDEX('Budget-one way analysis'!OutputValues,7,$K$4)</f>
        <v>152040</v>
      </c>
    </row>
    <row r="12" spans="1:12" ht="14.5" x14ac:dyDescent="0.35">
      <c r="A12" s="60">
        <v>220000</v>
      </c>
      <c r="B12" s="69">
        <v>152040</v>
      </c>
      <c r="C12" s="70">
        <v>120</v>
      </c>
      <c r="D12" s="70">
        <v>540</v>
      </c>
      <c r="E12" s="70">
        <v>600</v>
      </c>
      <c r="F12" s="70">
        <v>480</v>
      </c>
      <c r="G12" s="70">
        <v>180</v>
      </c>
      <c r="H12" s="70">
        <v>96</v>
      </c>
      <c r="I12" s="70">
        <v>144</v>
      </c>
      <c r="J12" s="71">
        <v>108</v>
      </c>
      <c r="L12" s="72">
        <f t="array" ref="L12">INDEX('Budget-one way analysis'!OutputValues,8,$K$4)</f>
        <v>152040</v>
      </c>
    </row>
    <row r="13" spans="1:12" ht="14.5" x14ac:dyDescent="0.35">
      <c r="A13" s="60">
        <v>230000</v>
      </c>
      <c r="B13" s="69">
        <v>152040</v>
      </c>
      <c r="C13" s="70">
        <v>120</v>
      </c>
      <c r="D13" s="70">
        <v>540</v>
      </c>
      <c r="E13" s="70">
        <v>600</v>
      </c>
      <c r="F13" s="70">
        <v>480</v>
      </c>
      <c r="G13" s="70">
        <v>180</v>
      </c>
      <c r="H13" s="70">
        <v>96</v>
      </c>
      <c r="I13" s="70">
        <v>144</v>
      </c>
      <c r="J13" s="71">
        <v>108</v>
      </c>
      <c r="L13" s="72">
        <f t="array" ref="L13">INDEX('Budget-one way analysis'!OutputValues,9,$K$4)</f>
        <v>152040</v>
      </c>
    </row>
    <row r="14" spans="1:12" ht="14.5" x14ac:dyDescent="0.35">
      <c r="A14" s="60">
        <v>240000</v>
      </c>
      <c r="B14" s="69">
        <v>152040</v>
      </c>
      <c r="C14" s="70">
        <v>120</v>
      </c>
      <c r="D14" s="70">
        <v>540</v>
      </c>
      <c r="E14" s="70">
        <v>600</v>
      </c>
      <c r="F14" s="70">
        <v>480</v>
      </c>
      <c r="G14" s="70">
        <v>180</v>
      </c>
      <c r="H14" s="70">
        <v>96</v>
      </c>
      <c r="I14" s="70">
        <v>144</v>
      </c>
      <c r="J14" s="71">
        <v>108</v>
      </c>
      <c r="L14" s="72">
        <f t="array" ref="L14">INDEX('Budget-one way analysis'!OutputValues,10,$K$4)</f>
        <v>152040</v>
      </c>
    </row>
    <row r="15" spans="1:12" ht="14.5" x14ac:dyDescent="0.35">
      <c r="A15" s="60">
        <v>250000</v>
      </c>
      <c r="B15" s="69">
        <v>152040</v>
      </c>
      <c r="C15" s="70">
        <v>120</v>
      </c>
      <c r="D15" s="70">
        <v>540</v>
      </c>
      <c r="E15" s="70">
        <v>600</v>
      </c>
      <c r="F15" s="70">
        <v>480</v>
      </c>
      <c r="G15" s="70">
        <v>180</v>
      </c>
      <c r="H15" s="70">
        <v>96</v>
      </c>
      <c r="I15" s="70">
        <v>144</v>
      </c>
      <c r="J15" s="71">
        <v>108</v>
      </c>
      <c r="L15" s="72">
        <f t="array" ref="L15">INDEX('Budget-one way analysis'!OutputValues,11,$K$4)</f>
        <v>152040</v>
      </c>
    </row>
    <row r="16" spans="1:12" ht="14.5" x14ac:dyDescent="0.35">
      <c r="A16" s="60">
        <v>260000</v>
      </c>
      <c r="B16" s="69">
        <v>152040</v>
      </c>
      <c r="C16" s="70">
        <v>120</v>
      </c>
      <c r="D16" s="70">
        <v>540</v>
      </c>
      <c r="E16" s="70">
        <v>600</v>
      </c>
      <c r="F16" s="70">
        <v>480</v>
      </c>
      <c r="G16" s="70">
        <v>180</v>
      </c>
      <c r="H16" s="70">
        <v>96</v>
      </c>
      <c r="I16" s="70">
        <v>144</v>
      </c>
      <c r="J16" s="71">
        <v>108</v>
      </c>
      <c r="L16" s="72">
        <f t="array" ref="L16">INDEX('Budget-one way analysis'!OutputValues,12,$K$4)</f>
        <v>152040</v>
      </c>
    </row>
    <row r="17" spans="1:12" ht="14.5" x14ac:dyDescent="0.35">
      <c r="A17" s="60">
        <v>270000</v>
      </c>
      <c r="B17" s="69">
        <v>152040</v>
      </c>
      <c r="C17" s="70">
        <v>120</v>
      </c>
      <c r="D17" s="70">
        <v>540</v>
      </c>
      <c r="E17" s="70">
        <v>600</v>
      </c>
      <c r="F17" s="70">
        <v>480</v>
      </c>
      <c r="G17" s="70">
        <v>180</v>
      </c>
      <c r="H17" s="70">
        <v>96</v>
      </c>
      <c r="I17" s="70">
        <v>144</v>
      </c>
      <c r="J17" s="71">
        <v>108</v>
      </c>
      <c r="L17" s="72">
        <f t="array" ref="L17">INDEX('Budget-one way analysis'!OutputValues,13,$K$4)</f>
        <v>152040</v>
      </c>
    </row>
    <row r="18" spans="1:12" ht="14.5" x14ac:dyDescent="0.35">
      <c r="A18" s="60">
        <v>280000</v>
      </c>
      <c r="B18" s="69">
        <v>152040</v>
      </c>
      <c r="C18" s="70">
        <v>120</v>
      </c>
      <c r="D18" s="70">
        <v>540</v>
      </c>
      <c r="E18" s="70">
        <v>600</v>
      </c>
      <c r="F18" s="70">
        <v>480</v>
      </c>
      <c r="G18" s="70">
        <v>180</v>
      </c>
      <c r="H18" s="70">
        <v>96</v>
      </c>
      <c r="I18" s="70">
        <v>144</v>
      </c>
      <c r="J18" s="71">
        <v>108</v>
      </c>
      <c r="L18" s="72">
        <f t="array" ref="L18">INDEX('Budget-one way analysis'!OutputValues,14,$K$4)</f>
        <v>152040</v>
      </c>
    </row>
    <row r="19" spans="1:12" ht="14.5" x14ac:dyDescent="0.35">
      <c r="A19" s="60">
        <v>290000</v>
      </c>
      <c r="B19" s="69">
        <v>152040</v>
      </c>
      <c r="C19" s="70">
        <v>120</v>
      </c>
      <c r="D19" s="70">
        <v>540</v>
      </c>
      <c r="E19" s="70">
        <v>600</v>
      </c>
      <c r="F19" s="70">
        <v>480</v>
      </c>
      <c r="G19" s="70">
        <v>180</v>
      </c>
      <c r="H19" s="70">
        <v>96</v>
      </c>
      <c r="I19" s="70">
        <v>144</v>
      </c>
      <c r="J19" s="71">
        <v>108</v>
      </c>
      <c r="L19" s="72">
        <f t="array" ref="L19">INDEX('Budget-one way analysis'!OutputValues,15,$K$4)</f>
        <v>152040</v>
      </c>
    </row>
    <row r="20" spans="1:12" ht="14.5" x14ac:dyDescent="0.35">
      <c r="A20" s="60">
        <v>300000</v>
      </c>
      <c r="B20" s="73">
        <v>152040</v>
      </c>
      <c r="C20" s="74">
        <v>120</v>
      </c>
      <c r="D20" s="74">
        <v>540</v>
      </c>
      <c r="E20" s="74">
        <v>600</v>
      </c>
      <c r="F20" s="74">
        <v>480</v>
      </c>
      <c r="G20" s="74">
        <v>180</v>
      </c>
      <c r="H20" s="74">
        <v>96</v>
      </c>
      <c r="I20" s="74">
        <v>144</v>
      </c>
      <c r="J20" s="75">
        <v>108</v>
      </c>
      <c r="L20" s="72">
        <f t="array" ref="L20">INDEX('Budget-one way analysis'!OutputValues,16,$K$4)</f>
        <v>152040</v>
      </c>
    </row>
    <row r="21" spans="1:12" ht="15.75" customHeight="1" x14ac:dyDescent="0.35"/>
    <row r="22" spans="1:12" ht="15.75" customHeight="1" x14ac:dyDescent="0.35"/>
    <row r="23" spans="1:12" ht="15.75" customHeight="1" x14ac:dyDescent="0.35"/>
    <row r="24" spans="1:12" ht="15.75" customHeight="1" x14ac:dyDescent="0.35"/>
    <row r="25" spans="1:12" ht="15.75" customHeight="1" x14ac:dyDescent="0.35"/>
    <row r="26" spans="1:12" ht="15.75" customHeight="1" x14ac:dyDescent="0.35"/>
    <row r="27" spans="1:12" ht="15.75" customHeight="1" x14ac:dyDescent="0.35"/>
    <row r="28" spans="1:12" ht="15.75" customHeight="1" x14ac:dyDescent="0.35"/>
    <row r="29" spans="1:12" ht="15.75" customHeight="1" x14ac:dyDescent="0.35"/>
    <row r="30" spans="1:12" ht="15.75" customHeight="1" x14ac:dyDescent="0.35"/>
    <row r="31" spans="1:12" ht="15.75" customHeight="1" x14ac:dyDescent="0.35"/>
    <row r="32" spans="1:1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dataValidations count="1">
    <dataValidation type="list" allowBlank="1" showErrorMessage="1" sqref="L4" xr:uid="{00000000-0002-0000-0300-000000000000}">
      <formula1>'Budget-one way analysis'!OutputAddresses</formula1>
    </dataValidation>
  </dataValidations>
  <pageMargins left="0.7" right="0.7" top="0.75" bottom="0.75" header="0" footer="0"/>
  <pageSetup orientation="landscape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Z1000"/>
  <sheetViews>
    <sheetView workbookViewId="0"/>
  </sheetViews>
  <sheetFormatPr defaultColWidth="14.453125" defaultRowHeight="15" customHeight="1" x14ac:dyDescent="0.35"/>
  <cols>
    <col min="1" max="1" width="6.08984375" customWidth="1"/>
    <col min="2" max="4" width="8.7265625" customWidth="1"/>
    <col min="5" max="17" width="9.54296875" customWidth="1"/>
    <col min="18" max="52" width="8.7265625" customWidth="1"/>
  </cols>
  <sheetData>
    <row r="1" spans="1:52" ht="14.5" x14ac:dyDescent="0.35">
      <c r="A1" s="58" t="s">
        <v>132</v>
      </c>
      <c r="S1" s="59" t="str">
        <f>CONCATENATE("Sensitivity of ",$S$4," to ","Budget")</f>
        <v>Sensitivity of $C$14 to Budget</v>
      </c>
      <c r="W1" s="59" t="str">
        <f>CONCATENATE("Sensitivity of ",$W$4," to ","Capacity")</f>
        <v>Sensitivity of $C$14 to Capacity</v>
      </c>
    </row>
    <row r="2" spans="1:52" ht="14.5" x14ac:dyDescent="0.35">
      <c r="S2" s="60" t="s">
        <v>133</v>
      </c>
      <c r="W2" s="60" t="s">
        <v>134</v>
      </c>
      <c r="AZ2" s="60" t="s">
        <v>120</v>
      </c>
    </row>
    <row r="3" spans="1:52" ht="14.5" x14ac:dyDescent="0.35">
      <c r="A3" s="60" t="s">
        <v>135</v>
      </c>
      <c r="S3" s="60" t="s">
        <v>136</v>
      </c>
      <c r="T3" s="60" t="s">
        <v>137</v>
      </c>
      <c r="W3" s="60" t="s">
        <v>136</v>
      </c>
      <c r="X3" s="60" t="s">
        <v>138</v>
      </c>
    </row>
    <row r="4" spans="1:52" ht="32.5" x14ac:dyDescent="0.35">
      <c r="A4" s="77" t="s">
        <v>120</v>
      </c>
      <c r="B4" s="60">
        <v>150000</v>
      </c>
      <c r="C4" s="60">
        <v>160000</v>
      </c>
      <c r="D4" s="60">
        <v>170000</v>
      </c>
      <c r="E4" s="60">
        <v>180000</v>
      </c>
      <c r="F4" s="60">
        <v>190000</v>
      </c>
      <c r="G4" s="60">
        <v>200000</v>
      </c>
      <c r="H4" s="60">
        <v>210000</v>
      </c>
      <c r="I4" s="60">
        <v>220000</v>
      </c>
      <c r="J4" s="60">
        <v>230000</v>
      </c>
      <c r="K4" s="60">
        <v>240000</v>
      </c>
      <c r="L4" s="60">
        <v>250000</v>
      </c>
      <c r="M4" s="60">
        <v>260000</v>
      </c>
      <c r="N4" s="60">
        <v>270000</v>
      </c>
      <c r="O4" s="60">
        <v>280000</v>
      </c>
      <c r="P4" s="60">
        <v>290000</v>
      </c>
      <c r="Q4" s="60">
        <v>300000</v>
      </c>
      <c r="R4" s="59">
        <f>MATCH($S$4,'Two way'!OutputAddresses,0)</f>
        <v>1</v>
      </c>
      <c r="S4" s="62" t="s">
        <v>120</v>
      </c>
      <c r="T4" s="78">
        <v>3500</v>
      </c>
      <c r="U4" s="59">
        <f>MATCH($T$4,'Two way'!InputValues1,0)</f>
        <v>6</v>
      </c>
      <c r="V4" s="59">
        <f>MATCH($W$4,'Two way'!OutputAddresses,0)</f>
        <v>1</v>
      </c>
      <c r="W4" s="62" t="s">
        <v>120</v>
      </c>
      <c r="X4" s="78">
        <v>180000</v>
      </c>
      <c r="Y4" s="59">
        <f>MATCH($X$4,'Two way'!InputValues2,0)</f>
        <v>4</v>
      </c>
    </row>
    <row r="5" spans="1:52" ht="14.5" x14ac:dyDescent="0.35">
      <c r="A5" s="63">
        <v>3000</v>
      </c>
      <c r="B5" s="64" t="s">
        <v>129</v>
      </c>
      <c r="C5" s="79" t="s">
        <v>129</v>
      </c>
      <c r="D5" s="79" t="s">
        <v>129</v>
      </c>
      <c r="E5" s="79" t="s">
        <v>129</v>
      </c>
      <c r="F5" s="79" t="s">
        <v>129</v>
      </c>
      <c r="G5" s="79" t="s">
        <v>129</v>
      </c>
      <c r="H5" s="79" t="s">
        <v>129</v>
      </c>
      <c r="I5" s="79" t="s">
        <v>129</v>
      </c>
      <c r="J5" s="79" t="s">
        <v>129</v>
      </c>
      <c r="K5" s="79" t="s">
        <v>129</v>
      </c>
      <c r="L5" s="79" t="s">
        <v>129</v>
      </c>
      <c r="M5" s="79" t="s">
        <v>129</v>
      </c>
      <c r="N5" s="79" t="s">
        <v>129</v>
      </c>
      <c r="O5" s="79" t="s">
        <v>129</v>
      </c>
      <c r="P5" s="79" t="s">
        <v>129</v>
      </c>
      <c r="Q5" s="80" t="s">
        <v>129</v>
      </c>
      <c r="R5" s="59" t="str">
        <f>"OutputValues_"&amp;$R$4</f>
        <v>OutputValues_1</v>
      </c>
      <c r="S5" s="60" t="str">
        <f t="array" aca="1" ref="S5" ca="1">INDEX(INDIRECT($R$5),$U$4,1)</f>
        <v>Not feasible</v>
      </c>
      <c r="V5" s="59" t="str">
        <f>"OutputValues_"&amp;$V$4</f>
        <v>OutputValues_1</v>
      </c>
      <c r="W5" s="60" t="str">
        <f t="array" aca="1" ref="W5" ca="1">INDEX(INDIRECT($V$5),1,$Y$4)</f>
        <v>Not feasible</v>
      </c>
    </row>
    <row r="6" spans="1:52" ht="14.5" x14ac:dyDescent="0.35">
      <c r="A6" s="63">
        <v>3100</v>
      </c>
      <c r="B6" s="67" t="s">
        <v>129</v>
      </c>
      <c r="C6" s="81" t="s">
        <v>129</v>
      </c>
      <c r="D6" s="81" t="s">
        <v>129</v>
      </c>
      <c r="E6" s="81" t="s">
        <v>129</v>
      </c>
      <c r="F6" s="81" t="s">
        <v>129</v>
      </c>
      <c r="G6" s="81" t="s">
        <v>129</v>
      </c>
      <c r="H6" s="81" t="s">
        <v>129</v>
      </c>
      <c r="I6" s="81" t="s">
        <v>129</v>
      </c>
      <c r="J6" s="81" t="s">
        <v>129</v>
      </c>
      <c r="K6" s="81" t="s">
        <v>129</v>
      </c>
      <c r="L6" s="81" t="s">
        <v>129</v>
      </c>
      <c r="M6" s="81" t="s">
        <v>129</v>
      </c>
      <c r="N6" s="81" t="s">
        <v>129</v>
      </c>
      <c r="O6" s="81" t="s">
        <v>129</v>
      </c>
      <c r="P6" s="81" t="s">
        <v>129</v>
      </c>
      <c r="Q6" s="82" t="s">
        <v>129</v>
      </c>
      <c r="S6" s="60" t="str">
        <f t="array" aca="1" ref="S6" ca="1">INDEX(INDIRECT($R$5),$U$4,2)</f>
        <v>Not feasible</v>
      </c>
      <c r="W6" s="60" t="str">
        <f t="array" aca="1" ref="W6" ca="1">INDEX(INDIRECT($V$5),2,$Y$4)</f>
        <v>Not feasible</v>
      </c>
    </row>
    <row r="7" spans="1:52" ht="14.5" x14ac:dyDescent="0.35">
      <c r="A7" s="63">
        <v>3200</v>
      </c>
      <c r="B7" s="67" t="s">
        <v>129</v>
      </c>
      <c r="C7" s="81" t="s">
        <v>129</v>
      </c>
      <c r="D7" s="81" t="s">
        <v>129</v>
      </c>
      <c r="E7" s="81" t="s">
        <v>129</v>
      </c>
      <c r="F7" s="81" t="s">
        <v>129</v>
      </c>
      <c r="G7" s="81" t="s">
        <v>129</v>
      </c>
      <c r="H7" s="81" t="s">
        <v>129</v>
      </c>
      <c r="I7" s="81" t="s">
        <v>129</v>
      </c>
      <c r="J7" s="81" t="s">
        <v>129</v>
      </c>
      <c r="K7" s="81" t="s">
        <v>129</v>
      </c>
      <c r="L7" s="81" t="s">
        <v>129</v>
      </c>
      <c r="M7" s="81" t="s">
        <v>129</v>
      </c>
      <c r="N7" s="81" t="s">
        <v>129</v>
      </c>
      <c r="O7" s="81" t="s">
        <v>129</v>
      </c>
      <c r="P7" s="81" t="s">
        <v>129</v>
      </c>
      <c r="Q7" s="82" t="s">
        <v>129</v>
      </c>
      <c r="S7" s="60" t="str">
        <f t="array" aca="1" ref="S7" ca="1">INDEX(INDIRECT($R$5),$U$4,3)</f>
        <v>Not feasible</v>
      </c>
      <c r="W7" s="60" t="str">
        <f t="array" aca="1" ref="W7" ca="1">INDEX(INDIRECT($V$5),3,$Y$4)</f>
        <v>Not feasible</v>
      </c>
    </row>
    <row r="8" spans="1:52" ht="14.5" x14ac:dyDescent="0.35">
      <c r="A8" s="63">
        <v>3300</v>
      </c>
      <c r="B8" s="67" t="s">
        <v>129</v>
      </c>
      <c r="C8" s="81" t="s">
        <v>129</v>
      </c>
      <c r="D8" s="81" t="s">
        <v>129</v>
      </c>
      <c r="E8" s="81" t="s">
        <v>129</v>
      </c>
      <c r="F8" s="81" t="s">
        <v>129</v>
      </c>
      <c r="G8" s="81" t="s">
        <v>129</v>
      </c>
      <c r="H8" s="81" t="s">
        <v>129</v>
      </c>
      <c r="I8" s="81" t="s">
        <v>129</v>
      </c>
      <c r="J8" s="81" t="s">
        <v>129</v>
      </c>
      <c r="K8" s="81" t="s">
        <v>129</v>
      </c>
      <c r="L8" s="81" t="s">
        <v>129</v>
      </c>
      <c r="M8" s="81" t="s">
        <v>129</v>
      </c>
      <c r="N8" s="81" t="s">
        <v>129</v>
      </c>
      <c r="O8" s="81" t="s">
        <v>129</v>
      </c>
      <c r="P8" s="81" t="s">
        <v>129</v>
      </c>
      <c r="Q8" s="82" t="s">
        <v>129</v>
      </c>
      <c r="S8" s="72">
        <f t="array" aca="1" ref="S8" ca="1">INDEX(INDIRECT($R$5),$U$4,4)</f>
        <v>132040</v>
      </c>
      <c r="W8" s="60" t="str">
        <f t="array" aca="1" ref="W8" ca="1">INDEX(INDIRECT($V$5),4,$Y$4)</f>
        <v>Not feasible</v>
      </c>
    </row>
    <row r="9" spans="1:52" ht="14.5" x14ac:dyDescent="0.35">
      <c r="A9" s="63">
        <v>3400</v>
      </c>
      <c r="B9" s="67" t="s">
        <v>129</v>
      </c>
      <c r="C9" s="81" t="s">
        <v>129</v>
      </c>
      <c r="D9" s="81" t="s">
        <v>129</v>
      </c>
      <c r="E9" s="81" t="s">
        <v>129</v>
      </c>
      <c r="F9" s="81" t="s">
        <v>129</v>
      </c>
      <c r="G9" s="81" t="s">
        <v>129</v>
      </c>
      <c r="H9" s="81" t="s">
        <v>129</v>
      </c>
      <c r="I9" s="81" t="s">
        <v>129</v>
      </c>
      <c r="J9" s="81" t="s">
        <v>129</v>
      </c>
      <c r="K9" s="81" t="s">
        <v>129</v>
      </c>
      <c r="L9" s="81" t="s">
        <v>129</v>
      </c>
      <c r="M9" s="81" t="s">
        <v>129</v>
      </c>
      <c r="N9" s="81" t="s">
        <v>129</v>
      </c>
      <c r="O9" s="81" t="s">
        <v>129</v>
      </c>
      <c r="P9" s="81" t="s">
        <v>129</v>
      </c>
      <c r="Q9" s="82" t="s">
        <v>129</v>
      </c>
      <c r="S9" s="72">
        <f t="array" aca="1" ref="S9" ca="1">INDEX(INDIRECT($R$5),$U$4,5)</f>
        <v>132040</v>
      </c>
      <c r="W9" s="60" t="str">
        <f t="array" aca="1" ref="W9" ca="1">INDEX(INDIRECT($V$5),5,$Y$4)</f>
        <v>Not feasible</v>
      </c>
    </row>
    <row r="10" spans="1:52" ht="14.5" x14ac:dyDescent="0.35">
      <c r="A10" s="63">
        <v>3500</v>
      </c>
      <c r="B10" s="67" t="s">
        <v>129</v>
      </c>
      <c r="C10" s="81" t="s">
        <v>129</v>
      </c>
      <c r="D10" s="81" t="s">
        <v>129</v>
      </c>
      <c r="E10" s="83">
        <v>132040</v>
      </c>
      <c r="F10" s="83">
        <v>132040</v>
      </c>
      <c r="G10" s="83">
        <v>132040</v>
      </c>
      <c r="H10" s="83">
        <v>132040</v>
      </c>
      <c r="I10" s="83">
        <v>132040</v>
      </c>
      <c r="J10" s="83">
        <v>132040</v>
      </c>
      <c r="K10" s="83">
        <v>132040</v>
      </c>
      <c r="L10" s="83">
        <v>132040</v>
      </c>
      <c r="M10" s="83">
        <v>132040</v>
      </c>
      <c r="N10" s="83">
        <v>132040</v>
      </c>
      <c r="O10" s="83">
        <v>132040</v>
      </c>
      <c r="P10" s="83">
        <v>132040</v>
      </c>
      <c r="Q10" s="84">
        <v>132040</v>
      </c>
      <c r="S10" s="72">
        <f t="array" aca="1" ref="S10" ca="1">INDEX(INDIRECT($R$5),$U$4,6)</f>
        <v>132040</v>
      </c>
      <c r="W10" s="72">
        <f t="array" aca="1" ref="W10" ca="1">INDEX(INDIRECT($V$5),6,$Y$4)</f>
        <v>132040</v>
      </c>
    </row>
    <row r="11" spans="1:52" ht="14.5" x14ac:dyDescent="0.35">
      <c r="A11" s="63">
        <v>3600</v>
      </c>
      <c r="B11" s="67" t="s">
        <v>129</v>
      </c>
      <c r="C11" s="81" t="s">
        <v>129</v>
      </c>
      <c r="D11" s="81" t="s">
        <v>129</v>
      </c>
      <c r="E11" s="83">
        <v>138070</v>
      </c>
      <c r="F11" s="83">
        <v>152040</v>
      </c>
      <c r="G11" s="83">
        <v>152040</v>
      </c>
      <c r="H11" s="83">
        <v>152040</v>
      </c>
      <c r="I11" s="83">
        <v>152040</v>
      </c>
      <c r="J11" s="83">
        <v>152040</v>
      </c>
      <c r="K11" s="83">
        <v>152040</v>
      </c>
      <c r="L11" s="83">
        <v>152040</v>
      </c>
      <c r="M11" s="83">
        <v>152040</v>
      </c>
      <c r="N11" s="83">
        <v>152040</v>
      </c>
      <c r="O11" s="83">
        <v>152040</v>
      </c>
      <c r="P11" s="83">
        <v>152040</v>
      </c>
      <c r="Q11" s="84">
        <v>152040</v>
      </c>
      <c r="S11" s="72">
        <f t="array" aca="1" ref="S11" ca="1">INDEX(INDIRECT($R$5),$U$4,7)</f>
        <v>132040</v>
      </c>
      <c r="W11" s="72">
        <f t="array" aca="1" ref="W11" ca="1">INDEX(INDIRECT($V$5),7,$Y$4)</f>
        <v>138070</v>
      </c>
    </row>
    <row r="12" spans="1:52" ht="14.5" x14ac:dyDescent="0.35">
      <c r="A12" s="63">
        <v>3700</v>
      </c>
      <c r="B12" s="67" t="s">
        <v>129</v>
      </c>
      <c r="C12" s="81" t="s">
        <v>129</v>
      </c>
      <c r="D12" s="81" t="s">
        <v>129</v>
      </c>
      <c r="E12" s="83">
        <v>138070</v>
      </c>
      <c r="F12" s="83">
        <v>158070</v>
      </c>
      <c r="G12" s="83">
        <v>172040</v>
      </c>
      <c r="H12" s="83">
        <v>172040</v>
      </c>
      <c r="I12" s="83">
        <v>172040</v>
      </c>
      <c r="J12" s="83">
        <v>172040</v>
      </c>
      <c r="K12" s="83">
        <v>172040</v>
      </c>
      <c r="L12" s="83">
        <v>172040</v>
      </c>
      <c r="M12" s="83">
        <v>172040</v>
      </c>
      <c r="N12" s="83">
        <v>172040</v>
      </c>
      <c r="O12" s="83">
        <v>172040</v>
      </c>
      <c r="P12" s="83">
        <v>172040</v>
      </c>
      <c r="Q12" s="84">
        <v>172040</v>
      </c>
      <c r="S12" s="72">
        <f t="array" aca="1" ref="S12" ca="1">INDEX(INDIRECT($R$5),$U$4,8)</f>
        <v>132040</v>
      </c>
      <c r="W12" s="72">
        <f t="array" aca="1" ref="W12" ca="1">INDEX(INDIRECT($V$5),8,$Y$4)</f>
        <v>138070</v>
      </c>
    </row>
    <row r="13" spans="1:52" ht="14.5" x14ac:dyDescent="0.35">
      <c r="A13" s="63">
        <v>3800</v>
      </c>
      <c r="B13" s="67" t="s">
        <v>129</v>
      </c>
      <c r="C13" s="81" t="s">
        <v>129</v>
      </c>
      <c r="D13" s="81" t="s">
        <v>129</v>
      </c>
      <c r="E13" s="83">
        <v>138070</v>
      </c>
      <c r="F13" s="83">
        <v>158070</v>
      </c>
      <c r="G13" s="83">
        <v>178070</v>
      </c>
      <c r="H13" s="83">
        <v>192040</v>
      </c>
      <c r="I13" s="83">
        <v>192040</v>
      </c>
      <c r="J13" s="83">
        <v>192040</v>
      </c>
      <c r="K13" s="83">
        <v>192040</v>
      </c>
      <c r="L13" s="83">
        <v>192040</v>
      </c>
      <c r="M13" s="83">
        <v>192040</v>
      </c>
      <c r="N13" s="83">
        <v>192040</v>
      </c>
      <c r="O13" s="83">
        <v>192040</v>
      </c>
      <c r="P13" s="83">
        <v>192040</v>
      </c>
      <c r="Q13" s="84">
        <v>192040</v>
      </c>
      <c r="S13" s="72">
        <f t="array" aca="1" ref="S13" ca="1">INDEX(INDIRECT($R$5),$U$4,9)</f>
        <v>132040</v>
      </c>
      <c r="W13" s="72">
        <f t="array" aca="1" ref="W13" ca="1">INDEX(INDIRECT($V$5),9,$Y$4)</f>
        <v>138070</v>
      </c>
    </row>
    <row r="14" spans="1:52" ht="14.5" x14ac:dyDescent="0.35">
      <c r="A14" s="63">
        <v>3900</v>
      </c>
      <c r="B14" s="67" t="s">
        <v>129</v>
      </c>
      <c r="C14" s="81" t="s">
        <v>129</v>
      </c>
      <c r="D14" s="81" t="s">
        <v>129</v>
      </c>
      <c r="E14" s="83">
        <v>138070</v>
      </c>
      <c r="F14" s="83">
        <v>158070</v>
      </c>
      <c r="G14" s="83">
        <v>178070</v>
      </c>
      <c r="H14" s="83">
        <v>198070</v>
      </c>
      <c r="I14" s="83">
        <v>212040</v>
      </c>
      <c r="J14" s="83">
        <v>212040</v>
      </c>
      <c r="K14" s="83">
        <v>212040</v>
      </c>
      <c r="L14" s="83">
        <v>212040</v>
      </c>
      <c r="M14" s="83">
        <v>212040</v>
      </c>
      <c r="N14" s="83">
        <v>212040</v>
      </c>
      <c r="O14" s="83">
        <v>212040</v>
      </c>
      <c r="P14" s="83">
        <v>212040</v>
      </c>
      <c r="Q14" s="84">
        <v>212040</v>
      </c>
      <c r="S14" s="72">
        <f t="array" aca="1" ref="S14" ca="1">INDEX(INDIRECT($R$5),$U$4,10)</f>
        <v>132040</v>
      </c>
      <c r="W14" s="72">
        <f t="array" aca="1" ref="W14" ca="1">INDEX(INDIRECT($V$5),10,$Y$4)</f>
        <v>138070</v>
      </c>
    </row>
    <row r="15" spans="1:52" ht="14.5" x14ac:dyDescent="0.35">
      <c r="A15" s="63">
        <v>4000</v>
      </c>
      <c r="B15" s="67" t="s">
        <v>129</v>
      </c>
      <c r="C15" s="81" t="s">
        <v>129</v>
      </c>
      <c r="D15" s="81" t="s">
        <v>129</v>
      </c>
      <c r="E15" s="83">
        <v>138070</v>
      </c>
      <c r="F15" s="83">
        <v>158070</v>
      </c>
      <c r="G15" s="83">
        <v>178070</v>
      </c>
      <c r="H15" s="83">
        <v>198070</v>
      </c>
      <c r="I15" s="83">
        <v>218070</v>
      </c>
      <c r="J15" s="83">
        <v>232040</v>
      </c>
      <c r="K15" s="83">
        <v>232040</v>
      </c>
      <c r="L15" s="83">
        <v>232040</v>
      </c>
      <c r="M15" s="83">
        <v>232040</v>
      </c>
      <c r="N15" s="83">
        <v>232040</v>
      </c>
      <c r="O15" s="83">
        <v>232040</v>
      </c>
      <c r="P15" s="83">
        <v>232040</v>
      </c>
      <c r="Q15" s="84">
        <v>232040</v>
      </c>
      <c r="S15" s="72">
        <f t="array" aca="1" ref="S15" ca="1">INDEX(INDIRECT($R$5),$U$4,11)</f>
        <v>132040</v>
      </c>
      <c r="W15" s="72">
        <f t="array" aca="1" ref="W15" ca="1">INDEX(INDIRECT($V$5),11,$Y$4)</f>
        <v>138070</v>
      </c>
    </row>
    <row r="16" spans="1:52" ht="14.5" x14ac:dyDescent="0.35">
      <c r="A16" s="63">
        <v>4100</v>
      </c>
      <c r="B16" s="67" t="s">
        <v>129</v>
      </c>
      <c r="C16" s="81" t="s">
        <v>129</v>
      </c>
      <c r="D16" s="81" t="s">
        <v>129</v>
      </c>
      <c r="E16" s="83">
        <v>138070</v>
      </c>
      <c r="F16" s="83">
        <v>158070</v>
      </c>
      <c r="G16" s="83">
        <v>178070</v>
      </c>
      <c r="H16" s="83">
        <v>198070</v>
      </c>
      <c r="I16" s="83">
        <v>218070</v>
      </c>
      <c r="J16" s="83">
        <v>238070</v>
      </c>
      <c r="K16" s="83">
        <v>252040</v>
      </c>
      <c r="L16" s="83">
        <v>252040</v>
      </c>
      <c r="M16" s="83">
        <v>252040</v>
      </c>
      <c r="N16" s="83">
        <v>252040</v>
      </c>
      <c r="O16" s="83">
        <v>252040</v>
      </c>
      <c r="P16" s="83">
        <v>252040</v>
      </c>
      <c r="Q16" s="84">
        <v>252040</v>
      </c>
      <c r="S16" s="72">
        <f t="array" aca="1" ref="S16" ca="1">INDEX(INDIRECT($R$5),$U$4,12)</f>
        <v>132040</v>
      </c>
      <c r="W16" s="72">
        <f t="array" aca="1" ref="W16" ca="1">INDEX(INDIRECT($V$5),12,$Y$4)</f>
        <v>138070</v>
      </c>
    </row>
    <row r="17" spans="1:23" ht="14.5" x14ac:dyDescent="0.35">
      <c r="A17" s="63">
        <v>4200</v>
      </c>
      <c r="B17" s="67" t="s">
        <v>129</v>
      </c>
      <c r="C17" s="81" t="s">
        <v>129</v>
      </c>
      <c r="D17" s="81" t="s">
        <v>129</v>
      </c>
      <c r="E17" s="83">
        <v>138070</v>
      </c>
      <c r="F17" s="83">
        <v>158070</v>
      </c>
      <c r="G17" s="83">
        <v>178070</v>
      </c>
      <c r="H17" s="83">
        <v>198070</v>
      </c>
      <c r="I17" s="83">
        <v>218070</v>
      </c>
      <c r="J17" s="83">
        <v>238070</v>
      </c>
      <c r="K17" s="83">
        <v>258070</v>
      </c>
      <c r="L17" s="83">
        <v>272040</v>
      </c>
      <c r="M17" s="83">
        <v>272040</v>
      </c>
      <c r="N17" s="83">
        <v>272040</v>
      </c>
      <c r="O17" s="83">
        <v>272040</v>
      </c>
      <c r="P17" s="83">
        <v>272040</v>
      </c>
      <c r="Q17" s="84">
        <v>272040</v>
      </c>
      <c r="S17" s="72">
        <f t="array" aca="1" ref="S17" ca="1">INDEX(INDIRECT($R$5),$U$4,13)</f>
        <v>132040</v>
      </c>
      <c r="W17" s="72">
        <f t="array" aca="1" ref="W17" ca="1">INDEX(INDIRECT($V$5),13,$Y$4)</f>
        <v>138070</v>
      </c>
    </row>
    <row r="18" spans="1:23" ht="14.5" x14ac:dyDescent="0.35">
      <c r="A18" s="63">
        <v>4300</v>
      </c>
      <c r="B18" s="67" t="s">
        <v>129</v>
      </c>
      <c r="C18" s="81" t="s">
        <v>129</v>
      </c>
      <c r="D18" s="81" t="s">
        <v>129</v>
      </c>
      <c r="E18" s="83">
        <v>138070</v>
      </c>
      <c r="F18" s="83">
        <v>158070</v>
      </c>
      <c r="G18" s="83">
        <v>178070</v>
      </c>
      <c r="H18" s="83">
        <v>198070</v>
      </c>
      <c r="I18" s="83">
        <v>218070</v>
      </c>
      <c r="J18" s="83">
        <v>238070</v>
      </c>
      <c r="K18" s="83">
        <v>258070</v>
      </c>
      <c r="L18" s="83">
        <v>278070</v>
      </c>
      <c r="M18" s="83">
        <v>292040</v>
      </c>
      <c r="N18" s="83">
        <v>292040</v>
      </c>
      <c r="O18" s="83">
        <v>292040</v>
      </c>
      <c r="P18" s="83">
        <v>292040</v>
      </c>
      <c r="Q18" s="84">
        <v>292040</v>
      </c>
      <c r="S18" s="72">
        <f t="array" aca="1" ref="S18" ca="1">INDEX(INDIRECT($R$5),$U$4,14)</f>
        <v>132040</v>
      </c>
      <c r="W18" s="72">
        <f t="array" aca="1" ref="W18" ca="1">INDEX(INDIRECT($V$5),14,$Y$4)</f>
        <v>138070</v>
      </c>
    </row>
    <row r="19" spans="1:23" ht="14.5" x14ac:dyDescent="0.35">
      <c r="A19" s="63">
        <v>4400</v>
      </c>
      <c r="B19" s="67" t="s">
        <v>129</v>
      </c>
      <c r="C19" s="81" t="s">
        <v>129</v>
      </c>
      <c r="D19" s="81" t="s">
        <v>129</v>
      </c>
      <c r="E19" s="83">
        <v>138070</v>
      </c>
      <c r="F19" s="83">
        <v>158070</v>
      </c>
      <c r="G19" s="83">
        <v>178070</v>
      </c>
      <c r="H19" s="83">
        <v>198070</v>
      </c>
      <c r="I19" s="83">
        <v>218070</v>
      </c>
      <c r="J19" s="83">
        <v>238070</v>
      </c>
      <c r="K19" s="83">
        <v>258070</v>
      </c>
      <c r="L19" s="83">
        <v>278070</v>
      </c>
      <c r="M19" s="83">
        <v>298070</v>
      </c>
      <c r="N19" s="83">
        <v>312040</v>
      </c>
      <c r="O19" s="83">
        <v>312040</v>
      </c>
      <c r="P19" s="83">
        <v>312040</v>
      </c>
      <c r="Q19" s="84">
        <v>312040</v>
      </c>
      <c r="S19" s="72">
        <f t="array" aca="1" ref="S19" ca="1">INDEX(INDIRECT($R$5),$U$4,15)</f>
        <v>132040</v>
      </c>
      <c r="W19" s="72">
        <f t="array" aca="1" ref="W19" ca="1">INDEX(INDIRECT($V$5),15,$Y$4)</f>
        <v>138070</v>
      </c>
    </row>
    <row r="20" spans="1:23" ht="14.5" x14ac:dyDescent="0.35">
      <c r="A20" s="63">
        <v>4500</v>
      </c>
      <c r="B20" s="67" t="s">
        <v>129</v>
      </c>
      <c r="C20" s="81" t="s">
        <v>129</v>
      </c>
      <c r="D20" s="81" t="s">
        <v>129</v>
      </c>
      <c r="E20" s="83">
        <v>138070</v>
      </c>
      <c r="F20" s="83">
        <v>158070</v>
      </c>
      <c r="G20" s="83">
        <v>178070</v>
      </c>
      <c r="H20" s="83">
        <v>198070</v>
      </c>
      <c r="I20" s="83">
        <v>218070</v>
      </c>
      <c r="J20" s="83">
        <v>238070</v>
      </c>
      <c r="K20" s="83">
        <v>258070</v>
      </c>
      <c r="L20" s="83">
        <v>278070</v>
      </c>
      <c r="M20" s="83">
        <v>298070</v>
      </c>
      <c r="N20" s="83">
        <v>318070</v>
      </c>
      <c r="O20" s="83">
        <v>332040</v>
      </c>
      <c r="P20" s="83">
        <v>332040</v>
      </c>
      <c r="Q20" s="84">
        <v>332040</v>
      </c>
      <c r="S20" s="72">
        <f t="array" aca="1" ref="S20" ca="1">INDEX(INDIRECT($R$5),$U$4,16)</f>
        <v>132040</v>
      </c>
      <c r="W20" s="72">
        <f t="array" aca="1" ref="W20" ca="1">INDEX(INDIRECT($V$5),16,$Y$4)</f>
        <v>138070</v>
      </c>
    </row>
    <row r="21" spans="1:23" ht="15.75" customHeight="1" x14ac:dyDescent="0.35">
      <c r="A21" s="63">
        <v>4600</v>
      </c>
      <c r="B21" s="67" t="s">
        <v>129</v>
      </c>
      <c r="C21" s="81" t="s">
        <v>129</v>
      </c>
      <c r="D21" s="81" t="s">
        <v>129</v>
      </c>
      <c r="E21" s="83">
        <v>138070</v>
      </c>
      <c r="F21" s="83">
        <v>158070</v>
      </c>
      <c r="G21" s="83">
        <v>178070</v>
      </c>
      <c r="H21" s="83">
        <v>198070</v>
      </c>
      <c r="I21" s="83">
        <v>218070</v>
      </c>
      <c r="J21" s="83">
        <v>238070</v>
      </c>
      <c r="K21" s="83">
        <v>258070</v>
      </c>
      <c r="L21" s="83">
        <v>278070</v>
      </c>
      <c r="M21" s="83">
        <v>298070</v>
      </c>
      <c r="N21" s="83">
        <v>318070</v>
      </c>
      <c r="O21" s="83">
        <v>338070</v>
      </c>
      <c r="P21" s="83">
        <v>352040</v>
      </c>
      <c r="Q21" s="84">
        <v>352040</v>
      </c>
      <c r="W21" s="72">
        <f t="array" aca="1" ref="W21" ca="1">INDEX(INDIRECT($V$5),17,$Y$4)</f>
        <v>138070</v>
      </c>
    </row>
    <row r="22" spans="1:23" ht="15.75" customHeight="1" x14ac:dyDescent="0.35">
      <c r="A22" s="63">
        <v>4700</v>
      </c>
      <c r="B22" s="67" t="s">
        <v>129</v>
      </c>
      <c r="C22" s="81" t="s">
        <v>129</v>
      </c>
      <c r="D22" s="81" t="s">
        <v>129</v>
      </c>
      <c r="E22" s="83">
        <v>138070</v>
      </c>
      <c r="F22" s="83">
        <v>158070</v>
      </c>
      <c r="G22" s="83">
        <v>178070</v>
      </c>
      <c r="H22" s="83">
        <v>198070</v>
      </c>
      <c r="I22" s="83">
        <v>218070</v>
      </c>
      <c r="J22" s="83">
        <v>238070</v>
      </c>
      <c r="K22" s="83">
        <v>258070</v>
      </c>
      <c r="L22" s="83">
        <v>278070</v>
      </c>
      <c r="M22" s="83">
        <v>298070</v>
      </c>
      <c r="N22" s="83">
        <v>318070</v>
      </c>
      <c r="O22" s="83">
        <v>338070</v>
      </c>
      <c r="P22" s="83">
        <v>358070</v>
      </c>
      <c r="Q22" s="84">
        <v>372040</v>
      </c>
      <c r="W22" s="72">
        <f t="array" aca="1" ref="W22" ca="1">INDEX(INDIRECT($V$5),18,$Y$4)</f>
        <v>138070</v>
      </c>
    </row>
    <row r="23" spans="1:23" ht="15.75" customHeight="1" x14ac:dyDescent="0.35">
      <c r="A23" s="63">
        <v>4800</v>
      </c>
      <c r="B23" s="67" t="s">
        <v>129</v>
      </c>
      <c r="C23" s="81" t="s">
        <v>129</v>
      </c>
      <c r="D23" s="81" t="s">
        <v>129</v>
      </c>
      <c r="E23" s="83">
        <v>138070</v>
      </c>
      <c r="F23" s="83">
        <v>158070</v>
      </c>
      <c r="G23" s="83">
        <v>178070</v>
      </c>
      <c r="H23" s="83">
        <v>198070</v>
      </c>
      <c r="I23" s="83">
        <v>218070</v>
      </c>
      <c r="J23" s="83">
        <v>238070</v>
      </c>
      <c r="K23" s="83">
        <v>258070</v>
      </c>
      <c r="L23" s="83">
        <v>278070</v>
      </c>
      <c r="M23" s="83">
        <v>298070</v>
      </c>
      <c r="N23" s="83">
        <v>318070</v>
      </c>
      <c r="O23" s="83">
        <v>338070</v>
      </c>
      <c r="P23" s="83">
        <v>358070</v>
      </c>
      <c r="Q23" s="84">
        <v>378070</v>
      </c>
      <c r="W23" s="72">
        <f t="array" aca="1" ref="W23" ca="1">INDEX(INDIRECT($V$5),19,$Y$4)</f>
        <v>138070</v>
      </c>
    </row>
    <row r="24" spans="1:23" ht="15.75" customHeight="1" x14ac:dyDescent="0.35">
      <c r="A24" s="63">
        <v>4900</v>
      </c>
      <c r="B24" s="67" t="s">
        <v>129</v>
      </c>
      <c r="C24" s="81" t="s">
        <v>129</v>
      </c>
      <c r="D24" s="81" t="s">
        <v>129</v>
      </c>
      <c r="E24" s="83">
        <v>138070</v>
      </c>
      <c r="F24" s="83">
        <v>158070</v>
      </c>
      <c r="G24" s="83">
        <v>178070</v>
      </c>
      <c r="H24" s="83">
        <v>198070</v>
      </c>
      <c r="I24" s="83">
        <v>218070</v>
      </c>
      <c r="J24" s="83">
        <v>238070</v>
      </c>
      <c r="K24" s="83">
        <v>258070</v>
      </c>
      <c r="L24" s="83">
        <v>278070</v>
      </c>
      <c r="M24" s="83">
        <v>298070</v>
      </c>
      <c r="N24" s="83">
        <v>318070</v>
      </c>
      <c r="O24" s="83">
        <v>338070</v>
      </c>
      <c r="P24" s="83">
        <v>358070</v>
      </c>
      <c r="Q24" s="84">
        <v>378070</v>
      </c>
      <c r="W24" s="72">
        <f t="array" aca="1" ref="W24" ca="1">INDEX(INDIRECT($V$5),20,$Y$4)</f>
        <v>138070</v>
      </c>
    </row>
    <row r="25" spans="1:23" ht="15.75" customHeight="1" x14ac:dyDescent="0.35">
      <c r="A25" s="63">
        <v>5000</v>
      </c>
      <c r="B25" s="85" t="s">
        <v>129</v>
      </c>
      <c r="C25" s="86" t="s">
        <v>129</v>
      </c>
      <c r="D25" s="86" t="s">
        <v>129</v>
      </c>
      <c r="E25" s="87">
        <v>138070</v>
      </c>
      <c r="F25" s="87">
        <v>158070</v>
      </c>
      <c r="G25" s="87">
        <v>178070</v>
      </c>
      <c r="H25" s="87">
        <v>198070</v>
      </c>
      <c r="I25" s="87">
        <v>218070</v>
      </c>
      <c r="J25" s="87">
        <v>238070</v>
      </c>
      <c r="K25" s="87">
        <v>258070</v>
      </c>
      <c r="L25" s="87">
        <v>278070</v>
      </c>
      <c r="M25" s="87">
        <v>298070</v>
      </c>
      <c r="N25" s="87">
        <v>318070</v>
      </c>
      <c r="O25" s="87">
        <v>338070</v>
      </c>
      <c r="P25" s="87">
        <v>358070</v>
      </c>
      <c r="Q25" s="88">
        <v>378070</v>
      </c>
      <c r="W25" s="72">
        <f t="array" aca="1" ref="W25" ca="1">INDEX(INDIRECT($V$5),21,$Y$4)</f>
        <v>138070</v>
      </c>
    </row>
    <row r="26" spans="1:23" ht="15.75" customHeight="1" x14ac:dyDescent="0.35"/>
    <row r="27" spans="1:23" ht="15.75" customHeight="1" x14ac:dyDescent="0.35"/>
    <row r="28" spans="1:23" ht="15.75" customHeight="1" x14ac:dyDescent="0.35"/>
    <row r="29" spans="1:23" ht="15.75" customHeight="1" x14ac:dyDescent="0.35"/>
    <row r="30" spans="1:23" ht="15.75" customHeight="1" x14ac:dyDescent="0.35"/>
    <row r="31" spans="1:23" ht="15.75" customHeight="1" x14ac:dyDescent="0.35"/>
    <row r="32" spans="1:2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dataValidations count="3">
    <dataValidation type="list" allowBlank="1" showErrorMessage="1" sqref="S4 W4" xr:uid="{00000000-0002-0000-0400-000000000000}">
      <formula1>'Two way'!OutputAddresses</formula1>
    </dataValidation>
    <dataValidation type="list" allowBlank="1" showErrorMessage="1" sqref="T4" xr:uid="{00000000-0002-0000-0400-000001000000}">
      <formula1>'Two way'!InputValues1</formula1>
    </dataValidation>
    <dataValidation type="list" allowBlank="1" showErrorMessage="1" sqref="X4" xr:uid="{00000000-0002-0000-0400-000002000000}">
      <formula1>'Two way'!InputValues2</formula1>
    </dataValidation>
  </dataValidations>
  <pageMargins left="0.7" right="0.7" top="0.75" bottom="0.75" header="0" footer="0"/>
  <pageSetup orientation="landscape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14</vt:i4>
      </vt:variant>
    </vt:vector>
  </HeadingPairs>
  <TitlesOfParts>
    <vt:vector size="19" baseType="lpstr">
      <vt:lpstr>Working</vt:lpstr>
      <vt:lpstr>Model Formulation</vt:lpstr>
      <vt:lpstr>Capacity-One way analysis</vt:lpstr>
      <vt:lpstr>Budget-one way analysis</vt:lpstr>
      <vt:lpstr>Two way</vt:lpstr>
      <vt:lpstr>'Budget-one way analysis'!ChartData</vt:lpstr>
      <vt:lpstr>'Capacity-One way analysis'!ChartData</vt:lpstr>
      <vt:lpstr>'Two way'!ChartData1</vt:lpstr>
      <vt:lpstr>'Two way'!ChartData2</vt:lpstr>
      <vt:lpstr>'Budget-one way analysis'!InputValues</vt:lpstr>
      <vt:lpstr>'Capacity-One way analysis'!InputValues</vt:lpstr>
      <vt:lpstr>'Two way'!InputValues1</vt:lpstr>
      <vt:lpstr>'Two way'!InputValues2</vt:lpstr>
      <vt:lpstr>'Budget-one way analysis'!OutputAddresses</vt:lpstr>
      <vt:lpstr>'Capacity-One way analysis'!OutputAddresses</vt:lpstr>
      <vt:lpstr>'Two way'!OutputAddresses</vt:lpstr>
      <vt:lpstr>'Budget-one way analysis'!OutputValues</vt:lpstr>
      <vt:lpstr>'Capacity-One way analysis'!OutputValues</vt:lpstr>
      <vt:lpstr>'Two way'!OutputValues_1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 Srinivasan</dc:creator>
  <cp:lastModifiedBy>STSC</cp:lastModifiedBy>
  <dcterms:created xsi:type="dcterms:W3CDTF">2023-03-12T00:52:54Z</dcterms:created>
  <dcterms:modified xsi:type="dcterms:W3CDTF">2023-03-13T06:35:16Z</dcterms:modified>
</cp:coreProperties>
</file>