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24226"/>
  <xr:revisionPtr revIDLastSave="0" documentId="8_{D514B5AE-F925-4854-B0C7-E2EBB6145565}" xr6:coauthVersionLast="47" xr6:coauthVersionMax="47" xr10:uidLastSave="{00000000-0000-0000-0000-000000000000}"/>
  <bookViews>
    <workbookView xWindow="480" yWindow="180" windowWidth="4755" windowHeight="5385" tabRatio="668" firstSheet="3" activeTab="3" xr2:uid="{00000000-000D-0000-FFFF-FFFF00000000}"/>
  </bookViews>
  <sheets>
    <sheet name="Excel_Formula_Function_Original" sheetId="3" r:id="rId1"/>
    <sheet name="Revision" sheetId="18" r:id="rId2"/>
    <sheet name="Sheet1" sheetId="21" r:id="rId3"/>
    <sheet name="Excel Formula Function 2024" sheetId="4" r:id="rId4"/>
    <sheet name="Sheet2" sheetId="22" r:id="rId5"/>
    <sheet name="Pivot_Table Execution" sheetId="16" r:id="rId6"/>
    <sheet name="Pivot Table Data" sheetId="13" r:id="rId7"/>
    <sheet name="EXCEL_PRACTICE" sheetId="2" r:id="rId8"/>
    <sheet name="Excel Tabs Practice " sheetId="5" r:id="rId9"/>
    <sheet name="Ask Questions" sheetId="6" r:id="rId10"/>
    <sheet name="Excel Formula Function 2024 (2" sheetId="9" r:id="rId11"/>
    <sheet name="Excel Formula Function (2)" sheetId="7" r:id="rId12"/>
    <sheet name="EMI" sheetId="12" r:id="rId13"/>
    <sheet name="July_Attendence" sheetId="17" r:id="rId14"/>
  </sheets>
  <definedNames>
    <definedName name="_xlnm._FilterDatabase" localSheetId="11" hidden="1">'Excel Formula Function (2)'!$B$568:$E$579</definedName>
    <definedName name="_xlnm._FilterDatabase" localSheetId="0" hidden="1">Excel_Formula_Function_Original!$E$1616:$E$1617</definedName>
    <definedName name="_xlnm._FilterDatabase" localSheetId="8" hidden="1">'Excel Tabs Practice '!$B$66:$H$66</definedName>
    <definedName name="Aashish">Excel_Formula_Function_Original!$C$1958:$F$1958</definedName>
    <definedName name="Arjun">Excel_Formula_Function_Original!$C$1954:$F$1954</definedName>
    <definedName name="ArjunKumar" comment="Arjun's Section">Revision!$D$541:$I$541</definedName>
    <definedName name="Kunal">Excel_Formula_Function_Original!$C$1960:$F$1960</definedName>
    <definedName name="Manish">Excel_Formula_Function_Original!$C$1956:$F$1956</definedName>
    <definedName name="RahulSharma" comment="Rahul's Section">Revision!$D$540:$I$540</definedName>
    <definedName name="Rohit">Excel_Formula_Function_Original!$C$1953:$F$1953</definedName>
    <definedName name="Sahil">Excel_Formula_Function_Original!$C$1955:$F$1955</definedName>
    <definedName name="Slicer_Brands">#N/A</definedName>
    <definedName name="Slicer_Category">#N/A</definedName>
    <definedName name="Slicer_Profit">#N/A</definedName>
    <definedName name="Slicer_Region__WorldWide_">#N/A</definedName>
    <definedName name="Slicer_Seller_Name">#N/A</definedName>
    <definedName name="Slicer_Unit_Sold">#N/A</definedName>
    <definedName name="Vansh">Excel_Formula_Function_Original!$C$1957:$F$1957</definedName>
    <definedName name="Yash">Excel_Formula_Function_Original!$C$1961:$F$1961</definedName>
  </definedNames>
  <calcPr calcId="191028"/>
  <pivotCaches>
    <pivotCache cacheId="3527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  <x14:slicerCache r:id="rId19"/>
        <x14:slicerCache r:id="rId20"/>
        <x14:slicerCache r:id="rId2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7" i="3" l="1"/>
  <c r="O76" i="3"/>
  <c r="O75" i="3"/>
  <c r="O74" i="3"/>
  <c r="O73" i="3"/>
  <c r="O72" i="3"/>
  <c r="O71" i="3"/>
  <c r="O70" i="3"/>
  <c r="O69" i="3"/>
  <c r="G1505" i="3" a="1"/>
  <c r="G1505" i="3"/>
  <c r="F159" i="2"/>
  <c r="F158" i="2"/>
  <c r="K4" i="13"/>
  <c r="E276" i="7"/>
  <c r="F82" i="3"/>
  <c r="K56" i="22"/>
  <c r="J56" i="22"/>
  <c r="L56" i="22"/>
  <c r="M56" i="22"/>
  <c r="K55" i="22"/>
  <c r="J55" i="22"/>
  <c r="L55" i="22"/>
  <c r="M55" i="22"/>
  <c r="K54" i="22"/>
  <c r="J54" i="22"/>
  <c r="L54" i="22"/>
  <c r="M54" i="22"/>
  <c r="K53" i="22"/>
  <c r="J53" i="22"/>
  <c r="L53" i="22"/>
  <c r="M53" i="22"/>
  <c r="K52" i="22"/>
  <c r="J52" i="22"/>
  <c r="L52" i="22"/>
  <c r="M52" i="22"/>
  <c r="K51" i="22"/>
  <c r="J51" i="22"/>
  <c r="L51" i="22"/>
  <c r="M51" i="22"/>
  <c r="K50" i="22"/>
  <c r="J50" i="22"/>
  <c r="L50" i="22"/>
  <c r="M50" i="22"/>
  <c r="K49" i="22"/>
  <c r="J49" i="22"/>
  <c r="L49" i="22"/>
  <c r="M49" i="22"/>
  <c r="K48" i="22"/>
  <c r="J48" i="22"/>
  <c r="L48" i="22"/>
  <c r="M48" i="22"/>
  <c r="K47" i="22"/>
  <c r="J47" i="22"/>
  <c r="L47" i="22"/>
  <c r="M47" i="22"/>
  <c r="K46" i="22"/>
  <c r="J46" i="22"/>
  <c r="L46" i="22"/>
  <c r="M46" i="22"/>
  <c r="K45" i="22"/>
  <c r="J45" i="22"/>
  <c r="L45" i="22"/>
  <c r="M45" i="22"/>
  <c r="K44" i="22"/>
  <c r="J44" i="22"/>
  <c r="L44" i="22"/>
  <c r="M44" i="22"/>
  <c r="K43" i="22"/>
  <c r="J43" i="22"/>
  <c r="L43" i="22"/>
  <c r="M43" i="22"/>
  <c r="K42" i="22"/>
  <c r="J42" i="22"/>
  <c r="L42" i="22"/>
  <c r="M42" i="22"/>
  <c r="K41" i="22"/>
  <c r="J41" i="22"/>
  <c r="K40" i="22"/>
  <c r="J40" i="22"/>
  <c r="L40" i="22"/>
  <c r="M40" i="22"/>
  <c r="K39" i="22"/>
  <c r="J39" i="22"/>
  <c r="L39" i="22"/>
  <c r="M39" i="22"/>
  <c r="K38" i="22"/>
  <c r="J38" i="22"/>
  <c r="L38" i="22"/>
  <c r="M38" i="22"/>
  <c r="K37" i="22"/>
  <c r="J37" i="22"/>
  <c r="L37" i="22"/>
  <c r="M37" i="22"/>
  <c r="K36" i="22"/>
  <c r="J36" i="22"/>
  <c r="L36" i="22"/>
  <c r="M36" i="22"/>
  <c r="K35" i="22"/>
  <c r="J35" i="22"/>
  <c r="L35" i="22"/>
  <c r="M35" i="22"/>
  <c r="K34" i="22"/>
  <c r="J34" i="22"/>
  <c r="L34" i="22"/>
  <c r="M34" i="22"/>
  <c r="K33" i="22"/>
  <c r="J33" i="22"/>
  <c r="L33" i="22"/>
  <c r="M33" i="22"/>
  <c r="K32" i="22"/>
  <c r="J32" i="22"/>
  <c r="L32" i="22"/>
  <c r="M32" i="22"/>
  <c r="K31" i="22"/>
  <c r="J31" i="22"/>
  <c r="L31" i="22"/>
  <c r="M31" i="22"/>
  <c r="K30" i="22"/>
  <c r="J30" i="22"/>
  <c r="L30" i="22"/>
  <c r="M30" i="22"/>
  <c r="K29" i="22"/>
  <c r="J29" i="22"/>
  <c r="L29" i="22"/>
  <c r="M29" i="22"/>
  <c r="K28" i="22"/>
  <c r="J28" i="22"/>
  <c r="L28" i="22"/>
  <c r="M28" i="22"/>
  <c r="K27" i="22"/>
  <c r="J27" i="22"/>
  <c r="L27" i="22"/>
  <c r="M27" i="22"/>
  <c r="I8" i="22"/>
  <c r="G711" i="18"/>
  <c r="G680" i="18"/>
  <c r="J602" i="18"/>
  <c r="F612" i="18"/>
  <c r="I658" i="18"/>
  <c r="F656" i="18"/>
  <c r="F654" i="18"/>
  <c r="E642" i="18"/>
  <c r="E643" i="18"/>
  <c r="E644" i="18"/>
  <c r="E645" i="18"/>
  <c r="E646" i="18"/>
  <c r="E647" i="18"/>
  <c r="E648" i="18"/>
  <c r="E641" i="18"/>
  <c r="F617" i="18"/>
  <c r="F618" i="18"/>
  <c r="F619" i="18"/>
  <c r="F620" i="18"/>
  <c r="F621" i="18"/>
  <c r="F622" i="18"/>
  <c r="F623" i="18"/>
  <c r="F624" i="18"/>
  <c r="F616" i="18"/>
  <c r="E617" i="18"/>
  <c r="E618" i="18"/>
  <c r="E619" i="18"/>
  <c r="E620" i="18"/>
  <c r="E621" i="18"/>
  <c r="E622" i="18"/>
  <c r="E623" i="18"/>
  <c r="E624" i="18"/>
  <c r="E616" i="18"/>
  <c r="F604" i="18"/>
  <c r="F605" i="18"/>
  <c r="F606" i="18"/>
  <c r="F607" i="18"/>
  <c r="F608" i="18"/>
  <c r="F609" i="18"/>
  <c r="F610" i="18"/>
  <c r="F611" i="18"/>
  <c r="F603" i="18"/>
  <c r="E611" i="18" a="1"/>
  <c r="E611" i="18"/>
  <c r="E610" i="18" a="1"/>
  <c r="E610" i="18"/>
  <c r="E609" i="18" a="1"/>
  <c r="E609" i="18"/>
  <c r="E608" i="18" a="1"/>
  <c r="E608" i="18"/>
  <c r="E607" i="18" a="1"/>
  <c r="E607" i="18"/>
  <c r="E606" i="18" a="1"/>
  <c r="E606" i="18"/>
  <c r="E605" i="18" a="1"/>
  <c r="E605" i="18"/>
  <c r="E604" i="18" a="1"/>
  <c r="E604" i="18"/>
  <c r="E603" i="18" a="1"/>
  <c r="E603" i="18"/>
  <c r="D611" i="18" a="1"/>
  <c r="D611" i="18"/>
  <c r="D610" i="18" a="1"/>
  <c r="D610" i="18"/>
  <c r="D609" i="18" a="1"/>
  <c r="D609" i="18"/>
  <c r="D608" i="18" a="1"/>
  <c r="D608" i="18"/>
  <c r="D607" i="18" a="1"/>
  <c r="D607" i="18"/>
  <c r="D606" i="18" a="1"/>
  <c r="D606" i="18"/>
  <c r="D605" i="18" a="1"/>
  <c r="D605" i="18"/>
  <c r="D604" i="18" a="1"/>
  <c r="D604" i="18"/>
  <c r="D603" i="18" a="1"/>
  <c r="D603" i="18"/>
  <c r="H592" i="18"/>
  <c r="H593" i="18"/>
  <c r="H594" i="18"/>
  <c r="H595" i="18"/>
  <c r="H596" i="18"/>
  <c r="H597" i="18"/>
  <c r="H598" i="18"/>
  <c r="H591" i="18"/>
  <c r="H590" i="18"/>
  <c r="F587" i="18"/>
  <c r="G587" i="18"/>
  <c r="G591" i="18"/>
  <c r="G592" i="18"/>
  <c r="G593" i="18"/>
  <c r="G594" i="18"/>
  <c r="G595" i="18"/>
  <c r="G596" i="18"/>
  <c r="G597" i="18"/>
  <c r="G598" i="18"/>
  <c r="G590" i="18"/>
  <c r="F591" i="18"/>
  <c r="F592" i="18"/>
  <c r="F593" i="18"/>
  <c r="F594" i="18"/>
  <c r="F595" i="18"/>
  <c r="F596" i="18"/>
  <c r="F597" i="18"/>
  <c r="F598" i="18"/>
  <c r="F590" i="18"/>
  <c r="E591" i="18"/>
  <c r="E592" i="18"/>
  <c r="E593" i="18"/>
  <c r="E594" i="18"/>
  <c r="E595" i="18"/>
  <c r="E596" i="18"/>
  <c r="E597" i="18"/>
  <c r="E598" i="18"/>
  <c r="E590" i="18"/>
  <c r="D591" i="18"/>
  <c r="D592" i="18"/>
  <c r="D593" i="18"/>
  <c r="D594" i="18"/>
  <c r="D595" i="18"/>
  <c r="D596" i="18"/>
  <c r="D597" i="18"/>
  <c r="D598" i="18"/>
  <c r="D590" i="18"/>
  <c r="C579" i="18"/>
  <c r="B579" i="18"/>
  <c r="D576" i="18"/>
  <c r="C576" i="18"/>
  <c r="O564" i="18"/>
  <c r="O565" i="18"/>
  <c r="O566" i="18"/>
  <c r="O567" i="18"/>
  <c r="O568" i="18"/>
  <c r="O569" i="18"/>
  <c r="O570" i="18"/>
  <c r="O571" i="18"/>
  <c r="O572" i="18"/>
  <c r="O574" i="18"/>
  <c r="K564" i="18"/>
  <c r="K565" i="18"/>
  <c r="K566" i="18"/>
  <c r="K574" i="18"/>
  <c r="K567" i="18"/>
  <c r="K568" i="18"/>
  <c r="K569" i="18"/>
  <c r="K570" i="18"/>
  <c r="K571" i="18"/>
  <c r="K572" i="18"/>
  <c r="H560" i="18"/>
  <c r="G557" i="18"/>
  <c r="H556" i="18"/>
  <c r="G556" i="18"/>
  <c r="G555" i="18"/>
  <c r="H555" i="18"/>
  <c r="F552" i="18"/>
  <c r="G552" i="18"/>
  <c r="H552" i="18"/>
  <c r="I552" i="18"/>
  <c r="G553" i="18" a="1"/>
  <c r="G553" i="18"/>
  <c r="J553" i="18"/>
  <c r="J552" i="18"/>
  <c r="J541" i="18"/>
  <c r="J540" i="18"/>
  <c r="E533" i="18" a="1"/>
  <c r="E533" i="18"/>
  <c r="E530" i="18" a="1"/>
  <c r="E530" i="18"/>
  <c r="E528" i="18" a="1"/>
  <c r="E528" i="18"/>
  <c r="E525" i="18" a="1"/>
  <c r="E525" i="18"/>
  <c r="E522" i="18"/>
  <c r="E519" i="18"/>
  <c r="D517" i="18"/>
  <c r="C517" i="18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871" i="3"/>
  <c r="B511" i="18"/>
  <c r="E512" i="18"/>
  <c r="E511" i="18"/>
  <c r="D512" i="18"/>
  <c r="D511" i="18"/>
  <c r="C512" i="18"/>
  <c r="C511" i="18"/>
  <c r="G33" i="18"/>
  <c r="G34" i="18"/>
  <c r="G35" i="18"/>
  <c r="G36" i="18"/>
  <c r="G37" i="18"/>
  <c r="G38" i="18"/>
  <c r="G39" i="18"/>
  <c r="G40" i="18"/>
  <c r="G32" i="18"/>
  <c r="F32" i="18"/>
  <c r="I17" i="21"/>
  <c r="I18" i="21"/>
  <c r="I19" i="21"/>
  <c r="I20" i="21"/>
  <c r="I21" i="21"/>
  <c r="I22" i="21"/>
  <c r="I23" i="21"/>
  <c r="I24" i="21"/>
  <c r="I16" i="21"/>
  <c r="Q24" i="21"/>
  <c r="Q25" i="21"/>
  <c r="Q26" i="21"/>
  <c r="Q27" i="21"/>
  <c r="Q28" i="21"/>
  <c r="Q29" i="21"/>
  <c r="Q30" i="21"/>
  <c r="Q31" i="21"/>
  <c r="Q23" i="21"/>
  <c r="I4" i="21"/>
  <c r="I5" i="21"/>
  <c r="I6" i="21"/>
  <c r="I7" i="21"/>
  <c r="I8" i="21"/>
  <c r="I9" i="21"/>
  <c r="I10" i="21"/>
  <c r="I11" i="21"/>
  <c r="I12" i="21"/>
  <c r="B499" i="18" a="1"/>
  <c r="B499" i="18"/>
  <c r="B467" i="18" a="1"/>
  <c r="B467" i="18"/>
  <c r="B456" i="18" a="1"/>
  <c r="B456" i="18"/>
  <c r="B449" i="18" a="1"/>
  <c r="B449" i="18"/>
  <c r="B416" i="18" a="1"/>
  <c r="B416" i="18"/>
  <c r="B410" i="18" a="1"/>
  <c r="B410" i="18"/>
  <c r="B373" i="18" a="1"/>
  <c r="B373" i="18"/>
  <c r="C369" i="18"/>
  <c r="C1684" i="3"/>
  <c r="D356" i="18" a="1"/>
  <c r="D356" i="18"/>
  <c r="J339" i="18"/>
  <c r="K339" i="18"/>
  <c r="L339" i="18"/>
  <c r="M339" i="18"/>
  <c r="J338" i="18"/>
  <c r="K338" i="18"/>
  <c r="L338" i="18"/>
  <c r="M338" i="18"/>
  <c r="J340" i="18"/>
  <c r="K340" i="18"/>
  <c r="L340" i="18"/>
  <c r="M340" i="18"/>
  <c r="J341" i="18"/>
  <c r="K341" i="18"/>
  <c r="L341" i="18"/>
  <c r="M341" i="18"/>
  <c r="J342" i="18"/>
  <c r="K342" i="18"/>
  <c r="L342" i="18"/>
  <c r="M342" i="18"/>
  <c r="J343" i="18"/>
  <c r="K343" i="18"/>
  <c r="L343" i="18"/>
  <c r="M343" i="18"/>
  <c r="J344" i="18"/>
  <c r="K344" i="18"/>
  <c r="L344" i="18"/>
  <c r="M344" i="18"/>
  <c r="J345" i="18"/>
  <c r="K345" i="18"/>
  <c r="L345" i="18"/>
  <c r="M345" i="18"/>
  <c r="J346" i="18"/>
  <c r="K346" i="18"/>
  <c r="L346" i="18"/>
  <c r="M346" i="18"/>
  <c r="J347" i="18"/>
  <c r="K347" i="18"/>
  <c r="L347" i="18"/>
  <c r="M347" i="18"/>
  <c r="D350" i="18" a="1"/>
  <c r="D350" i="18"/>
  <c r="J68" i="13"/>
  <c r="L68" i="13"/>
  <c r="M68" i="13"/>
  <c r="J72" i="13"/>
  <c r="J66" i="13"/>
  <c r="L66" i="13"/>
  <c r="M66" i="13"/>
  <c r="J67" i="13"/>
  <c r="L67" i="13"/>
  <c r="M67" i="13"/>
  <c r="J69" i="13"/>
  <c r="L69" i="13"/>
  <c r="M69" i="13"/>
  <c r="J70" i="13"/>
  <c r="L70" i="13"/>
  <c r="M70" i="13"/>
  <c r="J71" i="13"/>
  <c r="L71" i="13"/>
  <c r="M71" i="13"/>
  <c r="L72" i="13"/>
  <c r="M72" i="13"/>
  <c r="J73" i="13"/>
  <c r="L73" i="13"/>
  <c r="M73" i="13"/>
  <c r="J74" i="13"/>
  <c r="L74" i="13"/>
  <c r="M74" i="13"/>
  <c r="J75" i="13"/>
  <c r="L75" i="13"/>
  <c r="M75" i="13"/>
  <c r="J76" i="13"/>
  <c r="L76" i="13"/>
  <c r="M76" i="13"/>
  <c r="J77" i="13"/>
  <c r="L77" i="13"/>
  <c r="M77" i="13"/>
  <c r="J78" i="13"/>
  <c r="L78" i="13"/>
  <c r="M78" i="13"/>
  <c r="J79" i="13"/>
  <c r="L79" i="13"/>
  <c r="M79" i="13"/>
  <c r="J80" i="13"/>
  <c r="L80" i="13"/>
  <c r="M80" i="13"/>
  <c r="J81" i="13"/>
  <c r="L81" i="13"/>
  <c r="M81" i="13"/>
  <c r="J82" i="13"/>
  <c r="L82" i="13"/>
  <c r="M82" i="13"/>
  <c r="J83" i="13"/>
  <c r="L83" i="13"/>
  <c r="M83" i="13"/>
  <c r="J84" i="13"/>
  <c r="L84" i="13"/>
  <c r="M84" i="13"/>
  <c r="J85" i="13"/>
  <c r="L85" i="13"/>
  <c r="M85" i="13"/>
  <c r="J86" i="13"/>
  <c r="L86" i="13"/>
  <c r="M86" i="13"/>
  <c r="J87" i="13"/>
  <c r="L87" i="13"/>
  <c r="M87" i="13"/>
  <c r="J88" i="13"/>
  <c r="L88" i="13"/>
  <c r="M88" i="13"/>
  <c r="J89" i="13"/>
  <c r="L89" i="13"/>
  <c r="M89" i="13"/>
  <c r="J90" i="13"/>
  <c r="L90" i="13"/>
  <c r="M90" i="13"/>
  <c r="J91" i="13"/>
  <c r="L91" i="13"/>
  <c r="M91" i="13"/>
  <c r="J92" i="13"/>
  <c r="L92" i="13"/>
  <c r="M92" i="13"/>
  <c r="J93" i="13"/>
  <c r="L93" i="13"/>
  <c r="M93" i="13"/>
  <c r="J94" i="13"/>
  <c r="L94" i="13"/>
  <c r="M94" i="13"/>
  <c r="J95" i="13"/>
  <c r="L95" i="13"/>
  <c r="M95" i="13"/>
  <c r="C1605" i="3" a="1"/>
  <c r="C1605" i="3"/>
  <c r="C1590" i="3" a="1"/>
  <c r="C1590" i="3"/>
  <c r="F328" i="18" a="1"/>
  <c r="F328" i="18"/>
  <c r="C324" i="18" a="1"/>
  <c r="C324" i="18"/>
  <c r="C322" i="18" a="1"/>
  <c r="C322" i="18"/>
  <c r="B305" i="18" a="1"/>
  <c r="B305" i="18"/>
  <c r="F312" i="18" a="1"/>
  <c r="F312" i="18"/>
  <c r="F304" i="18" a="1"/>
  <c r="F304" i="18"/>
  <c r="F296" i="18" a="1"/>
  <c r="F296" i="18"/>
  <c r="G1551" i="3" a="1"/>
  <c r="G1551" i="3"/>
  <c r="G1527" i="3" a="1"/>
  <c r="G1527" i="3"/>
  <c r="F283" i="18" a="1"/>
  <c r="F283" i="18"/>
  <c r="H274" i="18" a="1"/>
  <c r="H274" i="18"/>
  <c r="G274" i="18" a="1"/>
  <c r="G274" i="18"/>
  <c r="F274" i="18" a="1"/>
  <c r="F274" i="18"/>
  <c r="G260" i="18"/>
  <c r="G261" i="18"/>
  <c r="G262" i="18"/>
  <c r="G263" i="18"/>
  <c r="G264" i="18"/>
  <c r="G265" i="18"/>
  <c r="G266" i="18"/>
  <c r="G267" i="18"/>
  <c r="G268" i="18"/>
  <c r="G259" i="18"/>
  <c r="F259" i="18"/>
  <c r="F260" i="18"/>
  <c r="F261" i="18"/>
  <c r="F262" i="18"/>
  <c r="F263" i="18"/>
  <c r="F264" i="18"/>
  <c r="F265" i="18"/>
  <c r="F266" i="18"/>
  <c r="F267" i="18"/>
  <c r="F268" i="18"/>
  <c r="B271" i="18"/>
  <c r="R46" i="18"/>
  <c r="O54" i="18"/>
  <c r="P52" i="18"/>
  <c r="P50" i="18"/>
  <c r="P48" i="18"/>
  <c r="P46" i="18"/>
  <c r="E1352" i="3"/>
  <c r="E1333" i="3"/>
  <c r="E1325" i="3"/>
  <c r="E1336" i="3"/>
  <c r="F1319" i="3"/>
  <c r="E1310" i="3"/>
  <c r="F1267" i="3"/>
  <c r="G148" i="3"/>
  <c r="G151" i="3"/>
  <c r="G156" i="3"/>
  <c r="G159" i="3"/>
  <c r="G164" i="3"/>
  <c r="F732" i="3"/>
  <c r="F733" i="3"/>
  <c r="F734" i="3"/>
  <c r="F735" i="3"/>
  <c r="F736" i="3"/>
  <c r="F737" i="3"/>
  <c r="F738" i="3"/>
  <c r="F739" i="3"/>
  <c r="F740" i="3"/>
  <c r="F741" i="3"/>
  <c r="F731" i="3"/>
  <c r="E731" i="3"/>
  <c r="H232" i="18"/>
  <c r="H229" i="18"/>
  <c r="C720" i="3"/>
  <c r="C699" i="3"/>
  <c r="C247" i="18"/>
  <c r="C248" i="18"/>
  <c r="C249" i="18"/>
  <c r="D660" i="3"/>
  <c r="D657" i="3"/>
  <c r="D654" i="3"/>
  <c r="C225" i="18"/>
  <c r="D225" i="18"/>
  <c r="E225" i="18"/>
  <c r="G200" i="18"/>
  <c r="C196" i="18"/>
  <c r="C599" i="3"/>
  <c r="D188" i="18"/>
  <c r="E188" i="18"/>
  <c r="C188" i="18"/>
  <c r="C596" i="3"/>
  <c r="C168" i="18"/>
  <c r="C165" i="18"/>
  <c r="C590" i="3"/>
  <c r="C587" i="3"/>
  <c r="C162" i="18"/>
  <c r="H157" i="18"/>
  <c r="H154" i="18"/>
  <c r="B142" i="18"/>
  <c r="D139" i="18"/>
  <c r="D140" i="18"/>
  <c r="D138" i="18"/>
  <c r="C139" i="18"/>
  <c r="C140" i="18"/>
  <c r="C138" i="18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06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C488" i="3"/>
  <c r="C135" i="18"/>
  <c r="B133" i="18"/>
  <c r="C131" i="18" a="1"/>
  <c r="C131" i="18"/>
  <c r="C475" i="3"/>
  <c r="J123" i="18"/>
  <c r="J122" i="18"/>
  <c r="G131" i="18"/>
  <c r="G130" i="18"/>
  <c r="E128" i="18"/>
  <c r="B123" i="18"/>
  <c r="D124" i="18"/>
  <c r="D329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05" i="3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05" i="18"/>
  <c r="E305" i="3"/>
  <c r="E274" i="3"/>
  <c r="C264" i="3"/>
  <c r="E256" i="3"/>
  <c r="D254" i="3"/>
  <c r="C265" i="3"/>
  <c r="D209" i="3"/>
  <c r="E209" i="3"/>
  <c r="C195" i="3"/>
  <c r="F172" i="3"/>
  <c r="F173" i="3"/>
  <c r="F174" i="3"/>
  <c r="F175" i="3"/>
  <c r="F176" i="3"/>
  <c r="F171" i="3"/>
  <c r="E172" i="3"/>
  <c r="E171" i="3"/>
  <c r="G167" i="3"/>
  <c r="G46" i="18"/>
  <c r="F71" i="18"/>
  <c r="M62" i="18"/>
  <c r="M61" i="18"/>
  <c r="M60" i="18"/>
  <c r="G112" i="3"/>
  <c r="F60" i="18"/>
  <c r="F61" i="18"/>
  <c r="F62" i="18"/>
  <c r="F63" i="18"/>
  <c r="F64" i="18"/>
  <c r="F65" i="18"/>
  <c r="F66" i="18"/>
  <c r="F67" i="18"/>
  <c r="F59" i="18"/>
  <c r="H54" i="18"/>
  <c r="J54" i="18"/>
  <c r="I54" i="18"/>
  <c r="G54" i="18"/>
  <c r="K54" i="18"/>
  <c r="H53" i="18"/>
  <c r="G53" i="18"/>
  <c r="K53" i="18"/>
  <c r="H52" i="18"/>
  <c r="G52" i="18"/>
  <c r="K52" i="18"/>
  <c r="H51" i="18"/>
  <c r="J51" i="18"/>
  <c r="I51" i="18"/>
  <c r="G51" i="18"/>
  <c r="K51" i="18"/>
  <c r="H50" i="18"/>
  <c r="G50" i="18"/>
  <c r="K50" i="18"/>
  <c r="H49" i="18"/>
  <c r="G49" i="18"/>
  <c r="K49" i="18"/>
  <c r="H48" i="18"/>
  <c r="G48" i="18"/>
  <c r="K48" i="18"/>
  <c r="H47" i="18"/>
  <c r="J47" i="18"/>
  <c r="I47" i="18"/>
  <c r="G47" i="18"/>
  <c r="K47" i="18"/>
  <c r="H46" i="18"/>
  <c r="J46" i="18"/>
  <c r="M40" i="18"/>
  <c r="F40" i="18"/>
  <c r="M39" i="18"/>
  <c r="F39" i="18"/>
  <c r="M38" i="18"/>
  <c r="F38" i="18"/>
  <c r="M37" i="18"/>
  <c r="F37" i="18"/>
  <c r="M36" i="18"/>
  <c r="F36" i="18"/>
  <c r="M35" i="18"/>
  <c r="F35" i="18"/>
  <c r="M34" i="18"/>
  <c r="F34" i="18"/>
  <c r="M33" i="18"/>
  <c r="F33" i="18"/>
  <c r="M32" i="18"/>
  <c r="H24" i="18"/>
  <c r="F24" i="18"/>
  <c r="H23" i="18"/>
  <c r="F23" i="18"/>
  <c r="H22" i="18"/>
  <c r="F22" i="18"/>
  <c r="H21" i="18"/>
  <c r="F21" i="18"/>
  <c r="H20" i="18"/>
  <c r="F20" i="18"/>
  <c r="H19" i="18"/>
  <c r="F19" i="18"/>
  <c r="H18" i="18"/>
  <c r="F18" i="18"/>
  <c r="H17" i="18"/>
  <c r="F17" i="18"/>
  <c r="H16" i="18"/>
  <c r="F16" i="18"/>
  <c r="F12" i="18"/>
  <c r="F11" i="18"/>
  <c r="F10" i="18"/>
  <c r="F9" i="18"/>
  <c r="F8" i="18"/>
  <c r="F7" i="18"/>
  <c r="F6" i="18"/>
  <c r="F5" i="18"/>
  <c r="F4" i="18"/>
  <c r="R64" i="3"/>
  <c r="S64" i="3"/>
  <c r="Q64" i="3"/>
  <c r="R63" i="3"/>
  <c r="Q63" i="3"/>
  <c r="R62" i="3"/>
  <c r="Q62" i="3"/>
  <c r="R61" i="3"/>
  <c r="S61" i="3"/>
  <c r="Q61" i="3"/>
  <c r="R60" i="3"/>
  <c r="Q60" i="3"/>
  <c r="R59" i="3"/>
  <c r="Q59" i="3"/>
  <c r="R58" i="3"/>
  <c r="Q58" i="3"/>
  <c r="R57" i="3"/>
  <c r="S57" i="3"/>
  <c r="Q57" i="3"/>
  <c r="R56" i="3"/>
  <c r="Q56" i="3"/>
  <c r="X207" i="2"/>
  <c r="X206" i="2"/>
  <c r="X205" i="2"/>
  <c r="X204" i="2"/>
  <c r="X203" i="2"/>
  <c r="X202" i="2"/>
  <c r="X201" i="2"/>
  <c r="X200" i="2"/>
  <c r="X199" i="2"/>
  <c r="Y207" i="2"/>
  <c r="Y206" i="2"/>
  <c r="Y205" i="2"/>
  <c r="Y204" i="2"/>
  <c r="Y203" i="2"/>
  <c r="Y202" i="2"/>
  <c r="Y201" i="2"/>
  <c r="Y200" i="2"/>
  <c r="Y199" i="2"/>
  <c r="Z200" i="2"/>
  <c r="Z201" i="2"/>
  <c r="Z202" i="2"/>
  <c r="Z203" i="2"/>
  <c r="Z204" i="2"/>
  <c r="Z205" i="2"/>
  <c r="Z206" i="2"/>
  <c r="Z207" i="2"/>
  <c r="Z199" i="2"/>
  <c r="Z188" i="2"/>
  <c r="Z189" i="2"/>
  <c r="Z190" i="2"/>
  <c r="Z191" i="2"/>
  <c r="Z192" i="2"/>
  <c r="Z193" i="2"/>
  <c r="Z194" i="2"/>
  <c r="Z195" i="2"/>
  <c r="Z187" i="2"/>
  <c r="Y188" i="2"/>
  <c r="Y189" i="2"/>
  <c r="Y190" i="2"/>
  <c r="Y191" i="2"/>
  <c r="Y192" i="2"/>
  <c r="Y193" i="2"/>
  <c r="Y194" i="2"/>
  <c r="Y195" i="2"/>
  <c r="Y187" i="2"/>
  <c r="W43" i="3"/>
  <c r="W44" i="3"/>
  <c r="W45" i="3"/>
  <c r="W46" i="3"/>
  <c r="W47" i="3"/>
  <c r="W48" i="3"/>
  <c r="W49" i="3"/>
  <c r="W50" i="3"/>
  <c r="W42" i="3"/>
  <c r="P43" i="3"/>
  <c r="P44" i="3"/>
  <c r="P45" i="3"/>
  <c r="P46" i="3"/>
  <c r="P47" i="3"/>
  <c r="P48" i="3"/>
  <c r="P49" i="3"/>
  <c r="P50" i="3"/>
  <c r="P42" i="3"/>
  <c r="R27" i="3"/>
  <c r="R28" i="3"/>
  <c r="R29" i="3"/>
  <c r="R30" i="3"/>
  <c r="R31" i="3"/>
  <c r="R32" i="3"/>
  <c r="R33" i="3"/>
  <c r="R34" i="3"/>
  <c r="R26" i="3"/>
  <c r="P27" i="3"/>
  <c r="P28" i="3"/>
  <c r="P29" i="3"/>
  <c r="P30" i="3"/>
  <c r="P31" i="3"/>
  <c r="P32" i="3"/>
  <c r="P33" i="3"/>
  <c r="P34" i="3"/>
  <c r="P26" i="3"/>
  <c r="P14" i="3"/>
  <c r="P15" i="3"/>
  <c r="P16" i="3"/>
  <c r="P17" i="3"/>
  <c r="P18" i="3"/>
  <c r="P19" i="3"/>
  <c r="P20" i="3"/>
  <c r="P21" i="3"/>
  <c r="P22" i="3"/>
  <c r="F19" i="3"/>
  <c r="F18" i="3"/>
  <c r="E2068" i="3"/>
  <c r="B97" i="2"/>
  <c r="C100" i="2"/>
  <c r="B61" i="2"/>
  <c r="B58" i="2"/>
  <c r="E1994" i="3"/>
  <c r="C2079" i="3"/>
  <c r="C2080" i="3"/>
  <c r="C2081" i="3"/>
  <c r="C2082" i="3"/>
  <c r="C2083" i="3"/>
  <c r="C2084" i="3"/>
  <c r="C2085" i="3"/>
  <c r="C2078" i="3"/>
  <c r="F2068" i="3"/>
  <c r="F2067" i="3"/>
  <c r="E2067" i="3"/>
  <c r="B2061" i="3"/>
  <c r="J2042" i="3"/>
  <c r="J2035" i="3"/>
  <c r="J2036" i="3"/>
  <c r="J2037" i="3"/>
  <c r="J2038" i="3"/>
  <c r="J2039" i="3"/>
  <c r="J2040" i="3"/>
  <c r="J2041" i="3"/>
  <c r="J2043" i="3"/>
  <c r="J2034" i="3"/>
  <c r="J2045" i="3"/>
  <c r="G2035" i="3"/>
  <c r="G2036" i="3"/>
  <c r="G2037" i="3"/>
  <c r="G2038" i="3"/>
  <c r="G2039" i="3"/>
  <c r="G2040" i="3"/>
  <c r="G2041" i="3"/>
  <c r="G2042" i="3"/>
  <c r="G2043" i="3"/>
  <c r="G2034" i="3"/>
  <c r="G2045" i="3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185" i="2"/>
  <c r="C2018" i="3"/>
  <c r="C2019" i="3"/>
  <c r="C2020" i="3"/>
  <c r="C2021" i="3"/>
  <c r="C2022" i="3"/>
  <c r="C2023" i="3"/>
  <c r="C2024" i="3"/>
  <c r="C2025" i="3"/>
  <c r="C2026" i="3"/>
  <c r="C2017" i="3"/>
  <c r="C2011" i="3"/>
  <c r="C2010" i="3"/>
  <c r="C2007" i="3"/>
  <c r="C2006" i="3"/>
  <c r="C2002" i="3"/>
  <c r="C2003" i="3"/>
  <c r="C1999" i="3"/>
  <c r="C1998" i="3"/>
  <c r="C1995" i="3"/>
  <c r="C1994" i="3"/>
  <c r="C1988" i="3"/>
  <c r="F1988" i="3"/>
  <c r="D1976" i="3"/>
  <c r="B1988" i="3"/>
  <c r="E1988" i="3"/>
  <c r="G1988" i="3"/>
  <c r="C1976" i="3"/>
  <c r="C1987" i="3"/>
  <c r="F1987" i="3"/>
  <c r="D1975" i="3"/>
  <c r="B1987" i="3"/>
  <c r="E1987" i="3"/>
  <c r="G1987" i="3"/>
  <c r="C1975" i="3"/>
  <c r="C1986" i="3"/>
  <c r="F1986" i="3"/>
  <c r="D1974" i="3"/>
  <c r="B1986" i="3"/>
  <c r="E1986" i="3"/>
  <c r="G1986" i="3"/>
  <c r="C1974" i="3"/>
  <c r="C1985" i="3"/>
  <c r="F1985" i="3"/>
  <c r="D1973" i="3"/>
  <c r="B1985" i="3"/>
  <c r="E1985" i="3"/>
  <c r="G1985" i="3"/>
  <c r="C1973" i="3"/>
  <c r="C1984" i="3"/>
  <c r="F1984" i="3"/>
  <c r="D1972" i="3"/>
  <c r="B1984" i="3"/>
  <c r="E1984" i="3"/>
  <c r="G1984" i="3"/>
  <c r="C1972" i="3"/>
  <c r="C1983" i="3"/>
  <c r="F1983" i="3"/>
  <c r="D1971" i="3"/>
  <c r="B1983" i="3"/>
  <c r="E1983" i="3"/>
  <c r="G1983" i="3"/>
  <c r="C1971" i="3"/>
  <c r="C1982" i="3"/>
  <c r="F1982" i="3"/>
  <c r="D1970" i="3"/>
  <c r="D1982" i="3"/>
  <c r="B1982" i="3"/>
  <c r="E1982" i="3"/>
  <c r="G1982" i="3"/>
  <c r="C1970" i="3"/>
  <c r="C1981" i="3"/>
  <c r="F1981" i="3"/>
  <c r="D1969" i="3"/>
  <c r="D1981" i="3"/>
  <c r="B1981" i="3"/>
  <c r="E1981" i="3"/>
  <c r="G1981" i="3"/>
  <c r="C1969" i="3"/>
  <c r="C1980" i="3"/>
  <c r="F1980" i="3"/>
  <c r="D1968" i="3"/>
  <c r="D1980" i="3"/>
  <c r="B1980" i="3"/>
  <c r="E1980" i="3"/>
  <c r="G1980" i="3"/>
  <c r="C1968" i="3"/>
  <c r="E1941" i="3" a="1"/>
  <c r="E1941" i="3"/>
  <c r="E1935" i="3" a="1"/>
  <c r="E1935" i="3"/>
  <c r="H1961" i="3"/>
  <c r="H1960" i="3"/>
  <c r="H1959" i="3"/>
  <c r="H1958" i="3"/>
  <c r="H1957" i="3"/>
  <c r="H1956" i="3"/>
  <c r="H1955" i="3"/>
  <c r="H1954" i="3"/>
  <c r="H1953" i="3"/>
  <c r="E1936" i="3" a="1"/>
  <c r="E1936" i="3"/>
  <c r="E1937" i="3" a="1"/>
  <c r="E1937" i="3"/>
  <c r="E1931" i="3" a="1"/>
  <c r="E1931" i="3"/>
  <c r="E1932" i="3" a="1"/>
  <c r="E1932" i="3"/>
  <c r="E1930" i="3" a="1"/>
  <c r="E1930" i="3"/>
  <c r="F1923" i="3"/>
  <c r="F1924" i="3"/>
  <c r="F1921" i="3"/>
  <c r="F1922" i="3"/>
  <c r="F1919" i="3"/>
  <c r="F1920" i="3"/>
  <c r="F1918" i="3"/>
  <c r="G1908" i="3"/>
  <c r="G1909" i="3"/>
  <c r="G1910" i="3"/>
  <c r="G1911" i="3"/>
  <c r="G1912" i="3"/>
  <c r="G1913" i="3"/>
  <c r="G1907" i="3"/>
  <c r="F1908" i="3"/>
  <c r="H1919" i="3"/>
  <c r="F1909" i="3"/>
  <c r="H1920" i="3"/>
  <c r="F1910" i="3"/>
  <c r="H1921" i="3"/>
  <c r="F1911" i="3"/>
  <c r="H1922" i="3"/>
  <c r="F1912" i="3"/>
  <c r="H1923" i="3"/>
  <c r="F1913" i="3"/>
  <c r="H1924" i="3"/>
  <c r="F1907" i="3"/>
  <c r="H1918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871" i="3"/>
  <c r="C1865" i="3"/>
  <c r="C1866" i="3"/>
  <c r="C1864" i="3"/>
  <c r="C1863" i="3"/>
  <c r="C1687" i="3"/>
  <c r="B1706" i="3" a="1"/>
  <c r="B1706" i="3"/>
  <c r="B1833" i="3" a="1"/>
  <c r="B1833" i="3"/>
  <c r="B1848" i="3" a="1"/>
  <c r="B1848" i="3"/>
  <c r="B1789" i="3" a="1"/>
  <c r="B1789" i="3"/>
  <c r="B1775" i="3" a="1"/>
  <c r="B1775" i="3"/>
  <c r="B1761" i="3" a="1"/>
  <c r="B1761" i="3"/>
  <c r="D1717" i="3"/>
  <c r="D1718" i="3"/>
  <c r="D1719" i="3"/>
  <c r="D1720" i="3"/>
  <c r="D1721" i="3"/>
  <c r="D1722" i="3"/>
  <c r="D1716" i="3"/>
  <c r="B1709" i="3" a="1"/>
  <c r="B1709" i="3"/>
  <c r="E185" i="2" a="1"/>
  <c r="E185" i="2"/>
  <c r="D185" i="2" a="1"/>
  <c r="D185" i="2"/>
  <c r="C185" i="2" a="1"/>
  <c r="C185" i="2"/>
  <c r="B185" i="2" a="1"/>
  <c r="B185" i="2"/>
  <c r="J100" i="13"/>
  <c r="K100" i="13"/>
  <c r="L100" i="13"/>
  <c r="M100" i="13"/>
  <c r="J101" i="13"/>
  <c r="K101" i="13"/>
  <c r="L101" i="13"/>
  <c r="M101" i="13"/>
  <c r="J102" i="13"/>
  <c r="K102" i="13"/>
  <c r="L102" i="13"/>
  <c r="M102" i="13"/>
  <c r="J103" i="13"/>
  <c r="K103" i="13"/>
  <c r="L103" i="13"/>
  <c r="M103" i="13"/>
  <c r="J104" i="13"/>
  <c r="K104" i="13"/>
  <c r="L104" i="13"/>
  <c r="M104" i="13"/>
  <c r="J105" i="13"/>
  <c r="K105" i="13"/>
  <c r="L105" i="13"/>
  <c r="M105" i="13"/>
  <c r="J106" i="13"/>
  <c r="K106" i="13"/>
  <c r="L106" i="13"/>
  <c r="M106" i="13"/>
  <c r="J107" i="13"/>
  <c r="K107" i="13"/>
  <c r="L107" i="13"/>
  <c r="M107" i="13"/>
  <c r="J108" i="13"/>
  <c r="K108" i="13"/>
  <c r="L108" i="13"/>
  <c r="M108" i="13"/>
  <c r="J109" i="13"/>
  <c r="K109" i="13"/>
  <c r="L109" i="13"/>
  <c r="M109" i="13"/>
  <c r="J110" i="13"/>
  <c r="K110" i="13"/>
  <c r="L110" i="13"/>
  <c r="M110" i="13"/>
  <c r="J111" i="13"/>
  <c r="K111" i="13"/>
  <c r="L111" i="13"/>
  <c r="M111" i="13"/>
  <c r="J112" i="13"/>
  <c r="K112" i="13"/>
  <c r="L112" i="13"/>
  <c r="M112" i="13"/>
  <c r="J113" i="13"/>
  <c r="K113" i="13"/>
  <c r="L113" i="13"/>
  <c r="M113" i="13"/>
  <c r="J114" i="13"/>
  <c r="K114" i="13"/>
  <c r="L114" i="13"/>
  <c r="M114" i="13"/>
  <c r="J115" i="13"/>
  <c r="K115" i="13"/>
  <c r="L115" i="13"/>
  <c r="M115" i="13"/>
  <c r="J116" i="13"/>
  <c r="K116" i="13"/>
  <c r="L116" i="13"/>
  <c r="M116" i="13"/>
  <c r="J117" i="13"/>
  <c r="K117" i="13"/>
  <c r="L117" i="13"/>
  <c r="M117" i="13"/>
  <c r="J118" i="13"/>
  <c r="K118" i="13"/>
  <c r="L118" i="13"/>
  <c r="M118" i="13"/>
  <c r="J119" i="13"/>
  <c r="K119" i="13"/>
  <c r="L119" i="13"/>
  <c r="M119" i="13"/>
  <c r="J120" i="13"/>
  <c r="K120" i="13"/>
  <c r="L120" i="13"/>
  <c r="M120" i="13"/>
  <c r="J121" i="13"/>
  <c r="K121" i="13"/>
  <c r="L121" i="13"/>
  <c r="M121" i="13"/>
  <c r="J122" i="13"/>
  <c r="K122" i="13"/>
  <c r="L122" i="13"/>
  <c r="M122" i="13"/>
  <c r="J123" i="13"/>
  <c r="K123" i="13"/>
  <c r="L123" i="13"/>
  <c r="M123" i="13"/>
  <c r="J124" i="13"/>
  <c r="K124" i="13"/>
  <c r="L124" i="13"/>
  <c r="M124" i="13"/>
  <c r="J125" i="13"/>
  <c r="K125" i="13"/>
  <c r="L125" i="13"/>
  <c r="M125" i="13"/>
  <c r="J126" i="13"/>
  <c r="K126" i="13"/>
  <c r="L126" i="13"/>
  <c r="M126" i="13"/>
  <c r="J127" i="13"/>
  <c r="K127" i="13"/>
  <c r="L127" i="13"/>
  <c r="M127" i="13"/>
  <c r="J128" i="13"/>
  <c r="K128" i="13"/>
  <c r="L128" i="13"/>
  <c r="M128" i="13"/>
  <c r="J129" i="13"/>
  <c r="K129" i="13"/>
  <c r="L129" i="13"/>
  <c r="M129" i="13"/>
  <c r="C1659" i="3" a="1"/>
  <c r="C1659" i="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9" i="13"/>
  <c r="K78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C1572" i="3" a="1"/>
  <c r="C1572" i="3"/>
  <c r="G1561" i="3" a="1"/>
  <c r="G1561" i="3"/>
  <c r="O1551" i="3" a="1"/>
  <c r="O1551" i="3"/>
  <c r="K1551" i="3" a="1"/>
  <c r="K1551" i="3"/>
  <c r="G1514" i="3" a="1"/>
  <c r="G1514" i="3"/>
  <c r="H1505" i="3" a="1"/>
  <c r="H1505" i="3"/>
  <c r="I1527" i="3" a="1"/>
  <c r="I1527" i="3"/>
  <c r="H1527" i="3" a="1"/>
  <c r="H1527" i="3"/>
  <c r="G720" i="3"/>
  <c r="C723" i="3"/>
  <c r="J5" i="13"/>
  <c r="L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4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5" i="13"/>
  <c r="K6" i="13"/>
  <c r="M5" i="13"/>
  <c r="L6" i="13"/>
  <c r="M6" i="13"/>
  <c r="L7" i="13"/>
  <c r="M7" i="13"/>
  <c r="L8" i="13"/>
  <c r="M8" i="13"/>
  <c r="L9" i="13"/>
  <c r="M9" i="13"/>
  <c r="L10" i="13"/>
  <c r="M10" i="13"/>
  <c r="L11" i="13"/>
  <c r="M11" i="13"/>
  <c r="L12" i="13"/>
  <c r="M12" i="13"/>
  <c r="L13" i="13"/>
  <c r="M13" i="13"/>
  <c r="L14" i="13"/>
  <c r="M14" i="13"/>
  <c r="L15" i="13"/>
  <c r="M15" i="13"/>
  <c r="L16" i="13"/>
  <c r="M16" i="13"/>
  <c r="L17" i="13"/>
  <c r="M17" i="13"/>
  <c r="L18" i="13"/>
  <c r="M18" i="13"/>
  <c r="L19" i="13"/>
  <c r="M19" i="13"/>
  <c r="L20" i="13"/>
  <c r="M20" i="13"/>
  <c r="L21" i="13"/>
  <c r="M21" i="13"/>
  <c r="L22" i="13"/>
  <c r="M22" i="13"/>
  <c r="L23" i="13"/>
  <c r="M23" i="13"/>
  <c r="L24" i="13"/>
  <c r="M24" i="13"/>
  <c r="L25" i="13"/>
  <c r="M25" i="13"/>
  <c r="L26" i="13"/>
  <c r="M26" i="13"/>
  <c r="L27" i="13"/>
  <c r="M27" i="13"/>
  <c r="L28" i="13"/>
  <c r="M28" i="13"/>
  <c r="L29" i="13"/>
  <c r="M29" i="13"/>
  <c r="L30" i="13"/>
  <c r="M30" i="13"/>
  <c r="L31" i="13"/>
  <c r="M31" i="13"/>
  <c r="L32" i="13"/>
  <c r="M32" i="13"/>
  <c r="L33" i="13"/>
  <c r="M33" i="13"/>
  <c r="L4" i="13"/>
  <c r="M4" i="13"/>
  <c r="C703" i="3"/>
  <c r="C695" i="3"/>
  <c r="D663" i="3"/>
  <c r="C614" i="3"/>
  <c r="C605" i="3"/>
  <c r="C602" i="3"/>
  <c r="D596" i="3"/>
  <c r="E596" i="3"/>
  <c r="C593" i="3"/>
  <c r="E1477" i="3"/>
  <c r="F1477" i="3"/>
  <c r="E1489" i="3"/>
  <c r="F1489" i="3"/>
  <c r="E1488" i="3"/>
  <c r="F1488" i="3"/>
  <c r="E1487" i="3"/>
  <c r="F1487" i="3"/>
  <c r="E1486" i="3"/>
  <c r="F1486" i="3"/>
  <c r="E1485" i="3"/>
  <c r="F1485" i="3"/>
  <c r="E1484" i="3"/>
  <c r="F1484" i="3"/>
  <c r="E1483" i="3"/>
  <c r="F1483" i="3"/>
  <c r="E1482" i="3"/>
  <c r="F1482" i="3"/>
  <c r="E1481" i="3"/>
  <c r="F1481" i="3"/>
  <c r="E1480" i="3"/>
  <c r="F1480" i="3"/>
  <c r="E1479" i="3"/>
  <c r="F1479" i="3"/>
  <c r="E1478" i="3"/>
  <c r="F1478" i="3"/>
  <c r="D1466" i="3"/>
  <c r="D1467" i="3"/>
  <c r="D1468" i="3"/>
  <c r="D1469" i="3"/>
  <c r="D1470" i="3"/>
  <c r="D1471" i="3"/>
  <c r="D1472" i="3"/>
  <c r="D1465" i="3"/>
  <c r="D1442" i="3"/>
  <c r="D1443" i="3"/>
  <c r="D1444" i="3"/>
  <c r="D1445" i="3"/>
  <c r="D1446" i="3"/>
  <c r="D1447" i="3"/>
  <c r="D1448" i="3"/>
  <c r="D1441" i="3"/>
  <c r="D1454" i="3"/>
  <c r="D1455" i="3"/>
  <c r="D1456" i="3"/>
  <c r="D1457" i="3"/>
  <c r="D1458" i="3"/>
  <c r="D1459" i="3"/>
  <c r="D1460" i="3"/>
  <c r="D1453" i="3"/>
  <c r="D1430" i="3"/>
  <c r="D1431" i="3"/>
  <c r="D1432" i="3"/>
  <c r="D1433" i="3"/>
  <c r="D1434" i="3"/>
  <c r="D1435" i="3"/>
  <c r="D1436" i="3"/>
  <c r="D1429" i="3"/>
  <c r="D1418" i="3"/>
  <c r="D1419" i="3"/>
  <c r="D1420" i="3"/>
  <c r="D1421" i="3"/>
  <c r="D1422" i="3"/>
  <c r="D1423" i="3"/>
  <c r="D1424" i="3"/>
  <c r="D1417" i="3"/>
  <c r="D1406" i="3"/>
  <c r="D1407" i="3"/>
  <c r="D1408" i="3"/>
  <c r="D1409" i="3"/>
  <c r="D1410" i="3"/>
  <c r="D1411" i="3"/>
  <c r="D1412" i="3"/>
  <c r="D1405" i="3"/>
  <c r="D1394" i="3"/>
  <c r="D1395" i="3"/>
  <c r="D1396" i="3"/>
  <c r="D1397" i="3"/>
  <c r="D1398" i="3"/>
  <c r="D1399" i="3"/>
  <c r="D1400" i="3"/>
  <c r="D1393" i="3"/>
  <c r="G1365" i="3"/>
  <c r="E1355" i="3"/>
  <c r="E1354" i="3"/>
  <c r="E1364" i="3"/>
  <c r="E1363" i="3"/>
  <c r="E1362" i="3"/>
  <c r="E1319" i="3"/>
  <c r="E1353" i="3"/>
  <c r="D1346" i="3"/>
  <c r="E1337" i="3"/>
  <c r="E1338" i="3"/>
  <c r="E1339" i="3"/>
  <c r="E1340" i="3"/>
  <c r="E1341" i="3"/>
  <c r="E1342" i="3"/>
  <c r="E1343" i="3"/>
  <c r="E1344" i="3"/>
  <c r="E1326" i="3"/>
  <c r="E1327" i="3"/>
  <c r="E1328" i="3"/>
  <c r="E1329" i="3"/>
  <c r="E1330" i="3"/>
  <c r="E1331" i="3"/>
  <c r="E1332" i="3"/>
  <c r="E1313" i="3"/>
  <c r="E1312" i="3"/>
  <c r="E1311" i="3"/>
  <c r="E1307" i="3"/>
  <c r="E1308" i="3"/>
  <c r="E1309" i="3"/>
  <c r="E1306" i="3"/>
  <c r="D1286" i="3"/>
  <c r="E1286" i="3"/>
  <c r="E1300" i="3"/>
  <c r="E1298" i="3"/>
  <c r="E1299" i="3"/>
  <c r="E1297" i="3"/>
  <c r="D146" i="2"/>
  <c r="D144" i="2"/>
  <c r="D142" i="2"/>
  <c r="E1285" i="3"/>
  <c r="E1287" i="3"/>
  <c r="E1288" i="3"/>
  <c r="E1284" i="3"/>
  <c r="F1265" i="3"/>
  <c r="F1266" i="3"/>
  <c r="F1268" i="3"/>
  <c r="F1269" i="3"/>
  <c r="F1270" i="3"/>
  <c r="F1271" i="3"/>
  <c r="F1272" i="3"/>
  <c r="F1273" i="3"/>
  <c r="F1274" i="3"/>
  <c r="F1275" i="3"/>
  <c r="F1276" i="3"/>
  <c r="F1264" i="3"/>
  <c r="F1278" i="3"/>
  <c r="D1278" i="3"/>
  <c r="C1278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64" i="3"/>
  <c r="E1251" i="3"/>
  <c r="E1252" i="3"/>
  <c r="E1253" i="3"/>
  <c r="E1254" i="3"/>
  <c r="E1255" i="3"/>
  <c r="E1256" i="3"/>
  <c r="E1257" i="3"/>
  <c r="E1258" i="3"/>
  <c r="E1250" i="3"/>
  <c r="E1278" i="3"/>
  <c r="E1237" i="3"/>
  <c r="E1236" i="3"/>
  <c r="E1238" i="3"/>
  <c r="E1239" i="3"/>
  <c r="E1240" i="3"/>
  <c r="E1241" i="3"/>
  <c r="E1242" i="3"/>
  <c r="E1243" i="3"/>
  <c r="E1244" i="3"/>
  <c r="E1223" i="3"/>
  <c r="E1224" i="3"/>
  <c r="E1225" i="3"/>
  <c r="E1226" i="3"/>
  <c r="E1227" i="3"/>
  <c r="E1228" i="3"/>
  <c r="E1229" i="3"/>
  <c r="E1230" i="3"/>
  <c r="E1222" i="3"/>
  <c r="E1216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E1203" i="3"/>
  <c r="D1203" i="3"/>
  <c r="D120" i="2"/>
  <c r="D135" i="2"/>
  <c r="G3" i="12"/>
  <c r="H3" i="12"/>
  <c r="G4" i="12"/>
  <c r="G5" i="12"/>
  <c r="G6" i="12"/>
  <c r="G7" i="12"/>
  <c r="G8" i="12"/>
  <c r="G9" i="12"/>
  <c r="G10" i="12"/>
  <c r="G11" i="12"/>
  <c r="G12" i="12"/>
  <c r="H12" i="12"/>
  <c r="H6" i="12"/>
  <c r="H7" i="12"/>
  <c r="H8" i="12"/>
  <c r="H9" i="12"/>
  <c r="H10" i="12"/>
  <c r="H11" i="12"/>
  <c r="H5" i="12"/>
  <c r="H4" i="12"/>
  <c r="D137" i="2"/>
  <c r="D136" i="2"/>
  <c r="F135" i="2"/>
  <c r="D122" i="2"/>
  <c r="D110" i="2"/>
  <c r="D121" i="2"/>
  <c r="E125" i="2"/>
  <c r="E3" i="12"/>
  <c r="J10" i="12"/>
  <c r="J7" i="12"/>
  <c r="F4" i="12"/>
  <c r="F5" i="12"/>
  <c r="F6" i="12"/>
  <c r="F7" i="12"/>
  <c r="F8" i="12"/>
  <c r="F9" i="12"/>
  <c r="F10" i="12"/>
  <c r="F11" i="12"/>
  <c r="F12" i="12"/>
  <c r="F3" i="12"/>
  <c r="E4" i="12"/>
  <c r="E5" i="12"/>
  <c r="E6" i="12"/>
  <c r="E7" i="12"/>
  <c r="E8" i="12"/>
  <c r="E9" i="12"/>
  <c r="E10" i="12"/>
  <c r="E11" i="12"/>
  <c r="E12" i="12"/>
  <c r="E1195" i="3"/>
  <c r="E1194" i="3"/>
  <c r="E1193" i="3"/>
  <c r="E1192" i="3"/>
  <c r="E1191" i="3"/>
  <c r="E1190" i="3"/>
  <c r="E1189" i="3"/>
  <c r="E1188" i="3"/>
  <c r="E1187" i="3"/>
  <c r="E1186" i="3"/>
  <c r="E1164" i="3"/>
  <c r="E1163" i="3"/>
  <c r="E1162" i="3"/>
  <c r="E1161" i="3"/>
  <c r="E1160" i="3"/>
  <c r="E1159" i="3"/>
  <c r="E1158" i="3"/>
  <c r="E1157" i="3"/>
  <c r="E1156" i="3"/>
  <c r="E1155" i="3"/>
  <c r="E1154" i="3"/>
  <c r="E1183" i="3"/>
  <c r="E1182" i="3"/>
  <c r="E1181" i="3"/>
  <c r="E1180" i="3"/>
  <c r="E1179" i="3"/>
  <c r="E1178" i="3"/>
  <c r="E1177" i="3"/>
  <c r="E1176" i="3"/>
  <c r="E1175" i="3"/>
  <c r="E1174" i="3"/>
  <c r="E1150" i="3"/>
  <c r="E1149" i="3"/>
  <c r="E1148" i="3"/>
  <c r="E1147" i="3"/>
  <c r="E1146" i="3"/>
  <c r="E1145" i="3"/>
  <c r="E1144" i="3"/>
  <c r="E1143" i="3"/>
  <c r="E1142" i="3"/>
  <c r="E1141" i="3"/>
  <c r="E1140" i="3"/>
  <c r="E1044" i="3"/>
  <c r="E1019" i="3"/>
  <c r="D601" i="7"/>
  <c r="D599" i="7"/>
  <c r="C599" i="7"/>
  <c r="D597" i="7"/>
  <c r="C597" i="7"/>
  <c r="E579" i="7"/>
  <c r="E578" i="7"/>
  <c r="E577" i="7"/>
  <c r="E576" i="7"/>
  <c r="E575" i="7"/>
  <c r="E574" i="7"/>
  <c r="E573" i="7"/>
  <c r="E572" i="7"/>
  <c r="E571" i="7"/>
  <c r="E570" i="7"/>
  <c r="E569" i="7"/>
  <c r="C581" i="7"/>
  <c r="B556" i="7" a="1"/>
  <c r="B558" i="7"/>
  <c r="D548" i="7"/>
  <c r="C548" i="7"/>
  <c r="D530" i="7"/>
  <c r="C530" i="7"/>
  <c r="F511" i="7"/>
  <c r="E511" i="7"/>
  <c r="C506" i="7"/>
  <c r="C505" i="7"/>
  <c r="C504" i="7"/>
  <c r="C503" i="7"/>
  <c r="C502" i="7"/>
  <c r="C501" i="7"/>
  <c r="C500" i="7"/>
  <c r="C496" i="7"/>
  <c r="C495" i="7"/>
  <c r="C494" i="7"/>
  <c r="C493" i="7"/>
  <c r="C492" i="7"/>
  <c r="C491" i="7"/>
  <c r="C490" i="7"/>
  <c r="C486" i="7"/>
  <c r="C485" i="7"/>
  <c r="C484" i="7"/>
  <c r="C483" i="7"/>
  <c r="C482" i="7"/>
  <c r="C481" i="7"/>
  <c r="C480" i="7"/>
  <c r="C476" i="7"/>
  <c r="C475" i="7"/>
  <c r="C474" i="7"/>
  <c r="C473" i="7"/>
  <c r="C472" i="7"/>
  <c r="C471" i="7"/>
  <c r="C470" i="7"/>
  <c r="C466" i="7"/>
  <c r="C465" i="7"/>
  <c r="C464" i="7"/>
  <c r="C463" i="7"/>
  <c r="C462" i="7"/>
  <c r="C461" i="7"/>
  <c r="C456" i="7"/>
  <c r="C455" i="7"/>
  <c r="C454" i="7"/>
  <c r="C453" i="7"/>
  <c r="C452" i="7"/>
  <c r="C451" i="7"/>
  <c r="C450" i="7"/>
  <c r="C445" i="7"/>
  <c r="C444" i="7"/>
  <c r="C443" i="7"/>
  <c r="C442" i="7"/>
  <c r="C441" i="7"/>
  <c r="C440" i="7"/>
  <c r="E435" i="7"/>
  <c r="D435" i="7"/>
  <c r="E434" i="7"/>
  <c r="D434" i="7"/>
  <c r="E433" i="7"/>
  <c r="D433" i="7"/>
  <c r="E432" i="7"/>
  <c r="D432" i="7"/>
  <c r="E431" i="7"/>
  <c r="D431" i="7"/>
  <c r="E430" i="7"/>
  <c r="D430" i="7"/>
  <c r="F390" i="7"/>
  <c r="C389" i="7"/>
  <c r="C391" i="7"/>
  <c r="C393" i="7"/>
  <c r="F387" i="7"/>
  <c r="C387" i="7"/>
  <c r="C385" i="7"/>
  <c r="F384" i="7"/>
  <c r="F381" i="7"/>
  <c r="C381" i="7"/>
  <c r="C383" i="7"/>
  <c r="C379" i="7"/>
  <c r="F378" i="7"/>
  <c r="C375" i="7"/>
  <c r="D375" i="7"/>
  <c r="C374" i="7"/>
  <c r="D374" i="7"/>
  <c r="D373" i="7"/>
  <c r="D372" i="7"/>
  <c r="D371" i="7"/>
  <c r="D370" i="7"/>
  <c r="D369" i="7"/>
  <c r="C362" i="7"/>
  <c r="C361" i="7"/>
  <c r="C360" i="7"/>
  <c r="C359" i="7"/>
  <c r="C354" i="7"/>
  <c r="C352" i="7"/>
  <c r="C351" i="7"/>
  <c r="C350" i="7"/>
  <c r="C338" i="7"/>
  <c r="C347" i="7"/>
  <c r="E333" i="7"/>
  <c r="D333" i="7"/>
  <c r="F333" i="7"/>
  <c r="E332" i="7"/>
  <c r="D332" i="7"/>
  <c r="F332" i="7"/>
  <c r="E331" i="7"/>
  <c r="D331" i="7"/>
  <c r="F331" i="7"/>
  <c r="E330" i="7"/>
  <c r="D330" i="7"/>
  <c r="F330" i="7"/>
  <c r="E329" i="7"/>
  <c r="D329" i="7"/>
  <c r="F329" i="7"/>
  <c r="E328" i="7"/>
  <c r="D328" i="7"/>
  <c r="F328" i="7"/>
  <c r="E327" i="7"/>
  <c r="D327" i="7"/>
  <c r="F327" i="7"/>
  <c r="E326" i="7"/>
  <c r="D326" i="7"/>
  <c r="F326" i="7"/>
  <c r="E325" i="7"/>
  <c r="D325" i="7"/>
  <c r="F325" i="7"/>
  <c r="E324" i="7"/>
  <c r="D324" i="7"/>
  <c r="F324" i="7"/>
  <c r="E323" i="7"/>
  <c r="D323" i="7"/>
  <c r="F323" i="7"/>
  <c r="E322" i="7"/>
  <c r="D322" i="7"/>
  <c r="F322" i="7"/>
  <c r="E321" i="7"/>
  <c r="D321" i="7"/>
  <c r="F321" i="7"/>
  <c r="E320" i="7"/>
  <c r="D320" i="7"/>
  <c r="F320" i="7"/>
  <c r="E319" i="7"/>
  <c r="D319" i="7"/>
  <c r="F319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G291" i="7"/>
  <c r="E291" i="7"/>
  <c r="G290" i="7"/>
  <c r="E290" i="7"/>
  <c r="G289" i="7"/>
  <c r="E289" i="7"/>
  <c r="G288" i="7"/>
  <c r="E288" i="7"/>
  <c r="G287" i="7"/>
  <c r="E287" i="7"/>
  <c r="G286" i="7"/>
  <c r="E286" i="7"/>
  <c r="G285" i="7"/>
  <c r="E285" i="7"/>
  <c r="G284" i="7"/>
  <c r="E284" i="7"/>
  <c r="G283" i="7"/>
  <c r="E283" i="7"/>
  <c r="G282" i="7"/>
  <c r="E282" i="7"/>
  <c r="G281" i="7"/>
  <c r="E281" i="7"/>
  <c r="G280" i="7"/>
  <c r="E280" i="7"/>
  <c r="G279" i="7"/>
  <c r="E279" i="7"/>
  <c r="G278" i="7"/>
  <c r="E278" i="7"/>
  <c r="G277" i="7"/>
  <c r="E277" i="7"/>
  <c r="G276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71" i="7"/>
  <c r="E247" i="7"/>
  <c r="C238" i="7"/>
  <c r="F236" i="7"/>
  <c r="E236" i="7"/>
  <c r="D236" i="7"/>
  <c r="F235" i="7"/>
  <c r="E235" i="7"/>
  <c r="D235" i="7"/>
  <c r="F234" i="7"/>
  <c r="E234" i="7"/>
  <c r="D234" i="7"/>
  <c r="F233" i="7"/>
  <c r="E233" i="7"/>
  <c r="D233" i="7"/>
  <c r="F232" i="7"/>
  <c r="E232" i="7"/>
  <c r="D232" i="7"/>
  <c r="F231" i="7"/>
  <c r="E231" i="7"/>
  <c r="D231" i="7"/>
  <c r="F230" i="7"/>
  <c r="E230" i="7"/>
  <c r="D230" i="7"/>
  <c r="F229" i="7"/>
  <c r="E229" i="7"/>
  <c r="D229" i="7"/>
  <c r="F228" i="7"/>
  <c r="E228" i="7"/>
  <c r="D228" i="7"/>
  <c r="C239" i="7"/>
  <c r="C220" i="7" a="1"/>
  <c r="J222" i="7"/>
  <c r="B220" i="7" a="1"/>
  <c r="B221" i="7"/>
  <c r="C201" i="7"/>
  <c r="C200" i="7"/>
  <c r="C199" i="7"/>
  <c r="C198" i="7"/>
  <c r="C197" i="7"/>
  <c r="D192" i="7"/>
  <c r="E192" i="7"/>
  <c r="D191" i="7"/>
  <c r="E191" i="7"/>
  <c r="D190" i="7"/>
  <c r="E190" i="7"/>
  <c r="D189" i="7"/>
  <c r="E189" i="7"/>
  <c r="D188" i="7"/>
  <c r="E188" i="7"/>
  <c r="D187" i="7"/>
  <c r="E187" i="7"/>
  <c r="D186" i="7"/>
  <c r="E186" i="7"/>
  <c r="D181" i="7"/>
  <c r="C181" i="7"/>
  <c r="D180" i="7"/>
  <c r="C180" i="7"/>
  <c r="D179" i="7"/>
  <c r="C179" i="7"/>
  <c r="D178" i="7"/>
  <c r="C178" i="7"/>
  <c r="D177" i="7"/>
  <c r="C177" i="7"/>
  <c r="D176" i="7"/>
  <c r="C176" i="7"/>
  <c r="D175" i="7"/>
  <c r="C175" i="7"/>
  <c r="D174" i="7"/>
  <c r="C174" i="7"/>
  <c r="D173" i="7"/>
  <c r="C173" i="7"/>
  <c r="G160" i="7"/>
  <c r="G159" i="7"/>
  <c r="G158" i="7"/>
  <c r="G157" i="7"/>
  <c r="G156" i="7"/>
  <c r="G155" i="7"/>
  <c r="G154" i="7"/>
  <c r="G153" i="7"/>
  <c r="G152" i="7"/>
  <c r="G151" i="7"/>
  <c r="G147" i="7"/>
  <c r="G144" i="7"/>
  <c r="G139" i="7"/>
  <c r="G136" i="7"/>
  <c r="G131" i="7"/>
  <c r="G128" i="7"/>
  <c r="G116" i="7"/>
  <c r="G115" i="7"/>
  <c r="G114" i="7"/>
  <c r="F108" i="7"/>
  <c r="F107" i="7"/>
  <c r="F106" i="7"/>
  <c r="F105" i="7"/>
  <c r="F104" i="7"/>
  <c r="F103" i="7"/>
  <c r="F102" i="7"/>
  <c r="F101" i="7"/>
  <c r="F100" i="7"/>
  <c r="G87" i="7"/>
  <c r="H87" i="7"/>
  <c r="F87" i="7"/>
  <c r="G86" i="7"/>
  <c r="H86" i="7"/>
  <c r="F86" i="7"/>
  <c r="G85" i="7"/>
  <c r="F85" i="7"/>
  <c r="H85" i="7"/>
  <c r="G84" i="7"/>
  <c r="F84" i="7"/>
  <c r="H84" i="7"/>
  <c r="G83" i="7"/>
  <c r="H83" i="7"/>
  <c r="F83" i="7"/>
  <c r="G82" i="7"/>
  <c r="H82" i="7"/>
  <c r="F82" i="7"/>
  <c r="G81" i="7"/>
  <c r="H81" i="7"/>
  <c r="F81" i="7"/>
  <c r="G80" i="7"/>
  <c r="H80" i="7"/>
  <c r="F80" i="7"/>
  <c r="G79" i="7"/>
  <c r="F79" i="7"/>
  <c r="H79" i="7"/>
  <c r="G69" i="7"/>
  <c r="H69" i="7"/>
  <c r="F69" i="7"/>
  <c r="G68" i="7"/>
  <c r="F68" i="7"/>
  <c r="H68" i="7"/>
  <c r="G67" i="7"/>
  <c r="F67" i="7"/>
  <c r="H67" i="7"/>
  <c r="G66" i="7"/>
  <c r="H66" i="7"/>
  <c r="F66" i="7"/>
  <c r="G65" i="7"/>
  <c r="F65" i="7"/>
  <c r="H65" i="7"/>
  <c r="G64" i="7"/>
  <c r="H64" i="7"/>
  <c r="G63" i="7"/>
  <c r="H63" i="7"/>
  <c r="F63" i="7"/>
  <c r="G62" i="7"/>
  <c r="H62" i="7"/>
  <c r="F62" i="7"/>
  <c r="G61" i="7"/>
  <c r="F61" i="7"/>
  <c r="H61" i="7"/>
  <c r="G55" i="7"/>
  <c r="G54" i="7"/>
  <c r="G53" i="7"/>
  <c r="G52" i="7"/>
  <c r="G51" i="7"/>
  <c r="G50" i="7"/>
  <c r="G49" i="7"/>
  <c r="G48" i="7"/>
  <c r="G47" i="7"/>
  <c r="E40" i="7"/>
  <c r="E39" i="7"/>
  <c r="E38" i="7"/>
  <c r="E37" i="7"/>
  <c r="E36" i="7"/>
  <c r="E35" i="7"/>
  <c r="E34" i="7"/>
  <c r="E33" i="7"/>
  <c r="E32" i="7"/>
  <c r="E27" i="7"/>
  <c r="E26" i="7"/>
  <c r="E25" i="7"/>
  <c r="E24" i="7"/>
  <c r="E23" i="7"/>
  <c r="E22" i="7"/>
  <c r="E21" i="7"/>
  <c r="E20" i="7"/>
  <c r="E19" i="7"/>
  <c r="K14" i="7"/>
  <c r="J14" i="7"/>
  <c r="I14" i="7"/>
  <c r="H14" i="7"/>
  <c r="K13" i="7"/>
  <c r="J13" i="7"/>
  <c r="I13" i="7"/>
  <c r="H13" i="7"/>
  <c r="K12" i="7"/>
  <c r="J12" i="7"/>
  <c r="I12" i="7"/>
  <c r="H12" i="7"/>
  <c r="K11" i="7"/>
  <c r="J11" i="7"/>
  <c r="I11" i="7"/>
  <c r="H11" i="7"/>
  <c r="K10" i="7"/>
  <c r="J10" i="7"/>
  <c r="I10" i="7"/>
  <c r="H10" i="7"/>
  <c r="K9" i="7"/>
  <c r="J9" i="7"/>
  <c r="I9" i="7"/>
  <c r="H9" i="7"/>
  <c r="K8" i="7"/>
  <c r="J8" i="7"/>
  <c r="I8" i="7"/>
  <c r="H8" i="7"/>
  <c r="K7" i="7"/>
  <c r="J7" i="7"/>
  <c r="I7" i="7"/>
  <c r="H7" i="7"/>
  <c r="K6" i="7"/>
  <c r="J6" i="7"/>
  <c r="I6" i="7"/>
  <c r="H6" i="7"/>
  <c r="B511" i="7"/>
  <c r="D511" i="7"/>
  <c r="C511" i="7"/>
  <c r="B220" i="7"/>
  <c r="B222" i="7"/>
  <c r="C220" i="7"/>
  <c r="E220" i="7"/>
  <c r="G220" i="7"/>
  <c r="I220" i="7"/>
  <c r="C221" i="7"/>
  <c r="E221" i="7"/>
  <c r="G221" i="7"/>
  <c r="I221" i="7"/>
  <c r="C222" i="7"/>
  <c r="E222" i="7"/>
  <c r="G222" i="7"/>
  <c r="I222" i="7"/>
  <c r="C341" i="7"/>
  <c r="C343" i="7"/>
  <c r="C346" i="7"/>
  <c r="B557" i="7"/>
  <c r="E581" i="7"/>
  <c r="D220" i="7"/>
  <c r="F220" i="7"/>
  <c r="H220" i="7"/>
  <c r="J220" i="7"/>
  <c r="D221" i="7"/>
  <c r="F221" i="7"/>
  <c r="H221" i="7"/>
  <c r="J221" i="7"/>
  <c r="D222" i="7"/>
  <c r="F222" i="7"/>
  <c r="H222" i="7"/>
  <c r="C342" i="7"/>
  <c r="C345" i="7"/>
  <c r="B556" i="7"/>
  <c r="E136" i="3"/>
  <c r="D138" i="3"/>
  <c r="C138" i="3"/>
  <c r="D135" i="3"/>
  <c r="C135" i="3"/>
  <c r="E741" i="3"/>
  <c r="E732" i="3"/>
  <c r="E733" i="3"/>
  <c r="E734" i="3"/>
  <c r="E735" i="3"/>
  <c r="E736" i="3"/>
  <c r="E737" i="3"/>
  <c r="E738" i="3"/>
  <c r="E739" i="3"/>
  <c r="E740" i="3"/>
  <c r="E743" i="3"/>
  <c r="D562" i="7"/>
  <c r="C562" i="7"/>
  <c r="B670" i="3" a="1"/>
  <c r="B670" i="3"/>
  <c r="C676" i="3"/>
  <c r="E635" i="3"/>
  <c r="D635" i="3"/>
  <c r="D676" i="3"/>
  <c r="B671" i="3"/>
  <c r="B672" i="3"/>
  <c r="F568" i="3"/>
  <c r="B568" i="3"/>
  <c r="E568" i="3"/>
  <c r="D568" i="3"/>
  <c r="C568" i="3"/>
  <c r="G20" i="2"/>
  <c r="H23" i="2"/>
  <c r="G29" i="2"/>
  <c r="G18" i="2"/>
  <c r="C558" i="3"/>
  <c r="C559" i="3"/>
  <c r="C560" i="3"/>
  <c r="C561" i="3"/>
  <c r="C562" i="3"/>
  <c r="C563" i="3"/>
  <c r="C557" i="3"/>
  <c r="C548" i="3"/>
  <c r="C549" i="3"/>
  <c r="C550" i="3"/>
  <c r="C551" i="3"/>
  <c r="C552" i="3"/>
  <c r="C553" i="3"/>
  <c r="C547" i="3"/>
  <c r="C538" i="3"/>
  <c r="C539" i="3"/>
  <c r="C540" i="3"/>
  <c r="C541" i="3"/>
  <c r="C542" i="3"/>
  <c r="C543" i="3"/>
  <c r="C537" i="3"/>
  <c r="C528" i="3"/>
  <c r="C529" i="3"/>
  <c r="C530" i="3"/>
  <c r="C531" i="3"/>
  <c r="C532" i="3"/>
  <c r="C533" i="3"/>
  <c r="C527" i="3"/>
  <c r="C497" i="3"/>
  <c r="C498" i="3"/>
  <c r="C499" i="3"/>
  <c r="C500" i="3"/>
  <c r="C501" i="3"/>
  <c r="C496" i="3"/>
  <c r="C486" i="3"/>
  <c r="C487" i="3"/>
  <c r="C489" i="3"/>
  <c r="C490" i="3"/>
  <c r="C491" i="3"/>
  <c r="C485" i="3"/>
  <c r="C476" i="3"/>
  <c r="C477" i="3"/>
  <c r="C478" i="3"/>
  <c r="C479" i="3"/>
  <c r="C480" i="3"/>
  <c r="E466" i="3"/>
  <c r="E467" i="3"/>
  <c r="E468" i="3"/>
  <c r="E469" i="3"/>
  <c r="E470" i="3"/>
  <c r="E465" i="3"/>
  <c r="D466" i="3"/>
  <c r="D467" i="3"/>
  <c r="D468" i="3"/>
  <c r="D469" i="3"/>
  <c r="D470" i="3"/>
  <c r="D465" i="3"/>
  <c r="I23" i="2"/>
  <c r="F19" i="6"/>
  <c r="F18" i="6"/>
  <c r="F17" i="6"/>
  <c r="F16" i="6"/>
  <c r="F15" i="6"/>
  <c r="F14" i="6"/>
  <c r="F13" i="6"/>
  <c r="F12" i="6"/>
  <c r="F11" i="6"/>
  <c r="F10" i="6"/>
  <c r="C393" i="3"/>
  <c r="C421" i="3"/>
  <c r="C423" i="3"/>
  <c r="C425" i="3"/>
  <c r="C419" i="3"/>
  <c r="C417" i="3"/>
  <c r="C413" i="3"/>
  <c r="C415" i="3"/>
  <c r="C411" i="3"/>
  <c r="F422" i="3"/>
  <c r="F419" i="3"/>
  <c r="F416" i="3"/>
  <c r="F413" i="3"/>
  <c r="C404" i="3"/>
  <c r="D404" i="3"/>
  <c r="C405" i="3"/>
  <c r="D405" i="3"/>
  <c r="D400" i="3"/>
  <c r="D401" i="3"/>
  <c r="D402" i="3"/>
  <c r="D403" i="3"/>
  <c r="D399" i="3"/>
  <c r="C392" i="3"/>
  <c r="C391" i="3"/>
  <c r="C390" i="3"/>
  <c r="C384" i="3"/>
  <c r="C382" i="3"/>
  <c r="C381" i="3"/>
  <c r="C380" i="3"/>
  <c r="C368" i="3"/>
  <c r="C371" i="3"/>
  <c r="C375" i="3"/>
  <c r="C377" i="3"/>
  <c r="C376" i="3"/>
  <c r="C373" i="3"/>
  <c r="C372" i="3"/>
  <c r="C88" i="2"/>
  <c r="B84" i="2"/>
  <c r="C90" i="2"/>
  <c r="D75" i="2"/>
  <c r="F62" i="2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48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I55" i="2"/>
  <c r="I54" i="2"/>
  <c r="F55" i="2"/>
  <c r="I51" i="2"/>
  <c r="F410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287" i="3"/>
  <c r="E288" i="3"/>
  <c r="E289" i="3"/>
  <c r="E290" i="3"/>
  <c r="E291" i="3"/>
  <c r="E292" i="3"/>
  <c r="E293" i="3"/>
  <c r="E294" i="3"/>
  <c r="E295" i="3"/>
  <c r="E296" i="3"/>
  <c r="E297" i="3"/>
  <c r="E286" i="3"/>
  <c r="F348" i="3"/>
  <c r="F361" i="3"/>
  <c r="F359" i="3"/>
  <c r="F357" i="3"/>
  <c r="F355" i="3"/>
  <c r="F353" i="3"/>
  <c r="I56" i="2"/>
  <c r="F362" i="3"/>
  <c r="F360" i="3"/>
  <c r="F358" i="3"/>
  <c r="F356" i="3"/>
  <c r="F354" i="3"/>
  <c r="F352" i="3"/>
  <c r="F350" i="3"/>
  <c r="F351" i="3"/>
  <c r="F349" i="3"/>
  <c r="C110" i="2"/>
  <c r="G88" i="2"/>
  <c r="C109" i="2"/>
  <c r="E88" i="2"/>
  <c r="C108" i="2"/>
  <c r="C102" i="2"/>
  <c r="C92" i="2"/>
  <c r="C101" i="2"/>
  <c r="E298" i="3"/>
  <c r="F53" i="2"/>
  <c r="F52" i="2"/>
  <c r="F51" i="2"/>
  <c r="D57" i="2"/>
  <c r="I29" i="2"/>
  <c r="H29" i="2"/>
  <c r="F255" i="3"/>
  <c r="F256" i="3"/>
  <c r="F257" i="3"/>
  <c r="F258" i="3"/>
  <c r="F259" i="3"/>
  <c r="F260" i="3"/>
  <c r="F261" i="3"/>
  <c r="F262" i="3"/>
  <c r="F254" i="3"/>
  <c r="E255" i="3"/>
  <c r="E257" i="3"/>
  <c r="E258" i="3"/>
  <c r="E259" i="3"/>
  <c r="E260" i="3"/>
  <c r="E261" i="3"/>
  <c r="E262" i="3"/>
  <c r="E254" i="3"/>
  <c r="D255" i="3"/>
  <c r="D256" i="3"/>
  <c r="D257" i="3"/>
  <c r="D258" i="3"/>
  <c r="D259" i="3"/>
  <c r="D260" i="3"/>
  <c r="D261" i="3"/>
  <c r="D262" i="3"/>
  <c r="C245" i="3" a="1"/>
  <c r="C245" i="3"/>
  <c r="B245" i="3" a="1"/>
  <c r="B245" i="3"/>
  <c r="C224" i="3"/>
  <c r="C223" i="3"/>
  <c r="C222" i="3"/>
  <c r="C221" i="3"/>
  <c r="C220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196" i="3"/>
  <c r="D197" i="3"/>
  <c r="D198" i="3"/>
  <c r="D199" i="3"/>
  <c r="D200" i="3"/>
  <c r="D201" i="3"/>
  <c r="D202" i="3"/>
  <c r="D203" i="3"/>
  <c r="D195" i="3"/>
  <c r="C196" i="3"/>
  <c r="C197" i="3"/>
  <c r="C198" i="3"/>
  <c r="C199" i="3"/>
  <c r="C200" i="3"/>
  <c r="C201" i="3"/>
  <c r="C202" i="3"/>
  <c r="C203" i="3"/>
  <c r="E175" i="3"/>
  <c r="E174" i="3"/>
  <c r="E173" i="3"/>
  <c r="F99" i="3"/>
  <c r="F100" i="3"/>
  <c r="F101" i="3"/>
  <c r="F102" i="3"/>
  <c r="F103" i="3"/>
  <c r="F104" i="3"/>
  <c r="F105" i="3"/>
  <c r="F106" i="3"/>
  <c r="F98" i="3"/>
  <c r="G113" i="3"/>
  <c r="G114" i="3"/>
  <c r="G84" i="3"/>
  <c r="H84" i="3"/>
  <c r="F84" i="3"/>
  <c r="G83" i="3"/>
  <c r="H83" i="3"/>
  <c r="F83" i="3"/>
  <c r="G82" i="3"/>
  <c r="I82" i="3" a="1"/>
  <c r="I82" i="3"/>
  <c r="G81" i="3"/>
  <c r="F81" i="3"/>
  <c r="G80" i="3"/>
  <c r="H80" i="3"/>
  <c r="F80" i="3"/>
  <c r="G79" i="3"/>
  <c r="H79" i="3"/>
  <c r="F79" i="3"/>
  <c r="G78" i="3"/>
  <c r="H78" i="3"/>
  <c r="F78" i="3"/>
  <c r="G77" i="3"/>
  <c r="H77" i="3"/>
  <c r="F77" i="3"/>
  <c r="G76" i="3"/>
  <c r="F76" i="3"/>
  <c r="G66" i="3"/>
  <c r="H66" i="3"/>
  <c r="F66" i="3"/>
  <c r="G65" i="3"/>
  <c r="F65" i="3"/>
  <c r="G64" i="3"/>
  <c r="F64" i="3"/>
  <c r="G63" i="3"/>
  <c r="H63" i="3"/>
  <c r="F63" i="3"/>
  <c r="G62" i="3"/>
  <c r="F62" i="3"/>
  <c r="G61" i="3"/>
  <c r="H61" i="3"/>
  <c r="G60" i="3"/>
  <c r="H60" i="3"/>
  <c r="F60" i="3"/>
  <c r="G59" i="3"/>
  <c r="H59" i="3"/>
  <c r="F59" i="3"/>
  <c r="G58" i="3"/>
  <c r="F58" i="3"/>
  <c r="G44" i="3"/>
  <c r="G45" i="3"/>
  <c r="G52" i="3"/>
  <c r="G51" i="3"/>
  <c r="G50" i="3"/>
  <c r="G49" i="3"/>
  <c r="G48" i="3"/>
  <c r="G47" i="3"/>
  <c r="G46" i="3"/>
  <c r="E36" i="3"/>
  <c r="E35" i="3"/>
  <c r="E34" i="3"/>
  <c r="E33" i="3"/>
  <c r="E32" i="3"/>
  <c r="E31" i="3"/>
  <c r="E30" i="3"/>
  <c r="E29" i="3"/>
  <c r="E28" i="3"/>
  <c r="E23" i="3"/>
  <c r="E22" i="3"/>
  <c r="E21" i="3"/>
  <c r="E20" i="3"/>
  <c r="E19" i="3"/>
  <c r="E18" i="3"/>
  <c r="E17" i="3"/>
  <c r="E16" i="3"/>
  <c r="E15" i="3"/>
  <c r="K2" i="3"/>
  <c r="K3" i="3"/>
  <c r="K4" i="3"/>
  <c r="K5" i="3"/>
  <c r="K6" i="3"/>
  <c r="K7" i="3"/>
  <c r="K8" i="3"/>
  <c r="J2" i="3"/>
  <c r="J3" i="3"/>
  <c r="J4" i="3"/>
  <c r="J5" i="3"/>
  <c r="J6" i="3"/>
  <c r="J7" i="3"/>
  <c r="J8" i="3"/>
  <c r="I2" i="3"/>
  <c r="I3" i="3"/>
  <c r="I4" i="3"/>
  <c r="I5" i="3"/>
  <c r="I6" i="3"/>
  <c r="I7" i="3"/>
  <c r="I8" i="3"/>
  <c r="H2" i="3"/>
  <c r="H3" i="3"/>
  <c r="H4" i="3"/>
  <c r="H5" i="3"/>
  <c r="H6" i="3"/>
  <c r="H7" i="3"/>
  <c r="H8" i="3"/>
  <c r="E180" i="3"/>
  <c r="J247" i="3"/>
  <c r="H247" i="3"/>
  <c r="F247" i="3"/>
  <c r="D247" i="3"/>
  <c r="J246" i="3"/>
  <c r="H246" i="3"/>
  <c r="F246" i="3"/>
  <c r="D246" i="3"/>
  <c r="J245" i="3"/>
  <c r="H245" i="3"/>
  <c r="F245" i="3"/>
  <c r="D245" i="3"/>
  <c r="I247" i="3"/>
  <c r="G247" i="3"/>
  <c r="E247" i="3"/>
  <c r="C247" i="3"/>
  <c r="I246" i="3"/>
  <c r="G246" i="3"/>
  <c r="E246" i="3"/>
  <c r="C246" i="3"/>
  <c r="I245" i="3"/>
  <c r="G245" i="3"/>
  <c r="E245" i="3"/>
  <c r="B246" i="3"/>
  <c r="B247" i="3"/>
  <c r="E177" i="3"/>
  <c r="E179" i="3"/>
  <c r="E176" i="3"/>
  <c r="E178" i="3"/>
  <c r="H64" i="3"/>
  <c r="H76" i="3"/>
  <c r="H62" i="3"/>
  <c r="H65" i="3"/>
  <c r="H82" i="3"/>
  <c r="H81" i="3"/>
  <c r="G30" i="2"/>
  <c r="G31" i="2"/>
  <c r="G32" i="2"/>
  <c r="G33" i="2"/>
  <c r="G34" i="2"/>
  <c r="G35" i="2"/>
  <c r="G36" i="2"/>
  <c r="G37" i="2"/>
  <c r="G38" i="2"/>
  <c r="K12" i="2"/>
  <c r="K9" i="2"/>
  <c r="I12" i="2"/>
  <c r="I9" i="2"/>
  <c r="G12" i="2"/>
  <c r="G9" i="2"/>
  <c r="AQ28" i="2"/>
  <c r="AQ27" i="2"/>
  <c r="AQ26" i="2"/>
  <c r="AQ24" i="2"/>
  <c r="AQ22" i="2"/>
  <c r="AQ20" i="2"/>
  <c r="D1983" i="3"/>
  <c r="D1984" i="3"/>
  <c r="D1985" i="3"/>
  <c r="D1986" i="3"/>
  <c r="D1987" i="3"/>
  <c r="D1988" i="3"/>
  <c r="I48" i="18"/>
  <c r="I49" i="18"/>
  <c r="I50" i="18"/>
  <c r="I52" i="18"/>
  <c r="I53" i="18"/>
  <c r="S56" i="3"/>
  <c r="S58" i="3"/>
  <c r="S59" i="3"/>
  <c r="S60" i="3"/>
  <c r="S62" i="3"/>
  <c r="S63" i="3"/>
  <c r="J50" i="18"/>
  <c r="K46" i="18"/>
  <c r="C748" i="3"/>
  <c r="B744" i="3"/>
  <c r="B746" i="3"/>
  <c r="C746" i="3"/>
  <c r="C744" i="3"/>
  <c r="B146" i="18"/>
  <c r="B147" i="18"/>
  <c r="B144" i="18"/>
  <c r="B145" i="18"/>
  <c r="G127" i="18"/>
  <c r="G129" i="18"/>
  <c r="D123" i="18"/>
  <c r="F123" i="18"/>
  <c r="B127" i="18"/>
  <c r="B128" i="18"/>
  <c r="B126" i="18"/>
  <c r="J48" i="18"/>
  <c r="J49" i="18"/>
  <c r="J52" i="18"/>
  <c r="J53" i="18"/>
  <c r="F177" i="3"/>
  <c r="F178" i="3"/>
  <c r="F179" i="3"/>
  <c r="F180" i="3"/>
  <c r="H58" i="3"/>
  <c r="I46" i="18"/>
  <c r="L41" i="22"/>
  <c r="M41" i="22"/>
  <c r="Q26" i="22"/>
  <c r="I76" i="3" a="1"/>
  <c r="I76" i="3"/>
  <c r="I77" i="3" a="1"/>
  <c r="I77" i="3"/>
  <c r="I78" i="3" a="1"/>
  <c r="I78" i="3"/>
  <c r="I79" i="3" a="1"/>
  <c r="I79" i="3"/>
  <c r="I80" i="3" a="1"/>
  <c r="I80" i="3"/>
  <c r="I81" i="3" a="1"/>
  <c r="I81" i="3"/>
  <c r="I83" i="3" a="1"/>
  <c r="I83" i="3"/>
  <c r="I84" i="3" a="1"/>
  <c r="I8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tc={3A55DA4E-316B-4124-8859-F30A41A7E861}</author>
    <author>tc={98DFE450-5FFF-4FCA-BBF6-4BC3034D6A68}</author>
    <author>tc={1770DBE2-93D8-47E0-A38A-BD46FAFB3A59}</author>
    <author>Neeraj Dhiman</author>
    <author>tc={855FE8E7-C2B6-4118-9C3F-6DEB2CC4BF64}</author>
  </authors>
  <commentList>
    <comment ref="B12" authorId="0" shapeId="0" xr:uid="{3A55DA4E-316B-4124-8859-F30A41A7E86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the AND function, one of the logical functions, to determine if all conditions in a test are TRUE.</t>
      </text>
    </comment>
    <comment ref="B25" authorId="1" shapeId="0" xr:uid="{98DFE450-5FFF-4FCA-BBF6-4BC3034D6A6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IF function is one of the most popular functions in Excel, and it allows you to make logical comparisons between a value and what you expect.</t>
      </text>
    </comment>
    <comment ref="B302" authorId="2" shapeId="0" xr:uid="{1770DBE2-93D8-47E0-A38A-BD46FAFB3A5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the OR function, one of the logical functions, to determine if any conditions in a test are TRUE.</t>
      </text>
    </comment>
    <comment ref="E371" authorId="3" shapeId="0" xr:uid="{24223625-B52B-4496-90A8-66F19D38DE22}">
      <text>
        <r>
          <rPr>
            <sz val="11"/>
            <color theme="1"/>
            <rFont val="Calibri"/>
            <family val="2"/>
            <scheme val="minor"/>
          </rPr>
          <t xml:space="preserve">Neeraj Dhiman:
</t>
        </r>
      </text>
    </comment>
    <comment ref="B503" authorId="4" shapeId="0" xr:uid="{855FE8E7-C2B6-4118-9C3F-6DEB2CC4BF6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the OR function, one of the logical functions, to determine if any conditions in a test are TRUE.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tc={930F2F78-6F0F-4E92-A1CC-07A9DB758329}</author>
  </authors>
  <commentList>
    <comment ref="B104" authorId="0" shapeId="0" xr:uid="{930F2F78-6F0F-4E92-A1CC-07A9DB75832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the OR function, one of the logical functions, to determine if any conditions in a test are TRUE.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<sst xmlns="http://schemas.openxmlformats.org/spreadsheetml/2006/main" count="9786" uniqueCount="1226">
  <si>
    <t>Sahil</t>
  </si>
  <si>
    <t xml:space="preserve">Manish </t>
  </si>
  <si>
    <t>Vansh</t>
  </si>
  <si>
    <t>Aashish</t>
  </si>
  <si>
    <t>Ankush</t>
  </si>
  <si>
    <t>Kunnal</t>
  </si>
  <si>
    <t>Yash</t>
  </si>
  <si>
    <t>NEXT CHAPTER</t>
  </si>
  <si>
    <t>Excel AND Function</t>
  </si>
  <si>
    <t>The Function Returns "True" or "False"</t>
  </si>
  <si>
    <t>RAND() &lt;1</t>
  </si>
  <si>
    <t xml:space="preserve">Name </t>
  </si>
  <si>
    <t>Colour Type</t>
  </si>
  <si>
    <t>Number</t>
  </si>
  <si>
    <t>AND</t>
  </si>
  <si>
    <t xml:space="preserve">Blue Type AND More Than &gt;30 </t>
  </si>
  <si>
    <t xml:space="preserve">Rahul </t>
  </si>
  <si>
    <t>Blue</t>
  </si>
  <si>
    <t>Rohit</t>
  </si>
  <si>
    <t>Arjun</t>
  </si>
  <si>
    <t>Yellow</t>
  </si>
  <si>
    <t>Kunal</t>
  </si>
  <si>
    <t>Green</t>
  </si>
  <si>
    <t>Silver</t>
  </si>
  <si>
    <t>IF Function</t>
  </si>
  <si>
    <t>IF Function Returns "Yes" or "No"</t>
  </si>
  <si>
    <t>RANDBETWEEN() 100-500</t>
  </si>
  <si>
    <t>IF</t>
  </si>
  <si>
    <t xml:space="preserve">Green Type Or Less Than &lt;45 </t>
  </si>
  <si>
    <t>AND Function (With IF)</t>
  </si>
  <si>
    <t xml:space="preserve">English </t>
  </si>
  <si>
    <t>Hindi</t>
  </si>
  <si>
    <t>Physics</t>
  </si>
  <si>
    <t>IF(AND)</t>
  </si>
  <si>
    <t xml:space="preserve">Student </t>
  </si>
  <si>
    <t>Subject</t>
  </si>
  <si>
    <t>Result</t>
  </si>
  <si>
    <t>Subjects</t>
  </si>
  <si>
    <t>Chemistry</t>
  </si>
  <si>
    <t>Average</t>
  </si>
  <si>
    <t>Grade</t>
  </si>
  <si>
    <t>XOR Function</t>
  </si>
  <si>
    <t xml:space="preserve">Grade Condition </t>
  </si>
  <si>
    <t xml:space="preserve">    Name</t>
  </si>
  <si>
    <t>Type 1</t>
  </si>
  <si>
    <t>HP</t>
  </si>
  <si>
    <t>EITHER Fire Type OR less than 60 HP</t>
  </si>
  <si>
    <t>&gt;=80</t>
  </si>
  <si>
    <t>A</t>
  </si>
  <si>
    <t xml:space="preserve">    Bulbasaur</t>
  </si>
  <si>
    <t>Grass</t>
  </si>
  <si>
    <t>&gt;=60</t>
  </si>
  <si>
    <t>B</t>
  </si>
  <si>
    <t xml:space="preserve">    Ivysaur</t>
  </si>
  <si>
    <t>&gt;=40</t>
  </si>
  <si>
    <t>C</t>
  </si>
  <si>
    <t xml:space="preserve">    Venusaur</t>
  </si>
  <si>
    <t>D</t>
  </si>
  <si>
    <t xml:space="preserve">    Charmander</t>
  </si>
  <si>
    <t>Fire</t>
  </si>
  <si>
    <t xml:space="preserve">    Charmeleon</t>
  </si>
  <si>
    <t xml:space="preserve">    Charizard</t>
  </si>
  <si>
    <t xml:space="preserve">    Squirtle</t>
  </si>
  <si>
    <t>Water</t>
  </si>
  <si>
    <t xml:space="preserve">    Wartortle</t>
  </si>
  <si>
    <t xml:space="preserve">    Blastoise</t>
  </si>
  <si>
    <t>&gt;=70</t>
  </si>
  <si>
    <t>Excel AVERAGE Function</t>
  </si>
  <si>
    <t>Average Calculation</t>
  </si>
  <si>
    <t>Excel AVERAGEIF Function</t>
  </si>
  <si>
    <t xml:space="preserve">Type </t>
  </si>
  <si>
    <t xml:space="preserve">Running Speed </t>
  </si>
  <si>
    <t>Type</t>
  </si>
  <si>
    <t>Average Speed</t>
  </si>
  <si>
    <t>AVERAGEA Function</t>
  </si>
  <si>
    <t xml:space="preserve">Numbers </t>
  </si>
  <si>
    <t>Numbers + Text</t>
  </si>
  <si>
    <t>Honey</t>
  </si>
  <si>
    <t>AVERAGE</t>
  </si>
  <si>
    <t>AVERAGEA</t>
  </si>
  <si>
    <t>COUNT ALL FUNCTION</t>
  </si>
  <si>
    <t>COUNT Function</t>
  </si>
  <si>
    <t xml:space="preserve">Animal Name </t>
  </si>
  <si>
    <t>Type 2</t>
  </si>
  <si>
    <t>Total State</t>
  </si>
  <si>
    <t>Giraffe</t>
  </si>
  <si>
    <t>Fighting</t>
  </si>
  <si>
    <t xml:space="preserve">Numeric Value </t>
  </si>
  <si>
    <t>Cat</t>
  </si>
  <si>
    <t>Dog</t>
  </si>
  <si>
    <t>Gorilla</t>
  </si>
  <si>
    <t>Words</t>
  </si>
  <si>
    <t>Horse</t>
  </si>
  <si>
    <t>Electric</t>
  </si>
  <si>
    <t>Rabbit</t>
  </si>
  <si>
    <t>Crocodiles</t>
  </si>
  <si>
    <t>COUNTA Function</t>
  </si>
  <si>
    <t>Bear</t>
  </si>
  <si>
    <t>Rock</t>
  </si>
  <si>
    <t>Elephant</t>
  </si>
  <si>
    <t>Dragon</t>
  </si>
  <si>
    <t>Text</t>
  </si>
  <si>
    <t>Goat</t>
  </si>
  <si>
    <t>Normal</t>
  </si>
  <si>
    <t>Lion</t>
  </si>
  <si>
    <t>Parrot</t>
  </si>
  <si>
    <t>Bug</t>
  </si>
  <si>
    <t>Text + Numbers</t>
  </si>
  <si>
    <t>Tiger</t>
  </si>
  <si>
    <t>Turtle</t>
  </si>
  <si>
    <t>Bat</t>
  </si>
  <si>
    <t>Poision</t>
  </si>
  <si>
    <t>COUNTBLANK Function</t>
  </si>
  <si>
    <t>Deer</t>
  </si>
  <si>
    <t>Duck</t>
  </si>
  <si>
    <t>Blank Cells</t>
  </si>
  <si>
    <t>Fish</t>
  </si>
  <si>
    <t>Kangaroo</t>
  </si>
  <si>
    <t>Ghost</t>
  </si>
  <si>
    <t>Whale</t>
  </si>
  <si>
    <t>COUNT IF Function</t>
  </si>
  <si>
    <t>FORMULA FUNCTION</t>
  </si>
  <si>
    <t>UPPER FUNCTION</t>
  </si>
  <si>
    <t>LOWER FUNCTION</t>
  </si>
  <si>
    <t>SQRT FUNCTION</t>
  </si>
  <si>
    <t>NUMBERS</t>
  </si>
  <si>
    <t>MULTIPLICATION</t>
  </si>
  <si>
    <t>SQURE ROOT</t>
  </si>
  <si>
    <t>POWER FUNCTION</t>
  </si>
  <si>
    <t>POWER</t>
  </si>
  <si>
    <t>(5,5)</t>
  </si>
  <si>
    <t>(4,5)</t>
  </si>
  <si>
    <t>(5,9)</t>
  </si>
  <si>
    <t>(7,9)</t>
  </si>
  <si>
    <t>(10,4)</t>
  </si>
  <si>
    <t xml:space="preserve">TRANSPOSE FUNCTION </t>
  </si>
  <si>
    <t>Convert Column Content Into Row Or Row Content Into Column</t>
  </si>
  <si>
    <t>Conversation</t>
  </si>
  <si>
    <t>Use Ctrl+Shift+Enter</t>
  </si>
  <si>
    <t>Only Hit Enter</t>
  </si>
  <si>
    <t>ROUND FORMULAS</t>
  </si>
  <si>
    <t>Sales Unit</t>
  </si>
  <si>
    <t>ROUND</t>
  </si>
  <si>
    <t>ROUND UP</t>
  </si>
  <si>
    <t>ROUND DOWN</t>
  </si>
  <si>
    <t>320.632*10</t>
  </si>
  <si>
    <t>321*10</t>
  </si>
  <si>
    <t>SUMPRODUCT FUNCTION</t>
  </si>
  <si>
    <t>Items</t>
  </si>
  <si>
    <t>Cost Per Unit</t>
  </si>
  <si>
    <t>Quantity</t>
  </si>
  <si>
    <t>Chaii</t>
  </si>
  <si>
    <t>Burguer</t>
  </si>
  <si>
    <t>TOTAL AMOUNT</t>
  </si>
  <si>
    <t>Pizza</t>
  </si>
  <si>
    <t>Chowmein</t>
  </si>
  <si>
    <t>French Fries</t>
  </si>
  <si>
    <t>Sandwich</t>
  </si>
  <si>
    <t>Ice Cream</t>
  </si>
  <si>
    <t>Pancake</t>
  </si>
  <si>
    <t>Popcorn</t>
  </si>
  <si>
    <t>Biscuit</t>
  </si>
  <si>
    <t>Chips</t>
  </si>
  <si>
    <t>Chocolate</t>
  </si>
  <si>
    <t>Simple Format</t>
  </si>
  <si>
    <t>OR FUNCTION</t>
  </si>
  <si>
    <t>IF FUNCTION</t>
  </si>
  <si>
    <t>Watre Type (OR) More Than 280 State</t>
  </si>
  <si>
    <t>(IF) Watre Type (OR) More Than 280 State</t>
  </si>
  <si>
    <t>SUMSQ FUNCTION</t>
  </si>
  <si>
    <t>Formula Execution</t>
  </si>
  <si>
    <t>Squre+Squre = SUMSQ</t>
  </si>
  <si>
    <t>SIMPLE FORMAT</t>
  </si>
  <si>
    <t xml:space="preserve">Number 1 </t>
  </si>
  <si>
    <t>Number 2</t>
  </si>
  <si>
    <t>Squre 1</t>
  </si>
  <si>
    <t>Squre 2</t>
  </si>
  <si>
    <t>SUM</t>
  </si>
  <si>
    <t>DATEDIF FUNCTION</t>
  </si>
  <si>
    <t xml:space="preserve">Current Date </t>
  </si>
  <si>
    <t>Years | Months | Days</t>
  </si>
  <si>
    <t>Born Date</t>
  </si>
  <si>
    <t>20 | 02 | 06</t>
  </si>
  <si>
    <t>Total Year Calculation</t>
  </si>
  <si>
    <t>DATEDIF(C345,C344,"Y")</t>
  </si>
  <si>
    <t xml:space="preserve">"Y" Year </t>
  </si>
  <si>
    <t>Total Month Calculation</t>
  </si>
  <si>
    <t>DATEDIF(C345,C344,"M")</t>
  </si>
  <si>
    <t>"M" Month</t>
  </si>
  <si>
    <t>Total Day Calculation</t>
  </si>
  <si>
    <t>DATEDIF(C345,C344,"D")</t>
  </si>
  <si>
    <t>"D" Days</t>
  </si>
  <si>
    <t>Year Calculation</t>
  </si>
  <si>
    <t>Month Calculation</t>
  </si>
  <si>
    <t>DATEDIF(C345,C344,"YM")</t>
  </si>
  <si>
    <t>"YM"</t>
  </si>
  <si>
    <t>Days Calculation</t>
  </si>
  <si>
    <t>DATEDIF(C345,C344,"MD")</t>
  </si>
  <si>
    <t>"MD"</t>
  </si>
  <si>
    <t>Approximately</t>
  </si>
  <si>
    <t>1*20</t>
  </si>
  <si>
    <t>12*20</t>
  </si>
  <si>
    <t>365*20</t>
  </si>
  <si>
    <t>DAY|MONTH|YEAR|DATE FUNCTION</t>
  </si>
  <si>
    <t>Column1</t>
  </si>
  <si>
    <t>Column2</t>
  </si>
  <si>
    <t>DAY</t>
  </si>
  <si>
    <t>MONTH</t>
  </si>
  <si>
    <t>YEAR</t>
  </si>
  <si>
    <t>DATE</t>
  </si>
  <si>
    <t>DAYS360 FUNCTION</t>
  </si>
  <si>
    <t>Start Date</t>
  </si>
  <si>
    <t>End Date</t>
  </si>
  <si>
    <t xml:space="preserve">Days </t>
  </si>
  <si>
    <t>Basic Functions</t>
  </si>
  <si>
    <t>TODAY FUNCTION</t>
  </si>
  <si>
    <t>TODAY</t>
  </si>
  <si>
    <t>NOW</t>
  </si>
  <si>
    <t>TIME FUNCTION</t>
  </si>
  <si>
    <t>TIME</t>
  </si>
  <si>
    <t xml:space="preserve">TIME </t>
  </si>
  <si>
    <t>HOUR</t>
  </si>
  <si>
    <t>HOUR FUNCTION</t>
  </si>
  <si>
    <t xml:space="preserve">HOUR </t>
  </si>
  <si>
    <t>MINUTE</t>
  </si>
  <si>
    <t>MINUTE FUNCTION</t>
  </si>
  <si>
    <t>SECOND</t>
  </si>
  <si>
    <t xml:space="preserve">MINUTE </t>
  </si>
  <si>
    <t>SECOND FUNCTION</t>
  </si>
  <si>
    <t xml:space="preserve">SECOND </t>
  </si>
  <si>
    <t>WEEKDAY</t>
  </si>
  <si>
    <t>TEXT</t>
  </si>
  <si>
    <t>Numbering Function</t>
  </si>
  <si>
    <t>General</t>
  </si>
  <si>
    <t>Currency (Rs.)</t>
  </si>
  <si>
    <t>Currency (INR)</t>
  </si>
  <si>
    <t>Accounting</t>
  </si>
  <si>
    <t>Date</t>
  </si>
  <si>
    <t>Time</t>
  </si>
  <si>
    <t>Percentage %</t>
  </si>
  <si>
    <t xml:space="preserve">Fraction </t>
  </si>
  <si>
    <t>Scientific</t>
  </si>
  <si>
    <t>Special</t>
  </si>
  <si>
    <t>Comma</t>
  </si>
  <si>
    <t>MS Excel Text</t>
  </si>
  <si>
    <t>Google</t>
  </si>
  <si>
    <t>0250</t>
  </si>
  <si>
    <t>0052</t>
  </si>
  <si>
    <t>Rahul</t>
  </si>
  <si>
    <t>1500</t>
  </si>
  <si>
    <t>010</t>
  </si>
  <si>
    <t>55</t>
  </si>
  <si>
    <t>00.40</t>
  </si>
  <si>
    <t>Sachin</t>
  </si>
  <si>
    <t>Bold</t>
  </si>
  <si>
    <t>EXACT Function</t>
  </si>
  <si>
    <t>Name</t>
  </si>
  <si>
    <t>EXACT ( =A1=A2 )</t>
  </si>
  <si>
    <t>sachin</t>
  </si>
  <si>
    <t>Sachin Sharma</t>
  </si>
  <si>
    <t>Ram</t>
  </si>
  <si>
    <t>ram</t>
  </si>
  <si>
    <t>Tushar</t>
  </si>
  <si>
    <t>Rohit Sharma</t>
  </si>
  <si>
    <t>virat</t>
  </si>
  <si>
    <t>virat kohli</t>
  </si>
  <si>
    <t>FIND  Function</t>
  </si>
  <si>
    <t>FIND Function</t>
  </si>
  <si>
    <t>Priya</t>
  </si>
  <si>
    <t>"a"</t>
  </si>
  <si>
    <t>FIXED  Function</t>
  </si>
  <si>
    <t>FIXED Function</t>
  </si>
  <si>
    <t xml:space="preserve">Condition </t>
  </si>
  <si>
    <t>20.51=&gt; (+1) = 21</t>
  </si>
  <si>
    <t>20.49=&lt; (0) = 20</t>
  </si>
  <si>
    <t>OR  Function</t>
  </si>
  <si>
    <t>OR Function</t>
  </si>
  <si>
    <t>LEFT Function</t>
  </si>
  <si>
    <t>Tushar Taak</t>
  </si>
  <si>
    <t>Rahul Sharma</t>
  </si>
  <si>
    <t xml:space="preserve">Priya Saini </t>
  </si>
  <si>
    <t>Shalini Dhiman</t>
  </si>
  <si>
    <t>Aayush Sharma</t>
  </si>
  <si>
    <t>Preeti Saini</t>
  </si>
  <si>
    <t>Yash Saini</t>
  </si>
  <si>
    <t>24485666552</t>
  </si>
  <si>
    <t>55452262452</t>
  </si>
  <si>
    <t>15542685596</t>
  </si>
  <si>
    <t>26484352</t>
  </si>
  <si>
    <t>12454455</t>
  </si>
  <si>
    <t>11245785455</t>
  </si>
  <si>
    <t>12558887455</t>
  </si>
  <si>
    <t>RIGHT Function</t>
  </si>
  <si>
    <t>TEXT Function</t>
  </si>
  <si>
    <t>Month</t>
  </si>
  <si>
    <t>Year</t>
  </si>
  <si>
    <t>Day</t>
  </si>
  <si>
    <t>LOOKUP Function</t>
  </si>
  <si>
    <t xml:space="preserve">Meta Employees Data </t>
  </si>
  <si>
    <t>ID Number</t>
  </si>
  <si>
    <t>Working As</t>
  </si>
  <si>
    <t>Salary</t>
  </si>
  <si>
    <t>ND001</t>
  </si>
  <si>
    <t>Software Engneer</t>
  </si>
  <si>
    <t>ND002</t>
  </si>
  <si>
    <t>Graphics Designer</t>
  </si>
  <si>
    <t>ND003</t>
  </si>
  <si>
    <t>Web Devloper</t>
  </si>
  <si>
    <t>ND004</t>
  </si>
  <si>
    <t>Financial Manager</t>
  </si>
  <si>
    <t>ND005</t>
  </si>
  <si>
    <t>SEO Manager</t>
  </si>
  <si>
    <t>ND006</t>
  </si>
  <si>
    <t>Marketing Manager</t>
  </si>
  <si>
    <t>ND007</t>
  </si>
  <si>
    <t>App Devloper</t>
  </si>
  <si>
    <t>ND008</t>
  </si>
  <si>
    <t>Ajay Chauhan</t>
  </si>
  <si>
    <t>Data Analytics</t>
  </si>
  <si>
    <t>ND009</t>
  </si>
  <si>
    <t>Poni Chauhan</t>
  </si>
  <si>
    <t>AI Manager</t>
  </si>
  <si>
    <t>ND010</t>
  </si>
  <si>
    <t>Aman Dhiman</t>
  </si>
  <si>
    <t>Social Media Manager</t>
  </si>
  <si>
    <t>VLOOKUP Function</t>
  </si>
  <si>
    <t>Vertically LOOKUP</t>
  </si>
  <si>
    <t xml:space="preserve">Meta Employees Table Data </t>
  </si>
  <si>
    <t>ID No.</t>
  </si>
  <si>
    <t>Sales (Units)</t>
  </si>
  <si>
    <t>ND1001</t>
  </si>
  <si>
    <t>ND1002</t>
  </si>
  <si>
    <t>ND1003</t>
  </si>
  <si>
    <t>ND1004</t>
  </si>
  <si>
    <t>ND1005</t>
  </si>
  <si>
    <t>ND1006</t>
  </si>
  <si>
    <t>ND1007</t>
  </si>
  <si>
    <t>ND1008</t>
  </si>
  <si>
    <t>ND1009</t>
  </si>
  <si>
    <t>ND1010</t>
  </si>
  <si>
    <t>HLOOKUP Function</t>
  </si>
  <si>
    <t>Horizontally LOOKUP</t>
  </si>
  <si>
    <t xml:space="preserve">Use  =TRANSPOSE Formula  To Vertical The Table </t>
  </si>
  <si>
    <t>XLOOKUP Function</t>
  </si>
  <si>
    <t>ND0012</t>
  </si>
  <si>
    <t>SUBTOTAL FUNCTION</t>
  </si>
  <si>
    <t>Products</t>
  </si>
  <si>
    <t>Rate</t>
  </si>
  <si>
    <t>Amount</t>
  </si>
  <si>
    <t>SUBTOTAL Product</t>
  </si>
  <si>
    <t>Keyboard</t>
  </si>
  <si>
    <t>Mouse</t>
  </si>
  <si>
    <t>Lightpen</t>
  </si>
  <si>
    <t>Motherboard</t>
  </si>
  <si>
    <t>SUBTOTAL Average</t>
  </si>
  <si>
    <t>SUBTOTAL SUM</t>
  </si>
  <si>
    <t>SUBTOTAL Max</t>
  </si>
  <si>
    <t>SUBTOTAL Count</t>
  </si>
  <si>
    <t>SUBTOTAL Min</t>
  </si>
  <si>
    <t>Conditional Formatting Function</t>
  </si>
  <si>
    <t>Greater Than &gt; Value</t>
  </si>
  <si>
    <t>Salary 20L Above</t>
  </si>
  <si>
    <t>ND1011</t>
  </si>
  <si>
    <t>ND1012</t>
  </si>
  <si>
    <t>ND1013</t>
  </si>
  <si>
    <t>ND1014</t>
  </si>
  <si>
    <t>ND1015</t>
  </si>
  <si>
    <t>ND1016</t>
  </si>
  <si>
    <t>ND1017</t>
  </si>
  <si>
    <t>ND1018</t>
  </si>
  <si>
    <t>ND1019</t>
  </si>
  <si>
    <t>ND1020</t>
  </si>
  <si>
    <t>ND1021</t>
  </si>
  <si>
    <t>Less Than &lt; Value</t>
  </si>
  <si>
    <t>Salary 10L Below</t>
  </si>
  <si>
    <t xml:space="preserve">Between - Value </t>
  </si>
  <si>
    <t>Salary B/W 50L-60</t>
  </si>
  <si>
    <t xml:space="preserve">Equal To = Value    </t>
  </si>
  <si>
    <t>Salary Equal =</t>
  </si>
  <si>
    <t>Text That Contains  Value</t>
  </si>
  <si>
    <t>Rs. 455,200</t>
  </si>
  <si>
    <t>Rs. 8,450,052</t>
  </si>
  <si>
    <t>Rs. 4,025,100</t>
  </si>
  <si>
    <t>Rs. 5,542,000</t>
  </si>
  <si>
    <t>Rs. 100,050</t>
  </si>
  <si>
    <t>Rs. 52,000</t>
  </si>
  <si>
    <t>Rs. 450,050</t>
  </si>
  <si>
    <t>Rs. 5,400,000</t>
  </si>
  <si>
    <t>Rs. 3,452,000</t>
  </si>
  <si>
    <t>Preeti Sharma</t>
  </si>
  <si>
    <t>Rs. 80,008</t>
  </si>
  <si>
    <t>Rs. 1,000</t>
  </si>
  <si>
    <t>Rs. 54,545</t>
  </si>
  <si>
    <t>Rs. 34,522,555</t>
  </si>
  <si>
    <t>Rs. 800,084,557</t>
  </si>
  <si>
    <t>Rs. 4,552,547</t>
  </si>
  <si>
    <t>Rs. 8,450,400</t>
  </si>
  <si>
    <t>Rs. 4,025,520</t>
  </si>
  <si>
    <t>Preeti Verma</t>
  </si>
  <si>
    <t>Rs. 5,542,900</t>
  </si>
  <si>
    <t>Rs. 10,502,411</t>
  </si>
  <si>
    <t xml:space="preserve">Date Occurring Value </t>
  </si>
  <si>
    <t>DOB</t>
  </si>
  <si>
    <t xml:space="preserve">   Duplicate Values</t>
  </si>
  <si>
    <t>Top 12 Items Values</t>
  </si>
  <si>
    <t>Top 50% Items Values</t>
  </si>
  <si>
    <t xml:space="preserve">  </t>
  </si>
  <si>
    <t>Bottom 12 Items Values</t>
  </si>
  <si>
    <t>Bottom 50% Items Values</t>
  </si>
  <si>
    <t>Average Above Items Values</t>
  </si>
  <si>
    <t>Average Below Items Values</t>
  </si>
  <si>
    <t xml:space="preserve">Average </t>
  </si>
  <si>
    <t>Data Bars Values</t>
  </si>
  <si>
    <t>Color Scale Values</t>
  </si>
  <si>
    <t>Icon Set Values</t>
  </si>
  <si>
    <t>Format As Table</t>
  </si>
  <si>
    <t xml:space="preserve">  NEXT CHAPTER</t>
  </si>
  <si>
    <t>Cell Styles</t>
  </si>
  <si>
    <t xml:space="preserve">                                                           </t>
  </si>
  <si>
    <t>CONCATENATE Function</t>
  </si>
  <si>
    <t>Combines multiple cell value or stings into one</t>
  </si>
  <si>
    <t xml:space="preserve">First Name </t>
  </si>
  <si>
    <t>Last Name</t>
  </si>
  <si>
    <t>Full Name (without space)</t>
  </si>
  <si>
    <t>Full Name (with space)</t>
  </si>
  <si>
    <t xml:space="preserve">Sharma </t>
  </si>
  <si>
    <t xml:space="preserve">Rohit </t>
  </si>
  <si>
    <t xml:space="preserve">Verma </t>
  </si>
  <si>
    <t xml:space="preserve">Priya </t>
  </si>
  <si>
    <t>Saini</t>
  </si>
  <si>
    <t xml:space="preserve">Sahil </t>
  </si>
  <si>
    <t xml:space="preserve">Shiwani </t>
  </si>
  <si>
    <t>Dhiman</t>
  </si>
  <si>
    <t>Raghav</t>
  </si>
  <si>
    <t>Mishra</t>
  </si>
  <si>
    <t>Chauhan</t>
  </si>
  <si>
    <t xml:space="preserve">Ajay </t>
  </si>
  <si>
    <t xml:space="preserve">Kunal </t>
  </si>
  <si>
    <t>Pande</t>
  </si>
  <si>
    <t>Balinder</t>
  </si>
  <si>
    <t>Singh</t>
  </si>
  <si>
    <t>Aman</t>
  </si>
  <si>
    <t>Taak</t>
  </si>
  <si>
    <t xml:space="preserve">Lalit </t>
  </si>
  <si>
    <t>Anagd</t>
  </si>
  <si>
    <t>Yadav</t>
  </si>
  <si>
    <t>LEN Function</t>
  </si>
  <si>
    <t>Text Count In Numbers</t>
  </si>
  <si>
    <t>LEN()</t>
  </si>
  <si>
    <t>Aman Verma</t>
  </si>
  <si>
    <t>Kartik Saini</t>
  </si>
  <si>
    <t>Lalit Saini</t>
  </si>
  <si>
    <t>Balinder Singh</t>
  </si>
  <si>
    <t>Kunal Pandiya</t>
  </si>
  <si>
    <t>Priya Verma</t>
  </si>
  <si>
    <t>TRIM Function</t>
  </si>
  <si>
    <t xml:space="preserve">Removes extra spaces from text, leaving only singles between words </t>
  </si>
  <si>
    <t>TRIM</t>
  </si>
  <si>
    <t>Rahul         Sharma</t>
  </si>
  <si>
    <t>Aman     Verma</t>
  </si>
  <si>
    <t>Kartik        Saini</t>
  </si>
  <si>
    <t>Tushar  Taak</t>
  </si>
  <si>
    <t>Lalita  Saini</t>
  </si>
  <si>
    <t>Balinder                     Singh</t>
  </si>
  <si>
    <t>Kunal   Pandiya</t>
  </si>
  <si>
    <t>Shalini  Dhiman</t>
  </si>
  <si>
    <t>Priya                     Verma</t>
  </si>
  <si>
    <t>PROPER Function</t>
  </si>
  <si>
    <t xml:space="preserve">PROPER Function is capitalizes the first letter of each word in a text string </t>
  </si>
  <si>
    <t>Rahul sharma</t>
  </si>
  <si>
    <t>aman verma</t>
  </si>
  <si>
    <t>Kartik saini</t>
  </si>
  <si>
    <t>tushar taaK</t>
  </si>
  <si>
    <t>lalit SaiNi</t>
  </si>
  <si>
    <t>balinder singh</t>
  </si>
  <si>
    <t>kunal PandiyA</t>
  </si>
  <si>
    <t>Shalini dhiman</t>
  </si>
  <si>
    <t>priya verma</t>
  </si>
  <si>
    <t>IFERROR Function</t>
  </si>
  <si>
    <t>IFERROR Function in excel returns a predetermined value if a calculation error occurs</t>
  </si>
  <si>
    <t>Number Column 1</t>
  </si>
  <si>
    <t>Number Column 2</t>
  </si>
  <si>
    <t>Division Of Numbers</t>
  </si>
  <si>
    <t>N</t>
  </si>
  <si>
    <t>S</t>
  </si>
  <si>
    <t>NETWORKDAYS Function</t>
  </si>
  <si>
    <t xml:space="preserve">NETWORKDAYS Function in excel calculates the number of working days between two dates , excluding weekends and holidays </t>
  </si>
  <si>
    <t>NETWORKDAYS</t>
  </si>
  <si>
    <t>Holidays</t>
  </si>
  <si>
    <t xml:space="preserve">Any Festival </t>
  </si>
  <si>
    <t>Anything</t>
  </si>
  <si>
    <t>EOMONTH Function</t>
  </si>
  <si>
    <t>EOMONTH Fuction in excel calculates the last day of month based on a starting date and a number of month</t>
  </si>
  <si>
    <t xml:space="preserve">EOMONTH </t>
  </si>
  <si>
    <t>SEARCH Function</t>
  </si>
  <si>
    <t xml:space="preserve">Search for a specific character or substring within a text string </t>
  </si>
  <si>
    <t>Value</t>
  </si>
  <si>
    <t>SEARCH</t>
  </si>
  <si>
    <t>Neeraj Dhiman</t>
  </si>
  <si>
    <t>RANK Function</t>
  </si>
  <si>
    <t>To calculate the rank</t>
  </si>
  <si>
    <t>RANK</t>
  </si>
  <si>
    <t xml:space="preserve">Age </t>
  </si>
  <si>
    <t>Youngest Rank</t>
  </si>
  <si>
    <t>Average Age</t>
  </si>
  <si>
    <t>SUBSTITUE Function</t>
  </si>
  <si>
    <t xml:space="preserve">Replace occurrences of specified text within a string </t>
  </si>
  <si>
    <t>Value (T+N)</t>
  </si>
  <si>
    <t>SUBSTITUTE Function</t>
  </si>
  <si>
    <t xml:space="preserve">Neeraj </t>
  </si>
  <si>
    <t>Dhimann</t>
  </si>
  <si>
    <t>REPLACE Function</t>
  </si>
  <si>
    <t xml:space="preserve">Replaces part of a text string with a diffrerent text string , useful for modifying variable text data </t>
  </si>
  <si>
    <t>Software Engineer</t>
  </si>
  <si>
    <t>Web Developer</t>
  </si>
  <si>
    <t>Graphic Designer</t>
  </si>
  <si>
    <t>Data Analyst</t>
  </si>
  <si>
    <t>Business Analyst</t>
  </si>
  <si>
    <t>SEO Consultant</t>
  </si>
  <si>
    <t>Content Manager</t>
  </si>
  <si>
    <t>Information Architect</t>
  </si>
  <si>
    <t>UX Designer</t>
  </si>
  <si>
    <t xml:space="preserve">UI Designer </t>
  </si>
  <si>
    <t xml:space="preserve">Full Stack Developer </t>
  </si>
  <si>
    <t>ISNUMBER Fuction</t>
  </si>
  <si>
    <t xml:space="preserve">Values </t>
  </si>
  <si>
    <t xml:space="preserve">ISNUMBER </t>
  </si>
  <si>
    <t>@</t>
  </si>
  <si>
    <t>Seven</t>
  </si>
  <si>
    <t>ISBLANK Function</t>
  </si>
  <si>
    <t xml:space="preserve">ISBLANK </t>
  </si>
  <si>
    <t>ISTEXT Fuction</t>
  </si>
  <si>
    <t xml:space="preserve">ISTEXT </t>
  </si>
  <si>
    <t>Shalini</t>
  </si>
  <si>
    <t>EVEN Fuction</t>
  </si>
  <si>
    <t xml:space="preserve">EVEN </t>
  </si>
  <si>
    <t>09</t>
  </si>
  <si>
    <t>12</t>
  </si>
  <si>
    <t>69.3654</t>
  </si>
  <si>
    <t>99</t>
  </si>
  <si>
    <t>ISEVEN Fuction</t>
  </si>
  <si>
    <t xml:space="preserve">ISEVEN </t>
  </si>
  <si>
    <t>0</t>
  </si>
  <si>
    <t>92</t>
  </si>
  <si>
    <t>ODD Fuction</t>
  </si>
  <si>
    <t>ODD</t>
  </si>
  <si>
    <t>50</t>
  </si>
  <si>
    <t>ISODD Fuction</t>
  </si>
  <si>
    <t>ISODD</t>
  </si>
  <si>
    <t>ISERORR Fuction</t>
  </si>
  <si>
    <t>ISRROR Function</t>
  </si>
  <si>
    <t>Q</t>
  </si>
  <si>
    <t xml:space="preserve">HYPERLINK </t>
  </si>
  <si>
    <t>Microsoft</t>
  </si>
  <si>
    <r>
      <rPr>
        <b/>
        <sz val="16"/>
        <color rgb="FF4285F4"/>
        <rFont val="Calibri"/>
        <scheme val="minor"/>
      </rPr>
      <t>G</t>
    </r>
    <r>
      <rPr>
        <b/>
        <sz val="16"/>
        <color rgb="FFFF0000"/>
        <rFont val="Calibri"/>
        <scheme val="minor"/>
      </rPr>
      <t>o</t>
    </r>
    <r>
      <rPr>
        <b/>
        <sz val="16"/>
        <color rgb="FFFFC000"/>
        <rFont val="Calibri"/>
        <scheme val="minor"/>
      </rPr>
      <t>o</t>
    </r>
    <r>
      <rPr>
        <b/>
        <sz val="16"/>
        <color rgb="FF4285F4"/>
        <rFont val="Calibri"/>
        <scheme val="minor"/>
      </rPr>
      <t>g</t>
    </r>
    <r>
      <rPr>
        <b/>
        <sz val="16"/>
        <color rgb="FF0F9D58"/>
        <rFont val="Calibri"/>
        <scheme val="minor"/>
      </rPr>
      <t>l</t>
    </r>
    <r>
      <rPr>
        <b/>
        <sz val="16"/>
        <color rgb="FFFF0000"/>
        <rFont val="Calibri"/>
        <scheme val="minor"/>
      </rPr>
      <t>e</t>
    </r>
  </si>
  <si>
    <t>Apple</t>
  </si>
  <si>
    <t>Linkedin</t>
  </si>
  <si>
    <t>SORT Fuction</t>
  </si>
  <si>
    <t>Sorts the contents of a range or array in Ascending or Descending order</t>
  </si>
  <si>
    <t>Employee Data</t>
  </si>
  <si>
    <t xml:space="preserve">SORT </t>
  </si>
  <si>
    <t xml:space="preserve">Bhumii </t>
  </si>
  <si>
    <t>SEO</t>
  </si>
  <si>
    <t>Raghav Sharma</t>
  </si>
  <si>
    <t>Stock Manager</t>
  </si>
  <si>
    <t xml:space="preserve"> Lalit Saini</t>
  </si>
  <si>
    <t>Finance Department</t>
  </si>
  <si>
    <t>According To Name</t>
  </si>
  <si>
    <t>According To Profession</t>
  </si>
  <si>
    <t>According To Salary</t>
  </si>
  <si>
    <t>Employee Name</t>
  </si>
  <si>
    <t>SORT Decending Order</t>
  </si>
  <si>
    <t>SORT</t>
  </si>
  <si>
    <t>SORTBY Function</t>
  </si>
  <si>
    <t xml:space="preserve">More Than One </t>
  </si>
  <si>
    <t>Data</t>
  </si>
  <si>
    <t>FILTER Fuction</t>
  </si>
  <si>
    <t xml:space="preserve">Order Date </t>
  </si>
  <si>
    <t xml:space="preserve">Seller Name </t>
  </si>
  <si>
    <t xml:space="preserve"> Category</t>
  </si>
  <si>
    <t>Picode</t>
  </si>
  <si>
    <t>Region (WorldWide)</t>
  </si>
  <si>
    <t>Brands</t>
  </si>
  <si>
    <t>Price</t>
  </si>
  <si>
    <t>Unit Sold</t>
  </si>
  <si>
    <t>Tax (2.5%)</t>
  </si>
  <si>
    <t>Revenue</t>
  </si>
  <si>
    <t>Profit</t>
  </si>
  <si>
    <t>FILTER Function</t>
  </si>
  <si>
    <t>ND APPARELS</t>
  </si>
  <si>
    <t>SD APPARELS</t>
  </si>
  <si>
    <t>AD APPARELS</t>
  </si>
  <si>
    <t>MD APPARELS</t>
  </si>
  <si>
    <t xml:space="preserve">Mobile &amp; Electronics </t>
  </si>
  <si>
    <t>North</t>
  </si>
  <si>
    <t>Fashion &amp; Clothing</t>
  </si>
  <si>
    <t xml:space="preserve">South </t>
  </si>
  <si>
    <t>Samsung</t>
  </si>
  <si>
    <t>Sports &amp; Fitness</t>
  </si>
  <si>
    <t xml:space="preserve">EAST </t>
  </si>
  <si>
    <t>Vivo</t>
  </si>
  <si>
    <t>Home &amp; Furniture</t>
  </si>
  <si>
    <t>WEST</t>
  </si>
  <si>
    <t>Realme</t>
  </si>
  <si>
    <t>Book &amp; Education</t>
  </si>
  <si>
    <t>Oppo</t>
  </si>
  <si>
    <t>ZARA</t>
  </si>
  <si>
    <t>Adidas</t>
  </si>
  <si>
    <t>Puma</t>
  </si>
  <si>
    <t>Levi's</t>
  </si>
  <si>
    <t>Tommy Hilfigure</t>
  </si>
  <si>
    <t>ND011</t>
  </si>
  <si>
    <t>Nike</t>
  </si>
  <si>
    <t>ND012</t>
  </si>
  <si>
    <t>Peloton</t>
  </si>
  <si>
    <t>ND013</t>
  </si>
  <si>
    <t>ZenFit</t>
  </si>
  <si>
    <t>ND014</t>
  </si>
  <si>
    <t>EliteEdge</t>
  </si>
  <si>
    <t>ND015</t>
  </si>
  <si>
    <t>Ollivia</t>
  </si>
  <si>
    <t>ND016</t>
  </si>
  <si>
    <t>Godrej</t>
  </si>
  <si>
    <t>ND017</t>
  </si>
  <si>
    <t>Indigo Interiors</t>
  </si>
  <si>
    <t>ND018</t>
  </si>
  <si>
    <t>Hometown</t>
  </si>
  <si>
    <t>ND019</t>
  </si>
  <si>
    <t>Savya Home</t>
  </si>
  <si>
    <t>ND020</t>
  </si>
  <si>
    <t>Indigo Architecture</t>
  </si>
  <si>
    <t>ND021</t>
  </si>
  <si>
    <t>WoodenStreet</t>
  </si>
  <si>
    <t>ND022</t>
  </si>
  <si>
    <t>Power</t>
  </si>
  <si>
    <t>ND023</t>
  </si>
  <si>
    <t xml:space="preserve">Atomic Habit </t>
  </si>
  <si>
    <t>ND024</t>
  </si>
  <si>
    <t>Psychology Of Money</t>
  </si>
  <si>
    <t>ND025</t>
  </si>
  <si>
    <t>Zero To One</t>
  </si>
  <si>
    <t>ND026</t>
  </si>
  <si>
    <t>Deep Work</t>
  </si>
  <si>
    <t>ND027</t>
  </si>
  <si>
    <t>ND028</t>
  </si>
  <si>
    <t>ND029</t>
  </si>
  <si>
    <t>ND030</t>
  </si>
  <si>
    <t>GD APPARELS</t>
  </si>
  <si>
    <t>MATCH Function</t>
  </si>
  <si>
    <t xml:space="preserve">Position Number </t>
  </si>
  <si>
    <t>INDEX Function</t>
  </si>
  <si>
    <t>Priyaa Saini</t>
  </si>
  <si>
    <t>Serial Number</t>
  </si>
  <si>
    <t>=INDEX(B1692:B1698,C1702)</t>
  </si>
  <si>
    <t>3</t>
  </si>
  <si>
    <t>REPT Function</t>
  </si>
  <si>
    <t xml:space="preserve">Text </t>
  </si>
  <si>
    <t>Times</t>
  </si>
  <si>
    <t>Rasult</t>
  </si>
  <si>
    <t>*</t>
  </si>
  <si>
    <t>$</t>
  </si>
  <si>
    <t>#</t>
  </si>
  <si>
    <t>%</t>
  </si>
  <si>
    <t>TAKE Function Data</t>
  </si>
  <si>
    <t>TAKE Function Rows</t>
  </si>
  <si>
    <t>Æ</t>
  </si>
  <si>
    <t>TAKE Function Rows or Coulmns</t>
  </si>
  <si>
    <t>DROP Function Data</t>
  </si>
  <si>
    <t>DROP Function Rows</t>
  </si>
  <si>
    <t>Drop Function Rows or Coulmns</t>
  </si>
  <si>
    <t>FUNCTIONS</t>
  </si>
  <si>
    <t>Row</t>
  </si>
  <si>
    <t>Rows</t>
  </si>
  <si>
    <t>Column</t>
  </si>
  <si>
    <t>Columns</t>
  </si>
  <si>
    <t>TEXT FUNCTION</t>
  </si>
  <si>
    <t>TEXTBEFORE/TEXTAFTER FUNCTION</t>
  </si>
  <si>
    <t xml:space="preserve">Last Name </t>
  </si>
  <si>
    <t>Tushar.Taak</t>
  </si>
  <si>
    <t>Rahul.Sharma</t>
  </si>
  <si>
    <t>Preeti.Saini</t>
  </si>
  <si>
    <t>Shalini.Dhiman</t>
  </si>
  <si>
    <t>Aayush.Sharma</t>
  </si>
  <si>
    <t>Bhumii.Malhotra</t>
  </si>
  <si>
    <t>TEXTJOIN FUNCTION</t>
  </si>
  <si>
    <t>ALPHABATE</t>
  </si>
  <si>
    <t>TEXTJOIN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</si>
  <si>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</si>
  <si>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</si>
  <si>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</si>
  <si>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</si>
  <si>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</si>
  <si>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</si>
  <si>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</si>
  <si>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</si>
  <si>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</si>
  <si>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</si>
  <si>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</si>
  <si>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R</t>
  </si>
  <si>
    <t>T</t>
  </si>
  <si>
    <t>U</t>
  </si>
  <si>
    <t>TEXTSPLIT FUNCTIONS</t>
  </si>
  <si>
    <t>Skills/Companies</t>
  </si>
  <si>
    <t>Skill (1)</t>
  </si>
  <si>
    <t>Skill (2)</t>
  </si>
  <si>
    <t>Skill (3)</t>
  </si>
  <si>
    <t>Skill (4)</t>
  </si>
  <si>
    <t>Skill (5)</t>
  </si>
  <si>
    <t>MS Paint,MS Word,MS Excel,MS Power Point</t>
  </si>
  <si>
    <t>HTML,CSS,JAVA,JAVA SCRIPT,PYTHON,</t>
  </si>
  <si>
    <t>Google,Microsoft,Linkedln,Tesla,Apple</t>
  </si>
  <si>
    <t>MS Paint,MS Word,MS Excel-MS Power Point</t>
  </si>
  <si>
    <t>HTML,CSS;JAVA,JAVA SCRIPT,PYTHON</t>
  </si>
  <si>
    <t>Google,Microsoft,Linkedln:Tesla,Apple</t>
  </si>
  <si>
    <t>Column Conversation</t>
  </si>
  <si>
    <t>Rahul=5200,Mahi=4500,Kartik=5600,Arman=2500</t>
  </si>
  <si>
    <t xml:space="preserve">FORMULA MANAGER </t>
  </si>
  <si>
    <t>Psychology</t>
  </si>
  <si>
    <t>VALUE FUNCTION</t>
  </si>
  <si>
    <t>Days</t>
  </si>
  <si>
    <t>Formula Form</t>
  </si>
  <si>
    <t>Value Conversation</t>
  </si>
  <si>
    <t>CONVERT FUNCTION</t>
  </si>
  <si>
    <t>1</t>
  </si>
  <si>
    <t>20</t>
  </si>
  <si>
    <t>Mile</t>
  </si>
  <si>
    <t>Kilometers</t>
  </si>
  <si>
    <t>10</t>
  </si>
  <si>
    <t>Meter</t>
  </si>
  <si>
    <t>℃elsious</t>
  </si>
  <si>
    <t>℉ahrenheit</t>
  </si>
  <si>
    <t>100</t>
  </si>
  <si>
    <t>Kilogram</t>
  </si>
  <si>
    <t>Gram</t>
  </si>
  <si>
    <t>ROMAN FUNCTION</t>
  </si>
  <si>
    <t>Numbers</t>
  </si>
  <si>
    <t>Roman</t>
  </si>
  <si>
    <t>-5</t>
  </si>
  <si>
    <t>1000</t>
  </si>
  <si>
    <t>3999</t>
  </si>
  <si>
    <t>4000</t>
  </si>
  <si>
    <t>IFNA FUNCTION</t>
  </si>
  <si>
    <t>IFNA Function</t>
  </si>
  <si>
    <t xml:space="preserve">Products </t>
  </si>
  <si>
    <t xml:space="preserve">Price </t>
  </si>
  <si>
    <t>ND01</t>
  </si>
  <si>
    <t>Moniter</t>
  </si>
  <si>
    <t>ND02</t>
  </si>
  <si>
    <t>ND03</t>
  </si>
  <si>
    <t>ND04</t>
  </si>
  <si>
    <t>ND05</t>
  </si>
  <si>
    <t>Mother Board</t>
  </si>
  <si>
    <t>ND06</t>
  </si>
  <si>
    <t>Printer</t>
  </si>
  <si>
    <t>ND07</t>
  </si>
  <si>
    <t>USB Wires</t>
  </si>
  <si>
    <t>ND08</t>
  </si>
  <si>
    <t>Jockey Stick</t>
  </si>
  <si>
    <t>ND09</t>
  </si>
  <si>
    <t>Plugs</t>
  </si>
  <si>
    <t>ND10</t>
  </si>
  <si>
    <t>Conducters</t>
  </si>
  <si>
    <t>Total</t>
  </si>
  <si>
    <t>CHOOSE FUNCTION</t>
  </si>
  <si>
    <t>2</t>
  </si>
  <si>
    <t>4</t>
  </si>
  <si>
    <t>5</t>
  </si>
  <si>
    <t>6</t>
  </si>
  <si>
    <t>7</t>
  </si>
  <si>
    <t>8</t>
  </si>
  <si>
    <t>9</t>
  </si>
  <si>
    <t>LARGE/SMALL Function</t>
  </si>
  <si>
    <t xml:space="preserve">Large Price </t>
  </si>
  <si>
    <t>Small Price</t>
  </si>
  <si>
    <t>INT Function</t>
  </si>
  <si>
    <t>Position</t>
  </si>
  <si>
    <t>Rank</t>
  </si>
  <si>
    <t>AverageIF</t>
  </si>
  <si>
    <t xml:space="preserve">Blue </t>
  </si>
  <si>
    <t>Yelow</t>
  </si>
  <si>
    <t>Water Or 250&gt;</t>
  </si>
  <si>
    <t>Class</t>
  </si>
  <si>
    <t>Address</t>
  </si>
  <si>
    <t>UT No.</t>
  </si>
  <si>
    <t>9th</t>
  </si>
  <si>
    <t>Jind</t>
  </si>
  <si>
    <t>10th</t>
  </si>
  <si>
    <t>Safidon</t>
  </si>
  <si>
    <t>Sneha Sharma</t>
  </si>
  <si>
    <t xml:space="preserve">Dinesh </t>
  </si>
  <si>
    <t>Design &amp; Art</t>
  </si>
  <si>
    <t>Priya Saini</t>
  </si>
  <si>
    <t>Match</t>
  </si>
  <si>
    <t>Index</t>
  </si>
  <si>
    <t xml:space="preserve">Drop </t>
  </si>
  <si>
    <t>Sharma</t>
  </si>
  <si>
    <t>RahulSharma</t>
  </si>
  <si>
    <t>Sum</t>
  </si>
  <si>
    <t>Hr</t>
  </si>
  <si>
    <t>Min</t>
  </si>
  <si>
    <t>Sec</t>
  </si>
  <si>
    <t xml:space="preserve">if ifs and </t>
  </si>
  <si>
    <t>New Clients Points</t>
  </si>
  <si>
    <t>Bouns</t>
  </si>
  <si>
    <t>Add +5</t>
  </si>
  <si>
    <t>Add 50% In Points</t>
  </si>
  <si>
    <t>IF=IFS</t>
  </si>
  <si>
    <t>Nesting IF</t>
  </si>
  <si>
    <t>IF(AND(</t>
  </si>
  <si>
    <t>Rating</t>
  </si>
  <si>
    <t>Region</t>
  </si>
  <si>
    <t>State</t>
  </si>
  <si>
    <t>Salse</t>
  </si>
  <si>
    <t>Computer</t>
  </si>
  <si>
    <t>Science</t>
  </si>
  <si>
    <t>pass</t>
  </si>
  <si>
    <t>E,H,P,C</t>
  </si>
  <si>
    <t>C,S</t>
  </si>
  <si>
    <t>EXCEL FORMULAS FUNCTIONS</t>
  </si>
  <si>
    <r>
      <t xml:space="preserve">SUM() </t>
    </r>
    <r>
      <rPr>
        <b/>
        <sz val="14"/>
        <color theme="1"/>
        <rFont val="Chiller"/>
        <family val="5"/>
      </rPr>
      <t xml:space="preserve">  ✓</t>
    </r>
  </si>
  <si>
    <t>RAND() ✓</t>
  </si>
  <si>
    <t>TODAY() ✓</t>
  </si>
  <si>
    <t>SUBTOTAL() ✓</t>
  </si>
  <si>
    <t>SORTBY() ✓</t>
  </si>
  <si>
    <t>✅</t>
  </si>
  <si>
    <t>SUMIF() ✓</t>
  </si>
  <si>
    <t>RANDBETWEEN() ✓</t>
  </si>
  <si>
    <t>MINUTE() ✓</t>
  </si>
  <si>
    <t>HYPERLINK()</t>
  </si>
  <si>
    <t>FILTER() ✓</t>
  </si>
  <si>
    <t>SUMIFS() ✓</t>
  </si>
  <si>
    <t>ROUND() ✓</t>
  </si>
  <si>
    <t>SECOND() ✓</t>
  </si>
  <si>
    <t>AVERAGEA() ✓</t>
  </si>
  <si>
    <t>SEQUENCE() ✓</t>
  </si>
  <si>
    <t>MIN() ✓</t>
  </si>
  <si>
    <t>ROUNDUP() ✓</t>
  </si>
  <si>
    <t>LOOKUP() ✓</t>
  </si>
  <si>
    <t>CONATENATE () ✓</t>
  </si>
  <si>
    <t>MATCH() ✓</t>
  </si>
  <si>
    <t>MAX() ✓</t>
  </si>
  <si>
    <t>ROUNDDOWN() ✓</t>
  </si>
  <si>
    <t>VLOOKUP() ✓</t>
  </si>
  <si>
    <t>NETWORKDAYS() ✓</t>
  </si>
  <si>
    <t>INDEX() ✓</t>
  </si>
  <si>
    <t>IF() ✓</t>
  </si>
  <si>
    <t>OR() ✓</t>
  </si>
  <si>
    <t>HLOOKUP() ✓</t>
  </si>
  <si>
    <t>TRIM() ✓</t>
  </si>
  <si>
    <t>Row() ✓</t>
  </si>
  <si>
    <t>IFS() ✓</t>
  </si>
  <si>
    <t>UPER() ✓</t>
  </si>
  <si>
    <t>XLOOKUP() ✓</t>
  </si>
  <si>
    <t>PROPER() ✓</t>
  </si>
  <si>
    <t>Roes() ✓</t>
  </si>
  <si>
    <t>AND() ✓</t>
  </si>
  <si>
    <t>LOWER() ✓</t>
  </si>
  <si>
    <t>FIND() ✓</t>
  </si>
  <si>
    <t>IFERORR() ✓</t>
  </si>
  <si>
    <t>Column() ✓</t>
  </si>
  <si>
    <t>IF AND() ✓</t>
  </si>
  <si>
    <t>POWER() ✓</t>
  </si>
  <si>
    <t>FIXED() ✓</t>
  </si>
  <si>
    <t>LEN () ✓</t>
  </si>
  <si>
    <t>Columns() ✓</t>
  </si>
  <si>
    <t>COUNT() ✓</t>
  </si>
  <si>
    <t>NOW() ✓</t>
  </si>
  <si>
    <t>LEFT() ✓</t>
  </si>
  <si>
    <t>EOMONTH() ✓</t>
  </si>
  <si>
    <t>TEXT() ✓</t>
  </si>
  <si>
    <t>COUNTIF() ✓</t>
  </si>
  <si>
    <t>TIME() ✓</t>
  </si>
  <si>
    <t>RIGHT() ✓</t>
  </si>
  <si>
    <t xml:space="preserve">SEARCH() ✓ </t>
  </si>
  <si>
    <t>TEXTBEFORE() ✓</t>
  </si>
  <si>
    <t>COUNTIFS() ✓</t>
  </si>
  <si>
    <t>DAY() ✓</t>
  </si>
  <si>
    <t>DATEDIF() ✓</t>
  </si>
  <si>
    <t>RANK() ✓</t>
  </si>
  <si>
    <t>TEXTAFTER() ✓</t>
  </si>
  <si>
    <t>COUNTA() ✓</t>
  </si>
  <si>
    <t>DAYS360() ✓</t>
  </si>
  <si>
    <t>TRANSPOSE() ✓</t>
  </si>
  <si>
    <t>SUBSTITUTE() ✓</t>
  </si>
  <si>
    <t>TEXTJOIN() ✓</t>
  </si>
  <si>
    <t>COUNTBLANK() ✓</t>
  </si>
  <si>
    <t>YEAR() ✓</t>
  </si>
  <si>
    <t>SQRT() ✓</t>
  </si>
  <si>
    <t>REPLACE() ✓</t>
  </si>
  <si>
    <t>AVERAGE() ✓</t>
  </si>
  <si>
    <t>MONTH() ✓</t>
  </si>
  <si>
    <t>SUMPRODUCT() ✓</t>
  </si>
  <si>
    <t>Unique() ✓</t>
  </si>
  <si>
    <t>AVERAGEIF() ✓</t>
  </si>
  <si>
    <t>DATE() ✓</t>
  </si>
  <si>
    <t>SUMSQ() ✓</t>
  </si>
  <si>
    <t>EXACT() ✓</t>
  </si>
  <si>
    <t>AVERAGEIFS() ✓</t>
  </si>
  <si>
    <t>HOUR() ✓</t>
  </si>
  <si>
    <t>WEEKDAY() ✓</t>
  </si>
  <si>
    <t>SORT() ✓</t>
  </si>
  <si>
    <t>Check Box</t>
  </si>
  <si>
    <t>)</t>
  </si>
  <si>
    <t>(Multiple Items)</t>
  </si>
  <si>
    <t>Sum of Price</t>
  </si>
  <si>
    <t>Sum of Unit Sold</t>
  </si>
  <si>
    <t>Sum of Profit</t>
  </si>
  <si>
    <t>AD APPARELS Total</t>
  </si>
  <si>
    <t>EAST  Total</t>
  </si>
  <si>
    <t>North Total</t>
  </si>
  <si>
    <t>SD APPARELS Total</t>
  </si>
  <si>
    <t>South  Total</t>
  </si>
  <si>
    <t>Grand Total</t>
  </si>
  <si>
    <t>FILTER Function Data</t>
  </si>
  <si>
    <t>SORTBY Function Data</t>
  </si>
  <si>
    <t>Excel Formula Function'!A1</t>
  </si>
  <si>
    <t>ITEM</t>
  </si>
  <si>
    <t>AREA</t>
  </si>
  <si>
    <t>MOUSE</t>
  </si>
  <si>
    <t>SAFIDON</t>
  </si>
  <si>
    <t>Excel Formula Function 2024'!A1</t>
  </si>
  <si>
    <t>count</t>
  </si>
  <si>
    <t>KEYBOARD</t>
  </si>
  <si>
    <t>PAJU</t>
  </si>
  <si>
    <t>counta</t>
  </si>
  <si>
    <t>MUANA</t>
  </si>
  <si>
    <t>countblank</t>
  </si>
  <si>
    <t>countif</t>
  </si>
  <si>
    <t>COUNTING</t>
  </si>
  <si>
    <t>countifs</t>
  </si>
  <si>
    <t>DOG</t>
  </si>
  <si>
    <t>SUMSQ()</t>
  </si>
  <si>
    <t>35+5</t>
  </si>
  <si>
    <t>RATE</t>
  </si>
  <si>
    <t>QTY</t>
  </si>
  <si>
    <t>TOTAL</t>
  </si>
  <si>
    <t>BURGER</t>
  </si>
  <si>
    <t>Squre</t>
  </si>
  <si>
    <t>PIZZA</t>
  </si>
  <si>
    <t>35*35</t>
  </si>
  <si>
    <t>COLD DRINK</t>
  </si>
  <si>
    <t>5*5</t>
  </si>
  <si>
    <t>Total Years</t>
  </si>
  <si>
    <t>Total Month</t>
  </si>
  <si>
    <t>Total Days</t>
  </si>
  <si>
    <t>Function</t>
  </si>
  <si>
    <t>DATEDIF(B85,TODAY(),"Y")</t>
  </si>
  <si>
    <t xml:space="preserve">Total Month </t>
  </si>
  <si>
    <t>DATEDIF(B85,B84,"M")</t>
  </si>
  <si>
    <t>DATEDIF(B85,B84,"D")</t>
  </si>
  <si>
    <t>DATEDIF(B85,B84,"YM")</t>
  </si>
  <si>
    <t xml:space="preserve">Total Year </t>
  </si>
  <si>
    <t>DATEDIF(B85,B84,"MD")</t>
  </si>
  <si>
    <t xml:space="preserve">Month </t>
  </si>
  <si>
    <t>Principal</t>
  </si>
  <si>
    <t xml:space="preserve">100000-5000=FV </t>
  </si>
  <si>
    <t>PMT Function</t>
  </si>
  <si>
    <t>Calculates The Monthly Or Periodic Payment With A Fixed Interest Rate.</t>
  </si>
  <si>
    <t>IPMT Function</t>
  </si>
  <si>
    <t>Calculates The Interest Portion Of An Invetment.</t>
  </si>
  <si>
    <t>Item</t>
  </si>
  <si>
    <t>Car</t>
  </si>
  <si>
    <t>PPMT Function</t>
  </si>
  <si>
    <t>Calculates The Principal Payment For An Invetment Over   A Given Period.</t>
  </si>
  <si>
    <t>Loan Amount</t>
  </si>
  <si>
    <t>Down Payment</t>
  </si>
  <si>
    <t>Starting</t>
  </si>
  <si>
    <t>Interest (Year)</t>
  </si>
  <si>
    <t xml:space="preserve">PMT </t>
  </si>
  <si>
    <t>No. Of Period (Month)</t>
  </si>
  <si>
    <t>5*12</t>
  </si>
  <si>
    <t>rate</t>
  </si>
  <si>
    <t>Interest Rate%</t>
  </si>
  <si>
    <t>Nper</t>
  </si>
  <si>
    <t>No. Of Years</t>
  </si>
  <si>
    <t>Formula Functions</t>
  </si>
  <si>
    <t>Pv</t>
  </si>
  <si>
    <t>Present Value</t>
  </si>
  <si>
    <t>EMI</t>
  </si>
  <si>
    <t>Every Month Pay</t>
  </si>
  <si>
    <t>Fv</t>
  </si>
  <si>
    <t>Future Value</t>
  </si>
  <si>
    <t>Interest</t>
  </si>
  <si>
    <t>Interest pay /Year</t>
  </si>
  <si>
    <t>Principal Amount</t>
  </si>
  <si>
    <t>PMT</t>
  </si>
  <si>
    <t xml:space="preserve">1%-12% Monthly </t>
  </si>
  <si>
    <t>12% Above Yearly</t>
  </si>
  <si>
    <t>Interest (Monthly)</t>
  </si>
  <si>
    <t>Interest pay /Month</t>
  </si>
  <si>
    <t>Networkdays Function</t>
  </si>
  <si>
    <t>holiday</t>
  </si>
  <si>
    <t>Diwalii</t>
  </si>
  <si>
    <t>COURASE</t>
  </si>
  <si>
    <t>STUDENTS</t>
  </si>
  <si>
    <t>EXCEL</t>
  </si>
  <si>
    <t>TALLY</t>
  </si>
  <si>
    <t>ADV EXCEL</t>
  </si>
  <si>
    <t>BASIC</t>
  </si>
  <si>
    <t>Color</t>
  </si>
  <si>
    <t>Units</t>
  </si>
  <si>
    <t>Sales</t>
  </si>
  <si>
    <t>Red</t>
  </si>
  <si>
    <t>West</t>
  </si>
  <si>
    <t xml:space="preserve">ID NO. </t>
  </si>
  <si>
    <t xml:space="preserve">Category </t>
  </si>
  <si>
    <t xml:space="preserve">Pin Code </t>
  </si>
  <si>
    <t>South</t>
  </si>
  <si>
    <t xml:space="preserve">ND Retailor </t>
  </si>
  <si>
    <t xml:space="preserve">North </t>
  </si>
  <si>
    <t>ST Retailor</t>
  </si>
  <si>
    <t>Clothing &amp; Fashion</t>
  </si>
  <si>
    <t xml:space="preserve">SD Retailor </t>
  </si>
  <si>
    <t>Mobile &amp; Electronics</t>
  </si>
  <si>
    <t xml:space="preserve">East </t>
  </si>
  <si>
    <t xml:space="preserve">AD Retailor </t>
  </si>
  <si>
    <t>Tech &amp; AI</t>
  </si>
  <si>
    <t xml:space="preserve">West </t>
  </si>
  <si>
    <t>East</t>
  </si>
  <si>
    <t>SEQUENCE Function</t>
  </si>
  <si>
    <t>1 TO 10</t>
  </si>
  <si>
    <t>1 TO 100</t>
  </si>
  <si>
    <t>1 TO 1000</t>
  </si>
  <si>
    <t>1 TO 10000</t>
  </si>
  <si>
    <t>AV</t>
  </si>
  <si>
    <t>RST</t>
  </si>
  <si>
    <t>GD</t>
  </si>
  <si>
    <t>DICOUNTING</t>
  </si>
  <si>
    <t>FV</t>
  </si>
  <si>
    <t>₹ 200,000.00</t>
  </si>
  <si>
    <t xml:space="preserve">Calculation </t>
  </si>
  <si>
    <t>r</t>
  </si>
  <si>
    <t>n</t>
  </si>
  <si>
    <t>PV</t>
  </si>
  <si>
    <t xml:space="preserve">Present Value </t>
  </si>
  <si>
    <t xml:space="preserve"> 3 Years After Value Of Money</t>
  </si>
  <si>
    <t xml:space="preserve">Future Value </t>
  </si>
  <si>
    <t>₹ 100,000.00</t>
  </si>
  <si>
    <t xml:space="preserve">Discounting Rate </t>
  </si>
  <si>
    <t xml:space="preserve">Number Of Year </t>
  </si>
  <si>
    <t>₹ 170,322.73</t>
  </si>
  <si>
    <t xml:space="preserve">Years </t>
  </si>
  <si>
    <t xml:space="preserve">Cash Flow </t>
  </si>
  <si>
    <t>Discount Rate</t>
  </si>
  <si>
    <t>₹ 32,000.00</t>
  </si>
  <si>
    <t>₹ 30,046.95</t>
  </si>
  <si>
    <t>₹ 28,213.10</t>
  </si>
  <si>
    <t>₹ 26,491.17</t>
  </si>
  <si>
    <t>₹ 24,874.34</t>
  </si>
  <si>
    <t>₹ 128,000.00</t>
  </si>
  <si>
    <t>-</t>
  </si>
  <si>
    <t>₹ 109,625.56</t>
  </si>
  <si>
    <t> </t>
  </si>
  <si>
    <t>₹ 1,000.00</t>
  </si>
  <si>
    <t>₹ 1,080.00</t>
  </si>
  <si>
    <t>₹ 2,000.00</t>
  </si>
  <si>
    <t>₹ 4,320.00</t>
  </si>
  <si>
    <t>₹ 3,000.00</t>
  </si>
  <si>
    <t>₹ 10,080.00</t>
  </si>
  <si>
    <t>₹ 85,000.00</t>
  </si>
  <si>
    <t>₹ 93,500.00</t>
  </si>
  <si>
    <t>PAYMENTS OF EMPLOYE</t>
  </si>
  <si>
    <t>KG GGK</t>
  </si>
  <si>
    <t>COMPUTER</t>
  </si>
  <si>
    <t>100/25</t>
  </si>
  <si>
    <t>253</t>
  </si>
  <si>
    <t>63</t>
  </si>
  <si>
    <t>Data From From Access</t>
  </si>
  <si>
    <t>Title</t>
  </si>
  <si>
    <t>First Name</t>
  </si>
  <si>
    <t>PRINCE</t>
  </si>
  <si>
    <t>PREETY</t>
  </si>
  <si>
    <t>Data From Notepad</t>
  </si>
  <si>
    <t>English</t>
  </si>
  <si>
    <t>Preeti</t>
  </si>
  <si>
    <t>Aayush</t>
  </si>
  <si>
    <t>Ajay</t>
  </si>
  <si>
    <t>Poni</t>
  </si>
  <si>
    <t>Data From Existing Connections</t>
  </si>
  <si>
    <t xml:space="preserve">ID No. </t>
  </si>
  <si>
    <t xml:space="preserve">Date </t>
  </si>
  <si>
    <t>Seller</t>
  </si>
  <si>
    <t>Category</t>
  </si>
  <si>
    <t>MD</t>
  </si>
  <si>
    <t>Furniture</t>
  </si>
  <si>
    <t>SD</t>
  </si>
  <si>
    <t>AD</t>
  </si>
  <si>
    <t>Fitness</t>
  </si>
  <si>
    <t>EAST</t>
  </si>
  <si>
    <t>Electronics</t>
  </si>
  <si>
    <t>ND</t>
  </si>
  <si>
    <t>Education</t>
  </si>
  <si>
    <t>Tommy</t>
  </si>
  <si>
    <t>Clothing</t>
  </si>
  <si>
    <t>Copy To Other Locstion</t>
  </si>
  <si>
    <t>Sunject</t>
  </si>
  <si>
    <t>Roll No.</t>
  </si>
  <si>
    <t>Theory</t>
  </si>
  <si>
    <t>Practical</t>
  </si>
  <si>
    <t>SR No.</t>
  </si>
  <si>
    <t>School Name</t>
  </si>
  <si>
    <t>Certificate</t>
  </si>
  <si>
    <t>54 24584</t>
  </si>
  <si>
    <t>55 2455</t>
  </si>
  <si>
    <t>45 65</t>
  </si>
  <si>
    <t>JULY ATTENDENCE</t>
  </si>
  <si>
    <t>NAME</t>
  </si>
  <si>
    <t>POSITION</t>
  </si>
  <si>
    <t>ADDRESS</t>
  </si>
  <si>
    <t>TOTAL PRESENT</t>
  </si>
  <si>
    <t>TOTAL ABSENT</t>
  </si>
  <si>
    <t>HALF DAY</t>
  </si>
  <si>
    <t>DAYS</t>
  </si>
  <si>
    <t>TOTAL ATTENDENCE</t>
  </si>
  <si>
    <t>CTO</t>
  </si>
  <si>
    <t>Chennai</t>
  </si>
  <si>
    <t>PP</t>
  </si>
  <si>
    <t>SUNDAY</t>
  </si>
  <si>
    <t>Ankush Chauhan</t>
  </si>
  <si>
    <t>CFO</t>
  </si>
  <si>
    <t>Bangalore</t>
  </si>
  <si>
    <t>CIO</t>
  </si>
  <si>
    <t>Agra</t>
  </si>
  <si>
    <t>Anuj Kumar</t>
  </si>
  <si>
    <t>CMO</t>
  </si>
  <si>
    <t>South Delhi</t>
  </si>
  <si>
    <t>Sahil Chauhan</t>
  </si>
  <si>
    <t>Kolkata</t>
  </si>
  <si>
    <t>Manish Kumar</t>
  </si>
  <si>
    <t>Chandigarh</t>
  </si>
  <si>
    <t>Vansh Dhiman</t>
  </si>
  <si>
    <t>Faridabad</t>
  </si>
  <si>
    <t xml:space="preserve">Shalini Sharma </t>
  </si>
  <si>
    <t>Gurugram</t>
  </si>
  <si>
    <t>Aayush Dhiman</t>
  </si>
  <si>
    <t>Hishar</t>
  </si>
  <si>
    <t>Shiwani Dhiman</t>
  </si>
  <si>
    <t>Jaipur</t>
  </si>
  <si>
    <t>Kajal Sinha</t>
  </si>
  <si>
    <t>New Delhi</t>
  </si>
  <si>
    <t>Arman Chauhan</t>
  </si>
  <si>
    <t>Kurukshetra</t>
  </si>
  <si>
    <t>Aman Rajput</t>
  </si>
  <si>
    <t>Prince Sharma</t>
  </si>
  <si>
    <t>Mumbai</t>
  </si>
  <si>
    <t>HR Manager</t>
  </si>
  <si>
    <t xml:space="preserve">Pune </t>
  </si>
  <si>
    <t xml:space="preserve">Gourav </t>
  </si>
  <si>
    <t>Product Manager</t>
  </si>
  <si>
    <t>Sales Manager</t>
  </si>
  <si>
    <t>Administrative Assistant</t>
  </si>
  <si>
    <t xml:space="preserve">Business Analyst </t>
  </si>
  <si>
    <t>Sales Repreentative</t>
  </si>
  <si>
    <t>Data Validation</t>
  </si>
  <si>
    <t>Consolidate</t>
  </si>
  <si>
    <t>What if analysis</t>
  </si>
  <si>
    <t xml:space="preserve">Rate </t>
  </si>
  <si>
    <t xml:space="preserve">Qua. </t>
  </si>
  <si>
    <t>Goal Seek</t>
  </si>
  <si>
    <t>Data Table</t>
  </si>
  <si>
    <t xml:space="preserve">Grouping </t>
  </si>
  <si>
    <t>Subtotal</t>
  </si>
  <si>
    <t>Salary 10L Above</t>
  </si>
  <si>
    <t>Rs. 455,200 Total</t>
  </si>
  <si>
    <t>Rs. 8,450,052 Total</t>
  </si>
  <si>
    <t>Rs. 4,025,100 Total</t>
  </si>
  <si>
    <t>Rs. 5,542,000 Total</t>
  </si>
  <si>
    <t>Rs. 100,050 Total</t>
  </si>
  <si>
    <t>Rs. 52,000 Total</t>
  </si>
  <si>
    <t>Rs. 450,050 Total</t>
  </si>
  <si>
    <t>Rs. 5,400,000 Total</t>
  </si>
  <si>
    <t>Rs. 3,452,000 Total</t>
  </si>
  <si>
    <t>400 Total</t>
  </si>
  <si>
    <t>500 Total</t>
  </si>
  <si>
    <t>600 Total</t>
  </si>
  <si>
    <t>300 Total</t>
  </si>
  <si>
    <t>900 Total</t>
  </si>
  <si>
    <t>520 Total</t>
  </si>
  <si>
    <t>750 Total</t>
  </si>
  <si>
    <t>Rs. 80,008 Total</t>
  </si>
  <si>
    <t>550 Total</t>
  </si>
  <si>
    <t>Rs. 1,000 Total</t>
  </si>
  <si>
    <t>Roney</t>
  </si>
  <si>
    <t>Ajit</t>
  </si>
  <si>
    <t>Rs. 54,545 Total</t>
  </si>
  <si>
    <t>Rs. 34,522,555 Total</t>
  </si>
  <si>
    <t>Rs. 800,084,557 Total</t>
  </si>
  <si>
    <t>Rs. 4,552,547 Total</t>
  </si>
  <si>
    <t>Rs. 8,450,400 Total</t>
  </si>
  <si>
    <t>Rs. 4,025,520 Total</t>
  </si>
  <si>
    <t>Rs. 5,542,900 Total</t>
  </si>
  <si>
    <t>Rs. 10,502,411 Total</t>
  </si>
  <si>
    <t>HYPERLINK Function</t>
  </si>
  <si>
    <t xml:space="preserve">Sr. No </t>
  </si>
  <si>
    <t>Per Unit Rate</t>
  </si>
  <si>
    <t>CPU</t>
  </si>
  <si>
    <t>LCD</t>
  </si>
  <si>
    <t>LED</t>
  </si>
  <si>
    <t>Remote</t>
  </si>
  <si>
    <t>USB Cable</t>
  </si>
  <si>
    <t>Excel Formulas Functions Practical</t>
  </si>
  <si>
    <t>SUM FUNCTION</t>
  </si>
  <si>
    <t>MIN FUNCTION</t>
  </si>
  <si>
    <t>MAX FUNCTION</t>
  </si>
  <si>
    <t>AVERAGE FUNCTION</t>
  </si>
  <si>
    <t>20 |          02 | 06</t>
  </si>
  <si>
    <t xml:space="preserve">Company Employees Data </t>
  </si>
  <si>
    <t xml:space="preserve">Company Employees Table Data </t>
  </si>
  <si>
    <t>SUBTOTAL</t>
  </si>
  <si>
    <t>IPMT</t>
  </si>
  <si>
    <t>PPMT</t>
  </si>
  <si>
    <t>MONTHS</t>
  </si>
  <si>
    <t>INTEREST</t>
  </si>
  <si>
    <t>PRINCIPAL</t>
  </si>
  <si>
    <t>BALANCE</t>
  </si>
  <si>
    <t>LOAN AMT</t>
  </si>
  <si>
    <t>SALARY RECORD</t>
  </si>
  <si>
    <t>WAGES PER DAY</t>
  </si>
  <si>
    <t>GROSS SALARY</t>
  </si>
  <si>
    <t>OVER TIME</t>
  </si>
  <si>
    <t>OVER TIME RATE</t>
  </si>
  <si>
    <t>PF</t>
  </si>
  <si>
    <t>OVER TIME Rs</t>
  </si>
  <si>
    <t>ADVANCE</t>
  </si>
  <si>
    <t>HRA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</si>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</sst>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(&quot;$&quot;* #,##0.00_);_(&quot;$&quot;* \(#,##0.00\);_(&quot;$&quot;* &quot;-&quot;??_);_(@_)"/>
    <numFmt numFmtId="164" formatCode="_ * #,##0_ ;_ * \-#,##0_ ;_ * &quot;-&quot;_ ;_ @_ "/>
    <numFmt numFmtId="165" formatCode="_ * #,##0.00_ ;_ * \-#,##0.00_ ;_ * &quot;-&quot;??_ ;_ @_ "/>
    <numFmt numFmtId="166" formatCode="[$Rs.-4009]\ #,##0"/>
    <numFmt numFmtId="167" formatCode="0.000"/>
    <numFmt numFmtId="168" formatCode="&quot;$&quot;#,##0.00"/>
    <numFmt numFmtId="169" formatCode="[$रु-439]\ #,##0.00"/>
    <numFmt numFmtId="170" formatCode="[$-F800]dddd\,\ mmmm\ dd\,\ yyyy"/>
    <numFmt numFmtId="171" formatCode="#,##0.00;[Red]#,##0.00"/>
    <numFmt numFmtId="172" formatCode="[$INR]\ #,##0.00;[Red][$INR]\ #,##0.00"/>
    <numFmt numFmtId="173" formatCode="_([$INR]\ * #,##0.00_);_([$INR]\ * \(#,##0.00\);_([$INR]\ * &quot;-&quot;??_);_(@_)"/>
    <numFmt numFmtId="174" formatCode="[$-F400]h:mm:ss\ AM/PM"/>
    <numFmt numFmtId="175" formatCode="[$Rs.-4009]\ #,##0;[Red][$Rs.-4009]\ \-#,##0"/>
    <numFmt numFmtId="176" formatCode="0.E+00"/>
    <numFmt numFmtId="177" formatCode="0.0E+00"/>
    <numFmt numFmtId="178" formatCode="00000\-0000"/>
    <numFmt numFmtId="179" formatCode="[&lt;=9999999]###\-####;\(###\)\ ###\-####"/>
    <numFmt numFmtId="180" formatCode="000\-00\-0000"/>
    <numFmt numFmtId="181" formatCode="[$INR]\ #,##0"/>
    <numFmt numFmtId="182" formatCode="[$-409]d/mmm/yy;@"/>
    <numFmt numFmtId="183" formatCode="[$-409]d\-mmm\-yy;@"/>
    <numFmt numFmtId="184" formatCode="&quot;₹&quot;\ #,##0"/>
    <numFmt numFmtId="185" formatCode="&quot;₹&quot;\ #,##0.00;[Red]&quot;₹&quot;\ #,##0.00"/>
    <numFmt numFmtId="186" formatCode="[$-10409]h\.mm\.ss\ AM/PM;@"/>
    <numFmt numFmtId="187" formatCode="#,##0;[Red]#,##0"/>
    <numFmt numFmtId="188" formatCode="[$₹-4009]\ #,##0"/>
  </numFmts>
  <fonts count="10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Aparajita"/>
      <family val="2"/>
    </font>
    <font>
      <b/>
      <sz val="11"/>
      <color theme="1"/>
      <name val="Batang"/>
      <family val="1"/>
    </font>
    <font>
      <sz val="11"/>
      <color theme="1"/>
      <name val="Batang"/>
      <family val="1"/>
    </font>
    <font>
      <b/>
      <sz val="12"/>
      <color theme="1"/>
      <name val="Arial"/>
      <family val="2"/>
    </font>
    <font>
      <b/>
      <sz val="16"/>
      <color theme="1"/>
      <name val="Californian FB"/>
      <family val="1"/>
    </font>
    <font>
      <b/>
      <sz val="18"/>
      <color theme="0"/>
      <name val="Calibri"/>
      <family val="2"/>
      <scheme val="minor"/>
    </font>
    <font>
      <sz val="14"/>
      <color theme="1"/>
      <name val="Batang"/>
      <family val="1"/>
    </font>
    <font>
      <sz val="12"/>
      <color theme="1"/>
      <name val="Calibri"/>
      <family val="2"/>
      <scheme val="minor"/>
    </font>
    <font>
      <b/>
      <sz val="12"/>
      <color theme="1"/>
      <name val="Baskerville Old Face"/>
      <family val="1"/>
    </font>
    <font>
      <b/>
      <sz val="12"/>
      <color theme="1"/>
      <name val="Calibri"/>
      <family val="2"/>
      <scheme val="minor"/>
    </font>
    <font>
      <sz val="12"/>
      <color theme="1"/>
      <name val="Batang"/>
      <family val="1"/>
    </font>
    <font>
      <b/>
      <sz val="12"/>
      <color theme="1"/>
      <name val="Batang"/>
      <family val="1"/>
    </font>
    <font>
      <b/>
      <sz val="14"/>
      <color theme="1"/>
      <name val="Chiller"/>
      <family val="5"/>
    </font>
    <font>
      <b/>
      <sz val="16"/>
      <color theme="1"/>
      <name val="Calibri"/>
      <family val="2"/>
      <scheme val="minor"/>
    </font>
    <font>
      <sz val="36"/>
      <color theme="1"/>
      <name val="Aharoni"/>
      <charset val="177"/>
    </font>
    <font>
      <sz val="14"/>
      <color rgb="FF000000"/>
      <name val="Calibri"/>
      <family val="2"/>
      <scheme val="minor"/>
    </font>
    <font>
      <b/>
      <sz val="14"/>
      <color theme="1"/>
      <name val="Arial"/>
      <family val="2"/>
    </font>
    <font>
      <sz val="16"/>
      <color theme="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2"/>
      <color rgb="FF000000"/>
      <name val="Arial"/>
      <family val="2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4"/>
      <color theme="1"/>
      <name val="Baskerville Old Face"/>
      <family val="1"/>
    </font>
    <font>
      <b/>
      <sz val="14"/>
      <color theme="1"/>
      <name val="Californian FB"/>
      <family val="1"/>
    </font>
    <font>
      <b/>
      <sz val="14"/>
      <color theme="1"/>
      <name val="Batang"/>
      <family val="1"/>
    </font>
    <font>
      <b/>
      <sz val="16"/>
      <color theme="1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</font>
    <font>
      <b/>
      <sz val="14"/>
      <color rgb="FF000000"/>
      <name val="Calibri"/>
    </font>
    <font>
      <b/>
      <sz val="18"/>
      <color rgb="FFFFFFFF"/>
      <name val="Calibri"/>
      <family val="2"/>
    </font>
    <font>
      <b/>
      <sz val="36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28"/>
      <color rgb="FFFF0000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6"/>
      <color rgb="FF9C0006"/>
      <name val="Calibri"/>
      <family val="2"/>
    </font>
    <font>
      <b/>
      <sz val="14"/>
      <color rgb="FF9C0006"/>
      <name val="Calibri"/>
      <family val="2"/>
    </font>
    <font>
      <b/>
      <sz val="14"/>
      <color rgb="FF000000"/>
      <name val="Baskerville Old Face"/>
      <family val="1"/>
    </font>
    <font>
      <sz val="12"/>
      <color rgb="FF000000"/>
      <name val="Calibri"/>
      <family val="2"/>
    </font>
    <font>
      <b/>
      <sz val="16"/>
      <color theme="1"/>
      <name val="Calibri"/>
    </font>
    <font>
      <b/>
      <sz val="16"/>
      <color theme="1"/>
      <name val="Calibri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Baskerville Old Face"/>
      <family val="1"/>
    </font>
    <font>
      <sz val="16"/>
      <color theme="1"/>
      <name val="Batang"/>
      <family val="1"/>
    </font>
    <font>
      <b/>
      <sz val="16"/>
      <color theme="1"/>
      <name val="Batang"/>
      <family val="1"/>
    </font>
    <font>
      <b/>
      <sz val="16"/>
      <color theme="1"/>
      <name val="Arial"/>
      <family val="2"/>
    </font>
    <font>
      <b/>
      <sz val="16"/>
      <color theme="1"/>
      <name val="Cambria"/>
      <family val="1"/>
    </font>
    <font>
      <sz val="16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theme="3"/>
      <name val="Calibri"/>
      <family val="2"/>
      <scheme val="minor"/>
    </font>
    <font>
      <b/>
      <sz val="16"/>
      <color theme="3"/>
      <name val="Cambria"/>
      <family val="2"/>
      <scheme val="major"/>
    </font>
    <font>
      <sz val="16"/>
      <color rgb="FF9C65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9C0006"/>
      <name val="Calibri"/>
      <family val="2"/>
      <scheme val="minor"/>
    </font>
    <font>
      <i/>
      <sz val="16"/>
      <color rgb="FF7F7F7F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727272"/>
      <name val="Calibri"/>
      <family val="2"/>
      <scheme val="minor"/>
    </font>
    <font>
      <b/>
      <sz val="16"/>
      <color rgb="FF4285F4"/>
      <name val="Calibri"/>
      <scheme val="minor"/>
    </font>
    <font>
      <b/>
      <sz val="16"/>
      <color rgb="FFFF0000"/>
      <name val="Calibri"/>
      <scheme val="minor"/>
    </font>
    <font>
      <b/>
      <sz val="16"/>
      <color rgb="FFFFC000"/>
      <name val="Calibri"/>
      <scheme val="minor"/>
    </font>
    <font>
      <b/>
      <sz val="16"/>
      <color rgb="FF0F9D58"/>
      <name val="Calibri"/>
      <scheme val="minor"/>
    </font>
    <font>
      <b/>
      <sz val="16"/>
      <color theme="4"/>
      <name val="Calibri"/>
      <family val="2"/>
      <scheme val="minor"/>
    </font>
    <font>
      <sz val="16"/>
      <color rgb="FFFF0000"/>
      <name val="Aptos Narrow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theme="4"/>
      </patternFill>
    </fill>
    <fill>
      <patternFill patternType="solid">
        <fgColor rgb="FFBDDF4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4AB"/>
        <bgColor indexed="64"/>
      </patternFill>
    </fill>
    <fill>
      <patternFill patternType="solid">
        <fgColor rgb="FF095C6A"/>
        <bgColor indexed="64"/>
      </patternFill>
    </fill>
    <fill>
      <patternFill patternType="solid">
        <fgColor rgb="FF12BCD8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83FB9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E19EB"/>
        <bgColor indexed="64"/>
      </patternFill>
    </fill>
    <fill>
      <patternFill patternType="solid">
        <fgColor rgb="FFF74354"/>
        <bgColor indexed="64"/>
      </patternFill>
    </fill>
    <fill>
      <patternFill patternType="solid">
        <fgColor rgb="FF41F95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DB2D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F255F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41F957"/>
        <bgColor rgb="FF000000"/>
      </patternFill>
    </fill>
    <fill>
      <patternFill patternType="solid">
        <fgColor rgb="FFFFFF6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EF255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83FB9F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CA020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B703"/>
        <bgColor indexed="64"/>
      </patternFill>
    </fill>
    <fill>
      <patternFill patternType="solid">
        <fgColor rgb="FF03717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DAEEF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ck">
        <color rgb="FF00000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ck">
        <color rgb="FF000000"/>
      </right>
      <top/>
      <bottom style="medium">
        <color rgb="FF00B050"/>
      </bottom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41F957"/>
      </left>
      <right style="thick">
        <color rgb="FF41F957"/>
      </right>
      <top style="thick">
        <color rgb="FF41F957"/>
      </top>
      <bottom style="thick">
        <color rgb="FF41F95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 style="medium">
        <color indexed="64"/>
      </right>
      <top style="thin">
        <color rgb="FF95B3D7"/>
      </top>
      <bottom style="medium">
        <color indexed="64"/>
      </bottom>
      <diagonal/>
    </border>
    <border>
      <left/>
      <right style="medium">
        <color indexed="64"/>
      </right>
      <top style="thin">
        <color rgb="FF95B3D7"/>
      </top>
      <bottom style="medium">
        <color indexed="64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indexed="64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41F957"/>
      </left>
      <right style="medium">
        <color rgb="FF41F957"/>
      </right>
      <top style="medium">
        <color rgb="FF41F957"/>
      </top>
      <bottom style="medium">
        <color rgb="FF41F957"/>
      </bottom>
      <diagonal/>
    </border>
  </borders>
  <cellStyleXfs count="21">
    <xf numFmtId="0" fontId="0" fillId="0" borderId="0"/>
    <xf numFmtId="9" fontId="27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03" applyNumberFormat="0" applyFill="0" applyAlignment="0" applyProtection="0"/>
    <xf numFmtId="0" fontId="44" fillId="0" borderId="0" applyNumberFormat="0" applyFill="0" applyBorder="0" applyAlignment="0" applyProtection="0"/>
    <xf numFmtId="0" fontId="45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04" applyNumberFormat="0" applyAlignment="0" applyProtection="0"/>
    <xf numFmtId="0" fontId="49" fillId="52" borderId="104" applyNumberFormat="0" applyAlignment="0" applyProtection="0"/>
    <xf numFmtId="0" fontId="50" fillId="53" borderId="105" applyNumberFormat="0" applyAlignment="0" applyProtection="0"/>
    <xf numFmtId="0" fontId="51" fillId="0" borderId="0" applyNumberFormat="0" applyFill="0" applyBorder="0" applyAlignment="0" applyProtection="0"/>
    <xf numFmtId="0" fontId="3" fillId="0" borderId="106" applyNumberFormat="0" applyFill="0" applyAlignment="0" applyProtection="0"/>
    <xf numFmtId="0" fontId="52" fillId="54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52" fillId="57" borderId="0" applyNumberFormat="0" applyBorder="0" applyAlignment="0" applyProtection="0"/>
    <xf numFmtId="0" fontId="52" fillId="58" borderId="0" applyNumberFormat="0" applyBorder="0" applyAlignment="0" applyProtection="0"/>
    <xf numFmtId="0" fontId="13" fillId="0" borderId="0"/>
    <xf numFmtId="0" fontId="55" fillId="0" borderId="0" applyNumberFormat="0" applyFill="0" applyBorder="0" applyAlignment="0" applyProtection="0"/>
  </cellStyleXfs>
  <cellXfs count="1288">
    <xf numFmtId="0" fontId="0" fillId="0" borderId="0" xfId="0"/>
    <xf numFmtId="0" fontId="1" fillId="9" borderId="0" xfId="0" applyFont="1" applyFill="1" applyBorder="1"/>
    <xf numFmtId="0" fontId="0" fillId="0" borderId="1" xfId="0" applyBorder="1"/>
    <xf numFmtId="0" fontId="0" fillId="0" borderId="0" xfId="0" applyBorder="1"/>
    <xf numFmtId="0" fontId="6" fillId="9" borderId="0" xfId="0" applyFont="1" applyFill="1" applyBorder="1" applyAlignment="1">
      <alignment horizontal="center" vertical="center"/>
    </xf>
    <xf numFmtId="0" fontId="6" fillId="9" borderId="0" xfId="0" applyFont="1" applyFill="1" applyBorder="1"/>
    <xf numFmtId="0" fontId="0" fillId="9" borderId="0" xfId="0" applyFill="1" applyBorder="1"/>
    <xf numFmtId="0" fontId="0" fillId="0" borderId="1" xfId="0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8" fillId="9" borderId="0" xfId="0" applyFont="1" applyFill="1" applyBorder="1"/>
    <xf numFmtId="0" fontId="8" fillId="0" borderId="0" xfId="0" applyFont="1"/>
    <xf numFmtId="0" fontId="3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0" fillId="9" borderId="13" xfId="0" applyFill="1" applyBorder="1"/>
    <xf numFmtId="0" fontId="0" fillId="0" borderId="14" xfId="0" applyBorder="1"/>
    <xf numFmtId="0" fontId="4" fillId="15" borderId="15" xfId="0" applyFont="1" applyFill="1" applyBorder="1" applyAlignment="1">
      <alignment horizontal="center" vertical="center"/>
    </xf>
    <xf numFmtId="0" fontId="4" fillId="15" borderId="16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0" fillId="0" borderId="16" xfId="0" applyBorder="1"/>
    <xf numFmtId="0" fontId="4" fillId="19" borderId="15" xfId="0" applyFont="1" applyFill="1" applyBorder="1" applyAlignment="1">
      <alignment horizontal="center" vertical="center"/>
    </xf>
    <xf numFmtId="0" fontId="4" fillId="19" borderId="16" xfId="0" applyFont="1" applyFill="1" applyBorder="1" applyAlignment="1">
      <alignment horizontal="center" vertical="center"/>
    </xf>
    <xf numFmtId="0" fontId="11" fillId="16" borderId="15" xfId="0" applyFont="1" applyFill="1" applyBorder="1" applyAlignment="1">
      <alignment horizontal="center" vertical="center"/>
    </xf>
    <xf numFmtId="0" fontId="11" fillId="16" borderId="16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9" borderId="8" xfId="0" applyFill="1" applyBorder="1"/>
    <xf numFmtId="0" fontId="4" fillId="9" borderId="20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9" xfId="0" applyBorder="1"/>
    <xf numFmtId="0" fontId="1" fillId="9" borderId="8" xfId="0" applyFont="1" applyFill="1" applyBorder="1"/>
    <xf numFmtId="0" fontId="5" fillId="9" borderId="20" xfId="0" applyFont="1" applyFill="1" applyBorder="1"/>
    <xf numFmtId="0" fontId="1" fillId="9" borderId="20" xfId="0" applyFont="1" applyFill="1" applyBorder="1"/>
    <xf numFmtId="0" fontId="3" fillId="9" borderId="20" xfId="0" applyFont="1" applyFill="1" applyBorder="1" applyAlignment="1">
      <alignment vertical="center"/>
    </xf>
    <xf numFmtId="0" fontId="0" fillId="9" borderId="20" xfId="0" applyFill="1" applyBorder="1"/>
    <xf numFmtId="0" fontId="0" fillId="0" borderId="20" xfId="0" applyBorder="1"/>
    <xf numFmtId="0" fontId="4" fillId="0" borderId="1" xfId="0" applyFont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0" borderId="3" xfId="0" applyBorder="1"/>
    <xf numFmtId="0" fontId="10" fillId="18" borderId="3" xfId="0" applyFont="1" applyFill="1" applyBorder="1" applyAlignment="1">
      <alignment horizontal="center" vertical="center"/>
    </xf>
    <xf numFmtId="0" fontId="10" fillId="1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21" xfId="0" applyFont="1" applyBorder="1"/>
    <xf numFmtId="0" fontId="13" fillId="0" borderId="2" xfId="0" applyFont="1" applyBorder="1"/>
    <xf numFmtId="0" fontId="13" fillId="0" borderId="7" xfId="0" applyFont="1" applyBorder="1"/>
    <xf numFmtId="0" fontId="13" fillId="0" borderId="22" xfId="0" applyFont="1" applyBorder="1" applyAlignment="1">
      <alignment horizontal="center" vertical="center"/>
    </xf>
    <xf numFmtId="0" fontId="13" fillId="0" borderId="22" xfId="0" applyFont="1" applyBorder="1"/>
    <xf numFmtId="0" fontId="13" fillId="0" borderId="11" xfId="0" applyFont="1" applyBorder="1"/>
    <xf numFmtId="0" fontId="13" fillId="0" borderId="0" xfId="0" applyFont="1"/>
    <xf numFmtId="0" fontId="15" fillId="0" borderId="1" xfId="0" applyFont="1" applyBorder="1"/>
    <xf numFmtId="0" fontId="13" fillId="0" borderId="26" xfId="0" applyFont="1" applyBorder="1"/>
    <xf numFmtId="0" fontId="14" fillId="9" borderId="11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5" fillId="9" borderId="11" xfId="0" applyFont="1" applyFill="1" applyBorder="1" applyAlignment="1">
      <alignment horizontal="center" vertical="center"/>
    </xf>
    <xf numFmtId="2" fontId="15" fillId="9" borderId="22" xfId="0" applyNumberFormat="1" applyFont="1" applyFill="1" applyBorder="1" applyAlignment="1">
      <alignment horizontal="center" vertical="center"/>
    </xf>
    <xf numFmtId="2" fontId="15" fillId="9" borderId="1" xfId="0" applyNumberFormat="1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2" fontId="15" fillId="9" borderId="21" xfId="0" applyNumberFormat="1" applyFont="1" applyFill="1" applyBorder="1" applyAlignment="1">
      <alignment horizontal="center" vertical="center"/>
    </xf>
    <xf numFmtId="0" fontId="16" fillId="9" borderId="11" xfId="0" applyFont="1" applyFill="1" applyBorder="1"/>
    <xf numFmtId="0" fontId="16" fillId="9" borderId="1" xfId="0" applyFont="1" applyFill="1" applyBorder="1"/>
    <xf numFmtId="0" fontId="13" fillId="9" borderId="1" xfId="0" applyFont="1" applyFill="1" applyBorder="1"/>
    <xf numFmtId="0" fontId="17" fillId="9" borderId="1" xfId="0" applyFont="1" applyFill="1" applyBorder="1" applyAlignment="1">
      <alignment horizontal="center" vertical="center"/>
    </xf>
    <xf numFmtId="0" fontId="13" fillId="9" borderId="21" xfId="0" applyFont="1" applyFill="1" applyBorder="1"/>
    <xf numFmtId="0" fontId="16" fillId="9" borderId="7" xfId="0" applyFont="1" applyFill="1" applyBorder="1"/>
    <xf numFmtId="0" fontId="15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9" borderId="1" xfId="0" applyFont="1" applyFill="1" applyBorder="1" applyAlignment="1">
      <alignment vertical="center"/>
    </xf>
    <xf numFmtId="0" fontId="16" fillId="0" borderId="7" xfId="0" applyFont="1" applyBorder="1"/>
    <xf numFmtId="0" fontId="16" fillId="0" borderId="1" xfId="0" applyFont="1" applyBorder="1" applyAlignment="1">
      <alignment horizontal="center" vertical="center"/>
    </xf>
    <xf numFmtId="0" fontId="13" fillId="0" borderId="25" xfId="0" applyFont="1" applyBorder="1"/>
    <xf numFmtId="0" fontId="13" fillId="0" borderId="3" xfId="0" applyFont="1" applyBorder="1"/>
    <xf numFmtId="0" fontId="15" fillId="0" borderId="26" xfId="0" applyFont="1" applyBorder="1"/>
    <xf numFmtId="0" fontId="15" fillId="0" borderId="3" xfId="0" applyFont="1" applyBorder="1"/>
    <xf numFmtId="0" fontId="15" fillId="0" borderId="22" xfId="0" applyFont="1" applyBorder="1" applyAlignment="1">
      <alignment horizontal="center" vertical="center"/>
    </xf>
    <xf numFmtId="0" fontId="0" fillId="0" borderId="23" xfId="0" applyBorder="1"/>
    <xf numFmtId="0" fontId="0" fillId="0" borderId="33" xfId="0" applyBorder="1"/>
    <xf numFmtId="0" fontId="0" fillId="0" borderId="31" xfId="0" applyBorder="1"/>
    <xf numFmtId="0" fontId="0" fillId="0" borderId="32" xfId="0" applyBorder="1"/>
    <xf numFmtId="14" fontId="13" fillId="0" borderId="1" xfId="0" applyNumberFormat="1" applyFont="1" applyBorder="1"/>
    <xf numFmtId="0" fontId="0" fillId="20" borderId="0" xfId="0" applyFill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9" fillId="22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11" xfId="0" applyBorder="1"/>
    <xf numFmtId="0" fontId="0" fillId="0" borderId="21" xfId="0" applyBorder="1"/>
    <xf numFmtId="0" fontId="0" fillId="0" borderId="22" xfId="0" applyBorder="1"/>
    <xf numFmtId="0" fontId="21" fillId="0" borderId="6" xfId="0" applyFont="1" applyBorder="1" applyAlignment="1">
      <alignment horizontal="center" vertical="center"/>
    </xf>
    <xf numFmtId="0" fontId="9" fillId="9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3" fillId="0" borderId="1" xfId="0" applyFont="1" applyBorder="1" applyAlignment="1"/>
    <xf numFmtId="14" fontId="9" fillId="9" borderId="4" xfId="0" applyNumberFormat="1" applyFont="1" applyFill="1" applyBorder="1" applyAlignment="1">
      <alignment horizontal="center" vertical="center"/>
    </xf>
    <xf numFmtId="0" fontId="4" fillId="28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29" borderId="3" xfId="0" applyFont="1" applyFill="1" applyBorder="1" applyAlignment="1">
      <alignment horizontal="left" vertical="center"/>
    </xf>
    <xf numFmtId="0" fontId="9" fillId="31" borderId="3" xfId="0" applyFont="1" applyFill="1" applyBorder="1" applyAlignment="1">
      <alignment horizontal="left" vertical="center"/>
    </xf>
    <xf numFmtId="0" fontId="5" fillId="0" borderId="26" xfId="0" applyFont="1" applyBorder="1"/>
    <xf numFmtId="14" fontId="22" fillId="9" borderId="3" xfId="0" applyNumberFormat="1" applyFont="1" applyFill="1" applyBorder="1" applyAlignment="1">
      <alignment horizontal="center" vertical="center"/>
    </xf>
    <xf numFmtId="14" fontId="22" fillId="9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44" fontId="0" fillId="0" borderId="0" xfId="0" applyNumberFormat="1"/>
    <xf numFmtId="170" fontId="0" fillId="0" borderId="0" xfId="0" applyNumberFormat="1"/>
    <xf numFmtId="12" fontId="0" fillId="0" borderId="0" xfId="0" applyNumberFormat="1"/>
    <xf numFmtId="49" fontId="0" fillId="0" borderId="0" xfId="0" applyNumberFormat="1"/>
    <xf numFmtId="11" fontId="0" fillId="0" borderId="0" xfId="0" applyNumberFormat="1"/>
    <xf numFmtId="0" fontId="4" fillId="29" borderId="3" xfId="0" applyFont="1" applyFill="1" applyBorder="1" applyAlignment="1">
      <alignment horizontal="center" vertical="center"/>
    </xf>
    <xf numFmtId="0" fontId="4" fillId="30" borderId="3" xfId="0" applyFont="1" applyFill="1" applyBorder="1" applyAlignment="1">
      <alignment horizontal="center" vertical="center"/>
    </xf>
    <xf numFmtId="0" fontId="4" fillId="31" borderId="3" xfId="0" applyFont="1" applyFill="1" applyBorder="1" applyAlignment="1">
      <alignment horizontal="center" vertical="center"/>
    </xf>
    <xf numFmtId="0" fontId="4" fillId="33" borderId="3" xfId="0" applyFont="1" applyFill="1" applyBorder="1" applyAlignment="1">
      <alignment horizontal="center" vertical="center"/>
    </xf>
    <xf numFmtId="0" fontId="4" fillId="28" borderId="3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166" fontId="4" fillId="0" borderId="3" xfId="0" applyNumberFormat="1" applyFont="1" applyBorder="1" applyAlignment="1">
      <alignment horizontal="left" vertical="center"/>
    </xf>
    <xf numFmtId="14" fontId="13" fillId="0" borderId="11" xfId="0" applyNumberFormat="1" applyFont="1" applyBorder="1" applyAlignment="1">
      <alignment horizontal="center" vertical="center"/>
    </xf>
    <xf numFmtId="0" fontId="13" fillId="0" borderId="10" xfId="0" applyFont="1" applyBorder="1"/>
    <xf numFmtId="0" fontId="4" fillId="27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6" xfId="0" applyBorder="1"/>
    <xf numFmtId="9" fontId="13" fillId="0" borderId="1" xfId="1" applyFont="1" applyBorder="1"/>
    <xf numFmtId="49" fontId="13" fillId="0" borderId="1" xfId="0" applyNumberFormat="1" applyFont="1" applyBorder="1" applyAlignment="1">
      <alignment horizontal="center" vertical="center"/>
    </xf>
    <xf numFmtId="179" fontId="13" fillId="0" borderId="11" xfId="0" applyNumberFormat="1" applyFont="1" applyBorder="1"/>
    <xf numFmtId="171" fontId="19" fillId="0" borderId="3" xfId="0" applyNumberFormat="1" applyFont="1" applyBorder="1" applyAlignment="1">
      <alignment horizontal="center" vertical="center"/>
    </xf>
    <xf numFmtId="175" fontId="19" fillId="0" borderId="3" xfId="0" applyNumberFormat="1" applyFont="1" applyBorder="1" applyAlignment="1">
      <alignment horizontal="center" vertical="center"/>
    </xf>
    <xf numFmtId="172" fontId="19" fillId="0" borderId="3" xfId="0" applyNumberFormat="1" applyFont="1" applyBorder="1" applyAlignment="1">
      <alignment horizontal="center" vertical="center"/>
    </xf>
    <xf numFmtId="173" fontId="19" fillId="0" borderId="3" xfId="0" applyNumberFormat="1" applyFont="1" applyBorder="1" applyAlignment="1">
      <alignment horizontal="center" vertical="center"/>
    </xf>
    <xf numFmtId="170" fontId="19" fillId="0" borderId="3" xfId="0" applyNumberFormat="1" applyFont="1" applyBorder="1" applyAlignment="1">
      <alignment horizontal="center" vertical="center"/>
    </xf>
    <xf numFmtId="174" fontId="19" fillId="0" borderId="3" xfId="0" applyNumberFormat="1" applyFont="1" applyBorder="1" applyAlignment="1">
      <alignment horizontal="center" vertical="center"/>
    </xf>
    <xf numFmtId="9" fontId="19" fillId="0" borderId="3" xfId="0" applyNumberFormat="1" applyFont="1" applyBorder="1" applyAlignment="1">
      <alignment horizontal="center" vertical="center"/>
    </xf>
    <xf numFmtId="12" fontId="19" fillId="0" borderId="3" xfId="0" applyNumberFormat="1" applyFont="1" applyBorder="1" applyAlignment="1">
      <alignment horizontal="center" vertical="center"/>
    </xf>
    <xf numFmtId="176" fontId="19" fillId="0" borderId="3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7" fontId="19" fillId="0" borderId="3" xfId="0" applyNumberFormat="1" applyFont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/>
    </xf>
    <xf numFmtId="179" fontId="19" fillId="0" borderId="3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0" fontId="30" fillId="0" borderId="7" xfId="0" applyFont="1" applyBorder="1"/>
    <xf numFmtId="0" fontId="11" fillId="3" borderId="5" xfId="0" applyFont="1" applyFill="1" applyBorder="1" applyAlignment="1">
      <alignment horizontal="center" vertical="center"/>
    </xf>
    <xf numFmtId="0" fontId="31" fillId="0" borderId="3" xfId="2" applyBorder="1"/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28" borderId="3" xfId="0" applyFont="1" applyFill="1" applyBorder="1" applyAlignment="1">
      <alignment horizontal="center" vertical="center"/>
    </xf>
    <xf numFmtId="0" fontId="2" fillId="33" borderId="3" xfId="0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0" fillId="0" borderId="24" xfId="0" applyBorder="1"/>
    <xf numFmtId="0" fontId="28" fillId="16" borderId="41" xfId="0" applyFont="1" applyFill="1" applyBorder="1" applyAlignment="1">
      <alignment horizontal="center" vertical="center"/>
    </xf>
    <xf numFmtId="0" fontId="29" fillId="22" borderId="42" xfId="0" applyFont="1" applyFill="1" applyBorder="1" applyAlignment="1">
      <alignment horizontal="center" vertical="center"/>
    </xf>
    <xf numFmtId="0" fontId="29" fillId="18" borderId="42" xfId="0" applyFont="1" applyFill="1" applyBorder="1" applyAlignment="1">
      <alignment horizontal="center" vertical="center"/>
    </xf>
    <xf numFmtId="0" fontId="29" fillId="28" borderId="42" xfId="0" applyFont="1" applyFill="1" applyBorder="1" applyAlignment="1">
      <alignment horizontal="center" vertical="center"/>
    </xf>
    <xf numFmtId="0" fontId="29" fillId="3" borderId="42" xfId="0" applyFont="1" applyFill="1" applyBorder="1" applyAlignment="1">
      <alignment horizontal="center" vertical="center"/>
    </xf>
    <xf numFmtId="0" fontId="29" fillId="33" borderId="42" xfId="0" applyFont="1" applyFill="1" applyBorder="1" applyAlignment="1">
      <alignment horizontal="center" vertical="center"/>
    </xf>
    <xf numFmtId="0" fontId="29" fillId="20" borderId="42" xfId="0" applyFont="1" applyFill="1" applyBorder="1" applyAlignment="1">
      <alignment horizontal="center" vertical="center"/>
    </xf>
    <xf numFmtId="0" fontId="29" fillId="35" borderId="42" xfId="0" applyFont="1" applyFill="1" applyBorder="1" applyAlignment="1">
      <alignment horizontal="center" vertical="center"/>
    </xf>
    <xf numFmtId="0" fontId="29" fillId="29" borderId="42" xfId="0" applyFont="1" applyFill="1" applyBorder="1" applyAlignment="1">
      <alignment horizontal="center" vertical="center"/>
    </xf>
    <xf numFmtId="0" fontId="29" fillId="36" borderId="42" xfId="0" applyFont="1" applyFill="1" applyBorder="1" applyAlignment="1">
      <alignment horizontal="center" vertical="center"/>
    </xf>
    <xf numFmtId="0" fontId="29" fillId="37" borderId="43" xfId="0" applyFont="1" applyFill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178" fontId="19" fillId="0" borderId="45" xfId="0" applyNumberFormat="1" applyFont="1" applyBorder="1" applyAlignment="1">
      <alignment horizontal="center" vertical="center"/>
    </xf>
    <xf numFmtId="171" fontId="19" fillId="0" borderId="44" xfId="0" applyNumberFormat="1" applyFont="1" applyBorder="1" applyAlignment="1">
      <alignment horizontal="center" vertical="center"/>
    </xf>
    <xf numFmtId="180" fontId="19" fillId="0" borderId="45" xfId="0" applyNumberFormat="1" applyFont="1" applyBorder="1" applyAlignment="1">
      <alignment horizontal="center" vertical="center"/>
    </xf>
    <xf numFmtId="175" fontId="19" fillId="0" borderId="44" xfId="0" applyNumberFormat="1" applyFont="1" applyBorder="1" applyAlignment="1">
      <alignment horizontal="center" vertical="center"/>
    </xf>
    <xf numFmtId="172" fontId="19" fillId="0" borderId="44" xfId="0" applyNumberFormat="1" applyFont="1" applyBorder="1" applyAlignment="1">
      <alignment horizontal="center" vertical="center"/>
    </xf>
    <xf numFmtId="173" fontId="19" fillId="0" borderId="44" xfId="0" applyNumberFormat="1" applyFont="1" applyBorder="1" applyAlignment="1">
      <alignment horizontal="center" vertical="center"/>
    </xf>
    <xf numFmtId="170" fontId="19" fillId="0" borderId="44" xfId="0" applyNumberFormat="1" applyFont="1" applyBorder="1" applyAlignment="1">
      <alignment horizontal="center" vertical="center"/>
    </xf>
    <xf numFmtId="0" fontId="13" fillId="0" borderId="46" xfId="0" applyFont="1" applyBorder="1"/>
    <xf numFmtId="0" fontId="13" fillId="0" borderId="49" xfId="0" applyFont="1" applyBorder="1"/>
    <xf numFmtId="171" fontId="4" fillId="0" borderId="0" xfId="0" applyNumberFormat="1" applyFont="1" applyBorder="1" applyAlignment="1">
      <alignment horizontal="center" vertical="center"/>
    </xf>
    <xf numFmtId="172" fontId="4" fillId="0" borderId="0" xfId="0" applyNumberFormat="1" applyFont="1" applyBorder="1" applyAlignment="1">
      <alignment horizontal="center" vertical="center"/>
    </xf>
    <xf numFmtId="173" fontId="4" fillId="0" borderId="0" xfId="0" applyNumberFormat="1" applyFont="1" applyBorder="1" applyAlignment="1">
      <alignment horizontal="center" vertical="center"/>
    </xf>
    <xf numFmtId="170" fontId="4" fillId="0" borderId="0" xfId="0" applyNumberFormat="1" applyFont="1" applyBorder="1" applyAlignment="1">
      <alignment horizontal="center" vertical="center"/>
    </xf>
    <xf numFmtId="174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13" fillId="0" borderId="0" xfId="0" applyFont="1" applyBorder="1"/>
    <xf numFmtId="171" fontId="19" fillId="0" borderId="50" xfId="0" applyNumberFormat="1" applyFont="1" applyBorder="1" applyAlignment="1">
      <alignment horizontal="center" vertical="center"/>
    </xf>
    <xf numFmtId="175" fontId="19" fillId="0" borderId="50" xfId="0" applyNumberFormat="1" applyFont="1" applyBorder="1" applyAlignment="1">
      <alignment horizontal="center" vertical="center"/>
    </xf>
    <xf numFmtId="172" fontId="19" fillId="0" borderId="50" xfId="0" applyNumberFormat="1" applyFont="1" applyBorder="1" applyAlignment="1">
      <alignment horizontal="center" vertical="center"/>
    </xf>
    <xf numFmtId="173" fontId="19" fillId="0" borderId="50" xfId="0" applyNumberFormat="1" applyFont="1" applyBorder="1" applyAlignment="1">
      <alignment horizontal="center" vertical="center"/>
    </xf>
    <xf numFmtId="170" fontId="19" fillId="0" borderId="50" xfId="0" applyNumberFormat="1" applyFont="1" applyBorder="1" applyAlignment="1">
      <alignment horizontal="center" vertical="center"/>
    </xf>
    <xf numFmtId="174" fontId="19" fillId="0" borderId="50" xfId="0" applyNumberFormat="1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12" fontId="19" fillId="0" borderId="50" xfId="0" applyNumberFormat="1" applyFont="1" applyBorder="1" applyAlignment="1">
      <alignment horizontal="center" vertical="center"/>
    </xf>
    <xf numFmtId="177" fontId="19" fillId="0" borderId="50" xfId="0" applyNumberFormat="1" applyFont="1" applyBorder="1" applyAlignment="1">
      <alignment horizontal="center" vertical="center"/>
    </xf>
    <xf numFmtId="0" fontId="19" fillId="0" borderId="50" xfId="0" applyNumberFormat="1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center" vertical="center"/>
    </xf>
    <xf numFmtId="179" fontId="19" fillId="0" borderId="51" xfId="0" applyNumberFormat="1" applyFont="1" applyBorder="1" applyAlignment="1">
      <alignment horizontal="center" vertical="center"/>
    </xf>
    <xf numFmtId="0" fontId="13" fillId="0" borderId="52" xfId="0" applyFont="1" applyBorder="1"/>
    <xf numFmtId="0" fontId="0" fillId="0" borderId="53" xfId="0" applyBorder="1"/>
    <xf numFmtId="0" fontId="13" fillId="0" borderId="53" xfId="0" applyFont="1" applyBorder="1"/>
    <xf numFmtId="0" fontId="13" fillId="0" borderId="54" xfId="0" applyFont="1" applyBorder="1"/>
    <xf numFmtId="170" fontId="19" fillId="0" borderId="47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2" fillId="38" borderId="4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3" fillId="0" borderId="1" xfId="0" applyFont="1" applyBorder="1"/>
    <xf numFmtId="0" fontId="33" fillId="0" borderId="0" xfId="0" applyFont="1"/>
    <xf numFmtId="0" fontId="34" fillId="18" borderId="3" xfId="0" applyFont="1" applyFill="1" applyBorder="1" applyAlignment="1">
      <alignment horizontal="center" vertical="center"/>
    </xf>
    <xf numFmtId="0" fontId="34" fillId="18" borderId="4" xfId="0" applyFont="1" applyFill="1" applyBorder="1" applyAlignment="1">
      <alignment horizontal="center" vertical="center"/>
    </xf>
    <xf numFmtId="0" fontId="34" fillId="22" borderId="3" xfId="0" applyFont="1" applyFill="1" applyBorder="1" applyAlignment="1">
      <alignment horizontal="center" vertical="center"/>
    </xf>
    <xf numFmtId="0" fontId="34" fillId="20" borderId="3" xfId="0" applyFont="1" applyFill="1" applyBorder="1" applyAlignment="1">
      <alignment horizontal="center" vertical="center"/>
    </xf>
    <xf numFmtId="0" fontId="5" fillId="0" borderId="22" xfId="0" applyFont="1" applyBorder="1"/>
    <xf numFmtId="166" fontId="4" fillId="22" borderId="3" xfId="0" applyNumberFormat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0" fontId="32" fillId="23" borderId="3" xfId="0" applyFont="1" applyFill="1" applyBorder="1" applyAlignment="1">
      <alignment horizontal="center" vertical="center"/>
    </xf>
    <xf numFmtId="0" fontId="32" fillId="25" borderId="3" xfId="0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left" vertical="top"/>
    </xf>
    <xf numFmtId="166" fontId="4" fillId="24" borderId="3" xfId="0" applyNumberFormat="1" applyFont="1" applyFill="1" applyBorder="1" applyAlignment="1">
      <alignment horizontal="center" vertical="center"/>
    </xf>
    <xf numFmtId="166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3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0" borderId="11" xfId="0" applyFont="1" applyBorder="1"/>
    <xf numFmtId="0" fontId="4" fillId="0" borderId="6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166" fontId="4" fillId="0" borderId="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0" borderId="21" xfId="0" applyFont="1" applyBorder="1"/>
    <xf numFmtId="0" fontId="4" fillId="26" borderId="3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0" borderId="3" xfId="0" applyFont="1" applyFill="1" applyBorder="1"/>
    <xf numFmtId="0" fontId="4" fillId="21" borderId="3" xfId="0" applyFont="1" applyFill="1" applyBorder="1"/>
    <xf numFmtId="0" fontId="36" fillId="18" borderId="3" xfId="0" applyFont="1" applyFill="1" applyBorder="1" applyAlignment="1">
      <alignment horizontal="center" vertical="center"/>
    </xf>
    <xf numFmtId="0" fontId="36" fillId="19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13" borderId="3" xfId="0" applyFont="1" applyFill="1" applyBorder="1" applyAlignment="1">
      <alignment horizontal="center" vertical="center"/>
    </xf>
    <xf numFmtId="0" fontId="37" fillId="9" borderId="3" xfId="0" applyFont="1" applyFill="1" applyBorder="1" applyAlignment="1">
      <alignment horizontal="center" vertical="center"/>
    </xf>
    <xf numFmtId="0" fontId="36" fillId="20" borderId="3" xfId="0" applyFont="1" applyFill="1" applyBorder="1" applyAlignment="1">
      <alignment horizontal="center" vertical="center"/>
    </xf>
    <xf numFmtId="0" fontId="32" fillId="16" borderId="4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5" fillId="0" borderId="2" xfId="0" applyFont="1" applyBorder="1"/>
    <xf numFmtId="0" fontId="4" fillId="21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32" fillId="16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2" fontId="4" fillId="12" borderId="3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28" fillId="25" borderId="15" xfId="0" applyFont="1" applyFill="1" applyBorder="1" applyAlignment="1">
      <alignment vertical="center"/>
    </xf>
    <xf numFmtId="0" fontId="28" fillId="25" borderId="1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3" fillId="0" borderId="40" xfId="0" applyFont="1" applyBorder="1"/>
    <xf numFmtId="14" fontId="13" fillId="0" borderId="26" xfId="0" applyNumberFormat="1" applyFont="1" applyBorder="1"/>
    <xf numFmtId="0" fontId="11" fillId="3" borderId="58" xfId="0" applyFont="1" applyFill="1" applyBorder="1" applyAlignment="1">
      <alignment horizontal="center" vertical="center"/>
    </xf>
    <xf numFmtId="0" fontId="13" fillId="0" borderId="59" xfId="0" applyFont="1" applyBorder="1"/>
    <xf numFmtId="14" fontId="9" fillId="9" borderId="45" xfId="0" applyNumberFormat="1" applyFont="1" applyFill="1" applyBorder="1" applyAlignment="1">
      <alignment horizontal="center" vertical="center"/>
    </xf>
    <xf numFmtId="0" fontId="4" fillId="33" borderId="44" xfId="0" applyFont="1" applyFill="1" applyBorder="1" applyAlignment="1">
      <alignment horizontal="center" vertical="center"/>
    </xf>
    <xf numFmtId="0" fontId="13" fillId="0" borderId="46" xfId="0" applyFont="1" applyBorder="1" applyAlignment="1">
      <alignment horizontal="center"/>
    </xf>
    <xf numFmtId="0" fontId="13" fillId="0" borderId="60" xfId="0" applyFont="1" applyBorder="1"/>
    <xf numFmtId="0" fontId="11" fillId="3" borderId="61" xfId="0" applyFont="1" applyFill="1" applyBorder="1" applyAlignment="1">
      <alignment horizontal="center" vertical="center"/>
    </xf>
    <xf numFmtId="18" fontId="9" fillId="9" borderId="45" xfId="0" applyNumberFormat="1" applyFont="1" applyFill="1" applyBorder="1" applyAlignment="1">
      <alignment horizontal="center" vertical="center"/>
    </xf>
    <xf numFmtId="0" fontId="24" fillId="32" borderId="61" xfId="0" applyFont="1" applyFill="1" applyBorder="1" applyAlignment="1">
      <alignment horizontal="center" vertical="center"/>
    </xf>
    <xf numFmtId="14" fontId="25" fillId="34" borderId="62" xfId="0" applyNumberFormat="1" applyFont="1" applyFill="1" applyBorder="1" applyAlignment="1">
      <alignment horizontal="center" vertical="center"/>
    </xf>
    <xf numFmtId="0" fontId="4" fillId="33" borderId="47" xfId="0" applyFont="1" applyFill="1" applyBorder="1" applyAlignment="1">
      <alignment horizontal="center" vertical="center"/>
    </xf>
    <xf numFmtId="0" fontId="13" fillId="0" borderId="63" xfId="0" applyFont="1" applyBorder="1"/>
    <xf numFmtId="0" fontId="4" fillId="33" borderId="48" xfId="0" applyFont="1" applyFill="1" applyBorder="1" applyAlignment="1">
      <alignment horizontal="center" vertical="center"/>
    </xf>
    <xf numFmtId="0" fontId="13" fillId="0" borderId="64" xfId="0" applyFont="1" applyBorder="1"/>
    <xf numFmtId="22" fontId="4" fillId="0" borderId="4" xfId="0" applyNumberFormat="1" applyFont="1" applyBorder="1" applyAlignment="1">
      <alignment horizontal="center" vertical="center"/>
    </xf>
    <xf numFmtId="0" fontId="13" fillId="0" borderId="65" xfId="0" applyFont="1" applyBorder="1"/>
    <xf numFmtId="18" fontId="4" fillId="0" borderId="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13" fillId="0" borderId="66" xfId="0" applyFont="1" applyBorder="1"/>
    <xf numFmtId="0" fontId="4" fillId="0" borderId="67" xfId="0" applyFont="1" applyBorder="1" applyAlignment="1">
      <alignment horizontal="center" vertical="center"/>
    </xf>
    <xf numFmtId="0" fontId="13" fillId="0" borderId="68" xfId="0" applyFont="1" applyBorder="1"/>
    <xf numFmtId="0" fontId="4" fillId="0" borderId="69" xfId="0" applyFont="1" applyBorder="1" applyAlignment="1">
      <alignment horizontal="center" vertical="center"/>
    </xf>
    <xf numFmtId="0" fontId="11" fillId="3" borderId="70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24" fillId="32" borderId="5" xfId="0" applyFont="1" applyFill="1" applyBorder="1" applyAlignment="1">
      <alignment horizontal="center" vertical="center"/>
    </xf>
    <xf numFmtId="0" fontId="25" fillId="34" borderId="32" xfId="0" applyFont="1" applyFill="1" applyBorder="1" applyAlignment="1">
      <alignment horizontal="center" vertical="center"/>
    </xf>
    <xf numFmtId="0" fontId="0" fillId="0" borderId="71" xfId="0" applyBorder="1"/>
    <xf numFmtId="0" fontId="0" fillId="0" borderId="72" xfId="0" applyBorder="1"/>
    <xf numFmtId="0" fontId="13" fillId="0" borderId="73" xfId="0" applyFont="1" applyBorder="1"/>
    <xf numFmtId="0" fontId="31" fillId="0" borderId="0" xfId="2"/>
    <xf numFmtId="0" fontId="31" fillId="0" borderId="0" xfId="2" quotePrefix="1" applyBorder="1"/>
    <xf numFmtId="0" fontId="38" fillId="0" borderId="0" xfId="2" quotePrefix="1" applyFont="1" applyBorder="1" applyAlignment="1">
      <alignment horizontal="center" vertical="center"/>
    </xf>
    <xf numFmtId="0" fontId="13" fillId="0" borderId="21" xfId="0" applyFont="1" applyBorder="1" applyAlignment="1">
      <alignment horizontal="center"/>
    </xf>
    <xf numFmtId="49" fontId="4" fillId="0" borderId="3" xfId="0" applyNumberFormat="1" applyFont="1" applyBorder="1" applyAlignment="1">
      <alignment horizontal="left" vertical="center"/>
    </xf>
    <xf numFmtId="0" fontId="26" fillId="38" borderId="44" xfId="0" applyFont="1" applyFill="1" applyBorder="1" applyAlignment="1">
      <alignment horizontal="center" vertical="center"/>
    </xf>
    <xf numFmtId="0" fontId="2" fillId="39" borderId="45" xfId="0" applyFont="1" applyFill="1" applyBorder="1" applyAlignment="1">
      <alignment horizontal="center" vertical="center"/>
    </xf>
    <xf numFmtId="0" fontId="19" fillId="0" borderId="44" xfId="0" applyNumberFormat="1" applyFont="1" applyBorder="1" applyAlignment="1">
      <alignment horizontal="center" vertical="center"/>
    </xf>
    <xf numFmtId="0" fontId="19" fillId="0" borderId="45" xfId="0" applyNumberFormat="1" applyFont="1" applyBorder="1" applyAlignment="1">
      <alignment horizontal="center" vertical="center"/>
    </xf>
    <xf numFmtId="0" fontId="19" fillId="0" borderId="48" xfId="0" applyNumberFormat="1" applyFont="1" applyBorder="1" applyAlignment="1">
      <alignment horizontal="center" vertical="center"/>
    </xf>
    <xf numFmtId="49" fontId="4" fillId="0" borderId="50" xfId="0" applyNumberFormat="1" applyFont="1" applyBorder="1" applyAlignment="1">
      <alignment horizontal="left" vertical="center"/>
    </xf>
    <xf numFmtId="0" fontId="19" fillId="0" borderId="51" xfId="0" applyNumberFormat="1" applyFont="1" applyBorder="1" applyAlignment="1">
      <alignment horizontal="center" vertical="center"/>
    </xf>
    <xf numFmtId="0" fontId="26" fillId="38" borderId="41" xfId="0" applyFont="1" applyFill="1" applyBorder="1" applyAlignment="1">
      <alignment horizontal="center" vertical="center"/>
    </xf>
    <xf numFmtId="0" fontId="2" fillId="28" borderId="42" xfId="0" applyFont="1" applyFill="1" applyBorder="1" applyAlignment="1">
      <alignment horizontal="center" vertical="center"/>
    </xf>
    <xf numFmtId="0" fontId="2" fillId="39" borderId="43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35" fillId="38" borderId="3" xfId="0" applyFont="1" applyFill="1" applyBorder="1" applyAlignment="1">
      <alignment horizontal="center" vertical="center"/>
    </xf>
    <xf numFmtId="0" fontId="35" fillId="37" borderId="3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horizontal="center" vertical="center"/>
    </xf>
    <xf numFmtId="0" fontId="2" fillId="28" borderId="41" xfId="0" applyFont="1" applyFill="1" applyBorder="1" applyAlignment="1">
      <alignment horizontal="center" vertical="center"/>
    </xf>
    <xf numFmtId="0" fontId="2" fillId="39" borderId="74" xfId="0" applyFont="1" applyFill="1" applyBorder="1" applyAlignment="1">
      <alignment horizontal="center" vertical="center"/>
    </xf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19" fillId="0" borderId="41" xfId="0" applyNumberFormat="1" applyFont="1" applyBorder="1" applyAlignment="1">
      <alignment horizontal="left" vertical="center"/>
    </xf>
    <xf numFmtId="0" fontId="19" fillId="0" borderId="79" xfId="0" applyNumberFormat="1" applyFont="1" applyBorder="1" applyAlignment="1">
      <alignment horizontal="left" vertical="center"/>
    </xf>
    <xf numFmtId="49" fontId="19" fillId="0" borderId="3" xfId="0" applyNumberFormat="1" applyFont="1" applyBorder="1" applyAlignment="1">
      <alignment horizontal="left" vertical="center"/>
    </xf>
    <xf numFmtId="49" fontId="19" fillId="0" borderId="45" xfId="0" applyNumberFormat="1" applyFont="1" applyBorder="1" applyAlignment="1">
      <alignment horizontal="left" vertical="center"/>
    </xf>
    <xf numFmtId="0" fontId="19" fillId="0" borderId="51" xfId="0" applyNumberFormat="1" applyFont="1" applyBorder="1" applyAlignment="1">
      <alignment horizontal="left" vertical="center"/>
    </xf>
    <xf numFmtId="0" fontId="19" fillId="0" borderId="50" xfId="0" applyFont="1" applyBorder="1" applyAlignment="1">
      <alignment horizontal="center" vertical="center"/>
    </xf>
    <xf numFmtId="181" fontId="4" fillId="0" borderId="3" xfId="0" applyNumberFormat="1" applyFont="1" applyBorder="1" applyAlignment="1">
      <alignment horizontal="center" vertical="center"/>
    </xf>
    <xf numFmtId="0" fontId="13" fillId="0" borderId="24" xfId="0" applyFont="1" applyBorder="1"/>
    <xf numFmtId="49" fontId="2" fillId="43" borderId="74" xfId="0" applyNumberFormat="1" applyFont="1" applyFill="1" applyBorder="1" applyAlignment="1">
      <alignment horizontal="center" vertical="center"/>
    </xf>
    <xf numFmtId="49" fontId="2" fillId="41" borderId="74" xfId="0" applyNumberFormat="1" applyFont="1" applyFill="1" applyBorder="1" applyAlignment="1">
      <alignment horizontal="center" vertical="center"/>
    </xf>
    <xf numFmtId="0" fontId="19" fillId="0" borderId="7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9" xfId="0" applyNumberFormat="1" applyFont="1" applyBorder="1" applyAlignment="1">
      <alignment horizontal="center" vertical="center"/>
    </xf>
    <xf numFmtId="49" fontId="2" fillId="38" borderId="74" xfId="0" applyNumberFormat="1" applyFont="1" applyFill="1" applyBorder="1" applyAlignment="1">
      <alignment horizontal="center" vertical="center"/>
    </xf>
    <xf numFmtId="181" fontId="4" fillId="0" borderId="9" xfId="0" applyNumberFormat="1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0" fontId="2" fillId="38" borderId="76" xfId="0" applyFont="1" applyFill="1" applyBorder="1" applyAlignment="1">
      <alignment horizontal="center" vertical="center"/>
    </xf>
    <xf numFmtId="0" fontId="11" fillId="42" borderId="76" xfId="0" applyFont="1" applyFill="1" applyBorder="1" applyAlignment="1">
      <alignment horizontal="center" vertical="center"/>
    </xf>
    <xf numFmtId="0" fontId="2" fillId="39" borderId="88" xfId="0" applyFont="1" applyFill="1" applyBorder="1" applyAlignment="1">
      <alignment horizontal="center" vertical="center"/>
    </xf>
    <xf numFmtId="0" fontId="2" fillId="28" borderId="78" xfId="0" applyFont="1" applyFill="1" applyBorder="1" applyAlignment="1">
      <alignment horizontal="center" vertical="center"/>
    </xf>
    <xf numFmtId="49" fontId="4" fillId="0" borderId="89" xfId="0" applyNumberFormat="1" applyFont="1" applyBorder="1" applyAlignment="1">
      <alignment horizontal="center" vertical="center"/>
    </xf>
    <xf numFmtId="166" fontId="4" fillId="0" borderId="90" xfId="0" applyNumberFormat="1" applyFont="1" applyBorder="1" applyAlignment="1">
      <alignment horizontal="center" vertical="center"/>
    </xf>
    <xf numFmtId="49" fontId="4" fillId="0" borderId="44" xfId="0" applyNumberFormat="1" applyFont="1" applyBorder="1" applyAlignment="1">
      <alignment horizontal="center" vertical="center"/>
    </xf>
    <xf numFmtId="166" fontId="4" fillId="0" borderId="45" xfId="0" applyNumberFormat="1" applyFont="1" applyBorder="1" applyAlignment="1">
      <alignment horizontal="center" vertical="center"/>
    </xf>
    <xf numFmtId="49" fontId="4" fillId="0" borderId="48" xfId="0" applyNumberFormat="1" applyFont="1" applyBorder="1" applyAlignment="1">
      <alignment horizontal="center" vertical="center"/>
    </xf>
    <xf numFmtId="181" fontId="4" fillId="0" borderId="50" xfId="0" applyNumberFormat="1" applyFont="1" applyBorder="1" applyAlignment="1">
      <alignment horizontal="center" vertical="center"/>
    </xf>
    <xf numFmtId="49" fontId="4" fillId="0" borderId="69" xfId="0" applyNumberFormat="1" applyFont="1" applyBorder="1" applyAlignment="1">
      <alignment horizontal="center" vertical="center"/>
    </xf>
    <xf numFmtId="166" fontId="4" fillId="0" borderId="51" xfId="0" applyNumberFormat="1" applyFont="1" applyBorder="1" applyAlignment="1">
      <alignment horizontal="center" vertical="center"/>
    </xf>
    <xf numFmtId="0" fontId="13" fillId="0" borderId="91" xfId="0" applyFont="1" applyBorder="1"/>
    <xf numFmtId="0" fontId="13" fillId="0" borderId="92" xfId="0" applyFont="1" applyBorder="1"/>
    <xf numFmtId="0" fontId="13" fillId="0" borderId="93" xfId="0" applyFont="1" applyBorder="1"/>
    <xf numFmtId="0" fontId="0" fillId="0" borderId="43" xfId="0" applyBorder="1"/>
    <xf numFmtId="0" fontId="2" fillId="35" borderId="48" xfId="0" applyFont="1" applyFill="1" applyBorder="1" applyAlignment="1">
      <alignment horizontal="center" vertical="center"/>
    </xf>
    <xf numFmtId="0" fontId="2" fillId="37" borderId="69" xfId="0" applyFont="1" applyFill="1" applyBorder="1" applyAlignment="1">
      <alignment horizontal="center" vertical="center"/>
    </xf>
    <xf numFmtId="166" fontId="19" fillId="0" borderId="50" xfId="0" applyNumberFormat="1" applyFont="1" applyBorder="1" applyAlignment="1">
      <alignment horizontal="center" vertical="center"/>
    </xf>
    <xf numFmtId="166" fontId="19" fillId="0" borderId="51" xfId="0" applyNumberFormat="1" applyFont="1" applyBorder="1" applyAlignment="1">
      <alignment horizontal="center" vertical="center"/>
    </xf>
    <xf numFmtId="166" fontId="19" fillId="0" borderId="83" xfId="0" applyNumberFormat="1" applyFont="1" applyBorder="1" applyAlignment="1">
      <alignment horizontal="center" vertical="center"/>
    </xf>
    <xf numFmtId="179" fontId="19" fillId="0" borderId="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vertical="center"/>
    </xf>
    <xf numFmtId="0" fontId="19" fillId="0" borderId="101" xfId="0" applyNumberFormat="1" applyFont="1" applyBorder="1" applyAlignment="1">
      <alignment horizontal="center" vertical="center"/>
    </xf>
    <xf numFmtId="0" fontId="40" fillId="0" borderId="89" xfId="0" applyFont="1" applyBorder="1" applyAlignment="1">
      <alignment horizontal="center" vertical="center"/>
    </xf>
    <xf numFmtId="49" fontId="41" fillId="0" borderId="32" xfId="0" applyNumberFormat="1" applyFont="1" applyBorder="1" applyAlignment="1">
      <alignment horizontal="left" vertical="center"/>
    </xf>
    <xf numFmtId="0" fontId="40" fillId="0" borderId="75" xfId="0" applyFont="1" applyBorder="1" applyAlignment="1">
      <alignment horizontal="center" vertical="center"/>
    </xf>
    <xf numFmtId="49" fontId="41" fillId="0" borderId="9" xfId="0" applyNumberFormat="1" applyFont="1" applyBorder="1" applyAlignment="1">
      <alignment horizontal="left" vertical="center"/>
    </xf>
    <xf numFmtId="175" fontId="40" fillId="0" borderId="9" xfId="0" applyNumberFormat="1" applyFont="1" applyBorder="1" applyAlignment="1">
      <alignment horizontal="center" vertical="center"/>
    </xf>
    <xf numFmtId="14" fontId="19" fillId="0" borderId="3" xfId="0" applyNumberFormat="1" applyFont="1" applyBorder="1" applyAlignment="1">
      <alignment horizontal="center" vertical="center"/>
    </xf>
    <xf numFmtId="14" fontId="19" fillId="0" borderId="50" xfId="0" applyNumberFormat="1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175" fontId="40" fillId="0" borderId="0" xfId="0" applyNumberFormat="1" applyFont="1" applyBorder="1" applyAlignment="1">
      <alignment horizontal="center" vertical="center"/>
    </xf>
    <xf numFmtId="175" fontId="19" fillId="0" borderId="0" xfId="0" applyNumberFormat="1" applyFont="1" applyBorder="1" applyAlignment="1">
      <alignment horizontal="center" vertical="center"/>
    </xf>
    <xf numFmtId="0" fontId="19" fillId="0" borderId="0" xfId="0" applyNumberFormat="1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19" fillId="38" borderId="3" xfId="0" applyFont="1" applyFill="1" applyBorder="1" applyAlignment="1">
      <alignment horizontal="center" vertical="center"/>
    </xf>
    <xf numFmtId="9" fontId="0" fillId="0" borderId="0" xfId="0" applyNumberFormat="1"/>
    <xf numFmtId="0" fontId="15" fillId="37" borderId="3" xfId="0" applyFont="1" applyFill="1" applyBorder="1" applyAlignment="1">
      <alignment horizontal="center" vertical="center"/>
    </xf>
    <xf numFmtId="0" fontId="15" fillId="41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166" fontId="15" fillId="0" borderId="3" xfId="0" applyNumberFormat="1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38" borderId="3" xfId="0" applyFont="1" applyFill="1" applyBorder="1" applyAlignment="1">
      <alignment horizontal="center" vertical="center"/>
    </xf>
    <xf numFmtId="0" fontId="15" fillId="28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9" fontId="15" fillId="0" borderId="3" xfId="1" applyFont="1" applyBorder="1" applyAlignment="1">
      <alignment horizontal="center" vertical="center"/>
    </xf>
    <xf numFmtId="182" fontId="3" fillId="0" borderId="3" xfId="0" applyNumberFormat="1" applyFont="1" applyBorder="1" applyAlignment="1">
      <alignment horizontal="center" vertical="center"/>
    </xf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2" fillId="39" borderId="8" xfId="0" applyFont="1" applyFill="1" applyBorder="1" applyAlignment="1">
      <alignment horizontal="center" vertical="center"/>
    </xf>
    <xf numFmtId="0" fontId="2" fillId="39" borderId="3" xfId="0" applyFont="1" applyFill="1" applyBorder="1" applyAlignment="1">
      <alignment horizontal="center" vertical="center"/>
    </xf>
    <xf numFmtId="0" fontId="39" fillId="46" borderId="3" xfId="0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0" fontId="2" fillId="41" borderId="74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181" fontId="19" fillId="0" borderId="9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3" fillId="0" borderId="3" xfId="19" applyBorder="1"/>
    <xf numFmtId="183" fontId="13" fillId="0" borderId="3" xfId="19" applyNumberFormat="1" applyBorder="1"/>
    <xf numFmtId="168" fontId="13" fillId="0" borderId="3" xfId="19" applyNumberFormat="1" applyBorder="1"/>
    <xf numFmtId="49" fontId="40" fillId="0" borderId="32" xfId="0" applyNumberFormat="1" applyFont="1" applyBorder="1" applyAlignment="1">
      <alignment horizontal="left" vertical="center"/>
    </xf>
    <xf numFmtId="49" fontId="40" fillId="0" borderId="32" xfId="0" applyNumberFormat="1" applyFont="1" applyBorder="1" applyAlignment="1">
      <alignment horizontal="center" vertical="center"/>
    </xf>
    <xf numFmtId="49" fontId="40" fillId="0" borderId="3" xfId="0" applyNumberFormat="1" applyFont="1" applyBorder="1" applyAlignment="1">
      <alignment horizontal="left" vertical="center"/>
    </xf>
    <xf numFmtId="0" fontId="39" fillId="46" borderId="62" xfId="0" applyFont="1" applyFill="1" applyBorder="1" applyAlignment="1">
      <alignment horizontal="center" vertical="center"/>
    </xf>
    <xf numFmtId="0" fontId="39" fillId="60" borderId="62" xfId="0" applyFont="1" applyFill="1" applyBorder="1" applyAlignment="1">
      <alignment horizontal="center" vertical="center"/>
    </xf>
    <xf numFmtId="0" fontId="39" fillId="45" borderId="62" xfId="0" applyFont="1" applyFill="1" applyBorder="1" applyAlignment="1">
      <alignment horizontal="center" vertical="center"/>
    </xf>
    <xf numFmtId="0" fontId="39" fillId="61" borderId="62" xfId="0" applyFont="1" applyFill="1" applyBorder="1" applyAlignment="1">
      <alignment horizontal="center" vertical="center"/>
    </xf>
    <xf numFmtId="0" fontId="39" fillId="62" borderId="62" xfId="0" applyFont="1" applyFill="1" applyBorder="1" applyAlignment="1">
      <alignment horizontal="center" vertical="center"/>
    </xf>
    <xf numFmtId="0" fontId="11" fillId="63" borderId="62" xfId="0" applyFont="1" applyFill="1" applyBorder="1" applyAlignment="1">
      <alignment horizontal="center" vertical="center"/>
    </xf>
    <xf numFmtId="0" fontId="11" fillId="59" borderId="62" xfId="0" applyFont="1" applyFill="1" applyBorder="1" applyAlignment="1">
      <alignment horizontal="center" vertical="center"/>
    </xf>
    <xf numFmtId="0" fontId="26" fillId="45" borderId="62" xfId="0" applyFont="1" applyFill="1" applyBorder="1" applyAlignment="1">
      <alignment horizontal="center" vertical="center"/>
    </xf>
    <xf numFmtId="184" fontId="19" fillId="0" borderId="1" xfId="0" applyNumberFormat="1" applyFont="1" applyBorder="1" applyAlignment="1">
      <alignment horizontal="center"/>
    </xf>
    <xf numFmtId="185" fontId="19" fillId="0" borderId="3" xfId="0" applyNumberFormat="1" applyFont="1" applyBorder="1" applyAlignment="1">
      <alignment horizontal="center" vertical="center"/>
    </xf>
    <xf numFmtId="186" fontId="19" fillId="0" borderId="3" xfId="0" applyNumberFormat="1" applyFont="1" applyBorder="1" applyAlignment="1">
      <alignment horizontal="center" vertic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75" fontId="23" fillId="16" borderId="3" xfId="0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78" fontId="19" fillId="0" borderId="4" xfId="0" applyNumberFormat="1" applyFont="1" applyBorder="1" applyAlignment="1">
      <alignment horizontal="center" vertical="center"/>
    </xf>
    <xf numFmtId="180" fontId="19" fillId="0" borderId="4" xfId="0" applyNumberFormat="1" applyFont="1" applyBorder="1" applyAlignment="1">
      <alignment horizontal="center" vertical="center"/>
    </xf>
    <xf numFmtId="179" fontId="19" fillId="0" borderId="69" xfId="0" applyNumberFormat="1" applyFont="1" applyBorder="1" applyAlignment="1">
      <alignment horizontal="center" vertical="center"/>
    </xf>
    <xf numFmtId="164" fontId="19" fillId="0" borderId="122" xfId="0" applyNumberFormat="1" applyFont="1" applyBorder="1" applyAlignment="1">
      <alignment horizontal="left" vertical="center"/>
    </xf>
    <xf numFmtId="0" fontId="1" fillId="0" borderId="0" xfId="0" applyFont="1"/>
    <xf numFmtId="171" fontId="19" fillId="0" borderId="9" xfId="0" applyNumberFormat="1" applyFont="1" applyBorder="1" applyAlignment="1">
      <alignment horizontal="left" vertical="center"/>
    </xf>
    <xf numFmtId="171" fontId="19" fillId="0" borderId="9" xfId="0" applyNumberFormat="1" applyFont="1" applyBorder="1" applyAlignment="1">
      <alignment horizontal="center" vertical="center"/>
    </xf>
    <xf numFmtId="171" fontId="2" fillId="0" borderId="9" xfId="0" applyNumberFormat="1" applyFont="1" applyBorder="1" applyAlignment="1">
      <alignment horizontal="left" vertical="center"/>
    </xf>
    <xf numFmtId="171" fontId="2" fillId="0" borderId="3" xfId="0" applyNumberFormat="1" applyFont="1" applyBorder="1" applyAlignment="1">
      <alignment horizontal="left" vertical="center"/>
    </xf>
    <xf numFmtId="0" fontId="2" fillId="0" borderId="127" xfId="0" applyFont="1" applyBorder="1" applyAlignment="1">
      <alignment horizontal="center"/>
    </xf>
    <xf numFmtId="0" fontId="11" fillId="64" borderId="127" xfId="0" applyFont="1" applyFill="1" applyBorder="1" applyAlignment="1">
      <alignment horizontal="center" vertical="center"/>
    </xf>
    <xf numFmtId="187" fontId="19" fillId="0" borderId="9" xfId="0" applyNumberFormat="1" applyFont="1" applyBorder="1" applyAlignment="1">
      <alignment horizontal="center" vertical="center"/>
    </xf>
    <xf numFmtId="0" fontId="2" fillId="0" borderId="128" xfId="0" applyFont="1" applyBorder="1" applyAlignment="1">
      <alignment horizontal="center"/>
    </xf>
    <xf numFmtId="0" fontId="2" fillId="0" borderId="129" xfId="0" applyFont="1" applyBorder="1" applyAlignment="1">
      <alignment horizontal="center"/>
    </xf>
    <xf numFmtId="0" fontId="11" fillId="16" borderId="130" xfId="0" applyFont="1" applyFill="1" applyBorder="1" applyAlignment="1">
      <alignment horizontal="center" vertical="center"/>
    </xf>
    <xf numFmtId="0" fontId="11" fillId="16" borderId="131" xfId="0" applyFont="1" applyFill="1" applyBorder="1" applyAlignment="1">
      <alignment horizontal="center" vertical="center"/>
    </xf>
    <xf numFmtId="0" fontId="11" fillId="16" borderId="132" xfId="0" applyFont="1" applyFill="1" applyBorder="1" applyAlignment="1">
      <alignment horizontal="center" vertical="center"/>
    </xf>
    <xf numFmtId="171" fontId="2" fillId="0" borderId="133" xfId="0" applyNumberFormat="1" applyFont="1" applyBorder="1" applyAlignment="1">
      <alignment horizontal="left" vertical="center"/>
    </xf>
    <xf numFmtId="171" fontId="19" fillId="0" borderId="134" xfId="0" applyNumberFormat="1" applyFont="1" applyBorder="1" applyAlignment="1">
      <alignment horizontal="left" vertical="center"/>
    </xf>
    <xf numFmtId="171" fontId="2" fillId="0" borderId="135" xfId="0" applyNumberFormat="1" applyFont="1" applyBorder="1" applyAlignment="1">
      <alignment horizontal="left" vertical="center"/>
    </xf>
    <xf numFmtId="171" fontId="2" fillId="0" borderId="136" xfId="0" applyNumberFormat="1" applyFont="1" applyBorder="1" applyAlignment="1">
      <alignment horizontal="left" vertical="center"/>
    </xf>
    <xf numFmtId="171" fontId="2" fillId="0" borderId="137" xfId="0" applyNumberFormat="1" applyFont="1" applyBorder="1" applyAlignment="1">
      <alignment horizontal="center" vertical="center"/>
    </xf>
    <xf numFmtId="171" fontId="2" fillId="0" borderId="137" xfId="0" applyNumberFormat="1" applyFont="1" applyBorder="1" applyAlignment="1">
      <alignment horizontal="left" vertical="center"/>
    </xf>
    <xf numFmtId="171" fontId="19" fillId="0" borderId="138" xfId="0" applyNumberFormat="1" applyFont="1" applyBorder="1" applyAlignment="1">
      <alignment horizontal="center" vertical="center"/>
    </xf>
    <xf numFmtId="171" fontId="19" fillId="0" borderId="138" xfId="0" applyNumberFormat="1" applyFont="1" applyBorder="1" applyAlignment="1">
      <alignment horizontal="left" vertical="center"/>
    </xf>
    <xf numFmtId="187" fontId="19" fillId="0" borderId="138" xfId="0" applyNumberFormat="1" applyFont="1" applyBorder="1" applyAlignment="1">
      <alignment horizontal="center" vertical="center"/>
    </xf>
    <xf numFmtId="171" fontId="19" fillId="0" borderId="139" xfId="0" applyNumberFormat="1" applyFont="1" applyBorder="1" applyAlignment="1">
      <alignment horizontal="left" vertical="center"/>
    </xf>
    <xf numFmtId="181" fontId="19" fillId="0" borderId="9" xfId="0" applyNumberFormat="1" applyFont="1" applyBorder="1" applyAlignment="1">
      <alignment horizontal="center" vertical="center"/>
    </xf>
    <xf numFmtId="49" fontId="53" fillId="0" borderId="32" xfId="0" applyNumberFormat="1" applyFont="1" applyBorder="1" applyAlignment="1">
      <alignment horizontal="left" vertical="center"/>
    </xf>
    <xf numFmtId="0" fontId="56" fillId="0" borderId="0" xfId="0" pivotButton="1" applyFont="1"/>
    <xf numFmtId="0" fontId="56" fillId="0" borderId="0" xfId="0" applyFont="1"/>
    <xf numFmtId="0" fontId="56" fillId="0" borderId="0" xfId="0" applyNumberFormat="1" applyFont="1"/>
    <xf numFmtId="0" fontId="19" fillId="0" borderId="122" xfId="0" applyFont="1" applyBorder="1" applyAlignment="1">
      <alignment horizontal="center" vertical="center"/>
    </xf>
    <xf numFmtId="0" fontId="53" fillId="46" borderId="62" xfId="0" applyFont="1" applyFill="1" applyBorder="1" applyAlignment="1">
      <alignment horizontal="center" vertical="center"/>
    </xf>
    <xf numFmtId="0" fontId="60" fillId="59" borderId="62" xfId="0" applyFont="1" applyFill="1" applyBorder="1" applyAlignment="1">
      <alignment horizontal="center" vertical="center"/>
    </xf>
    <xf numFmtId="0" fontId="53" fillId="60" borderId="62" xfId="0" applyFont="1" applyFill="1" applyBorder="1" applyAlignment="1">
      <alignment horizontal="center" vertical="center"/>
    </xf>
    <xf numFmtId="0" fontId="53" fillId="61" borderId="62" xfId="0" applyFont="1" applyFill="1" applyBorder="1" applyAlignment="1">
      <alignment horizontal="center" vertical="center"/>
    </xf>
    <xf numFmtId="0" fontId="53" fillId="62" borderId="62" xfId="0" applyFont="1" applyFill="1" applyBorder="1" applyAlignment="1">
      <alignment horizontal="center" vertical="center"/>
    </xf>
    <xf numFmtId="0" fontId="60" fillId="63" borderId="62" xfId="0" applyFont="1" applyFill="1" applyBorder="1" applyAlignment="1">
      <alignment horizontal="center" vertical="center"/>
    </xf>
    <xf numFmtId="0" fontId="61" fillId="45" borderId="62" xfId="0" applyFont="1" applyFill="1" applyBorder="1" applyAlignment="1">
      <alignment horizontal="center" vertical="center"/>
    </xf>
    <xf numFmtId="49" fontId="53" fillId="0" borderId="32" xfId="0" applyNumberFormat="1" applyFont="1" applyBorder="1" applyAlignment="1">
      <alignment horizontal="center" vertical="center"/>
    </xf>
    <xf numFmtId="14" fontId="54" fillId="0" borderId="3" xfId="0" applyNumberFormat="1" applyFont="1" applyBorder="1" applyAlignment="1">
      <alignment horizontal="center" vertical="center"/>
    </xf>
    <xf numFmtId="175" fontId="54" fillId="0" borderId="3" xfId="0" applyNumberFormat="1" applyFont="1" applyBorder="1" applyAlignment="1">
      <alignment horizontal="center" vertical="center"/>
    </xf>
    <xf numFmtId="49" fontId="53" fillId="0" borderId="3" xfId="0" applyNumberFormat="1" applyFont="1" applyBorder="1" applyAlignment="1">
      <alignment horizontal="left" vertical="center"/>
    </xf>
    <xf numFmtId="0" fontId="53" fillId="14" borderId="62" xfId="0" applyFont="1" applyFill="1" applyBorder="1" applyAlignment="1">
      <alignment horizontal="center" vertical="center"/>
    </xf>
    <xf numFmtId="49" fontId="53" fillId="0" borderId="122" xfId="0" applyNumberFormat="1" applyFont="1" applyBorder="1" applyAlignment="1">
      <alignment horizontal="center" vertical="center"/>
    </xf>
    <xf numFmtId="49" fontId="53" fillId="0" borderId="146" xfId="0" applyNumberFormat="1" applyFont="1" applyBorder="1" applyAlignment="1">
      <alignment horizontal="center" vertical="center"/>
    </xf>
    <xf numFmtId="49" fontId="40" fillId="0" borderId="150" xfId="0" applyNumberFormat="1" applyFont="1" applyBorder="1" applyAlignment="1">
      <alignment horizontal="center" vertical="center"/>
    </xf>
    <xf numFmtId="49" fontId="40" fillId="0" borderId="122" xfId="0" applyNumberFormat="1" applyFont="1" applyBorder="1" applyAlignment="1">
      <alignment horizontal="left" vertical="center"/>
    </xf>
    <xf numFmtId="49" fontId="40" fillId="0" borderId="122" xfId="0" applyNumberFormat="1" applyFont="1" applyBorder="1" applyAlignment="1">
      <alignment horizontal="center" vertical="center"/>
    </xf>
    <xf numFmtId="49" fontId="40" fillId="0" borderId="28" xfId="0" applyNumberFormat="1" applyFont="1" applyBorder="1" applyAlignment="1">
      <alignment horizontal="center" vertical="center"/>
    </xf>
    <xf numFmtId="0" fontId="0" fillId="0" borderId="157" xfId="0" applyBorder="1"/>
    <xf numFmtId="10" fontId="0" fillId="0" borderId="157" xfId="0" applyNumberFormat="1" applyBorder="1"/>
    <xf numFmtId="0" fontId="0" fillId="0" borderId="7" xfId="0" applyBorder="1"/>
    <xf numFmtId="0" fontId="64" fillId="0" borderId="0" xfId="0" applyFont="1" applyFill="1" applyBorder="1" applyAlignment="1"/>
    <xf numFmtId="0" fontId="65" fillId="70" borderId="158" xfId="0" applyFont="1" applyFill="1" applyBorder="1" applyAlignment="1"/>
    <xf numFmtId="0" fontId="65" fillId="70" borderId="159" xfId="0" applyFont="1" applyFill="1" applyBorder="1" applyAlignment="1"/>
    <xf numFmtId="0" fontId="66" fillId="71" borderId="160" xfId="0" applyFont="1" applyFill="1" applyBorder="1" applyAlignment="1"/>
    <xf numFmtId="0" fontId="66" fillId="71" borderId="161" xfId="0" applyFont="1" applyFill="1" applyBorder="1" applyAlignment="1"/>
    <xf numFmtId="0" fontId="66" fillId="0" borderId="160" xfId="0" applyFont="1" applyFill="1" applyBorder="1" applyAlignment="1"/>
    <xf numFmtId="0" fontId="66" fillId="0" borderId="161" xfId="0" applyFont="1" applyFill="1" applyBorder="1" applyAlignment="1"/>
    <xf numFmtId="0" fontId="63" fillId="69" borderId="31" xfId="0" applyFont="1" applyFill="1" applyBorder="1" applyAlignment="1"/>
    <xf numFmtId="0" fontId="63" fillId="69" borderId="28" xfId="0" applyFont="1" applyFill="1" applyBorder="1" applyAlignment="1"/>
    <xf numFmtId="0" fontId="63" fillId="72" borderId="9" xfId="0" applyFont="1" applyFill="1" applyBorder="1" applyAlignment="1"/>
    <xf numFmtId="0" fontId="63" fillId="72" borderId="32" xfId="0" applyFont="1" applyFill="1" applyBorder="1" applyAlignment="1"/>
    <xf numFmtId="0" fontId="63" fillId="72" borderId="31" xfId="0" applyFont="1" applyFill="1" applyBorder="1" applyAlignment="1"/>
    <xf numFmtId="0" fontId="63" fillId="72" borderId="28" xfId="0" applyFont="1" applyFill="1" applyBorder="1" applyAlignment="1"/>
    <xf numFmtId="0" fontId="63" fillId="72" borderId="3" xfId="0" applyFont="1" applyFill="1" applyBorder="1" applyAlignment="1"/>
    <xf numFmtId="0" fontId="67" fillId="59" borderId="62" xfId="0" applyFont="1" applyFill="1" applyBorder="1" applyAlignment="1"/>
    <xf numFmtId="0" fontId="67" fillId="59" borderId="0" xfId="0" applyFont="1" applyFill="1" applyBorder="1" applyAlignment="1"/>
    <xf numFmtId="14" fontId="63" fillId="72" borderId="32" xfId="0" applyNumberFormat="1" applyFont="1" applyFill="1" applyBorder="1" applyAlignment="1"/>
    <xf numFmtId="0" fontId="63" fillId="72" borderId="6" xfId="0" applyFont="1" applyFill="1" applyBorder="1" applyAlignment="1"/>
    <xf numFmtId="0" fontId="63" fillId="72" borderId="20" xfId="0" applyFont="1" applyFill="1" applyBorder="1" applyAlignment="1"/>
    <xf numFmtId="14" fontId="63" fillId="72" borderId="33" xfId="0" applyNumberFormat="1" applyFont="1" applyFill="1" applyBorder="1" applyAlignment="1"/>
    <xf numFmtId="0" fontId="63" fillId="72" borderId="33" xfId="0" applyFont="1" applyFill="1" applyBorder="1" applyAlignment="1"/>
    <xf numFmtId="0" fontId="64" fillId="0" borderId="29" xfId="0" applyFont="1" applyFill="1" applyBorder="1" applyAlignment="1"/>
    <xf numFmtId="0" fontId="64" fillId="0" borderId="27" xfId="0" applyFont="1" applyFill="1" applyBorder="1" applyAlignment="1"/>
    <xf numFmtId="0" fontId="64" fillId="0" borderId="30" xfId="0" applyFont="1" applyFill="1" applyBorder="1" applyAlignment="1"/>
    <xf numFmtId="0" fontId="64" fillId="0" borderId="23" xfId="0" applyFont="1" applyFill="1" applyBorder="1" applyAlignment="1"/>
    <xf numFmtId="0" fontId="64" fillId="0" borderId="33" xfId="0" applyFont="1" applyFill="1" applyBorder="1" applyAlignment="1"/>
    <xf numFmtId="0" fontId="64" fillId="0" borderId="31" xfId="0" applyFont="1" applyFill="1" applyBorder="1" applyAlignment="1"/>
    <xf numFmtId="0" fontId="64" fillId="0" borderId="28" xfId="0" applyFont="1" applyFill="1" applyBorder="1" applyAlignment="1"/>
    <xf numFmtId="0" fontId="64" fillId="0" borderId="32" xfId="0" applyFont="1" applyFill="1" applyBorder="1" applyAlignment="1"/>
    <xf numFmtId="0" fontId="67" fillId="73" borderId="131" xfId="0" applyFont="1" applyFill="1" applyBorder="1" applyAlignment="1"/>
    <xf numFmtId="0" fontId="67" fillId="73" borderId="162" xfId="0" applyFont="1" applyFill="1" applyBorder="1" applyAlignment="1"/>
    <xf numFmtId="0" fontId="69" fillId="0" borderId="129" xfId="0" applyFont="1" applyFill="1" applyBorder="1" applyAlignment="1"/>
    <xf numFmtId="0" fontId="67" fillId="74" borderId="129" xfId="0" applyFont="1" applyFill="1" applyBorder="1" applyAlignment="1"/>
    <xf numFmtId="0" fontId="69" fillId="0" borderId="163" xfId="0" applyFont="1" applyFill="1" applyBorder="1" applyAlignment="1"/>
    <xf numFmtId="0" fontId="67" fillId="73" borderId="130" xfId="0" applyFont="1" applyFill="1" applyBorder="1" applyAlignment="1"/>
    <xf numFmtId="0" fontId="69" fillId="0" borderId="133" xfId="0" applyFont="1" applyFill="1" applyBorder="1" applyAlignment="1"/>
    <xf numFmtId="0" fontId="69" fillId="0" borderId="32" xfId="0" applyFont="1" applyFill="1" applyBorder="1" applyAlignment="1"/>
    <xf numFmtId="0" fontId="70" fillId="0" borderId="32" xfId="0" applyFont="1" applyFill="1" applyBorder="1" applyAlignment="1"/>
    <xf numFmtId="0" fontId="69" fillId="0" borderId="164" xfId="0" applyFont="1" applyFill="1" applyBorder="1" applyAlignment="1"/>
    <xf numFmtId="0" fontId="69" fillId="0" borderId="165" xfId="0" applyFont="1" applyFill="1" applyBorder="1" applyAlignment="1"/>
    <xf numFmtId="0" fontId="70" fillId="0" borderId="165" xfId="0" applyFont="1" applyFill="1" applyBorder="1" applyAlignment="1"/>
    <xf numFmtId="0" fontId="72" fillId="0" borderId="0" xfId="0" applyFont="1" applyFill="1" applyBorder="1" applyAlignment="1"/>
    <xf numFmtId="0" fontId="70" fillId="72" borderId="9" xfId="0" applyFont="1" applyFill="1" applyBorder="1" applyAlignment="1"/>
    <xf numFmtId="0" fontId="73" fillId="59" borderId="32" xfId="0" applyFont="1" applyFill="1" applyBorder="1" applyAlignment="1"/>
    <xf numFmtId="0" fontId="70" fillId="69" borderId="9" xfId="0" applyFont="1" applyFill="1" applyBorder="1" applyAlignment="1"/>
    <xf numFmtId="0" fontId="70" fillId="69" borderId="3" xfId="0" applyFont="1" applyFill="1" applyBorder="1" applyAlignment="1"/>
    <xf numFmtId="0" fontId="70" fillId="0" borderId="3" xfId="0" applyFont="1" applyFill="1" applyBorder="1" applyAlignment="1"/>
    <xf numFmtId="0" fontId="70" fillId="0" borderId="6" xfId="0" applyFont="1" applyFill="1" applyBorder="1" applyAlignment="1"/>
    <xf numFmtId="0" fontId="70" fillId="0" borderId="9" xfId="0" applyFont="1" applyFill="1" applyBorder="1" applyAlignment="1"/>
    <xf numFmtId="0" fontId="69" fillId="46" borderId="3" xfId="0" applyFont="1" applyFill="1" applyBorder="1" applyAlignment="1"/>
    <xf numFmtId="0" fontId="69" fillId="47" borderId="61" xfId="0" applyFont="1" applyFill="1" applyBorder="1" applyAlignment="1"/>
    <xf numFmtId="0" fontId="63" fillId="0" borderId="9" xfId="0" applyFont="1" applyFill="1" applyBorder="1" applyAlignment="1"/>
    <xf numFmtId="0" fontId="74" fillId="75" borderId="32" xfId="0" applyFont="1" applyFill="1" applyBorder="1" applyAlignment="1"/>
    <xf numFmtId="0" fontId="63" fillId="0" borderId="0" xfId="0" applyFont="1" applyFill="1" applyBorder="1" applyAlignment="1"/>
    <xf numFmtId="0" fontId="74" fillId="75" borderId="0" xfId="0" applyFont="1" applyFill="1" applyBorder="1" applyAlignment="1"/>
    <xf numFmtId="0" fontId="69" fillId="46" borderId="6" xfId="0" applyFont="1" applyFill="1" applyBorder="1" applyAlignment="1"/>
    <xf numFmtId="0" fontId="75" fillId="75" borderId="32" xfId="0" applyFont="1" applyFill="1" applyBorder="1" applyAlignment="1"/>
    <xf numFmtId="0" fontId="70" fillId="0" borderId="0" xfId="0" applyFont="1" applyFill="1" applyBorder="1" applyAlignment="1"/>
    <xf numFmtId="0" fontId="63" fillId="72" borderId="0" xfId="0" applyFont="1" applyFill="1" applyBorder="1" applyAlignment="1"/>
    <xf numFmtId="0" fontId="70" fillId="45" borderId="4" xfId="0" applyFont="1" applyFill="1" applyBorder="1" applyAlignment="1"/>
    <xf numFmtId="0" fontId="70" fillId="45" borderId="102" xfId="0" applyFont="1" applyFill="1" applyBorder="1" applyAlignment="1"/>
    <xf numFmtId="0" fontId="75" fillId="75" borderId="9" xfId="0" applyFont="1" applyFill="1" applyBorder="1" applyAlignment="1"/>
    <xf numFmtId="49" fontId="41" fillId="0" borderId="32" xfId="0" applyNumberFormat="1" applyFont="1" applyBorder="1" applyAlignment="1">
      <alignment horizontal="center" vertical="center"/>
    </xf>
    <xf numFmtId="0" fontId="4" fillId="0" borderId="122" xfId="0" applyFont="1" applyBorder="1" applyAlignment="1">
      <alignment horizontal="center" vertical="center"/>
    </xf>
    <xf numFmtId="0" fontId="4" fillId="0" borderId="122" xfId="0" applyFont="1" applyBorder="1"/>
    <xf numFmtId="0" fontId="2" fillId="38" borderId="21" xfId="0" applyFont="1" applyFill="1" applyBorder="1" applyAlignment="1">
      <alignment horizontal="center" vertical="center"/>
    </xf>
    <xf numFmtId="0" fontId="63" fillId="72" borderId="3" xfId="0" applyFont="1" applyFill="1" applyBorder="1" applyAlignment="1">
      <alignment horizontal="center" vertical="center"/>
    </xf>
    <xf numFmtId="0" fontId="63" fillId="72" borderId="6" xfId="0" applyFont="1" applyFill="1" applyBorder="1" applyAlignment="1">
      <alignment horizontal="center" vertical="center"/>
    </xf>
    <xf numFmtId="0" fontId="63" fillId="72" borderId="9" xfId="0" applyFont="1" applyFill="1" applyBorder="1" applyAlignment="1">
      <alignment horizontal="center" vertical="center"/>
    </xf>
    <xf numFmtId="0" fontId="63" fillId="72" borderId="32" xfId="0" applyFont="1" applyFill="1" applyBorder="1" applyAlignment="1">
      <alignment horizontal="center" vertical="center"/>
    </xf>
    <xf numFmtId="0" fontId="63" fillId="79" borderId="32" xfId="0" applyFont="1" applyFill="1" applyBorder="1" applyAlignment="1"/>
    <xf numFmtId="0" fontId="77" fillId="0" borderId="1" xfId="0" applyFont="1" applyFill="1" applyBorder="1" applyAlignment="1"/>
    <xf numFmtId="0" fontId="77" fillId="0" borderId="11" xfId="0" applyFont="1" applyFill="1" applyBorder="1" applyAlignment="1"/>
    <xf numFmtId="0" fontId="4" fillId="81" borderId="3" xfId="0" applyFont="1" applyFill="1" applyBorder="1" applyAlignment="1">
      <alignment horizontal="center" vertical="center"/>
    </xf>
    <xf numFmtId="0" fontId="0" fillId="0" borderId="168" xfId="0" applyBorder="1"/>
    <xf numFmtId="175" fontId="4" fillId="0" borderId="3" xfId="0" applyNumberFormat="1" applyFont="1" applyBorder="1" applyAlignment="1">
      <alignment horizontal="center" vertical="center"/>
    </xf>
    <xf numFmtId="0" fontId="2" fillId="38" borderId="169" xfId="0" applyFont="1" applyFill="1" applyBorder="1" applyAlignment="1">
      <alignment vertical="center"/>
    </xf>
    <xf numFmtId="0" fontId="78" fillId="38" borderId="3" xfId="0" applyFont="1" applyFill="1" applyBorder="1" applyAlignment="1">
      <alignment horizontal="center" vertical="center"/>
    </xf>
    <xf numFmtId="0" fontId="78" fillId="37" borderId="3" xfId="0" applyFont="1" applyFill="1" applyBorder="1" applyAlignment="1">
      <alignment horizontal="center" vertical="center"/>
    </xf>
    <xf numFmtId="0" fontId="78" fillId="2" borderId="3" xfId="0" applyFont="1" applyFill="1" applyBorder="1" applyAlignment="1">
      <alignment horizontal="center" vertical="center"/>
    </xf>
    <xf numFmtId="0" fontId="79" fillId="18" borderId="3" xfId="0" applyFont="1" applyFill="1" applyBorder="1" applyAlignment="1">
      <alignment horizontal="center" vertical="center"/>
    </xf>
    <xf numFmtId="0" fontId="79" fillId="22" borderId="3" xfId="0" applyFont="1" applyFill="1" applyBorder="1" applyAlignment="1">
      <alignment horizontal="center" vertical="center"/>
    </xf>
    <xf numFmtId="14" fontId="0" fillId="0" borderId="168" xfId="0" applyNumberFormat="1" applyBorder="1"/>
    <xf numFmtId="166" fontId="19" fillId="0" borderId="0" xfId="0" applyNumberFormat="1" applyFont="1" applyBorder="1" applyAlignment="1">
      <alignment horizontal="center" vertical="center"/>
    </xf>
    <xf numFmtId="0" fontId="40" fillId="46" borderId="3" xfId="0" applyFont="1" applyFill="1" applyBorder="1" applyAlignment="1">
      <alignment horizontal="center" vertical="center"/>
    </xf>
    <xf numFmtId="0" fontId="19" fillId="39" borderId="3" xfId="0" applyFont="1" applyFill="1" applyBorder="1" applyAlignment="1">
      <alignment horizontal="center" vertical="center"/>
    </xf>
    <xf numFmtId="0" fontId="19" fillId="39" borderId="8" xfId="0" applyFont="1" applyFill="1" applyBorder="1" applyAlignment="1">
      <alignment horizontal="center" vertical="center"/>
    </xf>
    <xf numFmtId="49" fontId="40" fillId="0" borderId="28" xfId="0" applyNumberFormat="1" applyFont="1" applyBorder="1" applyAlignment="1">
      <alignment horizontal="left" vertical="center"/>
    </xf>
    <xf numFmtId="184" fontId="19" fillId="0" borderId="122" xfId="0" applyNumberFormat="1" applyFont="1" applyBorder="1" applyAlignment="1">
      <alignment horizontal="center"/>
    </xf>
    <xf numFmtId="0" fontId="56" fillId="0" borderId="168" xfId="0" applyFont="1" applyBorder="1"/>
    <xf numFmtId="0" fontId="0" fillId="0" borderId="177" xfId="0" applyBorder="1"/>
    <xf numFmtId="0" fontId="0" fillId="0" borderId="178" xfId="0" applyBorder="1"/>
    <xf numFmtId="0" fontId="40" fillId="46" borderId="9" xfId="0" applyFont="1" applyFill="1" applyBorder="1" applyAlignment="1">
      <alignment horizontal="center" vertical="center"/>
    </xf>
    <xf numFmtId="0" fontId="19" fillId="39" borderId="9" xfId="0" applyFont="1" applyFill="1" applyBorder="1" applyAlignment="1">
      <alignment horizontal="center" vertical="center"/>
    </xf>
    <xf numFmtId="0" fontId="19" fillId="39" borderId="20" xfId="0" applyFont="1" applyFill="1" applyBorder="1" applyAlignment="1">
      <alignment horizontal="center" vertical="center"/>
    </xf>
    <xf numFmtId="49" fontId="40" fillId="0" borderId="33" xfId="0" applyNumberFormat="1" applyFont="1" applyBorder="1" applyAlignment="1">
      <alignment horizontal="left" vertical="center"/>
    </xf>
    <xf numFmtId="49" fontId="40" fillId="0" borderId="0" xfId="0" applyNumberFormat="1" applyFont="1" applyBorder="1" applyAlignment="1">
      <alignment horizontal="left" vertical="center"/>
    </xf>
    <xf numFmtId="184" fontId="19" fillId="0" borderId="141" xfId="0" applyNumberFormat="1" applyFont="1" applyBorder="1" applyAlignment="1">
      <alignment horizontal="center"/>
    </xf>
    <xf numFmtId="0" fontId="56" fillId="0" borderId="1" xfId="0" applyFont="1" applyBorder="1"/>
    <xf numFmtId="14" fontId="13" fillId="0" borderId="3" xfId="0" applyNumberFormat="1" applyFont="1" applyBorder="1" applyAlignment="1">
      <alignment horizontal="center" vertical="center"/>
    </xf>
    <xf numFmtId="0" fontId="80" fillId="65" borderId="3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41" fillId="68" borderId="62" xfId="0" applyFont="1" applyFill="1" applyBorder="1" applyAlignment="1">
      <alignment horizontal="center" vertical="center"/>
    </xf>
    <xf numFmtId="0" fontId="41" fillId="21" borderId="62" xfId="0" applyFont="1" applyFill="1" applyBorder="1" applyAlignment="1">
      <alignment horizontal="center" vertical="center"/>
    </xf>
    <xf numFmtId="175" fontId="0" fillId="0" borderId="168" xfId="0" applyNumberFormat="1" applyBorder="1"/>
    <xf numFmtId="0" fontId="15" fillId="4" borderId="3" xfId="0" applyFont="1" applyFill="1" applyBorder="1" applyAlignment="1">
      <alignment horizontal="center" vertical="center"/>
    </xf>
    <xf numFmtId="0" fontId="3" fillId="0" borderId="168" xfId="0" applyFont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26" fillId="16" borderId="52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0" borderId="16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8" fontId="4" fillId="0" borderId="168" xfId="0" applyNumberFormat="1" applyFont="1" applyBorder="1" applyAlignment="1">
      <alignment horizontal="center" vertical="center"/>
    </xf>
    <xf numFmtId="188" fontId="0" fillId="0" borderId="168" xfId="0" applyNumberFormat="1" applyBorder="1"/>
    <xf numFmtId="0" fontId="0" fillId="0" borderId="122" xfId="0" applyBorder="1"/>
    <xf numFmtId="0" fontId="0" fillId="0" borderId="179" xfId="0" applyBorder="1"/>
    <xf numFmtId="0" fontId="0" fillId="0" borderId="180" xfId="0" applyBorder="1"/>
    <xf numFmtId="0" fontId="4" fillId="0" borderId="122" xfId="0" applyFont="1" applyBorder="1" applyAlignment="1">
      <alignment horizontal="left" vertical="top"/>
    </xf>
    <xf numFmtId="0" fontId="4" fillId="0" borderId="146" xfId="0" applyFont="1" applyBorder="1" applyAlignment="1">
      <alignment horizontal="left" vertical="top"/>
    </xf>
    <xf numFmtId="0" fontId="0" fillId="0" borderId="146" xfId="0" applyBorder="1"/>
    <xf numFmtId="0" fontId="4" fillId="0" borderId="146" xfId="0" applyFont="1" applyBorder="1" applyAlignment="1">
      <alignment horizontal="center" vertical="center"/>
    </xf>
    <xf numFmtId="0" fontId="19" fillId="0" borderId="18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9" fillId="38" borderId="15" xfId="0" applyFont="1" applyFill="1" applyBorder="1" applyAlignment="1">
      <alignment horizontal="center" vertical="center"/>
    </xf>
    <xf numFmtId="0" fontId="26" fillId="2" borderId="52" xfId="0" applyFont="1" applyFill="1" applyBorder="1" applyAlignment="1">
      <alignment horizontal="center" vertical="center"/>
    </xf>
    <xf numFmtId="0" fontId="56" fillId="0" borderId="149" xfId="0" applyFont="1" applyBorder="1"/>
    <xf numFmtId="0" fontId="56" fillId="0" borderId="25" xfId="0" applyFont="1" applyBorder="1"/>
    <xf numFmtId="0" fontId="56" fillId="0" borderId="21" xfId="0" applyFont="1" applyBorder="1"/>
    <xf numFmtId="0" fontId="56" fillId="0" borderId="2" xfId="0" applyFont="1" applyBorder="1"/>
    <xf numFmtId="0" fontId="19" fillId="13" borderId="3" xfId="0" applyFont="1" applyFill="1" applyBorder="1" applyAlignment="1">
      <alignment horizontal="center" vertical="center"/>
    </xf>
    <xf numFmtId="0" fontId="19" fillId="12" borderId="3" xfId="0" applyFont="1" applyFill="1" applyBorder="1" applyAlignment="1">
      <alignment horizontal="center" vertical="center"/>
    </xf>
    <xf numFmtId="0" fontId="56" fillId="0" borderId="7" xfId="0" applyFont="1" applyBorder="1"/>
    <xf numFmtId="0" fontId="19" fillId="13" borderId="8" xfId="0" applyFont="1" applyFill="1" applyBorder="1" applyAlignment="1">
      <alignment horizontal="center" vertical="center"/>
    </xf>
    <xf numFmtId="0" fontId="19" fillId="12" borderId="8" xfId="0" applyFont="1" applyFill="1" applyBorder="1" applyAlignment="1">
      <alignment horizontal="center" vertical="center"/>
    </xf>
    <xf numFmtId="0" fontId="56" fillId="0" borderId="100" xfId="0" applyFont="1" applyBorder="1"/>
    <xf numFmtId="0" fontId="56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19" fillId="0" borderId="122" xfId="0" applyFont="1" applyBorder="1"/>
    <xf numFmtId="0" fontId="56" fillId="0" borderId="11" xfId="0" applyFont="1" applyBorder="1"/>
    <xf numFmtId="0" fontId="19" fillId="8" borderId="3" xfId="0" applyFont="1" applyFill="1" applyBorder="1" applyAlignment="1">
      <alignment horizontal="center" vertical="center"/>
    </xf>
    <xf numFmtId="0" fontId="56" fillId="0" borderId="22" xfId="0" applyFont="1" applyBorder="1"/>
    <xf numFmtId="0" fontId="80" fillId="25" borderId="15" xfId="0" applyFont="1" applyFill="1" applyBorder="1" applyAlignment="1">
      <alignment vertical="center"/>
    </xf>
    <xf numFmtId="0" fontId="80" fillId="25" borderId="11" xfId="0" applyFont="1" applyFill="1" applyBorder="1" applyAlignment="1">
      <alignment vertical="center"/>
    </xf>
    <xf numFmtId="0" fontId="84" fillId="5" borderId="3" xfId="0" applyFont="1" applyFill="1" applyBorder="1" applyAlignment="1">
      <alignment horizontal="center" vertical="center"/>
    </xf>
    <xf numFmtId="0" fontId="19" fillId="81" borderId="3" xfId="0" applyFont="1" applyFill="1" applyBorder="1" applyAlignment="1">
      <alignment horizontal="center" vertical="center"/>
    </xf>
    <xf numFmtId="0" fontId="56" fillId="0" borderId="26" xfId="0" applyFont="1" applyBorder="1"/>
    <xf numFmtId="0" fontId="84" fillId="9" borderId="11" xfId="0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19" fillId="9" borderId="11" xfId="0" applyFont="1" applyFill="1" applyBorder="1" applyAlignment="1">
      <alignment horizontal="center" vertical="center"/>
    </xf>
    <xf numFmtId="2" fontId="19" fillId="9" borderId="22" xfId="0" applyNumberFormat="1" applyFont="1" applyFill="1" applyBorder="1" applyAlignment="1">
      <alignment horizontal="center" vertical="center"/>
    </xf>
    <xf numFmtId="2" fontId="19" fillId="9" borderId="1" xfId="0" applyNumberFormat="1" applyFont="1" applyFill="1" applyBorder="1" applyAlignment="1">
      <alignment horizontal="center" vertical="center"/>
    </xf>
    <xf numFmtId="0" fontId="19" fillId="7" borderId="0" xfId="0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/>
    </xf>
    <xf numFmtId="2" fontId="19" fillId="9" borderId="21" xfId="0" applyNumberFormat="1" applyFont="1" applyFill="1" applyBorder="1" applyAlignment="1">
      <alignment horizontal="center" vertical="center"/>
    </xf>
    <xf numFmtId="49" fontId="19" fillId="38" borderId="74" xfId="0" applyNumberFormat="1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85" fillId="9" borderId="11" xfId="0" applyFont="1" applyFill="1" applyBorder="1"/>
    <xf numFmtId="0" fontId="86" fillId="9" borderId="3" xfId="0" applyFont="1" applyFill="1" applyBorder="1" applyAlignment="1">
      <alignment horizontal="center" vertical="center"/>
    </xf>
    <xf numFmtId="0" fontId="85" fillId="9" borderId="1" xfId="0" applyFont="1" applyFill="1" applyBorder="1"/>
    <xf numFmtId="0" fontId="56" fillId="9" borderId="1" xfId="0" applyFont="1" applyFill="1" applyBorder="1"/>
    <xf numFmtId="0" fontId="86" fillId="9" borderId="1" xfId="0" applyFont="1" applyFill="1" applyBorder="1" applyAlignment="1">
      <alignment horizontal="center" vertical="center"/>
    </xf>
    <xf numFmtId="0" fontId="80" fillId="16" borderId="4" xfId="0" applyFont="1" applyFill="1" applyBorder="1" applyAlignment="1">
      <alignment horizontal="center" vertical="center"/>
    </xf>
    <xf numFmtId="0" fontId="56" fillId="9" borderId="21" xfId="0" applyFont="1" applyFill="1" applyBorder="1"/>
    <xf numFmtId="0" fontId="85" fillId="9" borderId="7" xfId="0" applyFont="1" applyFill="1" applyBorder="1"/>
    <xf numFmtId="0" fontId="85" fillId="9" borderId="4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9" fillId="19" borderId="4" xfId="0" applyFont="1" applyFill="1" applyBorder="1" applyAlignment="1">
      <alignment horizontal="center" vertical="center"/>
    </xf>
    <xf numFmtId="0" fontId="85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vertical="center"/>
    </xf>
    <xf numFmtId="0" fontId="19" fillId="21" borderId="4" xfId="0" applyFont="1" applyFill="1" applyBorder="1" applyAlignment="1">
      <alignment horizontal="center" vertical="center"/>
    </xf>
    <xf numFmtId="0" fontId="85" fillId="0" borderId="7" xfId="0" applyFont="1" applyBorder="1"/>
    <xf numFmtId="0" fontId="56" fillId="9" borderId="4" xfId="0" applyFont="1" applyFill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80" fillId="16" borderId="3" xfId="0" applyFont="1" applyFill="1" applyBorder="1" applyAlignment="1">
      <alignment horizontal="center" vertical="center"/>
    </xf>
    <xf numFmtId="0" fontId="56" fillId="9" borderId="3" xfId="0" applyFont="1" applyFill="1" applyBorder="1" applyAlignment="1">
      <alignment horizontal="center" vertical="center"/>
    </xf>
    <xf numFmtId="0" fontId="19" fillId="15" borderId="3" xfId="0" applyFont="1" applyFill="1" applyBorder="1" applyAlignment="1">
      <alignment horizontal="center" vertical="center"/>
    </xf>
    <xf numFmtId="0" fontId="56" fillId="0" borderId="3" xfId="0" applyFont="1" applyBorder="1"/>
    <xf numFmtId="0" fontId="19" fillId="21" borderId="3" xfId="0" applyFont="1" applyFill="1" applyBorder="1"/>
    <xf numFmtId="0" fontId="56" fillId="0" borderId="0" xfId="0" applyFont="1" applyBorder="1" applyAlignment="1">
      <alignment horizontal="center" vertical="center"/>
    </xf>
    <xf numFmtId="0" fontId="19" fillId="21" borderId="3" xfId="0" applyFont="1" applyFill="1" applyBorder="1" applyAlignment="1">
      <alignment horizontal="center" vertical="center"/>
    </xf>
    <xf numFmtId="0" fontId="19" fillId="20" borderId="3" xfId="0" applyFont="1" applyFill="1" applyBorder="1"/>
    <xf numFmtId="0" fontId="19" fillId="20" borderId="3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26" xfId="0" applyFont="1" applyBorder="1"/>
    <xf numFmtId="0" fontId="56" fillId="0" borderId="23" xfId="0" applyFont="1" applyBorder="1"/>
    <xf numFmtId="0" fontId="56" fillId="0" borderId="0" xfId="0" applyFont="1" applyBorder="1"/>
    <xf numFmtId="0" fontId="56" fillId="0" borderId="33" xfId="0" applyFont="1" applyBorder="1"/>
    <xf numFmtId="0" fontId="84" fillId="38" borderId="3" xfId="0" applyFont="1" applyFill="1" applyBorder="1" applyAlignment="1">
      <alignment horizontal="center" vertical="center"/>
    </xf>
    <xf numFmtId="0" fontId="84" fillId="37" borderId="3" xfId="0" applyFont="1" applyFill="1" applyBorder="1" applyAlignment="1">
      <alignment horizontal="center" vertical="center"/>
    </xf>
    <xf numFmtId="0" fontId="84" fillId="2" borderId="3" xfId="0" applyFont="1" applyFill="1" applyBorder="1" applyAlignment="1">
      <alignment horizontal="center" vertical="center"/>
    </xf>
    <xf numFmtId="0" fontId="19" fillId="33" borderId="3" xfId="0" applyFont="1" applyFill="1" applyBorder="1" applyAlignment="1">
      <alignment horizontal="center" vertical="center"/>
    </xf>
    <xf numFmtId="2" fontId="19" fillId="7" borderId="3" xfId="0" applyNumberFormat="1" applyFont="1" applyFill="1" applyBorder="1" applyAlignment="1">
      <alignment horizontal="center" vertical="center"/>
    </xf>
    <xf numFmtId="0" fontId="19" fillId="26" borderId="3" xfId="0" applyFont="1" applyFill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top"/>
    </xf>
    <xf numFmtId="166" fontId="19" fillId="0" borderId="3" xfId="0" applyNumberFormat="1" applyFont="1" applyBorder="1" applyAlignment="1">
      <alignment horizontal="center" vertical="center"/>
    </xf>
    <xf numFmtId="0" fontId="80" fillId="25" borderId="3" xfId="0" applyFont="1" applyFill="1" applyBorder="1" applyAlignment="1">
      <alignment horizontal="center" vertical="center"/>
    </xf>
    <xf numFmtId="0" fontId="19" fillId="0" borderId="30" xfId="0" applyFont="1" applyBorder="1" applyAlignment="1">
      <alignment horizontal="left" vertical="top"/>
    </xf>
    <xf numFmtId="166" fontId="19" fillId="0" borderId="8" xfId="0" applyNumberFormat="1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80" fillId="23" borderId="3" xfId="0" applyFont="1" applyFill="1" applyBorder="1" applyAlignment="1">
      <alignment horizontal="center" vertical="center"/>
    </xf>
    <xf numFmtId="0" fontId="19" fillId="24" borderId="3" xfId="0" applyFont="1" applyFill="1" applyBorder="1" applyAlignment="1">
      <alignment horizontal="left" vertical="top"/>
    </xf>
    <xf numFmtId="166" fontId="19" fillId="24" borderId="3" xfId="0" applyNumberFormat="1" applyFont="1" applyFill="1" applyBorder="1" applyAlignment="1">
      <alignment horizontal="center" vertical="center"/>
    </xf>
    <xf numFmtId="0" fontId="19" fillId="24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left" vertical="top"/>
    </xf>
    <xf numFmtId="166" fontId="19" fillId="22" borderId="3" xfId="0" applyNumberFormat="1" applyFont="1" applyFill="1" applyBorder="1" applyAlignment="1">
      <alignment horizontal="center" vertical="center"/>
    </xf>
    <xf numFmtId="166" fontId="79" fillId="22" borderId="3" xfId="0" applyNumberFormat="1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87" fillId="9" borderId="3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9" borderId="8" xfId="0" applyFont="1" applyFill="1" applyBorder="1" applyAlignment="1">
      <alignment horizontal="center" vertical="center"/>
    </xf>
    <xf numFmtId="0" fontId="87" fillId="9" borderId="8" xfId="0" applyFont="1" applyFill="1" applyBorder="1" applyAlignment="1">
      <alignment horizontal="center" vertical="center"/>
    </xf>
    <xf numFmtId="0" fontId="19" fillId="24" borderId="8" xfId="0" applyFont="1" applyFill="1" applyBorder="1" applyAlignment="1">
      <alignment horizontal="center" vertical="center"/>
    </xf>
    <xf numFmtId="14" fontId="56" fillId="0" borderId="1" xfId="0" applyNumberFormat="1" applyFont="1" applyBorder="1"/>
    <xf numFmtId="0" fontId="56" fillId="0" borderId="31" xfId="0" applyFont="1" applyBorder="1"/>
    <xf numFmtId="0" fontId="56" fillId="0" borderId="32" xfId="0" applyFont="1" applyBorder="1"/>
    <xf numFmtId="0" fontId="88" fillId="18" borderId="3" xfId="0" applyFont="1" applyFill="1" applyBorder="1" applyAlignment="1">
      <alignment horizontal="center" vertical="center"/>
    </xf>
    <xf numFmtId="0" fontId="88" fillId="18" borderId="4" xfId="0" applyFont="1" applyFill="1" applyBorder="1" applyAlignment="1">
      <alignment horizontal="center" vertical="center"/>
    </xf>
    <xf numFmtId="0" fontId="88" fillId="22" borderId="3" xfId="0" applyFont="1" applyFill="1" applyBorder="1" applyAlignment="1">
      <alignment horizontal="center" vertical="center"/>
    </xf>
    <xf numFmtId="0" fontId="88" fillId="20" borderId="3" xfId="0" applyFont="1" applyFill="1" applyBorder="1" applyAlignment="1">
      <alignment horizontal="center" vertical="center"/>
    </xf>
    <xf numFmtId="0" fontId="87" fillId="29" borderId="3" xfId="0" applyFont="1" applyFill="1" applyBorder="1" applyAlignment="1">
      <alignment horizontal="left" vertical="center"/>
    </xf>
    <xf numFmtId="14" fontId="87" fillId="9" borderId="4" xfId="0" applyNumberFormat="1" applyFont="1" applyFill="1" applyBorder="1" applyAlignment="1">
      <alignment horizontal="center" vertical="center"/>
    </xf>
    <xf numFmtId="14" fontId="87" fillId="9" borderId="3" xfId="0" applyNumberFormat="1" applyFont="1" applyFill="1" applyBorder="1" applyAlignment="1">
      <alignment horizontal="center" vertical="center"/>
    </xf>
    <xf numFmtId="0" fontId="19" fillId="0" borderId="1" xfId="0" applyFont="1" applyBorder="1"/>
    <xf numFmtId="0" fontId="87" fillId="31" borderId="3" xfId="0" applyFont="1" applyFill="1" applyBorder="1" applyAlignment="1">
      <alignment horizontal="left" vertical="center"/>
    </xf>
    <xf numFmtId="0" fontId="87" fillId="9" borderId="3" xfId="0" applyFont="1" applyFill="1" applyBorder="1" applyAlignment="1">
      <alignment horizontal="left" vertical="center"/>
    </xf>
    <xf numFmtId="0" fontId="56" fillId="0" borderId="3" xfId="0" applyFont="1" applyBorder="1" applyAlignment="1">
      <alignment horizontal="left" vertical="center"/>
    </xf>
    <xf numFmtId="0" fontId="56" fillId="0" borderId="3" xfId="0" applyFont="1" applyBorder="1" applyAlignment="1">
      <alignment horizontal="center" vertical="center"/>
    </xf>
    <xf numFmtId="0" fontId="89" fillId="0" borderId="3" xfId="0" applyFont="1" applyBorder="1" applyAlignment="1">
      <alignment horizontal="left" vertical="center"/>
    </xf>
    <xf numFmtId="0" fontId="89" fillId="0" borderId="6" xfId="0" applyFont="1" applyBorder="1" applyAlignment="1">
      <alignment horizontal="center" vertical="center"/>
    </xf>
    <xf numFmtId="0" fontId="56" fillId="0" borderId="1" xfId="0" applyFont="1" applyBorder="1" applyAlignment="1"/>
    <xf numFmtId="0" fontId="80" fillId="28" borderId="29" xfId="0" applyFont="1" applyFill="1" applyBorder="1" applyAlignment="1">
      <alignment horizontal="left" vertical="center"/>
    </xf>
    <xf numFmtId="0" fontId="80" fillId="23" borderId="8" xfId="0" applyFont="1" applyFill="1" applyBorder="1" applyAlignment="1">
      <alignment horizontal="center" vertical="center"/>
    </xf>
    <xf numFmtId="14" fontId="56" fillId="0" borderId="11" xfId="0" applyNumberFormat="1" applyFont="1" applyBorder="1" applyAlignment="1">
      <alignment horizontal="center" vertical="center"/>
    </xf>
    <xf numFmtId="0" fontId="19" fillId="28" borderId="29" xfId="0" applyFont="1" applyFill="1" applyBorder="1" applyAlignment="1">
      <alignment horizontal="left" vertical="center"/>
    </xf>
    <xf numFmtId="0" fontId="19" fillId="28" borderId="4" xfId="0" applyFont="1" applyFill="1" applyBorder="1" applyAlignment="1">
      <alignment horizontal="left" vertical="center"/>
    </xf>
    <xf numFmtId="0" fontId="56" fillId="0" borderId="10" xfId="0" applyFont="1" applyBorder="1"/>
    <xf numFmtId="0" fontId="19" fillId="29" borderId="3" xfId="0" applyFont="1" applyFill="1" applyBorder="1" applyAlignment="1">
      <alignment horizontal="center" vertical="center"/>
    </xf>
    <xf numFmtId="0" fontId="19" fillId="30" borderId="3" xfId="0" applyFont="1" applyFill="1" applyBorder="1" applyAlignment="1">
      <alignment horizontal="center" vertical="center"/>
    </xf>
    <xf numFmtId="0" fontId="19" fillId="31" borderId="3" xfId="0" applyFont="1" applyFill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14" fontId="56" fillId="0" borderId="26" xfId="0" applyNumberFormat="1" applyFont="1" applyBorder="1"/>
    <xf numFmtId="0" fontId="56" fillId="0" borderId="71" xfId="0" applyFont="1" applyBorder="1"/>
    <xf numFmtId="0" fontId="80" fillId="3" borderId="70" xfId="0" applyFont="1" applyFill="1" applyBorder="1" applyAlignment="1">
      <alignment horizontal="center" vertical="center"/>
    </xf>
    <xf numFmtId="0" fontId="80" fillId="3" borderId="58" xfId="0" applyFont="1" applyFill="1" applyBorder="1" applyAlignment="1">
      <alignment horizontal="center" vertical="center"/>
    </xf>
    <xf numFmtId="0" fontId="56" fillId="0" borderId="59" xfId="0" applyFont="1" applyBorder="1"/>
    <xf numFmtId="0" fontId="56" fillId="0" borderId="72" xfId="0" applyFont="1" applyBorder="1"/>
    <xf numFmtId="0" fontId="87" fillId="9" borderId="6" xfId="0" applyFont="1" applyFill="1" applyBorder="1" applyAlignment="1">
      <alignment horizontal="center" vertical="center"/>
    </xf>
    <xf numFmtId="14" fontId="87" fillId="9" borderId="45" xfId="0" applyNumberFormat="1" applyFont="1" applyFill="1" applyBorder="1" applyAlignment="1">
      <alignment horizontal="center" vertical="center"/>
    </xf>
    <xf numFmtId="0" fontId="19" fillId="33" borderId="44" xfId="0" applyFont="1" applyFill="1" applyBorder="1" applyAlignment="1">
      <alignment horizontal="center" vertical="center"/>
    </xf>
    <xf numFmtId="22" fontId="19" fillId="0" borderId="4" xfId="0" applyNumberFormat="1" applyFont="1" applyBorder="1" applyAlignment="1">
      <alignment horizontal="center" vertical="center"/>
    </xf>
    <xf numFmtId="0" fontId="56" fillId="0" borderId="11" xfId="0" applyFont="1" applyBorder="1" applyAlignment="1">
      <alignment horizontal="center"/>
    </xf>
    <xf numFmtId="0" fontId="56" fillId="0" borderId="46" xfId="0" applyFont="1" applyBorder="1" applyAlignment="1">
      <alignment horizontal="center"/>
    </xf>
    <xf numFmtId="0" fontId="56" fillId="0" borderId="60" xfId="0" applyFont="1" applyBorder="1"/>
    <xf numFmtId="0" fontId="56" fillId="0" borderId="65" xfId="0" applyFont="1" applyBorder="1"/>
    <xf numFmtId="0" fontId="80" fillId="3" borderId="61" xfId="0" applyFont="1" applyFill="1" applyBorder="1" applyAlignment="1">
      <alignment horizontal="center" vertical="center"/>
    </xf>
    <xf numFmtId="18" fontId="19" fillId="0" borderId="4" xfId="0" applyNumberFormat="1" applyFont="1" applyBorder="1" applyAlignment="1">
      <alignment horizontal="center" vertical="center"/>
    </xf>
    <xf numFmtId="18" fontId="87" fillId="9" borderId="45" xfId="0" applyNumberFormat="1" applyFont="1" applyFill="1" applyBorder="1" applyAlignment="1">
      <alignment horizontal="center" vertical="center"/>
    </xf>
    <xf numFmtId="0" fontId="90" fillId="32" borderId="5" xfId="0" applyFont="1" applyFill="1" applyBorder="1" applyAlignment="1">
      <alignment horizontal="center" vertical="center"/>
    </xf>
    <xf numFmtId="0" fontId="90" fillId="32" borderId="61" xfId="0" applyFont="1" applyFill="1" applyBorder="1" applyAlignment="1">
      <alignment horizontal="center" vertical="center"/>
    </xf>
    <xf numFmtId="0" fontId="91" fillId="34" borderId="32" xfId="0" applyFont="1" applyFill="1" applyBorder="1" applyAlignment="1">
      <alignment horizontal="center" vertical="center"/>
    </xf>
    <xf numFmtId="14" fontId="91" fillId="34" borderId="62" xfId="0" applyNumberFormat="1" applyFont="1" applyFill="1" applyBorder="1" applyAlignment="1">
      <alignment horizontal="center" vertical="center"/>
    </xf>
    <xf numFmtId="0" fontId="56" fillId="0" borderId="46" xfId="0" applyFont="1" applyBorder="1"/>
    <xf numFmtId="0" fontId="19" fillId="33" borderId="47" xfId="0" applyFont="1" applyFill="1" applyBorder="1" applyAlignment="1">
      <alignment horizontal="center" vertical="center"/>
    </xf>
    <xf numFmtId="14" fontId="19" fillId="0" borderId="4" xfId="0" applyNumberFormat="1" applyFont="1" applyBorder="1" applyAlignment="1">
      <alignment horizontal="center" vertical="center"/>
    </xf>
    <xf numFmtId="0" fontId="56" fillId="0" borderId="63" xfId="0" applyFont="1" applyBorder="1"/>
    <xf numFmtId="0" fontId="56" fillId="0" borderId="66" xfId="0" applyFont="1" applyBorder="1"/>
    <xf numFmtId="0" fontId="19" fillId="0" borderId="67" xfId="0" applyFont="1" applyBorder="1" applyAlignment="1">
      <alignment horizontal="center" vertical="center"/>
    </xf>
    <xf numFmtId="0" fontId="56" fillId="0" borderId="68" xfId="0" applyFont="1" applyBorder="1"/>
    <xf numFmtId="0" fontId="19" fillId="33" borderId="48" xfId="0" applyFont="1" applyFill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56" fillId="0" borderId="73" xfId="0" applyFont="1" applyBorder="1"/>
    <xf numFmtId="0" fontId="56" fillId="0" borderId="64" xfId="0" applyFont="1" applyBorder="1"/>
    <xf numFmtId="0" fontId="56" fillId="0" borderId="49" xfId="0" applyFont="1" applyBorder="1"/>
    <xf numFmtId="0" fontId="80" fillId="16" borderId="41" xfId="0" applyFont="1" applyFill="1" applyBorder="1" applyAlignment="1">
      <alignment horizontal="center" vertical="center"/>
    </xf>
    <xf numFmtId="0" fontId="19" fillId="22" borderId="42" xfId="0" applyFont="1" applyFill="1" applyBorder="1" applyAlignment="1">
      <alignment horizontal="center" vertical="center"/>
    </xf>
    <xf numFmtId="0" fontId="19" fillId="18" borderId="42" xfId="0" applyFont="1" applyFill="1" applyBorder="1" applyAlignment="1">
      <alignment horizontal="center" vertical="center"/>
    </xf>
    <xf numFmtId="0" fontId="19" fillId="28" borderId="42" xfId="0" applyFont="1" applyFill="1" applyBorder="1" applyAlignment="1">
      <alignment horizontal="center" vertical="center"/>
    </xf>
    <xf numFmtId="0" fontId="19" fillId="3" borderId="42" xfId="0" applyFont="1" applyFill="1" applyBorder="1" applyAlignment="1">
      <alignment horizontal="center" vertical="center"/>
    </xf>
    <xf numFmtId="0" fontId="19" fillId="33" borderId="42" xfId="0" applyFont="1" applyFill="1" applyBorder="1" applyAlignment="1">
      <alignment horizontal="center" vertical="center"/>
    </xf>
    <xf numFmtId="0" fontId="19" fillId="20" borderId="42" xfId="0" applyFont="1" applyFill="1" applyBorder="1" applyAlignment="1">
      <alignment horizontal="center" vertical="center"/>
    </xf>
    <xf numFmtId="0" fontId="19" fillId="35" borderId="42" xfId="0" applyFont="1" applyFill="1" applyBorder="1" applyAlignment="1">
      <alignment horizontal="center" vertical="center"/>
    </xf>
    <xf numFmtId="0" fontId="19" fillId="29" borderId="42" xfId="0" applyFont="1" applyFill="1" applyBorder="1" applyAlignment="1">
      <alignment horizontal="center" vertical="center"/>
    </xf>
    <xf numFmtId="0" fontId="19" fillId="36" borderId="42" xfId="0" applyFont="1" applyFill="1" applyBorder="1" applyAlignment="1">
      <alignment horizontal="center" vertical="center"/>
    </xf>
    <xf numFmtId="0" fontId="19" fillId="37" borderId="43" xfId="0" applyFont="1" applyFill="1" applyBorder="1" applyAlignment="1">
      <alignment horizontal="center" vertical="center"/>
    </xf>
    <xf numFmtId="0" fontId="19" fillId="33" borderId="94" xfId="0" applyFont="1" applyFill="1" applyBorder="1" applyAlignment="1">
      <alignment horizontal="center" vertical="center"/>
    </xf>
    <xf numFmtId="0" fontId="56" fillId="0" borderId="24" xfId="0" applyFont="1" applyBorder="1"/>
    <xf numFmtId="9" fontId="56" fillId="0" borderId="1" xfId="1" applyFont="1" applyBorder="1"/>
    <xf numFmtId="49" fontId="56" fillId="0" borderId="11" xfId="0" applyNumberFormat="1" applyFont="1" applyBorder="1" applyAlignment="1">
      <alignment horizontal="center" vertical="center"/>
    </xf>
    <xf numFmtId="49" fontId="56" fillId="0" borderId="1" xfId="0" applyNumberFormat="1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6" fillId="0" borderId="52" xfId="0" applyFont="1" applyBorder="1"/>
    <xf numFmtId="0" fontId="56" fillId="0" borderId="53" xfId="0" applyFont="1" applyBorder="1"/>
    <xf numFmtId="0" fontId="56" fillId="0" borderId="54" xfId="0" applyFont="1" applyBorder="1"/>
    <xf numFmtId="0" fontId="19" fillId="28" borderId="3" xfId="0" applyFont="1" applyFill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49" fontId="19" fillId="38" borderId="4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56" fillId="0" borderId="40" xfId="0" applyFont="1" applyBorder="1"/>
    <xf numFmtId="0" fontId="56" fillId="0" borderId="21" xfId="0" applyFont="1" applyBorder="1" applyAlignment="1">
      <alignment horizontal="center"/>
    </xf>
    <xf numFmtId="0" fontId="19" fillId="41" borderId="74" xfId="0" applyFont="1" applyFill="1" applyBorder="1" applyAlignment="1">
      <alignment horizontal="center" vertical="center"/>
    </xf>
    <xf numFmtId="0" fontId="19" fillId="39" borderId="74" xfId="0" applyFont="1" applyFill="1" applyBorder="1" applyAlignment="1">
      <alignment horizontal="center" vertical="center"/>
    </xf>
    <xf numFmtId="49" fontId="19" fillId="0" borderId="9" xfId="0" applyNumberFormat="1" applyFont="1" applyBorder="1" applyAlignment="1">
      <alignment horizontal="left" vertical="center"/>
    </xf>
    <xf numFmtId="0" fontId="56" fillId="0" borderId="80" xfId="0" applyFont="1" applyBorder="1"/>
    <xf numFmtId="0" fontId="83" fillId="38" borderId="44" xfId="0" applyFont="1" applyFill="1" applyBorder="1" applyAlignment="1">
      <alignment horizontal="center" vertical="center"/>
    </xf>
    <xf numFmtId="0" fontId="19" fillId="39" borderId="45" xfId="0" applyFont="1" applyFill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/>
    </xf>
    <xf numFmtId="0" fontId="56" fillId="0" borderId="81" xfId="0" applyFont="1" applyBorder="1"/>
    <xf numFmtId="0" fontId="56" fillId="0" borderId="82" xfId="0" applyFont="1" applyBorder="1"/>
    <xf numFmtId="0" fontId="83" fillId="38" borderId="41" xfId="0" applyFont="1" applyFill="1" applyBorder="1" applyAlignment="1">
      <alignment horizontal="center" vertical="center"/>
    </xf>
    <xf numFmtId="0" fontId="19" fillId="39" borderId="43" xfId="0" applyFont="1" applyFill="1" applyBorder="1" applyAlignment="1">
      <alignment horizontal="center" vertical="center"/>
    </xf>
    <xf numFmtId="0" fontId="19" fillId="28" borderId="41" xfId="0" applyFont="1" applyFill="1" applyBorder="1" applyAlignment="1">
      <alignment horizontal="center" vertical="center"/>
    </xf>
    <xf numFmtId="0" fontId="19" fillId="38" borderId="76" xfId="0" applyFont="1" applyFill="1" applyBorder="1" applyAlignment="1">
      <alignment horizontal="center" vertical="center"/>
    </xf>
    <xf numFmtId="0" fontId="80" fillId="42" borderId="76" xfId="0" applyFont="1" applyFill="1" applyBorder="1" applyAlignment="1">
      <alignment horizontal="center" vertical="center"/>
    </xf>
    <xf numFmtId="0" fontId="19" fillId="39" borderId="88" xfId="0" applyFont="1" applyFill="1" applyBorder="1" applyAlignment="1">
      <alignment horizontal="center" vertical="center"/>
    </xf>
    <xf numFmtId="0" fontId="19" fillId="28" borderId="78" xfId="0" applyFont="1" applyFill="1" applyBorder="1" applyAlignment="1">
      <alignment horizontal="center" vertical="center"/>
    </xf>
    <xf numFmtId="0" fontId="19" fillId="35" borderId="74" xfId="0" applyFont="1" applyFill="1" applyBorder="1" applyAlignment="1">
      <alignment horizontal="center" vertical="center"/>
    </xf>
    <xf numFmtId="49" fontId="19" fillId="0" borderId="89" xfId="0" applyNumberFormat="1" applyFont="1" applyBorder="1" applyAlignment="1">
      <alignment horizontal="center" vertical="center"/>
    </xf>
    <xf numFmtId="49" fontId="19" fillId="0" borderId="31" xfId="0" applyNumberFormat="1" applyFont="1" applyBorder="1" applyAlignment="1">
      <alignment horizontal="center" vertical="center"/>
    </xf>
    <xf numFmtId="166" fontId="19" fillId="0" borderId="90" xfId="0" applyNumberFormat="1" applyFont="1" applyBorder="1" applyAlignment="1">
      <alignment horizontal="center" vertical="center"/>
    </xf>
    <xf numFmtId="49" fontId="19" fillId="0" borderId="44" xfId="0" applyNumberFormat="1" applyFont="1" applyBorder="1" applyAlignment="1">
      <alignment horizontal="center" vertical="center"/>
    </xf>
    <xf numFmtId="181" fontId="19" fillId="0" borderId="3" xfId="0" applyNumberFormat="1" applyFont="1" applyBorder="1" applyAlignment="1">
      <alignment horizontal="center" vertical="center"/>
    </xf>
    <xf numFmtId="166" fontId="19" fillId="0" borderId="45" xfId="0" applyNumberFormat="1" applyFont="1" applyBorder="1" applyAlignment="1">
      <alignment horizontal="center" vertical="center"/>
    </xf>
    <xf numFmtId="49" fontId="19" fillId="0" borderId="48" xfId="0" applyNumberFormat="1" applyFont="1" applyBorder="1" applyAlignment="1">
      <alignment horizontal="center" vertical="center"/>
    </xf>
    <xf numFmtId="181" fontId="19" fillId="0" borderId="50" xfId="0" applyNumberFormat="1" applyFont="1" applyBorder="1" applyAlignment="1">
      <alignment horizontal="center" vertical="center"/>
    </xf>
    <xf numFmtId="49" fontId="19" fillId="0" borderId="69" xfId="0" applyNumberFormat="1" applyFont="1" applyBorder="1" applyAlignment="1">
      <alignment horizontal="center" vertical="center"/>
    </xf>
    <xf numFmtId="0" fontId="56" fillId="0" borderId="92" xfId="0" applyFont="1" applyBorder="1"/>
    <xf numFmtId="0" fontId="56" fillId="0" borderId="93" xfId="0" applyFont="1" applyBorder="1"/>
    <xf numFmtId="0" fontId="19" fillId="37" borderId="74" xfId="0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left" vertical="center"/>
    </xf>
    <xf numFmtId="0" fontId="83" fillId="45" borderId="44" xfId="0" applyFont="1" applyFill="1" applyBorder="1" applyAlignment="1">
      <alignment horizontal="center" vertical="center"/>
    </xf>
    <xf numFmtId="0" fontId="40" fillId="46" borderId="6" xfId="0" applyFont="1" applyFill="1" applyBorder="1" applyAlignment="1">
      <alignment horizontal="center" vertical="center"/>
    </xf>
    <xf numFmtId="49" fontId="40" fillId="0" borderId="9" xfId="0" applyNumberFormat="1" applyFont="1" applyBorder="1" applyAlignment="1">
      <alignment horizontal="left" vertical="center"/>
    </xf>
    <xf numFmtId="0" fontId="40" fillId="47" borderId="45" xfId="0" applyFont="1" applyFill="1" applyBorder="1" applyAlignment="1">
      <alignment horizontal="center" vertical="center"/>
    </xf>
    <xf numFmtId="0" fontId="83" fillId="45" borderId="89" xfId="0" applyFont="1" applyFill="1" applyBorder="1" applyAlignment="1">
      <alignment horizontal="center" vertical="center"/>
    </xf>
    <xf numFmtId="0" fontId="40" fillId="46" borderId="32" xfId="0" applyFont="1" applyFill="1" applyBorder="1" applyAlignment="1">
      <alignment horizontal="center" vertical="center"/>
    </xf>
    <xf numFmtId="0" fontId="40" fillId="47" borderId="90" xfId="0" applyFont="1" applyFill="1" applyBorder="1" applyAlignment="1">
      <alignment horizontal="center" vertical="center"/>
    </xf>
    <xf numFmtId="0" fontId="40" fillId="47" borderId="62" xfId="0" applyFont="1" applyFill="1" applyBorder="1" applyAlignment="1">
      <alignment horizontal="center" vertical="center"/>
    </xf>
    <xf numFmtId="0" fontId="56" fillId="0" borderId="32" xfId="0" applyFont="1" applyBorder="1" applyAlignment="1">
      <alignment horizontal="center" vertical="center"/>
    </xf>
    <xf numFmtId="0" fontId="56" fillId="0" borderId="9" xfId="0" applyFont="1" applyBorder="1" applyAlignment="1">
      <alignment horizontal="center" vertical="center"/>
    </xf>
    <xf numFmtId="0" fontId="56" fillId="0" borderId="31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89" fillId="0" borderId="32" xfId="0" applyFont="1" applyBorder="1" applyAlignment="1">
      <alignment horizontal="center" vertical="center"/>
    </xf>
    <xf numFmtId="0" fontId="89" fillId="0" borderId="9" xfId="0" applyFont="1" applyBorder="1" applyAlignment="1">
      <alignment horizontal="center" vertical="center"/>
    </xf>
    <xf numFmtId="0" fontId="89" fillId="0" borderId="31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92" fillId="0" borderId="103" xfId="4" applyFont="1" applyAlignment="1">
      <alignment horizontal="center" vertical="center"/>
    </xf>
    <xf numFmtId="0" fontId="93" fillId="0" borderId="103" xfId="3" applyFont="1" applyBorder="1" applyAlignment="1">
      <alignment horizontal="center" vertical="center"/>
    </xf>
    <xf numFmtId="0" fontId="19" fillId="0" borderId="106" xfId="13" applyFont="1" applyAlignment="1">
      <alignment horizontal="center" vertical="center"/>
    </xf>
    <xf numFmtId="0" fontId="92" fillId="0" borderId="107" xfId="5" applyFont="1" applyBorder="1" applyAlignment="1">
      <alignment horizontal="center" vertical="center"/>
    </xf>
    <xf numFmtId="181" fontId="19" fillId="55" borderId="9" xfId="15" applyNumberFormat="1" applyFont="1" applyBorder="1" applyAlignment="1">
      <alignment horizontal="center" vertical="center"/>
    </xf>
    <xf numFmtId="166" fontId="94" fillId="50" borderId="90" xfId="8" applyNumberFormat="1" applyFont="1" applyBorder="1" applyAlignment="1">
      <alignment horizontal="center" vertical="center"/>
    </xf>
    <xf numFmtId="49" fontId="95" fillId="52" borderId="104" xfId="10" applyNumberFormat="1" applyFont="1" applyAlignment="1">
      <alignment horizontal="center" vertical="center"/>
    </xf>
    <xf numFmtId="181" fontId="19" fillId="55" borderId="3" xfId="15" applyNumberFormat="1" applyFont="1" applyBorder="1" applyAlignment="1">
      <alignment horizontal="center" vertical="center"/>
    </xf>
    <xf numFmtId="181" fontId="19" fillId="56" borderId="3" xfId="16" applyNumberFormat="1" applyFont="1" applyBorder="1" applyAlignment="1">
      <alignment horizontal="center" vertical="center"/>
    </xf>
    <xf numFmtId="49" fontId="80" fillId="53" borderId="105" xfId="11" applyNumberFormat="1" applyFont="1" applyAlignment="1">
      <alignment horizontal="center" vertical="center"/>
    </xf>
    <xf numFmtId="181" fontId="80" fillId="57" borderId="3" xfId="17" applyNumberFormat="1" applyFont="1" applyBorder="1" applyAlignment="1">
      <alignment horizontal="center" vertical="center"/>
    </xf>
    <xf numFmtId="166" fontId="96" fillId="49" borderId="45" xfId="7" applyNumberFormat="1" applyFont="1" applyBorder="1" applyAlignment="1">
      <alignment horizontal="center" vertical="center"/>
    </xf>
    <xf numFmtId="49" fontId="97" fillId="0" borderId="44" xfId="12" applyNumberFormat="1" applyFont="1" applyBorder="1" applyAlignment="1">
      <alignment horizontal="center" vertical="center"/>
    </xf>
    <xf numFmtId="181" fontId="80" fillId="54" borderId="3" xfId="14" applyNumberFormat="1" applyFont="1" applyBorder="1" applyAlignment="1">
      <alignment horizontal="center" vertical="center"/>
    </xf>
    <xf numFmtId="49" fontId="98" fillId="0" borderId="44" xfId="2" applyNumberFormat="1" applyFont="1" applyBorder="1" applyAlignment="1">
      <alignment horizontal="center" vertical="center"/>
    </xf>
    <xf numFmtId="166" fontId="99" fillId="48" borderId="45" xfId="6" applyNumberFormat="1" applyFont="1" applyBorder="1" applyAlignment="1">
      <alignment horizontal="center" vertical="center"/>
    </xf>
    <xf numFmtId="181" fontId="80" fillId="58" borderId="3" xfId="18" applyNumberFormat="1" applyFont="1" applyBorder="1" applyAlignment="1">
      <alignment horizontal="center" vertical="center"/>
    </xf>
    <xf numFmtId="49" fontId="100" fillId="51" borderId="104" xfId="9" applyNumberFormat="1" applyFont="1" applyAlignment="1">
      <alignment horizontal="center" vertical="center"/>
    </xf>
    <xf numFmtId="0" fontId="19" fillId="0" borderId="70" xfId="0" applyFont="1" applyBorder="1" applyAlignment="1">
      <alignment vertical="center"/>
    </xf>
    <xf numFmtId="0" fontId="19" fillId="39" borderId="108" xfId="0" applyFont="1" applyFill="1" applyBorder="1" applyAlignment="1">
      <alignment horizontal="center" vertical="center"/>
    </xf>
    <xf numFmtId="0" fontId="19" fillId="38" borderId="88" xfId="0" applyFont="1" applyFill="1" applyBorder="1" applyAlignment="1">
      <alignment horizontal="center" vertical="center"/>
    </xf>
    <xf numFmtId="0" fontId="19" fillId="0" borderId="3" xfId="0" applyFont="1" applyBorder="1"/>
    <xf numFmtId="0" fontId="19" fillId="28" borderId="88" xfId="0" applyFont="1" applyFill="1" applyBorder="1" applyAlignment="1">
      <alignment horizontal="center" vertical="center"/>
    </xf>
    <xf numFmtId="182" fontId="19" fillId="0" borderId="3" xfId="0" applyNumberFormat="1" applyFont="1" applyBorder="1" applyAlignment="1">
      <alignment horizontal="center" vertical="center"/>
    </xf>
    <xf numFmtId="0" fontId="56" fillId="0" borderId="1" xfId="0" applyFont="1" applyBorder="1" applyAlignment="1">
      <alignment horizontal="center"/>
    </xf>
    <xf numFmtId="0" fontId="19" fillId="39" borderId="4" xfId="0" applyFont="1" applyFill="1" applyBorder="1" applyAlignment="1">
      <alignment horizontal="center" vertical="center"/>
    </xf>
    <xf numFmtId="0" fontId="19" fillId="0" borderId="9" xfId="0" applyFont="1" applyBorder="1"/>
    <xf numFmtId="9" fontId="19" fillId="0" borderId="9" xfId="1" applyFont="1" applyBorder="1" applyAlignment="1">
      <alignment horizontal="center" vertical="center"/>
    </xf>
    <xf numFmtId="9" fontId="19" fillId="0" borderId="3" xfId="1" applyFont="1" applyBorder="1" applyAlignment="1">
      <alignment horizontal="center" vertical="center"/>
    </xf>
    <xf numFmtId="184" fontId="56" fillId="0" borderId="1" xfId="0" applyNumberFormat="1" applyFont="1" applyBorder="1" applyAlignment="1">
      <alignment horizontal="left" vertical="center"/>
    </xf>
    <xf numFmtId="49" fontId="40" fillId="0" borderId="9" xfId="0" applyNumberFormat="1" applyFont="1" applyBorder="1" applyAlignment="1">
      <alignment horizontal="center" vertical="center"/>
    </xf>
    <xf numFmtId="49" fontId="89" fillId="0" borderId="9" xfId="0" applyNumberFormat="1" applyFont="1" applyBorder="1" applyAlignment="1">
      <alignment horizontal="center" vertical="center"/>
    </xf>
    <xf numFmtId="0" fontId="56" fillId="0" borderId="1" xfId="0" applyFont="1" applyBorder="1" applyAlignment="1">
      <alignment horizontal="left"/>
    </xf>
    <xf numFmtId="0" fontId="19" fillId="38" borderId="1" xfId="0" applyFont="1" applyFill="1" applyBorder="1" applyAlignment="1">
      <alignment horizontal="center" vertical="center"/>
    </xf>
    <xf numFmtId="0" fontId="40" fillId="3" borderId="9" xfId="0" applyFont="1" applyFill="1" applyBorder="1" applyAlignment="1">
      <alignment horizontal="center" vertical="center"/>
    </xf>
    <xf numFmtId="0" fontId="40" fillId="3" borderId="20" xfId="0" applyFont="1" applyFill="1" applyBorder="1" applyAlignment="1">
      <alignment horizontal="center" vertical="center"/>
    </xf>
    <xf numFmtId="184" fontId="19" fillId="0" borderId="0" xfId="0" applyNumberFormat="1" applyFont="1" applyBorder="1" applyAlignment="1">
      <alignment horizontal="center"/>
    </xf>
    <xf numFmtId="184" fontId="19" fillId="0" borderId="122" xfId="0" applyNumberFormat="1" applyFont="1" applyBorder="1" applyAlignment="1">
      <alignment horizontal="left" vertical="top"/>
    </xf>
    <xf numFmtId="0" fontId="19" fillId="38" borderId="25" xfId="0" applyFont="1" applyFill="1" applyBorder="1" applyAlignment="1">
      <alignment horizontal="center" vertical="center"/>
    </xf>
    <xf numFmtId="0" fontId="19" fillId="0" borderId="120" xfId="0" applyFont="1" applyBorder="1" applyAlignment="1">
      <alignment vertical="center"/>
    </xf>
    <xf numFmtId="0" fontId="40" fillId="46" borderId="8" xfId="0" applyFont="1" applyFill="1" applyBorder="1" applyAlignment="1">
      <alignment horizontal="center" vertical="center"/>
    </xf>
    <xf numFmtId="184" fontId="19" fillId="0" borderId="121" xfId="0" applyNumberFormat="1" applyFont="1" applyBorder="1" applyAlignment="1">
      <alignment horizontal="center"/>
    </xf>
    <xf numFmtId="0" fontId="19" fillId="2" borderId="21" xfId="0" applyFont="1" applyFill="1" applyBorder="1" applyAlignment="1">
      <alignment horizontal="center" vertical="center"/>
    </xf>
    <xf numFmtId="0" fontId="19" fillId="38" borderId="7" xfId="0" applyFont="1" applyFill="1" applyBorder="1" applyAlignment="1">
      <alignment vertical="center"/>
    </xf>
    <xf numFmtId="0" fontId="40" fillId="46" borderId="62" xfId="0" applyFont="1" applyFill="1" applyBorder="1" applyAlignment="1">
      <alignment horizontal="center" vertical="center"/>
    </xf>
    <xf numFmtId="0" fontId="80" fillId="59" borderId="62" xfId="0" applyFont="1" applyFill="1" applyBorder="1" applyAlignment="1">
      <alignment horizontal="center" vertical="center"/>
    </xf>
    <xf numFmtId="0" fontId="40" fillId="60" borderId="62" xfId="0" applyFont="1" applyFill="1" applyBorder="1" applyAlignment="1">
      <alignment horizontal="center" vertical="center"/>
    </xf>
    <xf numFmtId="0" fontId="40" fillId="61" borderId="62" xfId="0" applyFont="1" applyFill="1" applyBorder="1" applyAlignment="1">
      <alignment horizontal="center" vertical="center"/>
    </xf>
    <xf numFmtId="0" fontId="40" fillId="45" borderId="62" xfId="0" applyFont="1" applyFill="1" applyBorder="1" applyAlignment="1">
      <alignment horizontal="center" vertical="center"/>
    </xf>
    <xf numFmtId="0" fontId="40" fillId="62" borderId="62" xfId="0" applyFont="1" applyFill="1" applyBorder="1" applyAlignment="1">
      <alignment horizontal="center" vertical="center"/>
    </xf>
    <xf numFmtId="0" fontId="80" fillId="63" borderId="62" xfId="0" applyFont="1" applyFill="1" applyBorder="1" applyAlignment="1">
      <alignment horizontal="center" vertical="center"/>
    </xf>
    <xf numFmtId="0" fontId="83" fillId="45" borderId="62" xfId="0" applyFont="1" applyFill="1" applyBorder="1" applyAlignment="1">
      <alignment horizontal="center" vertical="center"/>
    </xf>
    <xf numFmtId="0" fontId="40" fillId="2" borderId="62" xfId="0" applyFont="1" applyFill="1" applyBorder="1" applyAlignment="1">
      <alignment horizontal="center" vertical="center"/>
    </xf>
    <xf numFmtId="0" fontId="19" fillId="59" borderId="66" xfId="0" applyFont="1" applyFill="1" applyBorder="1" applyAlignment="1">
      <alignment horizontal="center" vertical="center"/>
    </xf>
    <xf numFmtId="0" fontId="19" fillId="59" borderId="100" xfId="0" applyFont="1" applyFill="1" applyBorder="1" applyAlignment="1">
      <alignment horizontal="center" vertical="center"/>
    </xf>
    <xf numFmtId="0" fontId="19" fillId="59" borderId="25" xfId="0" applyFont="1" applyFill="1" applyBorder="1" applyAlignment="1">
      <alignment horizontal="center" vertical="center"/>
    </xf>
    <xf numFmtId="0" fontId="19" fillId="59" borderId="147" xfId="0" applyFont="1" applyFill="1" applyBorder="1" applyAlignment="1">
      <alignment horizontal="center" vertical="center"/>
    </xf>
    <xf numFmtId="0" fontId="19" fillId="59" borderId="148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39" borderId="122" xfId="0" applyFont="1" applyFill="1" applyBorder="1" applyAlignment="1">
      <alignment horizontal="center" vertical="center"/>
    </xf>
    <xf numFmtId="0" fontId="40" fillId="38" borderId="62" xfId="0" applyFont="1" applyFill="1" applyBorder="1" applyAlignment="1">
      <alignment horizontal="center" vertical="center"/>
    </xf>
    <xf numFmtId="0" fontId="40" fillId="3" borderId="62" xfId="0" applyFont="1" applyFill="1" applyBorder="1" applyAlignment="1">
      <alignment horizontal="center" vertical="center"/>
    </xf>
    <xf numFmtId="0" fontId="40" fillId="67" borderId="62" xfId="0" applyFont="1" applyFill="1" applyBorder="1" applyAlignment="1">
      <alignment horizontal="center" vertical="center"/>
    </xf>
    <xf numFmtId="0" fontId="40" fillId="68" borderId="62" xfId="0" applyFont="1" applyFill="1" applyBorder="1" applyAlignment="1">
      <alignment horizontal="center" vertical="center"/>
    </xf>
    <xf numFmtId="0" fontId="40" fillId="38" borderId="66" xfId="0" applyFont="1" applyFill="1" applyBorder="1" applyAlignment="1">
      <alignment vertical="center"/>
    </xf>
    <xf numFmtId="0" fontId="40" fillId="38" borderId="25" xfId="0" applyFont="1" applyFill="1" applyBorder="1" applyAlignment="1">
      <alignment vertical="center"/>
    </xf>
    <xf numFmtId="0" fontId="40" fillId="21" borderId="62" xfId="0" applyFont="1" applyFill="1" applyBorder="1" applyAlignment="1">
      <alignment horizontal="center" vertical="center"/>
    </xf>
    <xf numFmtId="0" fontId="19" fillId="38" borderId="7" xfId="0" applyFont="1" applyFill="1" applyBorder="1" applyAlignment="1">
      <alignment horizontal="center" vertical="center"/>
    </xf>
    <xf numFmtId="0" fontId="19" fillId="38" borderId="11" xfId="0" applyFont="1" applyFill="1" applyBorder="1" applyAlignment="1">
      <alignment horizontal="center" vertical="center"/>
    </xf>
    <xf numFmtId="0" fontId="40" fillId="38" borderId="151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40" fillId="38" borderId="15" xfId="0" applyFont="1" applyFill="1" applyBorder="1" applyAlignment="1">
      <alignment horizontal="center" vertical="center"/>
    </xf>
    <xf numFmtId="0" fontId="40" fillId="38" borderId="7" xfId="0" applyFont="1" applyFill="1" applyBorder="1" applyAlignment="1">
      <alignment horizontal="center" vertical="center"/>
    </xf>
    <xf numFmtId="0" fontId="40" fillId="33" borderId="31" xfId="0" applyFont="1" applyFill="1" applyBorder="1" applyAlignment="1">
      <alignment horizontal="center" vertical="center"/>
    </xf>
    <xf numFmtId="0" fontId="40" fillId="33" borderId="28" xfId="0" applyFont="1" applyFill="1" applyBorder="1" applyAlignment="1">
      <alignment horizontal="center" vertical="center"/>
    </xf>
    <xf numFmtId="0" fontId="40" fillId="33" borderId="109" xfId="0" applyFont="1" applyFill="1" applyBorder="1" applyAlignment="1">
      <alignment horizontal="center" vertical="center"/>
    </xf>
    <xf numFmtId="0" fontId="19" fillId="38" borderId="2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40" fillId="38" borderId="11" xfId="0" applyFont="1" applyFill="1" applyBorder="1" applyAlignment="1">
      <alignment horizontal="center" vertical="center"/>
    </xf>
    <xf numFmtId="0" fontId="19" fillId="38" borderId="21" xfId="0" applyFont="1" applyFill="1" applyBorder="1" applyAlignment="1">
      <alignment horizontal="center" vertical="center"/>
    </xf>
    <xf numFmtId="0" fontId="83" fillId="2" borderId="52" xfId="0" applyFont="1" applyFill="1" applyBorder="1" applyAlignment="1">
      <alignment horizontal="center" vertical="center"/>
    </xf>
    <xf numFmtId="0" fontId="19" fillId="19" borderId="3" xfId="0" applyFont="1" applyFill="1" applyBorder="1" applyAlignment="1">
      <alignment horizontal="center" vertical="center"/>
    </xf>
    <xf numFmtId="0" fontId="19" fillId="38" borderId="25" xfId="0" applyFont="1" applyFill="1" applyBorder="1" applyAlignment="1">
      <alignment horizontal="center" vertical="center" wrapText="1"/>
    </xf>
    <xf numFmtId="0" fontId="80" fillId="3" borderId="3" xfId="0" applyFont="1" applyFill="1" applyBorder="1" applyAlignment="1">
      <alignment horizontal="center" vertical="center"/>
    </xf>
    <xf numFmtId="0" fontId="80" fillId="3" borderId="5" xfId="0" applyFont="1" applyFill="1" applyBorder="1" applyAlignment="1">
      <alignment horizontal="center" vertical="center"/>
    </xf>
    <xf numFmtId="0" fontId="40" fillId="38" borderId="152" xfId="0" applyFont="1" applyFill="1" applyBorder="1" applyAlignment="1">
      <alignment horizontal="center" vertical="center"/>
    </xf>
    <xf numFmtId="0" fontId="40" fillId="38" borderId="2" xfId="0" applyFont="1" applyFill="1" applyBorder="1" applyAlignment="1">
      <alignment horizontal="center" vertical="center"/>
    </xf>
    <xf numFmtId="49" fontId="19" fillId="37" borderId="4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63" fillId="69" borderId="23" xfId="0" applyFont="1" applyFill="1" applyBorder="1" applyAlignment="1"/>
    <xf numFmtId="0" fontId="63" fillId="69" borderId="0" xfId="0" applyFont="1" applyFill="1" applyBorder="1" applyAlignment="1"/>
    <xf numFmtId="0" fontId="69" fillId="69" borderId="4" xfId="0" applyFont="1" applyFill="1" applyBorder="1" applyAlignment="1"/>
    <xf numFmtId="0" fontId="69" fillId="69" borderId="6" xfId="0" applyFont="1" applyFill="1" applyBorder="1" applyAlignment="1"/>
    <xf numFmtId="0" fontId="63" fillId="0" borderId="32" xfId="0" applyFont="1" applyFill="1" applyBorder="1" applyAlignment="1"/>
    <xf numFmtId="0" fontId="35" fillId="5" borderId="3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49" fontId="2" fillId="37" borderId="4" xfId="0" applyNumberFormat="1" applyFont="1" applyFill="1" applyBorder="1" applyAlignment="1">
      <alignment horizontal="center" vertical="center"/>
    </xf>
    <xf numFmtId="0" fontId="107" fillId="16" borderId="0" xfId="0" applyFont="1" applyFill="1" applyAlignment="1">
      <alignment horizontal="center" vertical="center"/>
    </xf>
    <xf numFmtId="0" fontId="82" fillId="16" borderId="97" xfId="0" applyFont="1" applyFill="1" applyBorder="1" applyAlignment="1">
      <alignment horizontal="left" vertical="center"/>
    </xf>
    <xf numFmtId="0" fontId="82" fillId="16" borderId="0" xfId="0" applyFont="1" applyFill="1" applyBorder="1" applyAlignment="1">
      <alignment horizontal="left" vertical="center"/>
    </xf>
    <xf numFmtId="0" fontId="82" fillId="16" borderId="10" xfId="0" applyFont="1" applyFill="1" applyBorder="1" applyAlignment="1">
      <alignment horizontal="left" vertical="center"/>
    </xf>
    <xf numFmtId="0" fontId="40" fillId="45" borderId="99" xfId="0" applyFont="1" applyFill="1" applyBorder="1" applyAlignment="1">
      <alignment horizontal="center" vertical="center"/>
    </xf>
    <xf numFmtId="0" fontId="40" fillId="45" borderId="100" xfId="0" applyFont="1" applyFill="1" applyBorder="1" applyAlignment="1">
      <alignment horizontal="center" vertical="center"/>
    </xf>
    <xf numFmtId="0" fontId="40" fillId="45" borderId="25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40" fillId="45" borderId="4" xfId="0" applyFont="1" applyFill="1" applyBorder="1" applyAlignment="1">
      <alignment horizontal="center" vertical="center"/>
    </xf>
    <xf numFmtId="0" fontId="40" fillId="45" borderId="5" xfId="0" applyFont="1" applyFill="1" applyBorder="1" applyAlignment="1">
      <alignment horizontal="center" vertical="center"/>
    </xf>
    <xf numFmtId="0" fontId="40" fillId="45" borderId="6" xfId="0" applyFont="1" applyFill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40" fillId="45" borderId="102" xfId="0" applyFont="1" applyFill="1" applyBorder="1" applyAlignment="1">
      <alignment horizontal="center" vertical="center"/>
    </xf>
    <xf numFmtId="0" fontId="80" fillId="3" borderId="4" xfId="0" applyFont="1" applyFill="1" applyBorder="1" applyAlignment="1">
      <alignment horizontal="center" vertical="center"/>
    </xf>
    <xf numFmtId="0" fontId="80" fillId="3" borderId="5" xfId="0" applyFont="1" applyFill="1" applyBorder="1" applyAlignment="1">
      <alignment horizontal="center" vertical="center"/>
    </xf>
    <xf numFmtId="0" fontId="80" fillId="3" borderId="38" xfId="0" applyFont="1" applyFill="1" applyBorder="1" applyAlignment="1">
      <alignment horizontal="center" vertical="center"/>
    </xf>
    <xf numFmtId="0" fontId="80" fillId="3" borderId="6" xfId="0" applyFont="1" applyFill="1" applyBorder="1" applyAlignment="1">
      <alignment horizontal="center" vertical="center"/>
    </xf>
    <xf numFmtId="49" fontId="19" fillId="37" borderId="4" xfId="0" applyNumberFormat="1" applyFont="1" applyFill="1" applyBorder="1" applyAlignment="1">
      <alignment horizontal="center" vertical="center"/>
    </xf>
    <xf numFmtId="49" fontId="19" fillId="37" borderId="6" xfId="0" applyNumberFormat="1" applyFont="1" applyFill="1" applyBorder="1" applyAlignment="1">
      <alignment horizontal="center" vertical="center"/>
    </xf>
    <xf numFmtId="0" fontId="80" fillId="3" borderId="15" xfId="0" applyFont="1" applyFill="1" applyBorder="1" applyAlignment="1">
      <alignment horizontal="center" vertical="center"/>
    </xf>
    <xf numFmtId="0" fontId="80" fillId="3" borderId="7" xfId="0" applyFont="1" applyFill="1" applyBorder="1" applyAlignment="1">
      <alignment horizontal="center" vertical="center"/>
    </xf>
    <xf numFmtId="0" fontId="80" fillId="3" borderId="11" xfId="0" applyFont="1" applyFill="1" applyBorder="1" applyAlignment="1">
      <alignment horizontal="center" vertical="center"/>
    </xf>
    <xf numFmtId="0" fontId="80" fillId="3" borderId="41" xfId="0" applyFont="1" applyFill="1" applyBorder="1" applyAlignment="1">
      <alignment horizontal="center" vertical="center"/>
    </xf>
    <xf numFmtId="0" fontId="80" fillId="3" borderId="57" xfId="0" applyFont="1" applyFill="1" applyBorder="1" applyAlignment="1">
      <alignment horizontal="center" vertical="center"/>
    </xf>
    <xf numFmtId="0" fontId="82" fillId="16" borderId="98" xfId="0" applyFont="1" applyFill="1" applyBorder="1" applyAlignment="1">
      <alignment horizontal="left" vertical="center"/>
    </xf>
    <xf numFmtId="0" fontId="82" fillId="16" borderId="7" xfId="0" applyFont="1" applyFill="1" applyBorder="1" applyAlignment="1">
      <alignment horizontal="left" vertical="center"/>
    </xf>
    <xf numFmtId="0" fontId="40" fillId="38" borderId="15" xfId="0" applyFont="1" applyFill="1" applyBorder="1" applyAlignment="1">
      <alignment horizontal="center" vertical="center"/>
    </xf>
    <xf numFmtId="0" fontId="40" fillId="38" borderId="7" xfId="0" applyFont="1" applyFill="1" applyBorder="1" applyAlignment="1">
      <alignment horizontal="center" vertical="center"/>
    </xf>
    <xf numFmtId="0" fontId="40" fillId="38" borderId="11" xfId="0" applyFont="1" applyFill="1" applyBorder="1" applyAlignment="1">
      <alignment horizontal="center" vertical="center"/>
    </xf>
    <xf numFmtId="0" fontId="40" fillId="38" borderId="2" xfId="0" applyFont="1" applyFill="1" applyBorder="1" applyAlignment="1">
      <alignment horizontal="center" vertical="center"/>
    </xf>
    <xf numFmtId="0" fontId="40" fillId="38" borderId="66" xfId="0" applyFont="1" applyFill="1" applyBorder="1" applyAlignment="1">
      <alignment horizontal="center" vertical="center"/>
    </xf>
    <xf numFmtId="0" fontId="40" fillId="38" borderId="25" xfId="0" applyFont="1" applyFill="1" applyBorder="1" applyAlignment="1">
      <alignment horizontal="center" vertical="center"/>
    </xf>
    <xf numFmtId="0" fontId="40" fillId="66" borderId="152" xfId="0" applyFont="1" applyFill="1" applyBorder="1" applyAlignment="1">
      <alignment horizontal="center" vertical="center"/>
    </xf>
    <xf numFmtId="0" fontId="40" fillId="66" borderId="143" xfId="0" applyFont="1" applyFill="1" applyBorder="1" applyAlignment="1">
      <alignment horizontal="center" vertical="center"/>
    </xf>
    <xf numFmtId="0" fontId="40" fillId="66" borderId="144" xfId="0" applyFont="1" applyFill="1" applyBorder="1" applyAlignment="1">
      <alignment horizontal="center" vertical="center"/>
    </xf>
    <xf numFmtId="0" fontId="40" fillId="38" borderId="151" xfId="0" applyFont="1" applyFill="1" applyBorder="1" applyAlignment="1">
      <alignment horizontal="center" vertical="center"/>
    </xf>
    <xf numFmtId="0" fontId="40" fillId="38" borderId="100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38" borderId="23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40" fillId="38" borderId="152" xfId="0" applyFont="1" applyFill="1" applyBorder="1" applyAlignment="1">
      <alignment horizontal="center" vertical="center"/>
    </xf>
    <xf numFmtId="0" fontId="40" fillId="38" borderId="153" xfId="0" applyFont="1" applyFill="1" applyBorder="1" applyAlignment="1">
      <alignment horizontal="center" vertical="center"/>
    </xf>
    <xf numFmtId="0" fontId="40" fillId="33" borderId="31" xfId="0" applyFont="1" applyFill="1" applyBorder="1" applyAlignment="1">
      <alignment horizontal="center" vertical="center"/>
    </xf>
    <xf numFmtId="0" fontId="40" fillId="33" borderId="28" xfId="0" applyFont="1" applyFill="1" applyBorder="1" applyAlignment="1">
      <alignment horizontal="center" vertical="center"/>
    </xf>
    <xf numFmtId="0" fontId="40" fillId="33" borderId="109" xfId="0" applyFont="1" applyFill="1" applyBorder="1" applyAlignment="1">
      <alignment horizontal="center" vertical="center"/>
    </xf>
    <xf numFmtId="0" fontId="19" fillId="38" borderId="2" xfId="0" applyFont="1" applyFill="1" applyBorder="1" applyAlignment="1">
      <alignment horizontal="center" vertical="center"/>
    </xf>
    <xf numFmtId="0" fontId="19" fillId="38" borderId="7" xfId="0" applyFont="1" applyFill="1" applyBorder="1" applyAlignment="1">
      <alignment horizontal="center" vertical="center"/>
    </xf>
    <xf numFmtId="0" fontId="19" fillId="38" borderId="11" xfId="0" applyFont="1" applyFill="1" applyBorder="1" applyAlignment="1">
      <alignment horizontal="center" vertical="center"/>
    </xf>
    <xf numFmtId="0" fontId="40" fillId="33" borderId="17" xfId="0" applyFont="1" applyFill="1" applyBorder="1" applyAlignment="1">
      <alignment horizontal="center" vertical="center"/>
    </xf>
    <xf numFmtId="0" fontId="40" fillId="33" borderId="18" xfId="0" applyFont="1" applyFill="1" applyBorder="1" applyAlignment="1">
      <alignment horizontal="center" vertical="center"/>
    </xf>
    <xf numFmtId="0" fontId="40" fillId="33" borderId="148" xfId="0" applyFont="1" applyFill="1" applyBorder="1" applyAlignment="1">
      <alignment horizontal="center" vertical="center"/>
    </xf>
    <xf numFmtId="49" fontId="40" fillId="0" borderId="67" xfId="0" applyNumberFormat="1" applyFont="1" applyBorder="1" applyAlignment="1">
      <alignment horizontal="center" vertical="center"/>
    </xf>
    <xf numFmtId="49" fontId="40" fillId="0" borderId="6" xfId="0" applyNumberFormat="1" applyFont="1" applyBorder="1" applyAlignment="1">
      <alignment horizontal="center" vertical="center"/>
    </xf>
    <xf numFmtId="49" fontId="40" fillId="0" borderId="120" xfId="0" applyNumberFormat="1" applyFont="1" applyBorder="1" applyAlignment="1">
      <alignment horizontal="center" vertical="center"/>
    </xf>
    <xf numFmtId="49" fontId="40" fillId="0" borderId="121" xfId="0" applyNumberFormat="1" applyFont="1" applyBorder="1" applyAlignment="1">
      <alignment horizontal="center" vertical="center"/>
    </xf>
    <xf numFmtId="0" fontId="40" fillId="15" borderId="4" xfId="0" applyFont="1" applyFill="1" applyBorder="1" applyAlignment="1">
      <alignment horizontal="center" vertical="center"/>
    </xf>
    <xf numFmtId="0" fontId="40" fillId="15" borderId="6" xfId="0" applyFont="1" applyFill="1" applyBorder="1" applyAlignment="1">
      <alignment horizontal="center" vertical="center"/>
    </xf>
    <xf numFmtId="0" fontId="40" fillId="38" borderId="23" xfId="0" applyFont="1" applyFill="1" applyBorder="1" applyAlignment="1">
      <alignment horizontal="center" vertical="center"/>
    </xf>
    <xf numFmtId="0" fontId="40" fillId="38" borderId="0" xfId="0" applyFont="1" applyFill="1" applyBorder="1" applyAlignment="1">
      <alignment horizontal="center" vertical="center"/>
    </xf>
    <xf numFmtId="0" fontId="40" fillId="38" borderId="10" xfId="0" applyFont="1" applyFill="1" applyBorder="1" applyAlignment="1">
      <alignment horizontal="center" vertical="center"/>
    </xf>
    <xf numFmtId="0" fontId="40" fillId="11" borderId="151" xfId="0" applyFont="1" applyFill="1" applyBorder="1" applyAlignment="1">
      <alignment horizontal="center" vertical="center"/>
    </xf>
    <xf numFmtId="0" fontId="40" fillId="11" borderId="25" xfId="0" applyFont="1" applyFill="1" applyBorder="1" applyAlignment="1">
      <alignment horizontal="center" vertical="center"/>
    </xf>
    <xf numFmtId="0" fontId="84" fillId="15" borderId="3" xfId="0" applyFont="1" applyFill="1" applyBorder="1" applyAlignment="1">
      <alignment horizontal="center" vertical="center"/>
    </xf>
    <xf numFmtId="0" fontId="84" fillId="2" borderId="8" xfId="0" applyFont="1" applyFill="1" applyBorder="1" applyAlignment="1">
      <alignment horizontal="center" vertical="center"/>
    </xf>
    <xf numFmtId="0" fontId="84" fillId="2" borderId="9" xfId="0" applyFont="1" applyFill="1" applyBorder="1" applyAlignment="1">
      <alignment horizontal="center" vertical="center"/>
    </xf>
    <xf numFmtId="49" fontId="19" fillId="43" borderId="71" xfId="0" applyNumberFormat="1" applyFont="1" applyFill="1" applyBorder="1" applyAlignment="1">
      <alignment horizontal="center" vertical="center"/>
    </xf>
    <xf numFmtId="49" fontId="19" fillId="43" borderId="95" xfId="0" applyNumberFormat="1" applyFont="1" applyFill="1" applyBorder="1" applyAlignment="1">
      <alignment horizontal="center" vertical="center"/>
    </xf>
    <xf numFmtId="49" fontId="19" fillId="41" borderId="71" xfId="0" applyNumberFormat="1" applyFont="1" applyFill="1" applyBorder="1" applyAlignment="1">
      <alignment horizontal="center" vertical="center"/>
    </xf>
    <xf numFmtId="49" fontId="19" fillId="41" borderId="95" xfId="0" applyNumberFormat="1" applyFont="1" applyFill="1" applyBorder="1" applyAlignment="1">
      <alignment horizontal="center" vertical="center"/>
    </xf>
    <xf numFmtId="0" fontId="83" fillId="38" borderId="76" xfId="0" applyFont="1" applyFill="1" applyBorder="1" applyAlignment="1">
      <alignment horizontal="center" vertical="center"/>
    </xf>
    <xf numFmtId="0" fontId="83" fillId="38" borderId="77" xfId="0" applyFont="1" applyFill="1" applyBorder="1" applyAlignment="1">
      <alignment horizontal="center" vertical="center"/>
    </xf>
    <xf numFmtId="0" fontId="83" fillId="38" borderId="78" xfId="0" applyFont="1" applyFill="1" applyBorder="1" applyAlignment="1">
      <alignment horizontal="center" vertical="center"/>
    </xf>
    <xf numFmtId="0" fontId="40" fillId="45" borderId="3" xfId="0" applyFont="1" applyFill="1" applyBorder="1" applyAlignment="1">
      <alignment horizontal="center" vertical="center"/>
    </xf>
    <xf numFmtId="0" fontId="82" fillId="16" borderId="11" xfId="0" applyFont="1" applyFill="1" applyBorder="1" applyAlignment="1">
      <alignment horizontal="left" vertical="center"/>
    </xf>
    <xf numFmtId="0" fontId="40" fillId="45" borderId="84" xfId="0" applyFont="1" applyFill="1" applyBorder="1" applyAlignment="1">
      <alignment horizontal="center" vertical="center"/>
    </xf>
    <xf numFmtId="0" fontId="40" fillId="45" borderId="85" xfId="0" applyFont="1" applyFill="1" applyBorder="1" applyAlignment="1">
      <alignment horizontal="center" vertical="center"/>
    </xf>
    <xf numFmtId="0" fontId="40" fillId="45" borderId="86" xfId="0" applyFont="1" applyFill="1" applyBorder="1" applyAlignment="1">
      <alignment horizontal="center" vertical="center"/>
    </xf>
    <xf numFmtId="0" fontId="19" fillId="0" borderId="57" xfId="0" applyFont="1" applyBorder="1" applyAlignment="1">
      <alignment horizontal="center" vertical="center"/>
    </xf>
    <xf numFmtId="0" fontId="19" fillId="0" borderId="70" xfId="0" applyFont="1" applyBorder="1" applyAlignment="1">
      <alignment horizontal="center" vertical="center"/>
    </xf>
    <xf numFmtId="0" fontId="40" fillId="45" borderId="97" xfId="0" applyFont="1" applyFill="1" applyBorder="1" applyAlignment="1">
      <alignment horizontal="center" vertical="center"/>
    </xf>
    <xf numFmtId="0" fontId="40" fillId="45" borderId="0" xfId="0" applyFont="1" applyFill="1" applyBorder="1" applyAlignment="1">
      <alignment horizontal="center" vertical="center"/>
    </xf>
    <xf numFmtId="0" fontId="40" fillId="45" borderId="10" xfId="0" applyFont="1" applyFill="1" applyBorder="1" applyAlignment="1">
      <alignment horizontal="center" vertical="center"/>
    </xf>
    <xf numFmtId="0" fontId="83" fillId="80" borderId="122" xfId="0" applyFont="1" applyFill="1" applyBorder="1" applyAlignment="1">
      <alignment horizontal="center" vertical="center"/>
    </xf>
    <xf numFmtId="0" fontId="40" fillId="42" borderId="100" xfId="0" applyFont="1" applyFill="1" applyBorder="1" applyAlignment="1">
      <alignment horizontal="center" vertical="center"/>
    </xf>
    <xf numFmtId="0" fontId="40" fillId="42" borderId="28" xfId="0" applyFont="1" applyFill="1" applyBorder="1" applyAlignment="1">
      <alignment horizontal="center" vertical="center"/>
    </xf>
    <xf numFmtId="0" fontId="80" fillId="3" borderId="3" xfId="0" applyFont="1" applyFill="1" applyBorder="1" applyAlignment="1">
      <alignment horizontal="center" vertical="center"/>
    </xf>
    <xf numFmtId="166" fontId="19" fillId="38" borderId="8" xfId="0" applyNumberFormat="1" applyFont="1" applyFill="1" applyBorder="1" applyAlignment="1">
      <alignment horizontal="center" vertical="center"/>
    </xf>
    <xf numFmtId="166" fontId="19" fillId="38" borderId="20" xfId="0" applyNumberFormat="1" applyFont="1" applyFill="1" applyBorder="1" applyAlignment="1">
      <alignment horizontal="center" vertical="center"/>
    </xf>
    <xf numFmtId="166" fontId="19" fillId="38" borderId="9" xfId="0" applyNumberFormat="1" applyFont="1" applyFill="1" applyBorder="1" applyAlignment="1">
      <alignment horizontal="center" vertical="center"/>
    </xf>
    <xf numFmtId="0" fontId="19" fillId="38" borderId="25" xfId="0" applyFont="1" applyFill="1" applyBorder="1" applyAlignment="1">
      <alignment horizontal="center" vertical="center" wrapText="1"/>
    </xf>
    <xf numFmtId="0" fontId="19" fillId="38" borderId="109" xfId="0" applyFont="1" applyFill="1" applyBorder="1" applyAlignment="1">
      <alignment horizontal="center" vertical="center" wrapText="1"/>
    </xf>
    <xf numFmtId="0" fontId="19" fillId="38" borderId="17" xfId="0" applyFont="1" applyFill="1" applyBorder="1" applyAlignment="1">
      <alignment horizontal="center" vertical="center"/>
    </xf>
    <xf numFmtId="0" fontId="19" fillId="38" borderId="18" xfId="0" applyFont="1" applyFill="1" applyBorder="1" applyAlignment="1">
      <alignment horizontal="center" vertical="center"/>
    </xf>
    <xf numFmtId="0" fontId="19" fillId="38" borderId="148" xfId="0" applyFont="1" applyFill="1" applyBorder="1" applyAlignment="1">
      <alignment horizontal="center" vertical="center"/>
    </xf>
    <xf numFmtId="0" fontId="80" fillId="3" borderId="84" xfId="0" applyFont="1" applyFill="1" applyBorder="1" applyAlignment="1">
      <alignment horizontal="center" vertical="center"/>
    </xf>
    <xf numFmtId="0" fontId="80" fillId="3" borderId="85" xfId="0" applyFont="1" applyFill="1" applyBorder="1" applyAlignment="1">
      <alignment horizontal="center" vertical="center"/>
    </xf>
    <xf numFmtId="0" fontId="80" fillId="3" borderId="86" xfId="0" applyFont="1" applyFill="1" applyBorder="1" applyAlignment="1">
      <alignment horizontal="center" vertical="center"/>
    </xf>
    <xf numFmtId="0" fontId="80" fillId="25" borderId="12" xfId="0" applyFont="1" applyFill="1" applyBorder="1" applyAlignment="1">
      <alignment horizontal="center" vertical="center"/>
    </xf>
    <xf numFmtId="0" fontId="80" fillId="25" borderId="13" xfId="0" applyFont="1" applyFill="1" applyBorder="1" applyAlignment="1">
      <alignment horizontal="center" vertical="center"/>
    </xf>
    <xf numFmtId="0" fontId="82" fillId="16" borderId="2" xfId="0" applyFont="1" applyFill="1" applyBorder="1" applyAlignment="1">
      <alignment horizontal="left" vertical="center"/>
    </xf>
    <xf numFmtId="0" fontId="19" fillId="20" borderId="23" xfId="0" applyFont="1" applyFill="1" applyBorder="1" applyAlignment="1">
      <alignment horizontal="center"/>
    </xf>
    <xf numFmtId="0" fontId="19" fillId="20" borderId="10" xfId="0" applyFont="1" applyFill="1" applyBorder="1" applyAlignment="1">
      <alignment horizontal="center"/>
    </xf>
    <xf numFmtId="0" fontId="80" fillId="25" borderId="15" xfId="0" applyFont="1" applyFill="1" applyBorder="1" applyAlignment="1">
      <alignment horizontal="center" vertical="center"/>
    </xf>
    <xf numFmtId="0" fontId="80" fillId="25" borderId="7" xfId="0" applyFont="1" applyFill="1" applyBorder="1" applyAlignment="1">
      <alignment horizontal="center" vertical="center"/>
    </xf>
    <xf numFmtId="0" fontId="80" fillId="25" borderId="11" xfId="0" applyFont="1" applyFill="1" applyBorder="1" applyAlignment="1">
      <alignment horizontal="center" vertical="center"/>
    </xf>
    <xf numFmtId="0" fontId="19" fillId="38" borderId="21" xfId="0" applyFont="1" applyFill="1" applyBorder="1" applyAlignment="1">
      <alignment horizontal="center" vertical="center"/>
    </xf>
    <xf numFmtId="0" fontId="19" fillId="38" borderId="167" xfId="0" applyFont="1" applyFill="1" applyBorder="1" applyAlignment="1">
      <alignment horizontal="center" vertical="center"/>
    </xf>
    <xf numFmtId="0" fontId="82" fillId="16" borderId="99" xfId="0" applyFont="1" applyFill="1" applyBorder="1" applyAlignment="1">
      <alignment horizontal="left" vertical="center"/>
    </xf>
    <xf numFmtId="0" fontId="82" fillId="16" borderId="100" xfId="0" applyFont="1" applyFill="1" applyBorder="1" applyAlignment="1">
      <alignment horizontal="left" vertical="center"/>
    </xf>
    <xf numFmtId="0" fontId="82" fillId="16" borderId="25" xfId="0" applyFont="1" applyFill="1" applyBorder="1" applyAlignment="1">
      <alignment horizontal="left" vertical="center"/>
    </xf>
    <xf numFmtId="0" fontId="80" fillId="25" borderId="29" xfId="0" applyFont="1" applyFill="1" applyBorder="1" applyAlignment="1">
      <alignment horizontal="center" vertical="center"/>
    </xf>
    <xf numFmtId="0" fontId="80" fillId="25" borderId="27" xfId="0" applyFont="1" applyFill="1" applyBorder="1" applyAlignment="1">
      <alignment horizontal="center" vertical="center"/>
    </xf>
    <xf numFmtId="0" fontId="80" fillId="25" borderId="30" xfId="0" applyFont="1" applyFill="1" applyBorder="1" applyAlignment="1">
      <alignment horizontal="center" vertical="center"/>
    </xf>
    <xf numFmtId="0" fontId="80" fillId="25" borderId="4" xfId="0" applyFont="1" applyFill="1" applyBorder="1" applyAlignment="1">
      <alignment horizontal="center" vertical="center"/>
    </xf>
    <xf numFmtId="0" fontId="80" fillId="25" borderId="5" xfId="0" applyFont="1" applyFill="1" applyBorder="1" applyAlignment="1">
      <alignment horizontal="center" vertical="center"/>
    </xf>
    <xf numFmtId="0" fontId="80" fillId="25" borderId="6" xfId="0" applyFont="1" applyFill="1" applyBorder="1" applyAlignment="1">
      <alignment horizontal="center" vertical="center"/>
    </xf>
    <xf numFmtId="0" fontId="80" fillId="16" borderId="34" xfId="0" applyFont="1" applyFill="1" applyBorder="1" applyAlignment="1">
      <alignment horizontal="center"/>
    </xf>
    <xf numFmtId="0" fontId="80" fillId="16" borderId="13" xfId="0" applyFont="1" applyFill="1" applyBorder="1" applyAlignment="1">
      <alignment horizontal="center"/>
    </xf>
    <xf numFmtId="0" fontId="80" fillId="16" borderId="14" xfId="0" applyFont="1" applyFill="1" applyBorder="1" applyAlignment="1">
      <alignment horizontal="center"/>
    </xf>
    <xf numFmtId="0" fontId="19" fillId="38" borderId="4" xfId="0" applyFont="1" applyFill="1" applyBorder="1" applyAlignment="1">
      <alignment horizontal="center" vertical="center"/>
    </xf>
    <xf numFmtId="0" fontId="19" fillId="38" borderId="6" xfId="0" applyFont="1" applyFill="1" applyBorder="1" applyAlignment="1">
      <alignment horizontal="center" vertical="center"/>
    </xf>
    <xf numFmtId="0" fontId="80" fillId="3" borderId="23" xfId="0" applyFont="1" applyFill="1" applyBorder="1" applyAlignment="1">
      <alignment horizontal="center" vertical="center"/>
    </xf>
    <xf numFmtId="0" fontId="80" fillId="3" borderId="0" xfId="0" applyFont="1" applyFill="1" applyBorder="1" applyAlignment="1">
      <alignment horizontal="center" vertical="center"/>
    </xf>
    <xf numFmtId="0" fontId="80" fillId="3" borderId="10" xfId="0" applyFont="1" applyFill="1" applyBorder="1" applyAlignment="1">
      <alignment horizontal="center" vertical="center"/>
    </xf>
    <xf numFmtId="0" fontId="82" fillId="16" borderId="99" xfId="0" applyFont="1" applyFill="1" applyBorder="1" applyAlignment="1">
      <alignment horizontal="center" vertical="center"/>
    </xf>
    <xf numFmtId="0" fontId="82" fillId="16" borderId="100" xfId="0" applyFont="1" applyFill="1" applyBorder="1" applyAlignment="1">
      <alignment horizontal="center" vertical="center"/>
    </xf>
    <xf numFmtId="0" fontId="82" fillId="16" borderId="25" xfId="0" applyFont="1" applyFill="1" applyBorder="1" applyAlignment="1">
      <alignment horizontal="center" vertical="center"/>
    </xf>
    <xf numFmtId="0" fontId="80" fillId="25" borderId="23" xfId="0" applyFont="1" applyFill="1" applyBorder="1" applyAlignment="1">
      <alignment horizontal="center" vertical="center"/>
    </xf>
    <xf numFmtId="0" fontId="80" fillId="25" borderId="0" xfId="0" applyFont="1" applyFill="1" applyBorder="1" applyAlignment="1">
      <alignment horizontal="center" vertical="center"/>
    </xf>
    <xf numFmtId="0" fontId="80" fillId="25" borderId="10" xfId="0" applyFont="1" applyFill="1" applyBorder="1" applyAlignment="1">
      <alignment horizontal="center" vertical="center"/>
    </xf>
    <xf numFmtId="0" fontId="40" fillId="38" borderId="37" xfId="0" applyFont="1" applyFill="1" applyBorder="1" applyAlignment="1">
      <alignment horizontal="center" vertical="center"/>
    </xf>
    <xf numFmtId="0" fontId="40" fillId="38" borderId="36" xfId="0" applyFont="1" applyFill="1" applyBorder="1" applyAlignment="1">
      <alignment horizontal="center" vertical="center"/>
    </xf>
    <xf numFmtId="0" fontId="40" fillId="38" borderId="24" xfId="0" applyFont="1" applyFill="1" applyBorder="1" applyAlignment="1">
      <alignment horizontal="center" vertical="center"/>
    </xf>
    <xf numFmtId="14" fontId="19" fillId="38" borderId="15" xfId="0" applyNumberFormat="1" applyFont="1" applyFill="1" applyBorder="1" applyAlignment="1">
      <alignment horizontal="center" vertical="center"/>
    </xf>
    <xf numFmtId="14" fontId="19" fillId="38" borderId="16" xfId="0" applyNumberFormat="1" applyFont="1" applyFill="1" applyBorder="1" applyAlignment="1">
      <alignment horizontal="center" vertical="center"/>
    </xf>
    <xf numFmtId="0" fontId="83" fillId="2" borderId="52" xfId="0" applyFont="1" applyFill="1" applyBorder="1" applyAlignment="1">
      <alignment horizontal="center" vertical="center"/>
    </xf>
    <xf numFmtId="0" fontId="83" fillId="2" borderId="62" xfId="0" applyFont="1" applyFill="1" applyBorder="1" applyAlignment="1">
      <alignment horizontal="center" vertical="center"/>
    </xf>
    <xf numFmtId="0" fontId="84" fillId="10" borderId="3" xfId="0" applyFont="1" applyFill="1" applyBorder="1" applyAlignment="1">
      <alignment horizontal="center" vertical="center"/>
    </xf>
    <xf numFmtId="0" fontId="84" fillId="11" borderId="27" xfId="0" applyFont="1" applyFill="1" applyBorder="1" applyAlignment="1">
      <alignment horizontal="center" vertical="center"/>
    </xf>
    <xf numFmtId="0" fontId="84" fillId="11" borderId="28" xfId="0" applyFont="1" applyFill="1" applyBorder="1" applyAlignment="1">
      <alignment horizontal="center" vertical="center"/>
    </xf>
    <xf numFmtId="0" fontId="19" fillId="19" borderId="3" xfId="0" applyFont="1" applyFill="1" applyBorder="1" applyAlignment="1">
      <alignment horizontal="center" vertical="center"/>
    </xf>
    <xf numFmtId="0" fontId="80" fillId="25" borderId="35" xfId="0" applyFont="1" applyFill="1" applyBorder="1" applyAlignment="1">
      <alignment horizontal="center" vertical="center"/>
    </xf>
    <xf numFmtId="0" fontId="80" fillId="3" borderId="174" xfId="0" applyFont="1" applyFill="1" applyBorder="1" applyAlignment="1">
      <alignment horizontal="center" vertical="center"/>
    </xf>
    <xf numFmtId="0" fontId="80" fillId="3" borderId="175" xfId="0" applyFont="1" applyFill="1" applyBorder="1" applyAlignment="1">
      <alignment horizontal="center" vertical="center"/>
    </xf>
    <xf numFmtId="0" fontId="80" fillId="3" borderId="176" xfId="0" applyFont="1" applyFill="1" applyBorder="1" applyAlignment="1">
      <alignment horizontal="center" vertical="center"/>
    </xf>
    <xf numFmtId="0" fontId="80" fillId="3" borderId="97" xfId="0" applyFont="1" applyFill="1" applyBorder="1" applyAlignment="1">
      <alignment horizontal="center" vertical="center"/>
    </xf>
    <xf numFmtId="0" fontId="80" fillId="40" borderId="118" xfId="0" applyFont="1" applyFill="1" applyBorder="1" applyAlignment="1">
      <alignment horizontal="center" vertical="center"/>
    </xf>
    <xf numFmtId="0" fontId="80" fillId="40" borderId="53" xfId="0" applyFont="1" applyFill="1" applyBorder="1" applyAlignment="1">
      <alignment horizontal="center" vertical="center"/>
    </xf>
    <xf numFmtId="0" fontId="80" fillId="40" borderId="119" xfId="0" applyFont="1" applyFill="1" applyBorder="1" applyAlignment="1">
      <alignment horizontal="center" vertical="center"/>
    </xf>
    <xf numFmtId="0" fontId="80" fillId="3" borderId="33" xfId="0" applyFont="1" applyFill="1" applyBorder="1" applyAlignment="1">
      <alignment horizontal="center" vertical="center"/>
    </xf>
    <xf numFmtId="0" fontId="80" fillId="40" borderId="84" xfId="0" applyFont="1" applyFill="1" applyBorder="1" applyAlignment="1">
      <alignment horizontal="center" vertical="center"/>
    </xf>
    <xf numFmtId="0" fontId="80" fillId="40" borderId="85" xfId="0" applyFont="1" applyFill="1" applyBorder="1" applyAlignment="1">
      <alignment horizontal="center" vertical="center"/>
    </xf>
    <xf numFmtId="0" fontId="80" fillId="40" borderId="86" xfId="0" applyFont="1" applyFill="1" applyBorder="1" applyAlignment="1">
      <alignment horizontal="center" vertical="center"/>
    </xf>
    <xf numFmtId="0" fontId="80" fillId="44" borderId="96" xfId="0" applyFont="1" applyFill="1" applyBorder="1" applyAlignment="1">
      <alignment horizontal="center" vertical="center"/>
    </xf>
    <xf numFmtId="0" fontId="80" fillId="44" borderId="70" xfId="0" applyFont="1" applyFill="1" applyBorder="1" applyAlignment="1">
      <alignment horizontal="center" vertical="center"/>
    </xf>
    <xf numFmtId="0" fontId="80" fillId="44" borderId="58" xfId="0" applyFont="1" applyFill="1" applyBorder="1" applyAlignment="1">
      <alignment horizontal="center" vertical="center"/>
    </xf>
    <xf numFmtId="0" fontId="80" fillId="3" borderId="76" xfId="0" applyFont="1" applyFill="1" applyBorder="1" applyAlignment="1">
      <alignment horizontal="center" vertical="center"/>
    </xf>
    <xf numFmtId="0" fontId="80" fillId="3" borderId="77" xfId="0" applyFont="1" applyFill="1" applyBorder="1" applyAlignment="1">
      <alignment horizontal="center" vertical="center"/>
    </xf>
    <xf numFmtId="0" fontId="80" fillId="3" borderId="78" xfId="0" applyFont="1" applyFill="1" applyBorder="1" applyAlignment="1">
      <alignment horizontal="center" vertical="center"/>
    </xf>
    <xf numFmtId="0" fontId="80" fillId="40" borderId="75" xfId="0" applyFont="1" applyFill="1" applyBorder="1" applyAlignment="1">
      <alignment horizontal="center" vertical="center"/>
    </xf>
    <xf numFmtId="0" fontId="80" fillId="40" borderId="28" xfId="0" applyFont="1" applyFill="1" applyBorder="1" applyAlignment="1">
      <alignment horizontal="center" vertical="center"/>
    </xf>
    <xf numFmtId="0" fontId="80" fillId="40" borderId="62" xfId="0" applyFont="1" applyFill="1" applyBorder="1" applyAlignment="1">
      <alignment horizontal="center" vertical="center"/>
    </xf>
    <xf numFmtId="0" fontId="19" fillId="41" borderId="4" xfId="0" applyFont="1" applyFill="1" applyBorder="1" applyAlignment="1">
      <alignment horizontal="center" vertical="center"/>
    </xf>
    <xf numFmtId="0" fontId="19" fillId="41" borderId="5" xfId="0" applyFont="1" applyFill="1" applyBorder="1" applyAlignment="1">
      <alignment horizontal="center" vertical="center"/>
    </xf>
    <xf numFmtId="0" fontId="19" fillId="41" borderId="6" xfId="0" applyFont="1" applyFill="1" applyBorder="1" applyAlignment="1">
      <alignment horizontal="center" vertical="center"/>
    </xf>
    <xf numFmtId="0" fontId="19" fillId="38" borderId="5" xfId="0" applyFont="1" applyFill="1" applyBorder="1" applyAlignment="1">
      <alignment horizontal="center" vertical="center"/>
    </xf>
    <xf numFmtId="0" fontId="19" fillId="38" borderId="15" xfId="0" applyFont="1" applyFill="1" applyBorder="1" applyAlignment="1">
      <alignment horizontal="center" vertical="center"/>
    </xf>
    <xf numFmtId="0" fontId="101" fillId="9" borderId="140" xfId="2" applyFont="1" applyFill="1" applyBorder="1" applyAlignment="1">
      <alignment horizontal="center" vertical="center"/>
    </xf>
    <xf numFmtId="0" fontId="40" fillId="45" borderId="75" xfId="0" applyFont="1" applyFill="1" applyBorder="1" applyAlignment="1">
      <alignment horizontal="center" vertical="center"/>
    </xf>
    <xf numFmtId="0" fontId="40" fillId="45" borderId="28" xfId="0" applyFont="1" applyFill="1" applyBorder="1" applyAlignment="1">
      <alignment horizontal="center" vertical="center"/>
    </xf>
    <xf numFmtId="0" fontId="40" fillId="45" borderId="109" xfId="0" applyFont="1" applyFill="1" applyBorder="1" applyAlignment="1">
      <alignment horizontal="center" vertical="center"/>
    </xf>
    <xf numFmtId="0" fontId="19" fillId="38" borderId="142" xfId="0" applyFont="1" applyFill="1" applyBorder="1" applyAlignment="1">
      <alignment horizontal="center" vertical="center"/>
    </xf>
    <xf numFmtId="0" fontId="19" fillId="38" borderId="143" xfId="0" applyFont="1" applyFill="1" applyBorder="1" applyAlignment="1">
      <alignment horizontal="center" vertical="center"/>
    </xf>
    <xf numFmtId="0" fontId="19" fillId="38" borderId="144" xfId="0" applyFont="1" applyFill="1" applyBorder="1" applyAlignment="1">
      <alignment horizontal="center" vertical="center"/>
    </xf>
    <xf numFmtId="0" fontId="40" fillId="38" borderId="99" xfId="0" applyFont="1" applyFill="1" applyBorder="1" applyAlignment="1">
      <alignment horizontal="center" vertical="center"/>
    </xf>
    <xf numFmtId="0" fontId="19" fillId="9" borderId="140" xfId="2" applyFont="1" applyFill="1" applyBorder="1" applyAlignment="1">
      <alignment horizontal="center" vertical="center"/>
    </xf>
    <xf numFmtId="0" fontId="106" fillId="9" borderId="140" xfId="2" applyFont="1" applyFill="1" applyBorder="1" applyAlignment="1">
      <alignment horizontal="center" vertical="center"/>
    </xf>
    <xf numFmtId="0" fontId="19" fillId="0" borderId="120" xfId="0" applyFont="1" applyBorder="1" applyAlignment="1">
      <alignment horizontal="center" vertical="center"/>
    </xf>
    <xf numFmtId="0" fontId="19" fillId="0" borderId="121" xfId="0" applyFont="1" applyBorder="1" applyAlignment="1">
      <alignment horizontal="center" vertical="center"/>
    </xf>
    <xf numFmtId="49" fontId="81" fillId="0" borderId="120" xfId="0" applyNumberFormat="1" applyFont="1" applyBorder="1" applyAlignment="1">
      <alignment horizontal="center" vertical="center"/>
    </xf>
    <xf numFmtId="49" fontId="81" fillId="0" borderId="121" xfId="0" applyNumberFormat="1" applyFont="1" applyBorder="1" applyAlignment="1">
      <alignment horizontal="center" vertical="center"/>
    </xf>
    <xf numFmtId="49" fontId="21" fillId="0" borderId="67" xfId="0" applyNumberFormat="1" applyFont="1" applyBorder="1" applyAlignment="1">
      <alignment horizontal="center" vertical="center"/>
    </xf>
    <xf numFmtId="49" fontId="21" fillId="0" borderId="6" xfId="0" applyNumberFormat="1" applyFont="1" applyBorder="1" applyAlignment="1">
      <alignment horizontal="center" vertical="center"/>
    </xf>
    <xf numFmtId="0" fontId="26" fillId="80" borderId="122" xfId="0" applyFont="1" applyFill="1" applyBorder="1" applyAlignment="1">
      <alignment horizontal="center" vertical="center"/>
    </xf>
    <xf numFmtId="0" fontId="2" fillId="38" borderId="169" xfId="0" applyFont="1" applyFill="1" applyBorder="1" applyAlignment="1">
      <alignment horizontal="center" vertical="center"/>
    </xf>
    <xf numFmtId="0" fontId="2" fillId="38" borderId="170" xfId="0" applyFont="1" applyFill="1" applyBorder="1" applyAlignment="1">
      <alignment horizontal="center" vertical="center"/>
    </xf>
    <xf numFmtId="0" fontId="2" fillId="38" borderId="171" xfId="0" applyFont="1" applyFill="1" applyBorder="1" applyAlignment="1">
      <alignment horizontal="center" vertical="center"/>
    </xf>
    <xf numFmtId="0" fontId="2" fillId="38" borderId="172" xfId="0" applyFont="1" applyFill="1" applyBorder="1" applyAlignment="1">
      <alignment horizontal="center" vertical="center"/>
    </xf>
    <xf numFmtId="0" fontId="2" fillId="38" borderId="173" xfId="0" applyFont="1" applyFill="1" applyBorder="1" applyAlignment="1">
      <alignment horizontal="center" vertical="center"/>
    </xf>
    <xf numFmtId="49" fontId="81" fillId="0" borderId="67" xfId="0" applyNumberFormat="1" applyFont="1" applyBorder="1" applyAlignment="1">
      <alignment horizontal="center" vertical="center"/>
    </xf>
    <xf numFmtId="49" fontId="81" fillId="0" borderId="6" xfId="0" applyNumberFormat="1" applyFont="1" applyBorder="1" applyAlignment="1">
      <alignment horizontal="center" vertical="center"/>
    </xf>
    <xf numFmtId="0" fontId="59" fillId="38" borderId="154" xfId="0" applyFont="1" applyFill="1" applyBorder="1" applyAlignment="1">
      <alignment horizontal="center" vertical="center"/>
    </xf>
    <xf numFmtId="0" fontId="59" fillId="38" borderId="155" xfId="0" applyFont="1" applyFill="1" applyBorder="1" applyAlignment="1">
      <alignment horizontal="center" vertical="center"/>
    </xf>
    <xf numFmtId="0" fontId="59" fillId="38" borderId="156" xfId="0" applyFont="1" applyFill="1" applyBorder="1" applyAlignment="1">
      <alignment horizontal="center" vertical="center"/>
    </xf>
    <xf numFmtId="0" fontId="62" fillId="45" borderId="120" xfId="0" applyFont="1" applyFill="1" applyBorder="1" applyAlignment="1">
      <alignment horizontal="center" vertical="center"/>
    </xf>
    <xf numFmtId="0" fontId="62" fillId="45" borderId="145" xfId="0" applyFont="1" applyFill="1" applyBorder="1" applyAlignment="1">
      <alignment horizontal="center" vertical="center"/>
    </xf>
    <xf numFmtId="0" fontId="62" fillId="45" borderId="121" xfId="0" applyFont="1" applyFill="1" applyBorder="1" applyAlignment="1">
      <alignment horizontal="center" vertical="center"/>
    </xf>
    <xf numFmtId="0" fontId="76" fillId="76" borderId="4" xfId="0" applyFont="1" applyFill="1" applyBorder="1" applyAlignment="1"/>
    <xf numFmtId="0" fontId="76" fillId="76" borderId="5" xfId="0" applyFont="1" applyFill="1" applyBorder="1" applyAlignment="1"/>
    <xf numFmtId="0" fontId="76" fillId="76" borderId="102" xfId="0" applyFont="1" applyFill="1" applyBorder="1" applyAlignment="1"/>
    <xf numFmtId="0" fontId="76" fillId="76" borderId="8" xfId="0" applyFont="1" applyFill="1" applyBorder="1" applyAlignment="1"/>
    <xf numFmtId="0" fontId="76" fillId="76" borderId="166" xfId="0" applyFont="1" applyFill="1" applyBorder="1" applyAlignment="1"/>
    <xf numFmtId="0" fontId="76" fillId="77" borderId="8" xfId="0" applyFont="1" applyFill="1" applyBorder="1" applyAlignment="1"/>
    <xf numFmtId="0" fontId="76" fillId="77" borderId="166" xfId="0" applyFont="1" applyFill="1" applyBorder="1" applyAlignment="1"/>
    <xf numFmtId="0" fontId="76" fillId="78" borderId="8" xfId="0" applyFont="1" applyFill="1" applyBorder="1" applyAlignment="1"/>
    <xf numFmtId="0" fontId="76" fillId="78" borderId="166" xfId="0" applyFont="1" applyFill="1" applyBorder="1" applyAlignment="1"/>
    <xf numFmtId="0" fontId="59" fillId="38" borderId="66" xfId="0" applyFont="1" applyFill="1" applyBorder="1" applyAlignment="1">
      <alignment horizontal="center" vertical="center"/>
    </xf>
    <xf numFmtId="0" fontId="59" fillId="38" borderId="100" xfId="0" applyFont="1" applyFill="1" applyBorder="1" applyAlignment="1">
      <alignment horizontal="center" vertical="center"/>
    </xf>
    <xf numFmtId="0" fontId="59" fillId="38" borderId="25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70" fillId="45" borderId="4" xfId="0" applyFont="1" applyFill="1" applyBorder="1" applyAlignment="1">
      <alignment horizontal="center"/>
    </xf>
    <xf numFmtId="0" fontId="70" fillId="45" borderId="102" xfId="0" applyFont="1" applyFill="1" applyBorder="1" applyAlignment="1">
      <alignment horizontal="center"/>
    </xf>
    <xf numFmtId="0" fontId="69" fillId="69" borderId="4" xfId="0" applyFont="1" applyFill="1" applyBorder="1" applyAlignment="1"/>
    <xf numFmtId="0" fontId="69" fillId="69" borderId="6" xfId="0" applyFont="1" applyFill="1" applyBorder="1" applyAlignment="1"/>
    <xf numFmtId="0" fontId="69" fillId="69" borderId="5" xfId="0" applyFont="1" applyFill="1" applyBorder="1" applyAlignment="1"/>
    <xf numFmtId="16" fontId="63" fillId="0" borderId="31" xfId="0" applyNumberFormat="1" applyFont="1" applyFill="1" applyBorder="1" applyAlignment="1"/>
    <xf numFmtId="0" fontId="63" fillId="0" borderId="32" xfId="0" applyFont="1" applyFill="1" applyBorder="1" applyAlignment="1"/>
    <xf numFmtId="0" fontId="23" fillId="31" borderId="0" xfId="0" applyFont="1" applyFill="1" applyAlignment="1">
      <alignment horizontal="center" vertical="center"/>
    </xf>
    <xf numFmtId="0" fontId="63" fillId="69" borderId="23" xfId="0" applyFont="1" applyFill="1" applyBorder="1" applyAlignment="1"/>
    <xf numFmtId="0" fontId="63" fillId="69" borderId="0" xfId="0" applyFont="1" applyFill="1" applyBorder="1" applyAlignment="1"/>
    <xf numFmtId="0" fontId="68" fillId="45" borderId="124" xfId="0" applyFont="1" applyFill="1" applyBorder="1" applyAlignment="1"/>
    <xf numFmtId="0" fontId="68" fillId="45" borderId="125" xfId="0" applyFont="1" applyFill="1" applyBorder="1" applyAlignment="1"/>
    <xf numFmtId="0" fontId="68" fillId="45" borderId="126" xfId="0" applyFont="1" applyFill="1" applyBorder="1" applyAlignment="1"/>
    <xf numFmtId="0" fontId="71" fillId="73" borderId="20" xfId="0" applyFont="1" applyFill="1" applyBorder="1" applyAlignment="1">
      <alignment textRotation="255"/>
    </xf>
    <xf numFmtId="0" fontId="11" fillId="3" borderId="23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26" fillId="22" borderId="4" xfId="0" applyFont="1" applyFill="1" applyBorder="1" applyAlignment="1">
      <alignment horizontal="center" vertical="center"/>
    </xf>
    <xf numFmtId="0" fontId="26" fillId="22" borderId="5" xfId="0" applyFont="1" applyFill="1" applyBorder="1" applyAlignment="1">
      <alignment horizontal="center" vertical="center"/>
    </xf>
    <xf numFmtId="0" fontId="26" fillId="22" borderId="6" xfId="0" applyFont="1" applyFill="1" applyBorder="1" applyAlignment="1">
      <alignment horizontal="center" vertical="center"/>
    </xf>
    <xf numFmtId="0" fontId="28" fillId="3" borderId="84" xfId="0" applyFont="1" applyFill="1" applyBorder="1" applyAlignment="1">
      <alignment horizontal="center" vertical="center"/>
    </xf>
    <xf numFmtId="0" fontId="28" fillId="3" borderId="85" xfId="0" applyFont="1" applyFill="1" applyBorder="1" applyAlignment="1">
      <alignment horizontal="center" vertical="center"/>
    </xf>
    <xf numFmtId="0" fontId="28" fillId="3" borderId="86" xfId="0" applyFont="1" applyFill="1" applyBorder="1" applyAlignment="1">
      <alignment horizontal="center" vertical="center"/>
    </xf>
    <xf numFmtId="0" fontId="28" fillId="40" borderId="75" xfId="0" applyFont="1" applyFill="1" applyBorder="1" applyAlignment="1">
      <alignment horizontal="center" vertical="center"/>
    </xf>
    <xf numFmtId="0" fontId="28" fillId="40" borderId="28" xfId="0" applyFont="1" applyFill="1" applyBorder="1" applyAlignment="1">
      <alignment horizontal="center" vertical="center"/>
    </xf>
    <xf numFmtId="0" fontId="28" fillId="40" borderId="62" xfId="0" applyFont="1" applyFill="1" applyBorder="1" applyAlignment="1">
      <alignment horizontal="center" vertical="center"/>
    </xf>
    <xf numFmtId="0" fontId="28" fillId="3" borderId="76" xfId="0" applyFont="1" applyFill="1" applyBorder="1" applyAlignment="1">
      <alignment horizontal="center" vertical="center"/>
    </xf>
    <xf numFmtId="0" fontId="28" fillId="3" borderId="77" xfId="0" applyFont="1" applyFill="1" applyBorder="1" applyAlignment="1">
      <alignment horizontal="center" vertical="center"/>
    </xf>
    <xf numFmtId="0" fontId="28" fillId="3" borderId="78" xfId="0" applyFont="1" applyFill="1" applyBorder="1" applyAlignment="1">
      <alignment horizontal="center" vertical="center"/>
    </xf>
    <xf numFmtId="0" fontId="2" fillId="41" borderId="4" xfId="0" applyFont="1" applyFill="1" applyBorder="1" applyAlignment="1">
      <alignment horizontal="center" vertical="center"/>
    </xf>
    <xf numFmtId="0" fontId="2" fillId="41" borderId="5" xfId="0" applyFont="1" applyFill="1" applyBorder="1" applyAlignment="1">
      <alignment horizontal="center" vertical="center"/>
    </xf>
    <xf numFmtId="0" fontId="2" fillId="41" borderId="6" xfId="0" applyFont="1" applyFill="1" applyBorder="1" applyAlignment="1">
      <alignment horizontal="center" vertical="center"/>
    </xf>
    <xf numFmtId="0" fontId="28" fillId="3" borderId="87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vertical="center"/>
    </xf>
    <xf numFmtId="0" fontId="28" fillId="3" borderId="15" xfId="0" applyFont="1" applyFill="1" applyBorder="1" applyAlignment="1">
      <alignment horizontal="center" vertical="center"/>
    </xf>
    <xf numFmtId="0" fontId="28" fillId="3" borderId="7" xfId="0" applyFont="1" applyFill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49" fontId="2" fillId="37" borderId="4" xfId="0" applyNumberFormat="1" applyFont="1" applyFill="1" applyBorder="1" applyAlignment="1">
      <alignment horizontal="center" vertical="center"/>
    </xf>
    <xf numFmtId="49" fontId="2" fillId="37" borderId="6" xfId="0" applyNumberFormat="1" applyFont="1" applyFill="1" applyBorder="1" applyAlignment="1">
      <alignment horizontal="center" vertical="center"/>
    </xf>
    <xf numFmtId="0" fontId="28" fillId="3" borderId="41" xfId="0" applyFont="1" applyFill="1" applyBorder="1" applyAlignment="1">
      <alignment horizontal="center" vertical="center"/>
    </xf>
    <xf numFmtId="0" fontId="28" fillId="3" borderId="57" xfId="0" applyFont="1" applyFill="1" applyBorder="1" applyAlignment="1">
      <alignment horizontal="center" vertical="center"/>
    </xf>
    <xf numFmtId="0" fontId="28" fillId="25" borderId="23" xfId="0" applyFont="1" applyFill="1" applyBorder="1" applyAlignment="1">
      <alignment horizontal="center" vertical="center"/>
    </xf>
    <xf numFmtId="0" fontId="28" fillId="25" borderId="0" xfId="0" applyFont="1" applyFill="1" applyBorder="1" applyAlignment="1">
      <alignment horizontal="center" vertical="center"/>
    </xf>
    <xf numFmtId="0" fontId="28" fillId="25" borderId="10" xfId="0" applyFont="1" applyFill="1" applyBorder="1" applyAlignment="1">
      <alignment horizontal="center" vertical="center"/>
    </xf>
    <xf numFmtId="0" fontId="32" fillId="16" borderId="34" xfId="0" applyFont="1" applyFill="1" applyBorder="1" applyAlignment="1">
      <alignment horizontal="center"/>
    </xf>
    <xf numFmtId="0" fontId="32" fillId="16" borderId="13" xfId="0" applyFont="1" applyFill="1" applyBorder="1" applyAlignment="1">
      <alignment horizontal="center"/>
    </xf>
    <xf numFmtId="0" fontId="32" fillId="16" borderId="14" xfId="0" applyFont="1" applyFill="1" applyBorder="1" applyAlignment="1">
      <alignment horizontal="center"/>
    </xf>
    <xf numFmtId="0" fontId="32" fillId="3" borderId="4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166" fontId="29" fillId="22" borderId="8" xfId="0" applyNumberFormat="1" applyFont="1" applyFill="1" applyBorder="1" applyAlignment="1">
      <alignment horizontal="center" vertical="center"/>
    </xf>
    <xf numFmtId="166" fontId="29" fillId="22" borderId="20" xfId="0" applyNumberFormat="1" applyFont="1" applyFill="1" applyBorder="1" applyAlignment="1">
      <alignment horizontal="center" vertical="center"/>
    </xf>
    <xf numFmtId="166" fontId="29" fillId="22" borderId="9" xfId="0" applyNumberFormat="1" applyFont="1" applyFill="1" applyBorder="1" applyAlignment="1">
      <alignment horizontal="center" vertical="center"/>
    </xf>
    <xf numFmtId="14" fontId="4" fillId="22" borderId="15" xfId="0" applyNumberFormat="1" applyFont="1" applyFill="1" applyBorder="1" applyAlignment="1">
      <alignment horizontal="center" vertical="center"/>
    </xf>
    <xf numFmtId="14" fontId="4" fillId="22" borderId="16" xfId="0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8" fillId="3" borderId="38" xfId="0" applyFont="1" applyFill="1" applyBorder="1" applyAlignment="1">
      <alignment horizontal="center" vertical="center"/>
    </xf>
    <xf numFmtId="0" fontId="28" fillId="25" borderId="15" xfId="0" applyFont="1" applyFill="1" applyBorder="1" applyAlignment="1">
      <alignment horizontal="center" vertical="center"/>
    </xf>
    <xf numFmtId="0" fontId="28" fillId="25" borderId="7" xfId="0" applyFont="1" applyFill="1" applyBorder="1" applyAlignment="1">
      <alignment horizontal="center" vertical="center"/>
    </xf>
    <xf numFmtId="0" fontId="28" fillId="25" borderId="11" xfId="0" applyFont="1" applyFill="1" applyBorder="1" applyAlignment="1">
      <alignment horizontal="center" vertical="center"/>
    </xf>
    <xf numFmtId="0" fontId="35" fillId="10" borderId="4" xfId="0" applyFont="1" applyFill="1" applyBorder="1" applyAlignment="1">
      <alignment horizontal="center" vertical="center"/>
    </xf>
    <xf numFmtId="0" fontId="35" fillId="10" borderId="5" xfId="0" applyFont="1" applyFill="1" applyBorder="1" applyAlignment="1">
      <alignment horizontal="center" vertical="center"/>
    </xf>
    <xf numFmtId="0" fontId="35" fillId="10" borderId="6" xfId="0" applyFont="1" applyFill="1" applyBorder="1" applyAlignment="1">
      <alignment horizontal="center" vertical="center"/>
    </xf>
    <xf numFmtId="0" fontId="35" fillId="10" borderId="8" xfId="0" applyFont="1" applyFill="1" applyBorder="1" applyAlignment="1">
      <alignment horizontal="center" vertical="center" wrapText="1"/>
    </xf>
    <xf numFmtId="0" fontId="35" fillId="10" borderId="9" xfId="0" applyFont="1" applyFill="1" applyBorder="1" applyAlignment="1">
      <alignment horizontal="center" vertical="center" wrapText="1"/>
    </xf>
    <xf numFmtId="0" fontId="28" fillId="25" borderId="37" xfId="0" applyFont="1" applyFill="1" applyBorder="1" applyAlignment="1">
      <alignment horizontal="center" vertical="center"/>
    </xf>
    <xf numFmtId="0" fontId="28" fillId="25" borderId="36" xfId="0" applyFont="1" applyFill="1" applyBorder="1" applyAlignment="1">
      <alignment horizontal="center" vertical="center"/>
    </xf>
    <xf numFmtId="0" fontId="28" fillId="25" borderId="24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35" fillId="5" borderId="3" xfId="0" applyFont="1" applyFill="1" applyBorder="1" applyAlignment="1">
      <alignment horizontal="center" vertical="center"/>
    </xf>
    <xf numFmtId="0" fontId="32" fillId="25" borderId="12" xfId="0" applyFont="1" applyFill="1" applyBorder="1" applyAlignment="1">
      <alignment horizontal="center" vertical="center"/>
    </xf>
    <xf numFmtId="0" fontId="32" fillId="25" borderId="13" xfId="0" applyFont="1" applyFill="1" applyBorder="1" applyAlignment="1">
      <alignment horizontal="center" vertical="center"/>
    </xf>
    <xf numFmtId="0" fontId="28" fillId="25" borderId="12" xfId="0" applyFont="1" applyFill="1" applyBorder="1" applyAlignment="1">
      <alignment horizontal="center" vertical="center"/>
    </xf>
    <xf numFmtId="0" fontId="28" fillId="25" borderId="13" xfId="0" applyFont="1" applyFill="1" applyBorder="1" applyAlignment="1">
      <alignment horizontal="center" vertical="center"/>
    </xf>
    <xf numFmtId="0" fontId="28" fillId="25" borderId="35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27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/>
    </xf>
    <xf numFmtId="0" fontId="32" fillId="25" borderId="4" xfId="0" applyFont="1" applyFill="1" applyBorder="1" applyAlignment="1">
      <alignment horizontal="center" vertical="center"/>
    </xf>
    <xf numFmtId="0" fontId="32" fillId="25" borderId="5" xfId="0" applyFont="1" applyFill="1" applyBorder="1" applyAlignment="1">
      <alignment horizontal="center" vertical="center"/>
    </xf>
    <xf numFmtId="0" fontId="32" fillId="25" borderId="6" xfId="0" applyFont="1" applyFill="1" applyBorder="1" applyAlignment="1">
      <alignment horizontal="center" vertical="center"/>
    </xf>
    <xf numFmtId="0" fontId="35" fillId="10" borderId="8" xfId="0" applyFont="1" applyFill="1" applyBorder="1" applyAlignment="1">
      <alignment horizontal="center" vertical="center"/>
    </xf>
    <xf numFmtId="0" fontId="35" fillId="10" borderId="9" xfId="0" applyFont="1" applyFill="1" applyBorder="1" applyAlignment="1">
      <alignment horizontal="center" vertical="center"/>
    </xf>
    <xf numFmtId="0" fontId="35" fillId="11" borderId="8" xfId="0" applyFont="1" applyFill="1" applyBorder="1" applyAlignment="1">
      <alignment horizontal="center" vertical="center"/>
    </xf>
    <xf numFmtId="0" fontId="35" fillId="11" borderId="9" xfId="0" applyFont="1" applyFill="1" applyBorder="1" applyAlignment="1">
      <alignment horizontal="center" vertical="center"/>
    </xf>
    <xf numFmtId="0" fontId="35" fillId="21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5" fillId="21" borderId="4" xfId="0" applyFont="1" applyFill="1" applyBorder="1" applyAlignment="1">
      <alignment horizontal="center" vertical="center"/>
    </xf>
    <xf numFmtId="0" fontId="35" fillId="10" borderId="3" xfId="0" applyFont="1" applyFill="1" applyBorder="1" applyAlignment="1">
      <alignment horizontal="center" vertical="center"/>
    </xf>
    <xf numFmtId="0" fontId="35" fillId="11" borderId="27" xfId="0" applyFont="1" applyFill="1" applyBorder="1" applyAlignment="1">
      <alignment horizontal="center" vertical="center"/>
    </xf>
    <xf numFmtId="0" fontId="35" fillId="11" borderId="28" xfId="0" applyFont="1" applyFill="1" applyBorder="1" applyAlignment="1">
      <alignment horizontal="center" vertical="center"/>
    </xf>
    <xf numFmtId="0" fontId="20" fillId="22" borderId="4" xfId="0" applyFont="1" applyFill="1" applyBorder="1" applyAlignment="1">
      <alignment horizontal="center" vertical="center"/>
    </xf>
    <xf numFmtId="0" fontId="20" fillId="22" borderId="5" xfId="0" applyFont="1" applyFill="1" applyBorder="1" applyAlignment="1">
      <alignment horizontal="center" vertical="center"/>
    </xf>
    <xf numFmtId="0" fontId="24" fillId="32" borderId="55" xfId="0" applyFont="1" applyFill="1" applyBorder="1" applyAlignment="1">
      <alignment horizontal="center" vertical="center" wrapText="1"/>
    </xf>
    <xf numFmtId="0" fontId="24" fillId="32" borderId="9" xfId="0" applyFont="1" applyFill="1" applyBorder="1" applyAlignment="1">
      <alignment horizontal="center" vertical="center" wrapText="1"/>
    </xf>
    <xf numFmtId="0" fontId="24" fillId="32" borderId="39" xfId="0" applyFont="1" applyFill="1" applyBorder="1" applyAlignment="1">
      <alignment horizontal="center" vertical="center" wrapText="1"/>
    </xf>
    <xf numFmtId="0" fontId="24" fillId="32" borderId="56" xfId="0" applyFont="1" applyFill="1" applyBorder="1" applyAlignment="1">
      <alignment horizontal="center" vertical="center" wrapText="1"/>
    </xf>
    <xf numFmtId="0" fontId="57" fillId="38" borderId="124" xfId="0" applyFont="1" applyFill="1" applyBorder="1" applyAlignment="1">
      <alignment horizontal="center"/>
    </xf>
    <xf numFmtId="0" fontId="57" fillId="38" borderId="125" xfId="0" applyFont="1" applyFill="1" applyBorder="1" applyAlignment="1">
      <alignment horizontal="center"/>
    </xf>
    <xf numFmtId="0" fontId="57" fillId="38" borderId="126" xfId="0" applyFont="1" applyFill="1" applyBorder="1" applyAlignment="1">
      <alignment horizontal="center"/>
    </xf>
    <xf numFmtId="171" fontId="58" fillId="16" borderId="123" xfId="0" applyNumberFormat="1" applyFont="1" applyFill="1" applyBorder="1" applyAlignment="1">
      <alignment horizontal="center" vertical="center" textRotation="255"/>
    </xf>
    <xf numFmtId="171" fontId="58" fillId="16" borderId="20" xfId="0" applyNumberFormat="1" applyFont="1" applyFill="1" applyBorder="1" applyAlignment="1">
      <alignment horizontal="center" vertical="center" textRotation="255"/>
    </xf>
    <xf numFmtId="171" fontId="58" fillId="16" borderId="138" xfId="0" applyNumberFormat="1" applyFont="1" applyFill="1" applyBorder="1" applyAlignment="1">
      <alignment horizontal="center" vertical="center" textRotation="255"/>
    </xf>
  </cellXfs>
  <cellStyles count="21">
    <cellStyle name="20% - Accent1" xfId="15" builtinId="30"/>
    <cellStyle name="40% - Accent1" xfId="16" builtinId="31"/>
    <cellStyle name="60% - Accent1" xfId="17" builtinId="32"/>
    <cellStyle name="Accent1" xfId="14" builtinId="29"/>
    <cellStyle name="Accent5" xfId="18" builtinId="45"/>
    <cellStyle name="Bad" xfId="7" builtinId="27"/>
    <cellStyle name="Calculation" xfId="10" builtinId="22"/>
    <cellStyle name="Check Cell" xfId="11" builtinId="23"/>
    <cellStyle name="Explanatory Text" xfId="12" builtinId="53"/>
    <cellStyle name="Good" xfId="6" builtinId="26"/>
    <cellStyle name="Heading 1" xfId="4" builtinId="16"/>
    <cellStyle name="Heading 4" xfId="5" builtinId="19"/>
    <cellStyle name="Hyperlink" xfId="2" builtinId="8"/>
    <cellStyle name="Hyperlink 2" xfId="20" xr:uid="{00000000-0005-0000-0000-00000D000000}"/>
    <cellStyle name="Input" xfId="9" builtinId="20"/>
    <cellStyle name="Neutral" xfId="8" builtinId="28"/>
    <cellStyle name="Normal" xfId="0" builtinId="0"/>
    <cellStyle name="Normal 2" xfId="19" xr:uid="{00000000-0005-0000-0000-000011000000}"/>
    <cellStyle name="Percent" xfId="1" builtinId="5"/>
    <cellStyle name="Title" xfId="3" builtinId="15"/>
    <cellStyle name="Total" xfId="13" builtinId="25"/>
  </cellStyles>
  <dxfs count="10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6" formatCode="[$Rs.-4009]\ #,##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rgb="FF000000"/>
        </top>
      </border>
    </dxf>
    <dxf>
      <border>
        <bottom style="medium">
          <color rgb="FF000000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DAEEF3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DAEEF3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DAEEF3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DAEEF3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DAEEF3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19" formatCode="m/d/yyyy"/>
      <fill>
        <patternFill patternType="solid">
          <fgColor rgb="FF000000"/>
          <bgColor rgb="FFDAEEF3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DAEEF3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DAEEF3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FFFF"/>
        <name val="Calibri"/>
        <family val="2"/>
        <scheme val="none"/>
      </font>
      <fill>
        <patternFill patternType="solid">
          <fgColor rgb="FF000000"/>
          <bgColor rgb="FFEF255F"/>
        </patternFill>
      </fill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84" formatCode="&quot;₹&quot;\ #,##0"/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medium">
          <color indexed="64"/>
        </top>
        <bottom style="thin">
          <color rgb="FF0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84" formatCode="&quot;₹&quot;\ #,##0"/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</border>
    </dxf>
    <dxf>
      <font>
        <sz val="16"/>
      </font>
    </dxf>
    <dxf>
      <font>
        <sz val="16"/>
      </font>
      <fill>
        <patternFill patternType="solid">
          <fgColor indexed="64"/>
          <bgColor rgb="FF00B050"/>
        </patternFill>
      </fill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6" formatCode="[$Rs.-4009]\ #,##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37171"/>
      </font>
      <fill>
        <patternFill patternType="solid">
          <bgColor theme="1"/>
        </patternFill>
      </fill>
    </dxf>
    <dxf>
      <font>
        <b/>
        <i val="0"/>
        <color rgb="FFFF0000"/>
      </font>
    </dxf>
    <dxf>
      <font>
        <b/>
        <i val="0"/>
        <color rgb="FF3333FF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7030A0"/>
      </font>
      <fill>
        <patternFill patternType="solid">
          <bgColor theme="1" tint="0.499984740745262"/>
        </patternFill>
      </fill>
    </dxf>
    <dxf>
      <font>
        <b/>
        <i val="0"/>
        <color rgb="FF3333FF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3333FF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00000000-0011-0000-FFFF-FFFF00000000}">
      <tableStyleElement type="wholeTable" dxfId="107"/>
      <tableStyleElement type="headerRow" dxfId="106"/>
      <tableStyleElement type="firstRowStripe" dxfId="105"/>
    </tableStyle>
  </tableStyles>
  <colors>
    <mruColors>
      <color rgb="FF41F957"/>
      <color rgb="FF037171"/>
      <color rgb="FFF505F1"/>
      <color rgb="FF0F9D58"/>
      <color rgb="FF094D92"/>
      <color rgb="FFFFB703"/>
      <color rgb="FF83FB9F"/>
      <color rgb="FF4285F4"/>
      <color rgb="FFF4A000"/>
      <color rgb="FFDB44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3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microsoft.com/office/2007/relationships/slicerCache" Target="slicerCaches/slicerCache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tyles" Target="style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22/11/relationships/FeaturePropertyBag" Target="featurePropertyBag/featurePropertyBag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0</xdr:row>
      <xdr:rowOff>180975</xdr:rowOff>
    </xdr:from>
    <xdr:to>
      <xdr:col>12</xdr:col>
      <xdr:colOff>95250</xdr:colOff>
      <xdr:row>10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eller Name ">
              <a:extLst>
                <a:ext uri="{FF2B5EF4-FFF2-40B4-BE49-F238E27FC236}">
                  <a16:creationId xmlns:a16="http://schemas.microsoft.com/office/drawing/2014/main" id="{BE55186E-4E10-5FA0-6229-F5E82EBD88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ller Name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7175" y="1809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12</xdr:col>
      <xdr:colOff>400050</xdr:colOff>
      <xdr:row>0</xdr:row>
      <xdr:rowOff>152400</xdr:rowOff>
    </xdr:from>
    <xdr:to>
      <xdr:col>15</xdr:col>
      <xdr:colOff>400050</xdr:colOff>
      <xdr:row>10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 Category">
              <a:extLst>
                <a:ext uri="{FF2B5EF4-FFF2-40B4-BE49-F238E27FC236}">
                  <a16:creationId xmlns:a16="http://schemas.microsoft.com/office/drawing/2014/main" id="{4932D164-E1C9-C92C-06B6-F1448CD9BBCF}"/>
                </a:ext>
                <a:ext uri="{147F2762-F138-4A5C-976F-8EAC2B608ADB}">
                  <a16:predDERef xmlns:a16="http://schemas.microsoft.com/office/drawing/2014/main" pred="{BE55186E-4E10-5FA0-6229-F5E82EBD88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10775" y="1524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9</xdr:col>
      <xdr:colOff>104775</xdr:colOff>
      <xdr:row>16</xdr:row>
      <xdr:rowOff>19050</xdr:rowOff>
    </xdr:from>
    <xdr:to>
      <xdr:col>12</xdr:col>
      <xdr:colOff>104775</xdr:colOff>
      <xdr:row>29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egion (WorldWide)">
              <a:extLst>
                <a:ext uri="{FF2B5EF4-FFF2-40B4-BE49-F238E27FC236}">
                  <a16:creationId xmlns:a16="http://schemas.microsoft.com/office/drawing/2014/main" id="{9A219ADF-BD6A-47E7-14FF-026B48B1BDC6}"/>
                </a:ext>
                <a:ext uri="{147F2762-F138-4A5C-976F-8EAC2B608ADB}">
                  <a16:predDERef xmlns:a16="http://schemas.microsoft.com/office/drawing/2014/main" pred="{4932D164-E1C9-C92C-06B6-F1448CD9BB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(WorldWide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9700" y="30289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15</xdr:col>
      <xdr:colOff>504825</xdr:colOff>
      <xdr:row>0</xdr:row>
      <xdr:rowOff>161925</xdr:rowOff>
    </xdr:from>
    <xdr:to>
      <xdr:col>18</xdr:col>
      <xdr:colOff>504825</xdr:colOff>
      <xdr:row>10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Brands">
              <a:extLst>
                <a:ext uri="{FF2B5EF4-FFF2-40B4-BE49-F238E27FC236}">
                  <a16:creationId xmlns:a16="http://schemas.microsoft.com/office/drawing/2014/main" id="{6E033032-60FE-CAA3-FC4F-F5D5865D3765}"/>
                </a:ext>
                <a:ext uri="{147F2762-F138-4A5C-976F-8EAC2B608ADB}">
                  <a16:predDERef xmlns:a16="http://schemas.microsoft.com/office/drawing/2014/main" pred="{9A219ADF-BD6A-47E7-14FF-026B48B1BD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rand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44350" y="1619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12</xdr:col>
      <xdr:colOff>285750</xdr:colOff>
      <xdr:row>15</xdr:row>
      <xdr:rowOff>180975</xdr:rowOff>
    </xdr:from>
    <xdr:to>
      <xdr:col>15</xdr:col>
      <xdr:colOff>285750</xdr:colOff>
      <xdr:row>29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Unit Sold">
              <a:extLst>
                <a:ext uri="{FF2B5EF4-FFF2-40B4-BE49-F238E27FC236}">
                  <a16:creationId xmlns:a16="http://schemas.microsoft.com/office/drawing/2014/main" id="{C1D431DE-20AC-4106-8C8C-188E5AA644BC}"/>
                </a:ext>
                <a:ext uri="{147F2762-F138-4A5C-976F-8EAC2B608ADB}">
                  <a16:predDERef xmlns:a16="http://schemas.microsoft.com/office/drawing/2014/main" pred="{6E033032-60FE-CAA3-FC4F-F5D5865D37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t Sol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2990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15</xdr:col>
      <xdr:colOff>428625</xdr:colOff>
      <xdr:row>16</xdr:row>
      <xdr:rowOff>76200</xdr:rowOff>
    </xdr:from>
    <xdr:to>
      <xdr:col>18</xdr:col>
      <xdr:colOff>428625</xdr:colOff>
      <xdr:row>30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Profit">
              <a:extLst>
                <a:ext uri="{FF2B5EF4-FFF2-40B4-BE49-F238E27FC236}">
                  <a16:creationId xmlns:a16="http://schemas.microsoft.com/office/drawing/2014/main" id="{905B26B5-3967-6C5D-BCB9-4DE2D46D9088}"/>
                </a:ext>
                <a:ext uri="{147F2762-F138-4A5C-976F-8EAC2B608ADB}">
                  <a16:predDERef xmlns:a16="http://schemas.microsoft.com/office/drawing/2014/main" pred="{C1D431DE-20AC-4106-8C8C-188E5AA64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fi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1650" y="2990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Neeraj Dhiman" id="{14C914D8-F868-44C0-B2F0-91E289DA5FC2}" userId="22f293e1c2b211d8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1.537939467591" createdVersion="8" refreshedVersion="8" minRefreshableVersion="3" recordCount="30" xr:uid="{AD323AB6-2129-4C11-9AE6-7FC4D0F79774}">
  <cacheSource type="worksheet">
    <worksheetSource ref="B3:M33" sheet="Pivot Table Data"/>
  </cacheSource>
  <cacheFields count="12">
    <cacheField name="ID No." numFmtId="49">
      <sharedItems/>
    </cacheField>
    <cacheField name="Order Date " numFmtId="14">
      <sharedItems containsSemiMixedTypes="0" containsNonDate="0" containsDate="1" containsString="0" minDate="2024-01-01T00:00:00" maxDate="2024-01-31T00:00:00" count="3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</sharedItems>
    </cacheField>
    <cacheField name="Seller Name " numFmtId="49">
      <sharedItems count="4">
        <s v="ND APPARELS"/>
        <s v="SD APPARELS"/>
        <s v="AD APPARELS"/>
        <s v="MD APPARELS"/>
      </sharedItems>
    </cacheField>
    <cacheField name=" Category" numFmtId="49">
      <sharedItems count="5">
        <s v="Mobile &amp; Electronics "/>
        <s v="Fashion &amp; Clothing"/>
        <s v="Sports &amp; Fitness"/>
        <s v="Home &amp; Furniture"/>
        <s v="Book &amp; Education"/>
      </sharedItems>
    </cacheField>
    <cacheField name="Picode" numFmtId="49">
      <sharedItems containsSemiMixedTypes="0" containsString="0" containsNumber="1" containsInteger="1" minValue="112285" maxValue="852369"/>
    </cacheField>
    <cacheField name="Region (WorldWide)" numFmtId="49">
      <sharedItems count="4">
        <s v="North"/>
        <s v="South "/>
        <s v="EAST "/>
        <s v="WEST"/>
      </sharedItems>
    </cacheField>
    <cacheField name="Brands" numFmtId="49">
      <sharedItems count="26">
        <s v="Apple"/>
        <s v="Samsung"/>
        <s v="Vivo"/>
        <s v="Realme"/>
        <s v="Oppo"/>
        <s v="ZARA"/>
        <s v="Adidas"/>
        <s v="Puma"/>
        <s v="Levi's"/>
        <s v="Tommy Hilfigure"/>
        <s v="Nike"/>
        <s v="Peloton"/>
        <s v="ZenFit"/>
        <s v="EliteEdge"/>
        <s v="Ollivia"/>
        <s v="Godrej"/>
        <s v="Indigo Interiors"/>
        <s v="Hometown"/>
        <s v="Savya Home"/>
        <s v="Indigo Architecture"/>
        <s v="WoodenStreet"/>
        <s v="Power"/>
        <s v="Atomic Habit "/>
        <s v="Psychology Of Money"/>
        <s v="Zero To One"/>
        <s v="Deep Work"/>
      </sharedItems>
    </cacheField>
    <cacheField name="Price" numFmtId="175">
      <sharedItems containsSemiMixedTypes="0" containsString="0" containsNumber="1" containsInteger="1" minValue="120175" maxValue="984960"/>
    </cacheField>
    <cacheField name="Unit Sold" numFmtId="49">
      <sharedItems containsSemiMixedTypes="0" containsString="0" containsNumber="1" containsInteger="1" minValue="10" maxValue="49" count="27">
        <n v="49"/>
        <n v="14"/>
        <n v="19"/>
        <n v="26"/>
        <n v="11"/>
        <n v="38"/>
        <n v="22"/>
        <n v="25"/>
        <n v="37"/>
        <n v="40"/>
        <n v="24"/>
        <n v="33"/>
        <n v="21"/>
        <n v="29"/>
        <n v="17"/>
        <n v="42"/>
        <n v="10"/>
        <n v="41"/>
        <n v="18"/>
        <n v="48"/>
        <n v="27"/>
        <n v="45" u="1"/>
        <n v="34" u="1"/>
        <n v="44" u="1"/>
        <n v="12" u="1"/>
        <n v="47" u="1"/>
        <n v="15" u="1"/>
      </sharedItems>
    </cacheField>
    <cacheField name="Tax (2.5%)" numFmtId="175">
      <sharedItems containsSemiMixedTypes="0" containsString="0" containsNumber="1" minValue="3004.375" maxValue="24624"/>
    </cacheField>
    <cacheField name="Revenue" numFmtId="175">
      <sharedItems containsSemiMixedTypes="0" containsString="0" containsNumber="1" minValue="1995999.075" maxValue="33936413.325000003"/>
    </cacheField>
    <cacheField name="Profit" numFmtId="175">
      <sharedItems containsSemiMixedTypes="0" containsString="0" containsNumber="1" containsInteger="1" minValue="1991473" maxValue="46272816" count="59">
        <n v="18483878"/>
        <n v="10619672"/>
        <n v="18099552"/>
        <n v="7217756"/>
        <n v="2645709"/>
        <n v="30041280"/>
        <n v="8710746"/>
        <n v="9883104"/>
        <n v="11707025"/>
        <n v="11711314"/>
        <n v="11816840"/>
        <n v="17665752"/>
        <n v="22868406"/>
        <n v="3476571"/>
        <n v="3108800"/>
        <n v="25597728"/>
        <n v="26702765"/>
        <n v="6959469"/>
        <n v="3962989"/>
        <n v="28563840"/>
        <n v="25850840"/>
        <n v="8996778"/>
        <n v="7277830"/>
        <n v="33915733"/>
        <n v="18618138"/>
        <n v="16188480"/>
        <n v="17201664"/>
        <n v="1991473"/>
        <n v="3244725"/>
        <n v="5317413"/>
        <n v="12448326" u="1"/>
        <n v="34134660" u="1"/>
        <n v="23815200" u="1"/>
        <n v="9438604" u="1"/>
        <n v="7937127" u="1"/>
        <n v="33203520" u="1"/>
        <n v="29649312" u="1"/>
        <n v="20604364" u="1"/>
        <n v="3798264" u="1"/>
        <n v="7976367" u="1"/>
        <n v="27970774" u="1"/>
        <n v="31184190" u="1"/>
        <n v="5628734" u="1"/>
        <n v="2113984" u="1"/>
        <n v="46272816" u="1"/>
        <n v="36831400" u="1"/>
        <n v="27837876" u="1"/>
        <n v="8858446" u="1"/>
        <n v="14774400" u="1"/>
        <n v="15510504" u="1"/>
        <n v="7283106" u="1"/>
        <n v="24744622" u="1"/>
        <n v="9926556" u="1"/>
        <n v="6839316" u="1"/>
        <n v="35974400" u="1"/>
        <n v="13259616" u="1"/>
        <n v="8871107" u="1"/>
        <n v="2643850" u="1"/>
        <n v="10322037" u="1"/>
      </sharedItems>
    </cacheField>
  </cacheFields>
  <extLst>
    <ext xmlns:x14="http://schemas.microsoft.com/office/spreadsheetml/2009/9/main" uri="{725AE2AE-9491-48be-B2B4-4EB974FC3084}">
      <x14:pivotCacheDefinition pivotCacheId="15749943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ND001"/>
    <x v="0"/>
    <x v="0"/>
    <x v="0"/>
    <n v="125478"/>
    <x v="0"/>
    <x v="0"/>
    <n v="377222"/>
    <x v="0"/>
    <n v="9430.5500000000011"/>
    <n v="18493308.550000001"/>
    <x v="0"/>
  </r>
  <r>
    <s v="ND002"/>
    <x v="1"/>
    <x v="1"/>
    <x v="1"/>
    <n v="556688"/>
    <x v="1"/>
    <x v="1"/>
    <n v="758548"/>
    <x v="1"/>
    <n v="18963.7"/>
    <n v="10638635.699999999"/>
    <x v="1"/>
  </r>
  <r>
    <s v="ND003"/>
    <x v="2"/>
    <x v="2"/>
    <x v="2"/>
    <n v="126589"/>
    <x v="2"/>
    <x v="2"/>
    <n v="952608"/>
    <x v="2"/>
    <n v="23815.200000000001"/>
    <n v="18123367.199999999"/>
    <x v="2"/>
  </r>
  <r>
    <s v="ND004"/>
    <x v="3"/>
    <x v="3"/>
    <x v="3"/>
    <n v="852369"/>
    <x v="3"/>
    <x v="3"/>
    <n v="277606"/>
    <x v="3"/>
    <n v="6940.1500000000005"/>
    <n v="7224696.1500000004"/>
    <x v="3"/>
  </r>
  <r>
    <s v="ND005"/>
    <x v="4"/>
    <x v="0"/>
    <x v="4"/>
    <n v="112285"/>
    <x v="0"/>
    <x v="4"/>
    <n v="240519"/>
    <x v="4"/>
    <n v="6012.9750000000004"/>
    <n v="2651721.9750000001"/>
    <x v="4"/>
  </r>
  <r>
    <s v="ND006"/>
    <x v="5"/>
    <x v="1"/>
    <x v="0"/>
    <n v="695425"/>
    <x v="1"/>
    <x v="5"/>
    <n v="790560"/>
    <x v="5"/>
    <n v="19764"/>
    <n v="30061044"/>
    <x v="5"/>
  </r>
  <r>
    <s v="ND007"/>
    <x v="6"/>
    <x v="2"/>
    <x v="1"/>
    <n v="125478"/>
    <x v="2"/>
    <x v="6"/>
    <n v="395943"/>
    <x v="6"/>
    <n v="9898.5750000000007"/>
    <n v="8720644.5749999993"/>
    <x v="6"/>
  </r>
  <r>
    <s v="ND008"/>
    <x v="7"/>
    <x v="3"/>
    <x v="2"/>
    <n v="556688"/>
    <x v="3"/>
    <x v="7"/>
    <n v="898464"/>
    <x v="4"/>
    <n v="22461.600000000002"/>
    <n v="9905565.5999999996"/>
    <x v="7"/>
  </r>
  <r>
    <s v="ND009"/>
    <x v="8"/>
    <x v="1"/>
    <x v="3"/>
    <n v="126589"/>
    <x v="1"/>
    <x v="8"/>
    <n v="468281"/>
    <x v="7"/>
    <n v="11707.025000000001"/>
    <n v="11718732.025"/>
    <x v="8"/>
  </r>
  <r>
    <s v="ND010"/>
    <x v="9"/>
    <x v="2"/>
    <x v="4"/>
    <n v="852369"/>
    <x v="2"/>
    <x v="9"/>
    <n v="316522"/>
    <x v="8"/>
    <n v="7913.05"/>
    <n v="11719227.050000001"/>
    <x v="9"/>
  </r>
  <r>
    <s v="ND011"/>
    <x v="10"/>
    <x v="3"/>
    <x v="0"/>
    <n v="112285"/>
    <x v="3"/>
    <x v="10"/>
    <n v="295421"/>
    <x v="9"/>
    <n v="7385.5250000000005"/>
    <n v="11824225.525"/>
    <x v="10"/>
  </r>
  <r>
    <s v="ND012"/>
    <x v="11"/>
    <x v="0"/>
    <x v="1"/>
    <n v="695425"/>
    <x v="0"/>
    <x v="11"/>
    <n v="736073"/>
    <x v="10"/>
    <n v="18401.825000000001"/>
    <n v="17684153.824999999"/>
    <x v="11"/>
  </r>
  <r>
    <s v="ND013"/>
    <x v="12"/>
    <x v="1"/>
    <x v="2"/>
    <n v="556688"/>
    <x v="1"/>
    <x v="12"/>
    <n v="692982"/>
    <x v="11"/>
    <n v="17324.55"/>
    <n v="22885730.550000001"/>
    <x v="12"/>
  </r>
  <r>
    <s v="ND014"/>
    <x v="13"/>
    <x v="2"/>
    <x v="3"/>
    <n v="126589"/>
    <x v="2"/>
    <x v="13"/>
    <n v="165551"/>
    <x v="12"/>
    <n v="4138.7750000000005"/>
    <n v="3480709.7749999999"/>
    <x v="13"/>
  </r>
  <r>
    <s v="ND015"/>
    <x v="14"/>
    <x v="1"/>
    <x v="4"/>
    <n v="852369"/>
    <x v="1"/>
    <x v="14"/>
    <n v="124352"/>
    <x v="7"/>
    <n v="3108.8"/>
    <n v="3111908.8"/>
    <x v="14"/>
  </r>
  <r>
    <s v="ND016"/>
    <x v="15"/>
    <x v="2"/>
    <x v="1"/>
    <n v="112285"/>
    <x v="2"/>
    <x v="15"/>
    <n v="984528"/>
    <x v="3"/>
    <n v="24613.200000000001"/>
    <n v="25622341.199999999"/>
    <x v="15"/>
  </r>
  <r>
    <s v="ND017"/>
    <x v="16"/>
    <x v="3"/>
    <x v="2"/>
    <n v="695425"/>
    <x v="3"/>
    <x v="16"/>
    <n v="920785"/>
    <x v="13"/>
    <n v="23019.625"/>
    <n v="26725784.625"/>
    <x v="16"/>
  </r>
  <r>
    <s v="ND018"/>
    <x v="17"/>
    <x v="0"/>
    <x v="3"/>
    <n v="125478"/>
    <x v="0"/>
    <x v="17"/>
    <n v="632679"/>
    <x v="4"/>
    <n v="15816.975"/>
    <n v="6975285.9749999996"/>
    <x v="17"/>
  </r>
  <r>
    <s v="ND019"/>
    <x v="18"/>
    <x v="1"/>
    <x v="4"/>
    <n v="556688"/>
    <x v="1"/>
    <x v="18"/>
    <n v="233117"/>
    <x v="14"/>
    <n v="5827.9250000000002"/>
    <n v="3968816.9249999998"/>
    <x v="18"/>
  </r>
  <r>
    <s v="ND020"/>
    <x v="19"/>
    <x v="2"/>
    <x v="0"/>
    <n v="126589"/>
    <x v="2"/>
    <x v="19"/>
    <n v="984960"/>
    <x v="13"/>
    <n v="24624"/>
    <n v="28588464"/>
    <x v="19"/>
  </r>
  <r>
    <s v="ND021"/>
    <x v="20"/>
    <x v="3"/>
    <x v="1"/>
    <n v="852369"/>
    <x v="3"/>
    <x v="20"/>
    <n v="646271"/>
    <x v="9"/>
    <n v="16156.775000000001"/>
    <n v="25866996.774999999"/>
    <x v="20"/>
  </r>
  <r>
    <s v="ND022"/>
    <x v="21"/>
    <x v="1"/>
    <x v="2"/>
    <n v="112285"/>
    <x v="1"/>
    <x v="21"/>
    <n v="214209"/>
    <x v="15"/>
    <n v="5355.2250000000004"/>
    <n v="9002133.2249999996"/>
    <x v="21"/>
  </r>
  <r>
    <s v="ND023"/>
    <x v="22"/>
    <x v="2"/>
    <x v="3"/>
    <n v="852369"/>
    <x v="2"/>
    <x v="22"/>
    <n v="727783"/>
    <x v="16"/>
    <n v="18194.575000000001"/>
    <n v="7296024.5750000002"/>
    <x v="22"/>
  </r>
  <r>
    <s v="ND024"/>
    <x v="23"/>
    <x v="3"/>
    <x v="4"/>
    <n v="112285"/>
    <x v="3"/>
    <x v="23"/>
    <n v="827213"/>
    <x v="17"/>
    <n v="20680.325000000001"/>
    <n v="33936413.325000003"/>
    <x v="23"/>
  </r>
  <r>
    <s v="ND025"/>
    <x v="24"/>
    <x v="0"/>
    <x v="4"/>
    <n v="695425"/>
    <x v="0"/>
    <x v="24"/>
    <n v="379962"/>
    <x v="0"/>
    <n v="9499.0500000000011"/>
    <n v="18627637.050000001"/>
    <x v="24"/>
  </r>
  <r>
    <s v="ND026"/>
    <x v="25"/>
    <x v="1"/>
    <x v="1"/>
    <n v="125478"/>
    <x v="1"/>
    <x v="25"/>
    <n v="899360"/>
    <x v="18"/>
    <n v="22484"/>
    <n v="16210964"/>
    <x v="25"/>
  </r>
  <r>
    <s v="ND027"/>
    <x v="26"/>
    <x v="2"/>
    <x v="2"/>
    <n v="556688"/>
    <x v="1"/>
    <x v="18"/>
    <n v="358368"/>
    <x v="19"/>
    <n v="8959.2000000000007"/>
    <n v="17210623.199999999"/>
    <x v="26"/>
  </r>
  <r>
    <s v="ND028"/>
    <x v="27"/>
    <x v="3"/>
    <x v="3"/>
    <n v="126589"/>
    <x v="2"/>
    <x v="19"/>
    <n v="181043"/>
    <x v="4"/>
    <n v="4526.0749999999998"/>
    <n v="1995999.075"/>
    <x v="27"/>
  </r>
  <r>
    <s v="ND029"/>
    <x v="28"/>
    <x v="1"/>
    <x v="4"/>
    <n v="112285"/>
    <x v="3"/>
    <x v="20"/>
    <n v="120175"/>
    <x v="20"/>
    <n v="3004.375"/>
    <n v="3247729.375"/>
    <x v="28"/>
  </r>
  <r>
    <s v="ND030"/>
    <x v="29"/>
    <x v="2"/>
    <x v="0"/>
    <n v="852369"/>
    <x v="0"/>
    <x v="21"/>
    <n v="312789"/>
    <x v="14"/>
    <n v="7819.7250000000004"/>
    <n v="5325232.7249999996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AC8E5-DCE8-49AB-B6FD-86993A38D110}" name="PivotTable2" cacheId="35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3" firstHeaderRow="0" firstDataRow="1" firstDataCol="3" rowPageCount="1" colPageCount="1"/>
  <pivotFields count="12">
    <pivotField compact="0" outline="0" showAll="0"/>
    <pivotField axis="axisPage" compact="0" numFmtId="14" outline="0" multipleItemSelectionAllowed="1" showAll="0">
      <items count="31">
        <item h="1" x="0"/>
        <item h="1" x="1"/>
        <item h="1" x="2"/>
        <item x="3"/>
        <item h="1" x="4"/>
        <item h="1" x="5"/>
        <item h="1" x="6"/>
        <item x="7"/>
        <item h="1" x="8"/>
        <item h="1" x="9"/>
        <item h="1" x="10"/>
        <item x="11"/>
        <item h="1" x="12"/>
        <item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h="1" x="24"/>
        <item h="1" x="25"/>
        <item h="1" x="26"/>
        <item h="1" x="27"/>
        <item h="1" x="28"/>
        <item x="29"/>
        <item t="default"/>
      </items>
    </pivotField>
    <pivotField axis="axisRow" compact="0" outline="0" showAll="0">
      <items count="5">
        <item x="2"/>
        <item h="1" x="3"/>
        <item h="1" x="0"/>
        <item x="1"/>
        <item t="default"/>
      </items>
    </pivotField>
    <pivotField compact="0" outline="0" showAll="0">
      <items count="6">
        <item x="4"/>
        <item x="1"/>
        <item x="3"/>
        <item x="0"/>
        <item x="2"/>
        <item t="default"/>
      </items>
    </pivotField>
    <pivotField compact="0" numFmtId="49" outline="0" showAll="0"/>
    <pivotField axis="axisRow" compact="0" outline="0" showAll="0">
      <items count="5">
        <item x="2"/>
        <item x="0"/>
        <item x="1"/>
        <item x="3"/>
        <item t="default"/>
      </items>
    </pivotField>
    <pivotField axis="axisRow" compact="0" outline="0" showAll="0">
      <items count="27">
        <item x="6"/>
        <item x="0"/>
        <item x="22"/>
        <item x="25"/>
        <item x="13"/>
        <item x="15"/>
        <item x="17"/>
        <item x="19"/>
        <item x="16"/>
        <item x="8"/>
        <item x="10"/>
        <item x="14"/>
        <item x="4"/>
        <item x="11"/>
        <item x="21"/>
        <item x="23"/>
        <item x="7"/>
        <item x="3"/>
        <item x="1"/>
        <item x="18"/>
        <item x="9"/>
        <item x="2"/>
        <item x="20"/>
        <item x="5"/>
        <item x="12"/>
        <item x="24"/>
        <item t="default"/>
      </items>
    </pivotField>
    <pivotField dataField="1" compact="0" numFmtId="175" outline="0" showAll="0"/>
    <pivotField dataField="1" compact="0" numFmtId="49" outline="0" showAll="0">
      <items count="28">
        <item x="16"/>
        <item x="4"/>
        <item m="1" x="24"/>
        <item x="1"/>
        <item m="1" x="26"/>
        <item x="14"/>
        <item x="18"/>
        <item x="2"/>
        <item x="12"/>
        <item x="6"/>
        <item x="10"/>
        <item x="7"/>
        <item x="3"/>
        <item x="20"/>
        <item x="13"/>
        <item x="11"/>
        <item m="1" x="22"/>
        <item x="8"/>
        <item x="5"/>
        <item x="9"/>
        <item x="17"/>
        <item x="15"/>
        <item m="1" x="23"/>
        <item m="1" x="21"/>
        <item m="1" x="25"/>
        <item x="19"/>
        <item x="0"/>
        <item t="default"/>
      </items>
    </pivotField>
    <pivotField compact="0" numFmtId="175" outline="0" showAll="0"/>
    <pivotField compact="0" numFmtId="175" outline="0" showAll="0"/>
    <pivotField dataField="1" compact="0" numFmtId="175" outline="0" showAll="0">
      <items count="60">
        <item x="27"/>
        <item m="1" x="43"/>
        <item m="1" x="57"/>
        <item x="4"/>
        <item x="14"/>
        <item x="28"/>
        <item x="13"/>
        <item m="1" x="38"/>
        <item x="18"/>
        <item x="29"/>
        <item m="1" x="42"/>
        <item m="1" x="53"/>
        <item x="17"/>
        <item x="3"/>
        <item x="22"/>
        <item m="1" x="50"/>
        <item m="1" x="34"/>
        <item m="1" x="39"/>
        <item x="6"/>
        <item m="1" x="47"/>
        <item m="1" x="56"/>
        <item x="21"/>
        <item m="1" x="33"/>
        <item x="7"/>
        <item m="1" x="52"/>
        <item m="1" x="58"/>
        <item x="1"/>
        <item x="8"/>
        <item x="9"/>
        <item x="10"/>
        <item m="1" x="30"/>
        <item m="1" x="55"/>
        <item m="1" x="48"/>
        <item m="1" x="49"/>
        <item x="25"/>
        <item x="26"/>
        <item x="11"/>
        <item x="2"/>
        <item x="0"/>
        <item x="24"/>
        <item m="1" x="37"/>
        <item x="12"/>
        <item m="1" x="32"/>
        <item m="1" x="51"/>
        <item x="15"/>
        <item x="20"/>
        <item x="16"/>
        <item m="1" x="46"/>
        <item m="1" x="40"/>
        <item x="19"/>
        <item m="1" x="36"/>
        <item x="5"/>
        <item m="1" x="41"/>
        <item m="1" x="35"/>
        <item x="23"/>
        <item m="1" x="31"/>
        <item m="1" x="54"/>
        <item m="1" x="45"/>
        <item m="1" x="44"/>
        <item t="default"/>
      </items>
    </pivotField>
  </pivotFields>
  <rowFields count="3">
    <field x="5"/>
    <field x="2"/>
    <field x="6"/>
  </rowFields>
  <rowItems count="10">
    <i>
      <x/>
      <x/>
      <x v="4"/>
    </i>
    <i t="default" r="1">
      <x/>
    </i>
    <i t="default">
      <x/>
    </i>
    <i>
      <x v="1"/>
      <x/>
      <x v="14"/>
    </i>
    <i t="default" r="1">
      <x/>
    </i>
    <i t="default">
      <x v="1"/>
    </i>
    <i>
      <x v="2"/>
      <x v="3"/>
      <x v="14"/>
    </i>
    <i t="default" r="1">
      <x v="3"/>
    </i>
    <i t="default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Price" fld="7" baseField="0" baseItem="0"/>
    <dataField name="Sum of Unit Sold" fld="8" baseField="0" baseItem="0"/>
    <dataField name="Sum of Profit" fld="11" baseField="0" baseItem="0"/>
  </dataFields>
  <formats count="18">
    <format dxfId="87">
      <pivotArea type="all" dataOnly="0" outline="0" fieldPosition="0"/>
    </format>
    <format dxfId="88">
      <pivotArea outline="0" collapsedLevelsAreSubtotals="1" fieldPosition="0"/>
    </format>
    <format dxfId="89">
      <pivotArea field="5" type="button" dataOnly="0" labelOnly="1" outline="0" axis="axisRow" fieldPosition="0"/>
    </format>
    <format dxfId="90">
      <pivotArea field="2" type="button" dataOnly="0" labelOnly="1" outline="0" axis="axisRow" fieldPosition="1"/>
    </format>
    <format dxfId="91">
      <pivotArea field="6" type="button" dataOnly="0" labelOnly="1" outline="0" axis="axisRow" fieldPosition="2"/>
    </format>
    <format dxfId="92">
      <pivotArea dataOnly="0" labelOnly="1" outline="0" fieldPosition="0">
        <references count="1">
          <reference field="5" count="3">
            <x v="0"/>
            <x v="1"/>
            <x v="2"/>
          </reference>
        </references>
      </pivotArea>
    </format>
    <format dxfId="93">
      <pivotArea dataOnly="0" labelOnly="1" outline="0" fieldPosition="0">
        <references count="1">
          <reference field="5" count="3" defaultSubtotal="1">
            <x v="0"/>
            <x v="1"/>
            <x v="2"/>
          </reference>
        </references>
      </pivotArea>
    </format>
    <format dxfId="94">
      <pivotArea dataOnly="0" labelOnly="1" grandRow="1" outline="0" fieldPosition="0"/>
    </format>
    <format dxfId="95">
      <pivotArea dataOnly="0" labelOnly="1" outline="0" fieldPosition="0">
        <references count="2">
          <reference field="2" count="1">
            <x v="0"/>
          </reference>
          <reference field="5" count="1" selected="0">
            <x v="0"/>
          </reference>
        </references>
      </pivotArea>
    </format>
    <format dxfId="96">
      <pivotArea dataOnly="0" labelOnly="1" outline="0" fieldPosition="0">
        <references count="2">
          <reference field="2" count="1" defaultSubtotal="1">
            <x v="0"/>
          </reference>
          <reference field="5" count="1" selected="0">
            <x v="0"/>
          </reference>
        </references>
      </pivotArea>
    </format>
    <format dxfId="97">
      <pivotArea dataOnly="0" labelOnly="1" outline="0" fieldPosition="0">
        <references count="2">
          <reference field="2" count="1">
            <x v="0"/>
          </reference>
          <reference field="5" count="1" selected="0">
            <x v="1"/>
          </reference>
        </references>
      </pivotArea>
    </format>
    <format dxfId="98">
      <pivotArea dataOnly="0" labelOnly="1" outline="0" fieldPosition="0">
        <references count="2">
          <reference field="2" count="1" defaultSubtotal="1">
            <x v="0"/>
          </reference>
          <reference field="5" count="1" selected="0">
            <x v="1"/>
          </reference>
        </references>
      </pivotArea>
    </format>
    <format dxfId="99">
      <pivotArea dataOnly="0" labelOnly="1" outline="0" fieldPosition="0">
        <references count="2">
          <reference field="2" count="1">
            <x v="3"/>
          </reference>
          <reference field="5" count="1" selected="0">
            <x v="2"/>
          </reference>
        </references>
      </pivotArea>
    </format>
    <format dxfId="100">
      <pivotArea dataOnly="0" labelOnly="1" outline="0" fieldPosition="0">
        <references count="2">
          <reference field="2" count="1" defaultSubtotal="1">
            <x v="3"/>
          </reference>
          <reference field="5" count="1" selected="0">
            <x v="2"/>
          </reference>
        </references>
      </pivotArea>
    </format>
    <format dxfId="101">
      <pivotArea dataOnly="0" labelOnly="1" outline="0" fieldPosition="0">
        <references count="3">
          <reference field="2" count="1" selected="0">
            <x v="0"/>
          </reference>
          <reference field="5" count="1" selected="0">
            <x v="0"/>
          </reference>
          <reference field="6" count="1">
            <x v="4"/>
          </reference>
        </references>
      </pivotArea>
    </format>
    <format dxfId="102">
      <pivotArea dataOnly="0" labelOnly="1" outline="0" fieldPosition="0">
        <references count="3">
          <reference field="2" count="1" selected="0">
            <x v="0"/>
          </reference>
          <reference field="5" count="1" selected="0">
            <x v="1"/>
          </reference>
          <reference field="6" count="1">
            <x v="14"/>
          </reference>
        </references>
      </pivotArea>
    </format>
    <format dxfId="103">
      <pivotArea dataOnly="0" labelOnly="1" outline="0" fieldPosition="0">
        <references count="3">
          <reference field="2" count="1" selected="0">
            <x v="3"/>
          </reference>
          <reference field="5" count="1" selected="0">
            <x v="2"/>
          </reference>
          <reference field="6" count="1">
            <x v="14"/>
          </reference>
        </references>
      </pivotArea>
    </format>
    <format dxfId="10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eller_Name" xr10:uid="{0E29230F-8EFC-499C-983D-DF64D795FD7C}" sourceName="Seller Name ">
  <pivotTables>
    <pivotTable tabId="16" name="PivotTable2"/>
  </pivotTables>
  <data>
    <tabular pivotCacheId="1574994386">
      <items count="4">
        <i x="2" s="1"/>
        <i x="3"/>
        <i x="0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F5076523-4CD7-4DA4-A2B8-5DD3B2AB7ADE}" sourceName=" Category">
  <pivotTables>
    <pivotTable tabId="16" name="PivotTable2"/>
  </pivotTables>
  <data>
    <tabular pivotCacheId="1574994386">
      <items count="5">
        <i x="3" s="1"/>
        <i x="0" s="1"/>
        <i x="2" s="1"/>
        <i x="4" s="1" nd="1"/>
        <i x="1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__WorldWide_" xr10:uid="{296A7AA6-E036-433C-B08C-4D88C4CA528A}" sourceName="Region (WorldWide)">
  <pivotTables>
    <pivotTable tabId="16" name="PivotTable2"/>
  </pivotTables>
  <data>
    <tabular pivotCacheId="1574994386">
      <items count="4">
        <i x="2" s="1"/>
        <i x="0" s="1"/>
        <i x="1" s="1"/>
        <i x="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Brands" xr10:uid="{0842478D-7BEF-4AFF-9AC9-1A0CE12A8F03}" sourceName="Brands">
  <pivotTables>
    <pivotTable tabId="16" name="PivotTable2"/>
  </pivotTables>
  <data>
    <tabular pivotCacheId="1574994386">
      <items count="26">
        <i x="13" s="1"/>
        <i x="21" s="1"/>
        <i x="6" s="1" nd="1"/>
        <i x="0" s="1" nd="1"/>
        <i x="22" s="1" nd="1"/>
        <i x="25" s="1" nd="1"/>
        <i x="15" s="1" nd="1"/>
        <i x="17" s="1" nd="1"/>
        <i x="19" s="1" nd="1"/>
        <i x="16" s="1" nd="1"/>
        <i x="8" s="1" nd="1"/>
        <i x="10" s="1" nd="1"/>
        <i x="14" s="1" nd="1"/>
        <i x="4" s="1" nd="1"/>
        <i x="11" s="1" nd="1"/>
        <i x="23" s="1" nd="1"/>
        <i x="7" s="1" nd="1"/>
        <i x="3" s="1" nd="1"/>
        <i x="1" s="1" nd="1"/>
        <i x="18" s="1" nd="1"/>
        <i x="9" s="1" nd="1"/>
        <i x="2" s="1" nd="1"/>
        <i x="20" s="1" nd="1"/>
        <i x="5" s="1" nd="1"/>
        <i x="12" s="1" nd="1"/>
        <i x="24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Unit_Sold" xr10:uid="{C990774F-0DBC-4E9D-B8E3-3912A7B0C669}" sourceName="Unit Sold">
  <pivotTables>
    <pivotTable tabId="16" name="PivotTable2"/>
  </pivotTables>
  <data>
    <tabular pivotCacheId="1574994386">
      <items count="27">
        <i x="14" s="1"/>
        <i x="12" s="1"/>
        <i x="15" s="1"/>
        <i x="16" s="1" nd="1"/>
        <i x="4" s="1" nd="1"/>
        <i x="24" s="1" nd="1"/>
        <i x="1" s="1" nd="1"/>
        <i x="26" s="1" nd="1"/>
        <i x="18" s="1" nd="1"/>
        <i x="2" s="1" nd="1"/>
        <i x="6" s="1" nd="1"/>
        <i x="10" s="1" nd="1"/>
        <i x="7" s="1" nd="1"/>
        <i x="3" s="1" nd="1"/>
        <i x="20" s="1" nd="1"/>
        <i x="13" s="1" nd="1"/>
        <i x="11" s="1" nd="1"/>
        <i x="22" s="1" nd="1"/>
        <i x="8" s="1" nd="1"/>
        <i x="5" s="1" nd="1"/>
        <i x="9" s="1" nd="1"/>
        <i x="17" s="1" nd="1"/>
        <i x="23" s="1" nd="1"/>
        <i x="21" s="1" nd="1"/>
        <i x="25" s="1" nd="1"/>
        <i x="19" s="1" nd="1"/>
        <i x="0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fit" xr10:uid="{A29E3351-F1AF-42CE-9B16-AB1E6BA1460D}" sourceName="Profit">
  <pivotTables>
    <pivotTable tabId="16" name="PivotTable2"/>
  </pivotTables>
  <data>
    <tabular pivotCacheId="1574994386">
      <items count="59">
        <i x="13" s="1"/>
        <i x="29" s="1"/>
        <i x="21" s="1"/>
        <i x="27" s="1" nd="1"/>
        <i x="43" s="1" nd="1"/>
        <i x="57" s="1" nd="1"/>
        <i x="4" s="1" nd="1"/>
        <i x="14" s="1" nd="1"/>
        <i x="28" s="1" nd="1"/>
        <i x="38" s="1" nd="1"/>
        <i x="18" s="1" nd="1"/>
        <i x="42" s="1" nd="1"/>
        <i x="53" s="1" nd="1"/>
        <i x="17" s="1" nd="1"/>
        <i x="3" s="1" nd="1"/>
        <i x="22" s="1" nd="1"/>
        <i x="50" s="1" nd="1"/>
        <i x="34" s="1" nd="1"/>
        <i x="39" s="1" nd="1"/>
        <i x="6" s="1" nd="1"/>
        <i x="47" s="1" nd="1"/>
        <i x="56" s="1" nd="1"/>
        <i x="33" s="1" nd="1"/>
        <i x="7" s="1" nd="1"/>
        <i x="52" s="1" nd="1"/>
        <i x="58" s="1" nd="1"/>
        <i x="1" s="1" nd="1"/>
        <i x="8" s="1" nd="1"/>
        <i x="9" s="1" nd="1"/>
        <i x="10" s="1" nd="1"/>
        <i x="30" s="1" nd="1"/>
        <i x="55" s="1" nd="1"/>
        <i x="48" s="1" nd="1"/>
        <i x="49" s="1" nd="1"/>
        <i x="25" s="1" nd="1"/>
        <i x="26" s="1" nd="1"/>
        <i x="11" s="1" nd="1"/>
        <i x="2" s="1" nd="1"/>
        <i x="0" s="1" nd="1"/>
        <i x="24" s="1" nd="1"/>
        <i x="37" s="1" nd="1"/>
        <i x="12" s="1" nd="1"/>
        <i x="32" s="1" nd="1"/>
        <i x="51" s="1" nd="1"/>
        <i x="15" s="1" nd="1"/>
        <i x="20" s="1" nd="1"/>
        <i x="16" s="1" nd="1"/>
        <i x="46" s="1" nd="1"/>
        <i x="40" s="1" nd="1"/>
        <i x="19" s="1" nd="1"/>
        <i x="36" s="1" nd="1"/>
        <i x="5" s="1" nd="1"/>
        <i x="41" s="1" nd="1"/>
        <i x="35" s="1" nd="1"/>
        <i x="23" s="1" nd="1"/>
        <i x="31" s="1" nd="1"/>
        <i x="54" s="1" nd="1"/>
        <i x="45" s="1" nd="1"/>
        <i x="4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ller Name " xr10:uid="{D07C7410-8549-4200-B33B-A00905B654DA}" cache="Slicer_Seller_Name" caption="Seller Name " rowHeight="228600"/>
  <slicer name=" Category" xr10:uid="{FA54DDC7-0642-4884-A8D2-4B117838BDBD}" cache="Slicer_Category" caption=" Category" rowHeight="228600"/>
  <slicer name="Region (WorldWide)" xr10:uid="{99161DF4-54F3-4133-AD62-D352B38BBF14}" cache="Slicer_Region__WorldWide_" caption="Region (WorldWide)" rowHeight="228600"/>
  <slicer name="Brands" xr10:uid="{D608EF5B-3761-4437-9B4B-A719D6806A50}" cache="Slicer_Brands" caption="Brands" rowHeight="228600"/>
  <slicer name="Unit Sold" xr10:uid="{EBB6FBEB-0A2A-4985-BFD2-EBFAB1B63D11}" cache="Slicer_Unit_Sold" caption="Unit Sold" rowHeight="228600"/>
  <slicer name="Profit" xr10:uid="{16C24AAD-BF52-4A6D-A202-1B87AC99F731}" cache="Slicer_Profit" caption="Profit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71:D283" totalsRowShown="0" headerRowDxfId="59" dataDxfId="58" headerRowBorderDxfId="56" tableBorderDxfId="57" totalsRowBorderDxfId="55">
  <autoFilter ref="B271:D283" xr:uid="{00000000-0009-0000-0100-000001000000}"/>
  <tableColumns count="3">
    <tableColumn id="1" xr3:uid="{00000000-0010-0000-0000-000001000000}" name="Items" dataDxfId="54"/>
    <tableColumn id="2" xr3:uid="{00000000-0010-0000-0000-000002000000}" name="Cost Per Unit" dataDxfId="53"/>
    <tableColumn id="3" xr3:uid="{00000000-0010-0000-0000-000003000000}" name="Quantity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B1139:E1150" totalsRowShown="0" headerRowDxfId="51" dataDxfId="50" headerRowBorderDxfId="48" tableBorderDxfId="49" totalsRowBorderDxfId="47">
  <autoFilter ref="B1139:E1150" xr:uid="{00000000-0009-0000-0100-000007000000}"/>
  <tableColumns count="4">
    <tableColumn id="1" xr3:uid="{00000000-0010-0000-0100-000001000000}" name="Products" dataDxfId="46"/>
    <tableColumn id="2" xr3:uid="{00000000-0010-0000-0100-000002000000}" name="Rate" dataDxfId="45"/>
    <tableColumn id="3" xr3:uid="{00000000-0010-0000-0100-000003000000}" name="Quantity" dataDxfId="44"/>
    <tableColumn id="4" xr3:uid="{00000000-0010-0000-0100-000004000000}" name="Amount" dataDxfId="43">
      <calculatedColumnFormula>C1140*D1140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79" displayName="Table79" ref="B1153:E1164" totalsRowShown="0" headerRowDxfId="42" dataDxfId="41" headerRowBorderDxfId="39" tableBorderDxfId="40" totalsRowBorderDxfId="38">
  <autoFilter ref="B1153:E1164" xr:uid="{00000000-0009-0000-0100-000008000000}"/>
  <tableColumns count="4">
    <tableColumn id="1" xr3:uid="{00000000-0010-0000-0200-000001000000}" name="Products" dataDxfId="37"/>
    <tableColumn id="2" xr3:uid="{00000000-0010-0000-0200-000002000000}" name="Rate" dataDxfId="36"/>
    <tableColumn id="3" xr3:uid="{00000000-0010-0000-0200-000003000000}" name="Quantity" dataDxfId="35"/>
    <tableColumn id="4" xr3:uid="{00000000-0010-0000-0200-000004000000}" name="Amount" dataDxfId="34">
      <calculatedColumnFormula>C1154*D1154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21C05B-E441-460C-B01B-686CD166875E}" name="Table3" displayName="Table3" ref="C1513:E1523" totalsRowShown="0" headerRowDxfId="33" dataDxfId="32" tableBorderDxfId="31">
  <autoFilter ref="C1513:E1523" xr:uid="{9A21C05B-E441-460C-B01B-686CD166875E}"/>
  <tableColumns count="3">
    <tableColumn id="1" xr3:uid="{D02A9003-601D-4F2A-9208-B8A802737089}" name="Name" dataDxfId="30"/>
    <tableColumn id="2" xr3:uid="{7CA27E27-FDEF-4A2D-B748-F22F52E84D16}" name="Working As" dataDxfId="29"/>
    <tableColumn id="3" xr3:uid="{B02AEAE0-C532-4E00-9202-D163CAAB662C}" name="Salary" dataDxfId="28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E39BC5-A894-42CD-A11E-9F6CA3F028E0}" name="Table6" displayName="Table6" ref="B282:D292" totalsRowShown="0" tableBorderDxfId="25">
  <autoFilter ref="B282:D292" xr:uid="{32E39BC5-A894-42CD-A11E-9F6CA3F028E0}"/>
  <tableColumns count="3">
    <tableColumn id="1" xr3:uid="{552F05A7-7B4E-4668-8ED1-34FD55D5A0C6}" name="Name" dataDxfId="24"/>
    <tableColumn id="2" xr3:uid="{AD096E2B-CA49-4BC5-96EA-002F90067C93}" name="Working As" dataDxfId="23"/>
    <tableColumn id="3" xr3:uid="{CBDAF2EE-974C-4AE1-A0AB-CB0E2D65BF5B}" name="Salary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3B4ED4-FFA4-4508-83B4-D10FB662715E}" name="Table5" displayName="Table5" ref="B66:H78" totalsRowShown="0" headerRowDxfId="17" dataDxfId="16" tableBorderDxfId="15">
  <autoFilter ref="B66:H78" xr:uid="{663B4ED4-FFA4-4508-83B4-D10FB662715E}"/>
  <tableColumns count="7">
    <tableColumn id="1" xr3:uid="{C6490143-18AF-40C0-B157-2735830C792D}" name="ID No. " dataDxfId="14"/>
    <tableColumn id="2" xr3:uid="{FCE983AA-6876-4D25-ABE3-DFD9E4A323EC}" name="Date " dataDxfId="13"/>
    <tableColumn id="3" xr3:uid="{1C73562D-B4AB-41E0-A6A9-1AD3E79A57E4}" name="Seller" dataDxfId="12"/>
    <tableColumn id="4" xr3:uid="{C7B221CB-C05C-40E1-A960-87C4C1EDBF08}" name="Category" dataDxfId="11"/>
    <tableColumn id="5" xr3:uid="{03C8641C-FED2-4D06-A5F9-B115C0E26EC3}" name="Picode" dataDxfId="10"/>
    <tableColumn id="6" xr3:uid="{212E648F-3682-491C-907B-0326066CDB80}" name="Region" dataDxfId="9"/>
    <tableColumn id="7" xr3:uid="{C11094E8-E162-4769-9B1D-7BF1695C64BF}" name="Brands" dataDxfId="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13" displayName="Table13" ref="B244:D256" totalsRowShown="0" headerRowDxfId="7" dataDxfId="6" headerRowBorderDxfId="4" tableBorderDxfId="5" totalsRowBorderDxfId="3">
  <autoFilter ref="B244:D256" xr:uid="{00000000-0009-0000-0100-000002000000}"/>
  <tableColumns count="3">
    <tableColumn id="1" xr3:uid="{00000000-0010-0000-0500-000001000000}" name="Items" dataDxfId="2"/>
    <tableColumn id="2" xr3:uid="{00000000-0010-0000-0500-000002000000}" name="Cost Per Unit" dataDxfId="1"/>
    <tableColumn id="3" xr3:uid="{00000000-0010-0000-0500-000003000000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4-11-20T08:23:34.63" personId="{14C914D8-F868-44C0-B2F0-91E289DA5FC2}" id="{3A55DA4E-316B-4124-8859-F30A41A7E861}">
    <text>Use the AND function, one of the logical functions, to determine if all conditions in a test are TRUE.</text>
    <extLst>
      <x:ext xmlns:xltc2="http://schemas.microsoft.com/office/spreadsheetml/2020/threadedcomments2" uri="{F7C98A9C-CBB3-438F-8F68-D28B6AF4A901}">
        <xltc2:checksum>4048005482</xltc2:checksum>
        <xltc2:hyperlink startIndex="33" length="17" url="https://support.microsoft.com/en-us/office/logical-functions-reference-e093c192-278b-43f6-8c3a-b6ce299931f5"/>
      </x:ext>
    </extLst>
  </threadedComment>
  <threadedComment ref="B25" dT="2024-11-20T08:24:46.56" personId="{14C914D8-F868-44C0-B2F0-91E289DA5FC2}" id="{98DFE450-5FFF-4FCA-BBF6-4BC3034D6A68}">
    <text>The IF function is one of the most popular functions in Excel, and it allows you to make logical comparisons between a value and what you expect.</text>
  </threadedComment>
  <threadedComment ref="B302" dT="2024-11-20T08:20:18.53" personId="{14C914D8-F868-44C0-B2F0-91E289DA5FC2}" id="{1770DBE2-93D8-47E0-A38A-BD46FAFB3A59}">
    <text>Use the OR function, one of the logical functions, to determine if any conditions in a test are TRUE.</text>
    <extLst>
      <x:ext xmlns:xltc2="http://schemas.microsoft.com/office/spreadsheetml/2020/threadedcomments2" uri="{F7C98A9C-CBB3-438F-8F68-D28B6AF4A901}">
        <xltc2:checksum>2588425002</xltc2:checksum>
        <xltc2:hyperlink startIndex="32" length="17" url="https://support.microsoft.com/en-us/office/logical-functions-reference-e093c192-278b-43f6-8c3a-b6ce299931f5"/>
      </x:ext>
    </extLst>
  </threadedComment>
  <threadedComment ref="B503" dT="2024-11-20T08:20:18.53" personId="{14C914D8-F868-44C0-B2F0-91E289DA5FC2}" id="{855FE8E7-C2B6-4118-9C3F-6DEB2CC4BF64}">
    <text>Use the OR function, one of the logical functions, to determine if any conditions in a test are TRUE.</text>
    <extLst>
      <x:ext xmlns:xltc2="http://schemas.microsoft.com/office/spreadsheetml/2020/threadedcomments2" uri="{F7C98A9C-CBB3-438F-8F68-D28B6AF4A901}">
        <xltc2:checksum>2588425002</xltc2:checksum>
        <xltc2:hyperlink startIndex="32" length="17" url="https://support.microsoft.com/en-us/office/logical-functions-reference-e093c192-278b-43f6-8c3a-b6ce299931f5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04" dT="2024-11-20T08:19:29.86" personId="{14C914D8-F868-44C0-B2F0-91E289DA5FC2}" id="{930F2F78-6F0F-4E92-A1CC-07A9DB758329}">
    <text>Use the OR function, one of the logical functions, to determine if any conditions in a test are TRUE.</text>
    <extLst>
      <x:ext xmlns:xltc2="http://schemas.microsoft.com/office/spreadsheetml/2020/threadedcomments2" uri="{F7C98A9C-CBB3-438F-8F68-D28B6AF4A901}">
        <xltc2:checksum>2588425002</xltc2:checksum>
        <xltc2:hyperlink startIndex="32" length="17" url="https://support.microsoft.com/en-us/office/logical-functions-reference-e093c192-278b-43f6-8c3a-b6ce299931f5"/>
      </x:ext>
    </extLst>
  </threadedComment>
</ThreadedComments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A53CA618-7E39-407E-9D32-B2FE66B981AC}">
  <we:reference id="wa104379220" version="8.0.0.0" store="en-US" storeType="omex"/>
  <we:alternateReferences>
    <we:reference id="wa104379220" version="8.0.0.0" store="en-US" storeType="omex"/>
  </we:alternateReferences>
  <we:properties>
    <we:property name="Office.AutoShowTaskpaneWithDocument" value="true"/>
    <we:property name="stocksChange" value="{}"/>
    <we:property name="stocks" value="{}"/>
    <we:property name="stocksOrder" value="[]"/>
    <we:property name="updateIntervalIndex" value="2"/>
    <we:property name="stocksSources" value="{}"/>
    <we:property name="lastCryptoCompare" value="0"/>
    <we:property name="lastIexCall" value="0"/>
    <we:property name="lastMutualFundsCall" value="0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8A079599-F301-4A80-A479-786979174F75}">
  <we:reference id="WA104099688" version="1.7.0.0" store="en-US" storeType="omex"/>
  <we:alternateReferences>
    <we:reference id="WA104099688" version="1.7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3.xml><?xml version="1.0" encoding="utf-8"?>
<we:webextension xmlns:we="http://schemas.microsoft.com/office/webextensions/webextension/2010/11" id="{7410CF9B-7B70-4F19-A267-F757896D187D}">
  <we:reference id="wa104051163" version="1.2.0.3" store="en-US" storeType="omex"/>
  <we:alternateReferences>
    <we:reference id="wa104051163" version="1.2.0.3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apple.com/in/" TargetMode="External"/><Relationship Id="rId7" Type="http://schemas.openxmlformats.org/officeDocument/2006/relationships/table" Target="../tables/table1.xm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www.microsoft.com/en-in" TargetMode="External"/><Relationship Id="rId6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5" Type="http://schemas.openxmlformats.org/officeDocument/2006/relationships/printerSettings" Target="../printerSettings/printerSettings1.bin"/><Relationship Id="rId10" Type="http://schemas.openxmlformats.org/officeDocument/2006/relationships/table" Target="../tables/table4.xml"/><Relationship Id="rId4" Type="http://schemas.openxmlformats.org/officeDocument/2006/relationships/hyperlink" Target="https://in.linkedin.com/" TargetMode="Externa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W2085"/>
  <sheetViews>
    <sheetView topLeftCell="A159" zoomScale="90" zoomScaleNormal="90" workbookViewId="0">
      <selection activeCell="D602" sqref="D602"/>
    </sheetView>
  </sheetViews>
  <sheetFormatPr defaultColWidth="9.140625" defaultRowHeight="21"/>
  <cols>
    <col min="1" max="1" width="11.85546875" style="602" bestFit="1" customWidth="1"/>
    <col min="2" max="2" width="31.140625" style="602" bestFit="1" customWidth="1"/>
    <col min="3" max="3" width="34.42578125" style="602" bestFit="1" customWidth="1"/>
    <col min="4" max="4" width="39.140625" style="602" bestFit="1" customWidth="1"/>
    <col min="5" max="5" width="46" style="602" bestFit="1" customWidth="1"/>
    <col min="6" max="6" width="36.28515625" style="602" bestFit="1" customWidth="1"/>
    <col min="7" max="7" width="49.5703125" style="602" bestFit="1" customWidth="1"/>
    <col min="8" max="8" width="67.28515625" style="602" bestFit="1" customWidth="1"/>
    <col min="9" max="9" width="32.5703125" style="602" bestFit="1" customWidth="1"/>
    <col min="10" max="10" width="24.42578125" style="602" bestFit="1" customWidth="1"/>
    <col min="11" max="11" width="31.28515625" style="602" bestFit="1" customWidth="1"/>
    <col min="12" max="12" width="24" style="602" bestFit="1" customWidth="1"/>
    <col min="13" max="14" width="19.28515625" style="602" bestFit="1" customWidth="1"/>
    <col min="15" max="15" width="45.28515625" style="602" bestFit="1" customWidth="1"/>
    <col min="16" max="16" width="24" style="602" bestFit="1" customWidth="1"/>
    <col min="17" max="17" width="22.42578125" style="602" bestFit="1" customWidth="1"/>
    <col min="18" max="18" width="14.5703125" style="602" bestFit="1" customWidth="1"/>
    <col min="19" max="19" width="12.7109375" style="602" bestFit="1" customWidth="1"/>
    <col min="20" max="20" width="18.42578125" style="602" bestFit="1" customWidth="1"/>
    <col min="21" max="21" width="13.140625" style="602" bestFit="1" customWidth="1"/>
    <col min="22" max="22" width="8.5703125" style="602" customWidth="1"/>
    <col min="23" max="23" width="15.42578125" style="602" bestFit="1" customWidth="1"/>
    <col min="24" max="31" width="8.5703125" style="602" customWidth="1"/>
    <col min="32" max="16384" width="9.140625" style="602"/>
  </cols>
  <sheetData>
    <row r="1" spans="1:17">
      <c r="A1" s="630"/>
      <c r="B1" s="631"/>
      <c r="C1" s="632"/>
      <c r="D1" s="632"/>
      <c r="E1" s="632"/>
      <c r="F1" s="632"/>
      <c r="G1" s="632"/>
      <c r="H1" s="632"/>
      <c r="I1" s="632"/>
      <c r="J1" s="632"/>
      <c r="K1" s="632"/>
      <c r="L1" s="632"/>
      <c r="M1" s="632"/>
      <c r="N1" s="632"/>
    </row>
    <row r="2" spans="1:17">
      <c r="A2" s="633"/>
      <c r="B2" s="634" t="s">
        <v>0</v>
      </c>
      <c r="C2" s="635">
        <v>33</v>
      </c>
      <c r="D2" s="635">
        <v>66</v>
      </c>
      <c r="E2" s="635">
        <v>99</v>
      </c>
      <c r="F2" s="635">
        <v>25</v>
      </c>
      <c r="G2" s="636"/>
      <c r="H2" s="635">
        <f t="shared" ref="H2:H8" si="0">SUM(C2:F2)</f>
        <v>223</v>
      </c>
      <c r="I2" s="635">
        <f t="shared" ref="I2:I8" si="1">MIN(C2:F2)</f>
        <v>25</v>
      </c>
      <c r="J2" s="635">
        <f t="shared" ref="J2:J8" si="2">MAX(C2:F2)</f>
        <v>99</v>
      </c>
      <c r="K2" s="635">
        <f t="shared" ref="K2:K8" si="3">AVERAGE(C2:F2)</f>
        <v>55.75</v>
      </c>
    </row>
    <row r="3" spans="1:17">
      <c r="A3" s="633"/>
      <c r="B3" s="634" t="s">
        <v>1</v>
      </c>
      <c r="C3" s="635">
        <v>44</v>
      </c>
      <c r="D3" s="635">
        <v>40</v>
      </c>
      <c r="E3" s="635">
        <v>40</v>
      </c>
      <c r="F3" s="635">
        <v>88</v>
      </c>
      <c r="G3" s="636"/>
      <c r="H3" s="635">
        <f t="shared" si="0"/>
        <v>212</v>
      </c>
      <c r="I3" s="635">
        <f t="shared" si="1"/>
        <v>40</v>
      </c>
      <c r="J3" s="635">
        <f t="shared" si="2"/>
        <v>88</v>
      </c>
      <c r="K3" s="635">
        <f t="shared" si="3"/>
        <v>53</v>
      </c>
    </row>
    <row r="4" spans="1:17">
      <c r="A4" s="633"/>
      <c r="B4" s="634" t="s">
        <v>2</v>
      </c>
      <c r="C4" s="635">
        <v>95</v>
      </c>
      <c r="D4" s="635">
        <v>63</v>
      </c>
      <c r="E4" s="635">
        <v>99</v>
      </c>
      <c r="F4" s="635">
        <v>32</v>
      </c>
      <c r="G4" s="636"/>
      <c r="H4" s="635">
        <f t="shared" si="0"/>
        <v>289</v>
      </c>
      <c r="I4" s="635">
        <f t="shared" si="1"/>
        <v>32</v>
      </c>
      <c r="J4" s="635">
        <f t="shared" si="2"/>
        <v>99</v>
      </c>
      <c r="K4" s="635">
        <f t="shared" si="3"/>
        <v>72.25</v>
      </c>
    </row>
    <row r="5" spans="1:17">
      <c r="A5" s="633"/>
      <c r="B5" s="634" t="s">
        <v>3</v>
      </c>
      <c r="C5" s="635">
        <v>27</v>
      </c>
      <c r="D5" s="635">
        <v>96</v>
      </c>
      <c r="E5" s="635">
        <v>68</v>
      </c>
      <c r="F5" s="635">
        <v>75</v>
      </c>
      <c r="G5" s="636"/>
      <c r="H5" s="635">
        <f t="shared" si="0"/>
        <v>266</v>
      </c>
      <c r="I5" s="635">
        <f t="shared" si="1"/>
        <v>27</v>
      </c>
      <c r="J5" s="635">
        <f t="shared" si="2"/>
        <v>96</v>
      </c>
      <c r="K5" s="635">
        <f t="shared" si="3"/>
        <v>66.5</v>
      </c>
    </row>
    <row r="6" spans="1:17">
      <c r="A6" s="633"/>
      <c r="B6" s="634" t="s">
        <v>4</v>
      </c>
      <c r="C6" s="635">
        <v>34</v>
      </c>
      <c r="D6" s="635">
        <v>40</v>
      </c>
      <c r="E6" s="635">
        <v>36</v>
      </c>
      <c r="F6" s="635">
        <v>96</v>
      </c>
      <c r="G6" s="636"/>
      <c r="H6" s="635">
        <f t="shared" si="0"/>
        <v>206</v>
      </c>
      <c r="I6" s="635">
        <f t="shared" si="1"/>
        <v>34</v>
      </c>
      <c r="J6" s="635">
        <f t="shared" si="2"/>
        <v>96</v>
      </c>
      <c r="K6" s="635">
        <f t="shared" si="3"/>
        <v>51.5</v>
      </c>
    </row>
    <row r="7" spans="1:17">
      <c r="A7" s="633"/>
      <c r="B7" s="634" t="s">
        <v>5</v>
      </c>
      <c r="C7" s="635">
        <v>83</v>
      </c>
      <c r="D7" s="635">
        <v>73</v>
      </c>
      <c r="E7" s="635">
        <v>66</v>
      </c>
      <c r="F7" s="635">
        <v>55</v>
      </c>
      <c r="G7" s="636"/>
      <c r="H7" s="635">
        <f t="shared" si="0"/>
        <v>277</v>
      </c>
      <c r="I7" s="635">
        <f t="shared" si="1"/>
        <v>55</v>
      </c>
      <c r="J7" s="635">
        <f t="shared" si="2"/>
        <v>83</v>
      </c>
      <c r="K7" s="635">
        <f t="shared" si="3"/>
        <v>69.25</v>
      </c>
    </row>
    <row r="8" spans="1:17">
      <c r="A8" s="633"/>
      <c r="B8" s="637" t="s">
        <v>6</v>
      </c>
      <c r="C8" s="638">
        <v>22</v>
      </c>
      <c r="D8" s="638">
        <v>66</v>
      </c>
      <c r="E8" s="638">
        <v>86</v>
      </c>
      <c r="F8" s="638">
        <v>78</v>
      </c>
      <c r="G8" s="639"/>
      <c r="H8" s="638">
        <f t="shared" si="0"/>
        <v>252</v>
      </c>
      <c r="I8" s="638">
        <f t="shared" si="1"/>
        <v>22</v>
      </c>
      <c r="J8" s="638">
        <f t="shared" si="2"/>
        <v>86</v>
      </c>
      <c r="K8" s="638">
        <f t="shared" si="3"/>
        <v>63</v>
      </c>
    </row>
    <row r="9" spans="1:17">
      <c r="A9" s="633"/>
    </row>
    <row r="10" spans="1:17">
      <c r="A10" s="1064" t="s">
        <v>7</v>
      </c>
      <c r="B10" s="988"/>
      <c r="C10" s="988"/>
      <c r="D10" s="988"/>
      <c r="E10" s="988"/>
      <c r="F10" s="988"/>
      <c r="G10" s="988"/>
      <c r="H10" s="988"/>
      <c r="I10" s="988"/>
      <c r="J10" s="988"/>
      <c r="K10" s="1038"/>
    </row>
    <row r="11" spans="1:17">
      <c r="A11" s="633"/>
      <c r="B11" s="640"/>
    </row>
    <row r="12" spans="1:17" ht="30.75" customHeight="1">
      <c r="B12" s="989" t="s">
        <v>8</v>
      </c>
      <c r="C12" s="990"/>
      <c r="D12" s="990"/>
      <c r="E12" s="641" t="s">
        <v>9</v>
      </c>
      <c r="G12" s="480"/>
      <c r="H12" s="1067" t="s">
        <v>10</v>
      </c>
      <c r="I12" s="1069"/>
    </row>
    <row r="13" spans="1:17">
      <c r="B13" s="632"/>
      <c r="C13" s="632"/>
      <c r="D13" s="632"/>
      <c r="E13" s="632"/>
      <c r="L13" s="942" t="s">
        <v>11</v>
      </c>
      <c r="M13" s="942" t="s">
        <v>12</v>
      </c>
      <c r="N13" s="942" t="s">
        <v>13</v>
      </c>
      <c r="P13" s="941" t="s">
        <v>14</v>
      </c>
    </row>
    <row r="14" spans="1:17" ht="25.5" customHeight="1">
      <c r="A14" s="633"/>
      <c r="B14" s="642" t="s">
        <v>11</v>
      </c>
      <c r="C14" s="643" t="s">
        <v>12</v>
      </c>
      <c r="D14" s="644" t="s">
        <v>13</v>
      </c>
      <c r="E14" s="642" t="s">
        <v>15</v>
      </c>
      <c r="F14" s="636"/>
      <c r="H14" s="108">
        <v>0.50629094021132048</v>
      </c>
      <c r="I14" s="108">
        <v>0.95854193485267902</v>
      </c>
      <c r="L14" s="645" t="s">
        <v>16</v>
      </c>
      <c r="M14" s="645" t="s">
        <v>17</v>
      </c>
      <c r="N14" s="645">
        <v>50</v>
      </c>
      <c r="O14" s="633"/>
      <c r="P14" s="646" t="b">
        <f>AND(L14="Sahil",M14="Yellow",N14&gt;25)</f>
        <v>0</v>
      </c>
      <c r="Q14" s="647"/>
    </row>
    <row r="15" spans="1:17">
      <c r="A15" s="633"/>
      <c r="B15" s="645" t="s">
        <v>16</v>
      </c>
      <c r="C15" s="645" t="s">
        <v>17</v>
      </c>
      <c r="D15" s="645">
        <v>50</v>
      </c>
      <c r="E15" s="648" t="b">
        <f t="shared" ref="E15:E23" si="4">AND(C15="Blue",D15&gt;30)</f>
        <v>1</v>
      </c>
      <c r="H15" s="108">
        <v>0.95143036065001751</v>
      </c>
      <c r="I15" s="108">
        <v>0.13071086587133096</v>
      </c>
      <c r="L15" s="645" t="s">
        <v>18</v>
      </c>
      <c r="M15" s="645" t="s">
        <v>17</v>
      </c>
      <c r="N15" s="645">
        <v>50</v>
      </c>
      <c r="O15" s="633"/>
      <c r="P15" s="646" t="b">
        <f t="shared" ref="P15:P22" si="5">AND(L15="Sahil",M15="Yellow",N15&gt;25)</f>
        <v>0</v>
      </c>
      <c r="Q15" s="647"/>
    </row>
    <row r="16" spans="1:17">
      <c r="A16" s="633"/>
      <c r="B16" s="645" t="s">
        <v>18</v>
      </c>
      <c r="C16" s="645" t="s">
        <v>17</v>
      </c>
      <c r="D16" s="645">
        <v>50</v>
      </c>
      <c r="E16" s="648" t="b">
        <f t="shared" si="4"/>
        <v>1</v>
      </c>
      <c r="F16" s="633"/>
      <c r="H16" s="108">
        <v>0.53030548120546306</v>
      </c>
      <c r="I16" s="108">
        <v>0.89008248218491137</v>
      </c>
      <c r="L16" s="645" t="s">
        <v>19</v>
      </c>
      <c r="M16" s="645" t="s">
        <v>17</v>
      </c>
      <c r="N16" s="645">
        <v>22</v>
      </c>
      <c r="O16" s="633"/>
      <c r="P16" s="646" t="b">
        <f t="shared" si="5"/>
        <v>0</v>
      </c>
      <c r="Q16" s="647"/>
    </row>
    <row r="17" spans="1:19">
      <c r="A17" s="633"/>
      <c r="B17" s="645" t="s">
        <v>19</v>
      </c>
      <c r="C17" s="645" t="s">
        <v>17</v>
      </c>
      <c r="D17" s="645">
        <v>22</v>
      </c>
      <c r="E17" s="648" t="b">
        <f t="shared" si="4"/>
        <v>0</v>
      </c>
      <c r="F17" s="633"/>
      <c r="H17" s="108">
        <v>0.87604462494076996</v>
      </c>
      <c r="I17" s="108">
        <v>0.64026848241394529</v>
      </c>
      <c r="L17" s="645" t="s">
        <v>0</v>
      </c>
      <c r="M17" s="645" t="s">
        <v>20</v>
      </c>
      <c r="N17" s="645">
        <v>64</v>
      </c>
      <c r="O17" s="633"/>
      <c r="P17" s="646" t="b">
        <f t="shared" si="5"/>
        <v>1</v>
      </c>
      <c r="Q17" s="647"/>
    </row>
    <row r="18" spans="1:19">
      <c r="A18" s="633"/>
      <c r="B18" s="645" t="s">
        <v>0</v>
      </c>
      <c r="C18" s="645" t="s">
        <v>20</v>
      </c>
      <c r="D18" s="645">
        <v>64</v>
      </c>
      <c r="E18" s="648" t="b">
        <f t="shared" si="4"/>
        <v>0</v>
      </c>
      <c r="F18" s="434" t="b">
        <f>AND(C18="Yellow",D18&gt;20)</f>
        <v>1</v>
      </c>
      <c r="H18" s="108">
        <v>0.54914085036976146</v>
      </c>
      <c r="I18" s="108">
        <v>0.9874596866169828</v>
      </c>
      <c r="L18" s="645" t="s">
        <v>21</v>
      </c>
      <c r="M18" s="645" t="s">
        <v>20</v>
      </c>
      <c r="N18" s="645">
        <v>19</v>
      </c>
      <c r="O18" s="633"/>
      <c r="P18" s="646" t="b">
        <f t="shared" si="5"/>
        <v>0</v>
      </c>
      <c r="Q18" s="647"/>
    </row>
    <row r="19" spans="1:19">
      <c r="A19" s="633"/>
      <c r="B19" s="645" t="s">
        <v>1</v>
      </c>
      <c r="C19" s="645" t="s">
        <v>20</v>
      </c>
      <c r="D19" s="645">
        <v>19</v>
      </c>
      <c r="E19" s="648" t="b">
        <f t="shared" si="4"/>
        <v>0</v>
      </c>
      <c r="F19" s="434" t="b">
        <f>AND(C19="Yellow",D19&gt;20)</f>
        <v>0</v>
      </c>
      <c r="H19" s="108">
        <v>0.52495949179773926</v>
      </c>
      <c r="I19" s="108">
        <v>0.96202177800897359</v>
      </c>
      <c r="L19" s="645" t="s">
        <v>0</v>
      </c>
      <c r="M19" s="645" t="s">
        <v>20</v>
      </c>
      <c r="N19" s="645">
        <v>55</v>
      </c>
      <c r="O19" s="633"/>
      <c r="P19" s="646" t="b">
        <f t="shared" si="5"/>
        <v>1</v>
      </c>
      <c r="Q19" s="647"/>
    </row>
    <row r="20" spans="1:19">
      <c r="A20" s="633"/>
      <c r="B20" s="645" t="s">
        <v>2</v>
      </c>
      <c r="C20" s="645" t="s">
        <v>17</v>
      </c>
      <c r="D20" s="645">
        <v>55</v>
      </c>
      <c r="E20" s="648" t="b">
        <f t="shared" si="4"/>
        <v>1</v>
      </c>
      <c r="F20" s="633"/>
      <c r="H20" s="108">
        <v>0.42717657821609101</v>
      </c>
      <c r="I20" s="108">
        <v>0.34419873155366654</v>
      </c>
      <c r="L20" s="645" t="s">
        <v>3</v>
      </c>
      <c r="M20" s="645" t="s">
        <v>22</v>
      </c>
      <c r="N20" s="645">
        <v>55</v>
      </c>
      <c r="O20" s="633"/>
      <c r="P20" s="646" t="b">
        <f t="shared" si="5"/>
        <v>0</v>
      </c>
      <c r="Q20" s="647"/>
    </row>
    <row r="21" spans="1:19">
      <c r="A21" s="633"/>
      <c r="B21" s="645" t="s">
        <v>3</v>
      </c>
      <c r="C21" s="645" t="s">
        <v>22</v>
      </c>
      <c r="D21" s="645">
        <v>55</v>
      </c>
      <c r="E21" s="648" t="b">
        <f t="shared" si="4"/>
        <v>0</v>
      </c>
      <c r="F21" s="633"/>
      <c r="H21" s="108">
        <v>0.16902731109605917</v>
      </c>
      <c r="I21" s="108">
        <v>0.53445852584741427</v>
      </c>
      <c r="L21" s="645" t="s">
        <v>4</v>
      </c>
      <c r="M21" s="645" t="s">
        <v>23</v>
      </c>
      <c r="N21" s="645">
        <v>44</v>
      </c>
      <c r="O21" s="633"/>
      <c r="P21" s="646" t="b">
        <f t="shared" si="5"/>
        <v>0</v>
      </c>
      <c r="Q21" s="647"/>
    </row>
    <row r="22" spans="1:19">
      <c r="A22" s="633"/>
      <c r="B22" s="645" t="s">
        <v>4</v>
      </c>
      <c r="C22" s="645" t="s">
        <v>23</v>
      </c>
      <c r="D22" s="645">
        <v>44</v>
      </c>
      <c r="E22" s="648" t="b">
        <f t="shared" si="4"/>
        <v>0</v>
      </c>
      <c r="F22" s="633"/>
      <c r="L22" s="645" t="s">
        <v>0</v>
      </c>
      <c r="M22" s="645" t="s">
        <v>20</v>
      </c>
      <c r="N22" s="645">
        <v>20</v>
      </c>
      <c r="O22" s="633"/>
      <c r="P22" s="646" t="b">
        <f t="shared" si="5"/>
        <v>0</v>
      </c>
      <c r="Q22" s="647"/>
    </row>
    <row r="23" spans="1:19">
      <c r="A23" s="633"/>
      <c r="B23" s="645" t="s">
        <v>5</v>
      </c>
      <c r="C23" s="645" t="s">
        <v>22</v>
      </c>
      <c r="D23" s="645">
        <v>70</v>
      </c>
      <c r="E23" s="648" t="b">
        <f t="shared" si="4"/>
        <v>0</v>
      </c>
      <c r="F23" s="633"/>
      <c r="P23" s="649"/>
    </row>
    <row r="24" spans="1:19">
      <c r="B24" s="649"/>
      <c r="C24" s="649"/>
      <c r="D24" s="649"/>
      <c r="E24" s="649"/>
      <c r="G24" s="480"/>
      <c r="H24" s="480"/>
    </row>
    <row r="25" spans="1:19" ht="31.5" customHeight="1">
      <c r="B25" s="989" t="s">
        <v>24</v>
      </c>
      <c r="C25" s="990"/>
      <c r="D25" s="990"/>
      <c r="E25" s="641" t="s">
        <v>25</v>
      </c>
      <c r="G25" s="480"/>
      <c r="H25" s="650" t="s">
        <v>26</v>
      </c>
      <c r="I25" s="651"/>
      <c r="L25" s="942" t="s">
        <v>11</v>
      </c>
      <c r="M25" s="942" t="s">
        <v>12</v>
      </c>
      <c r="N25" s="942" t="s">
        <v>13</v>
      </c>
      <c r="P25" s="941" t="s">
        <v>27</v>
      </c>
      <c r="R25" s="941" t="s">
        <v>27</v>
      </c>
    </row>
    <row r="26" spans="1:19">
      <c r="B26" s="632"/>
      <c r="C26" s="632"/>
      <c r="D26" s="632"/>
      <c r="E26" s="632"/>
      <c r="G26" s="480"/>
      <c r="H26" s="480"/>
      <c r="L26" s="645" t="s">
        <v>16</v>
      </c>
      <c r="M26" s="645" t="s">
        <v>17</v>
      </c>
      <c r="N26" s="645">
        <v>50</v>
      </c>
      <c r="O26" s="633"/>
      <c r="P26" s="482" t="str">
        <f>IF(L26="Sahil","Yes","No")</f>
        <v>No</v>
      </c>
      <c r="Q26" s="636"/>
      <c r="R26" s="482" t="str">
        <f>IF(M26="Blue","Yes","No")</f>
        <v>Yes</v>
      </c>
      <c r="S26" s="647"/>
    </row>
    <row r="27" spans="1:19" ht="25.5" customHeight="1">
      <c r="A27" s="633"/>
      <c r="B27" s="642" t="s">
        <v>11</v>
      </c>
      <c r="C27" s="643" t="s">
        <v>12</v>
      </c>
      <c r="D27" s="644" t="s">
        <v>13</v>
      </c>
      <c r="E27" s="642" t="s">
        <v>28</v>
      </c>
      <c r="F27" s="633"/>
      <c r="H27" s="108">
        <v>102</v>
      </c>
      <c r="I27" s="108">
        <v>141</v>
      </c>
      <c r="L27" s="645" t="s">
        <v>18</v>
      </c>
      <c r="M27" s="645" t="s">
        <v>22</v>
      </c>
      <c r="N27" s="645">
        <v>35</v>
      </c>
      <c r="O27" s="633"/>
      <c r="P27" s="482" t="str">
        <f t="shared" ref="P27:P34" si="6">IF(L27="Sahil","Yes","No")</f>
        <v>No</v>
      </c>
      <c r="Q27" s="636"/>
      <c r="R27" s="482" t="str">
        <f t="shared" ref="R27:R34" si="7">IF(M27="Blue","Yes","No")</f>
        <v>No</v>
      </c>
      <c r="S27" s="647"/>
    </row>
    <row r="28" spans="1:19">
      <c r="A28" s="633"/>
      <c r="B28" s="645" t="s">
        <v>16</v>
      </c>
      <c r="C28" s="645" t="s">
        <v>17</v>
      </c>
      <c r="D28" s="645">
        <v>50</v>
      </c>
      <c r="E28" s="648" t="str">
        <f t="shared" ref="E28:E36" si="8">IF(C28="Blue","Yse","No")</f>
        <v>Yse</v>
      </c>
      <c r="F28" s="633"/>
      <c r="H28" s="108">
        <v>477</v>
      </c>
      <c r="I28" s="108">
        <v>171</v>
      </c>
      <c r="L28" s="645" t="s">
        <v>19</v>
      </c>
      <c r="M28" s="645" t="s">
        <v>17</v>
      </c>
      <c r="N28" s="645">
        <v>22</v>
      </c>
      <c r="O28" s="633"/>
      <c r="P28" s="482" t="str">
        <f t="shared" si="6"/>
        <v>No</v>
      </c>
      <c r="Q28" s="636"/>
      <c r="R28" s="482" t="str">
        <f t="shared" si="7"/>
        <v>Yes</v>
      </c>
      <c r="S28" s="647"/>
    </row>
    <row r="29" spans="1:19">
      <c r="A29" s="633"/>
      <c r="B29" s="645" t="s">
        <v>18</v>
      </c>
      <c r="C29" s="645" t="s">
        <v>22</v>
      </c>
      <c r="D29" s="645">
        <v>35</v>
      </c>
      <c r="E29" s="648" t="str">
        <f t="shared" si="8"/>
        <v>No</v>
      </c>
      <c r="F29" s="633"/>
      <c r="H29" s="108">
        <v>398</v>
      </c>
      <c r="I29" s="108">
        <v>365</v>
      </c>
      <c r="L29" s="645" t="s">
        <v>0</v>
      </c>
      <c r="M29" s="645" t="s">
        <v>20</v>
      </c>
      <c r="N29" s="645">
        <v>64</v>
      </c>
      <c r="O29" s="633"/>
      <c r="P29" s="482" t="str">
        <f t="shared" si="6"/>
        <v>Yes</v>
      </c>
      <c r="Q29" s="636"/>
      <c r="R29" s="482" t="str">
        <f t="shared" si="7"/>
        <v>No</v>
      </c>
      <c r="S29" s="647"/>
    </row>
    <row r="30" spans="1:19">
      <c r="A30" s="633"/>
      <c r="B30" s="645" t="s">
        <v>19</v>
      </c>
      <c r="C30" s="645" t="s">
        <v>17</v>
      </c>
      <c r="D30" s="645">
        <v>22</v>
      </c>
      <c r="E30" s="648" t="str">
        <f t="shared" si="8"/>
        <v>Yse</v>
      </c>
      <c r="F30" s="633"/>
      <c r="H30" s="108">
        <v>222</v>
      </c>
      <c r="I30" s="108">
        <v>132</v>
      </c>
      <c r="L30" s="645" t="s">
        <v>21</v>
      </c>
      <c r="M30" s="645" t="s">
        <v>22</v>
      </c>
      <c r="N30" s="645">
        <v>49</v>
      </c>
      <c r="O30" s="633"/>
      <c r="P30" s="482" t="str">
        <f t="shared" si="6"/>
        <v>No</v>
      </c>
      <c r="Q30" s="636"/>
      <c r="R30" s="482" t="str">
        <f t="shared" si="7"/>
        <v>No</v>
      </c>
      <c r="S30" s="647"/>
    </row>
    <row r="31" spans="1:19">
      <c r="A31" s="633"/>
      <c r="B31" s="645" t="s">
        <v>0</v>
      </c>
      <c r="C31" s="645" t="s">
        <v>20</v>
      </c>
      <c r="D31" s="645">
        <v>64</v>
      </c>
      <c r="E31" s="648" t="str">
        <f t="shared" si="8"/>
        <v>No</v>
      </c>
      <c r="F31" s="633"/>
      <c r="H31" s="108">
        <v>197</v>
      </c>
      <c r="I31" s="108">
        <v>482</v>
      </c>
      <c r="L31" s="645" t="s">
        <v>0</v>
      </c>
      <c r="M31" s="645" t="s">
        <v>17</v>
      </c>
      <c r="N31" s="645">
        <v>55</v>
      </c>
      <c r="O31" s="633"/>
      <c r="P31" s="482" t="str">
        <f t="shared" si="6"/>
        <v>Yes</v>
      </c>
      <c r="Q31" s="636"/>
      <c r="R31" s="482" t="str">
        <f t="shared" si="7"/>
        <v>Yes</v>
      </c>
      <c r="S31" s="647"/>
    </row>
    <row r="32" spans="1:19">
      <c r="A32" s="633"/>
      <c r="B32" s="645" t="s">
        <v>1</v>
      </c>
      <c r="C32" s="645" t="s">
        <v>22</v>
      </c>
      <c r="D32" s="645">
        <v>49</v>
      </c>
      <c r="E32" s="648" t="str">
        <f t="shared" si="8"/>
        <v>No</v>
      </c>
      <c r="F32" s="633"/>
      <c r="H32" s="108">
        <v>426</v>
      </c>
      <c r="I32" s="108">
        <v>499</v>
      </c>
      <c r="L32" s="645" t="s">
        <v>3</v>
      </c>
      <c r="M32" s="645" t="s">
        <v>22</v>
      </c>
      <c r="N32" s="645">
        <v>55</v>
      </c>
      <c r="O32" s="633"/>
      <c r="P32" s="482" t="str">
        <f t="shared" si="6"/>
        <v>No</v>
      </c>
      <c r="Q32" s="636"/>
      <c r="R32" s="482" t="str">
        <f t="shared" si="7"/>
        <v>No</v>
      </c>
      <c r="S32" s="647"/>
    </row>
    <row r="33" spans="1:23">
      <c r="A33" s="633"/>
      <c r="B33" s="645" t="s">
        <v>2</v>
      </c>
      <c r="C33" s="645" t="s">
        <v>17</v>
      </c>
      <c r="D33" s="645">
        <v>55</v>
      </c>
      <c r="E33" s="648" t="str">
        <f t="shared" si="8"/>
        <v>Yse</v>
      </c>
      <c r="F33" s="633"/>
      <c r="H33" s="108">
        <v>156</v>
      </c>
      <c r="I33" s="108">
        <v>219</v>
      </c>
      <c r="L33" s="645" t="s">
        <v>4</v>
      </c>
      <c r="M33" s="645" t="s">
        <v>23</v>
      </c>
      <c r="N33" s="645">
        <v>44</v>
      </c>
      <c r="O33" s="633"/>
      <c r="P33" s="482" t="str">
        <f t="shared" si="6"/>
        <v>No</v>
      </c>
      <c r="Q33" s="636"/>
      <c r="R33" s="482" t="str">
        <f t="shared" si="7"/>
        <v>No</v>
      </c>
      <c r="S33" s="647"/>
    </row>
    <row r="34" spans="1:23">
      <c r="A34" s="633"/>
      <c r="B34" s="645" t="s">
        <v>3</v>
      </c>
      <c r="C34" s="645" t="s">
        <v>22</v>
      </c>
      <c r="D34" s="645">
        <v>55</v>
      </c>
      <c r="E34" s="648" t="str">
        <f t="shared" si="8"/>
        <v>No</v>
      </c>
      <c r="F34" s="633"/>
      <c r="H34" s="647"/>
      <c r="L34" s="645" t="s">
        <v>0</v>
      </c>
      <c r="M34" s="645" t="s">
        <v>22</v>
      </c>
      <c r="N34" s="645">
        <v>60</v>
      </c>
      <c r="O34" s="633"/>
      <c r="P34" s="482" t="str">
        <f t="shared" si="6"/>
        <v>Yes</v>
      </c>
      <c r="Q34" s="636"/>
      <c r="R34" s="482" t="str">
        <f t="shared" si="7"/>
        <v>No</v>
      </c>
      <c r="S34" s="647"/>
    </row>
    <row r="35" spans="1:23">
      <c r="A35" s="633"/>
      <c r="B35" s="645" t="s">
        <v>4</v>
      </c>
      <c r="C35" s="645" t="s">
        <v>23</v>
      </c>
      <c r="D35" s="645">
        <v>44</v>
      </c>
      <c r="E35" s="648" t="str">
        <f t="shared" si="8"/>
        <v>No</v>
      </c>
      <c r="F35" s="633"/>
      <c r="H35" s="647"/>
      <c r="P35" s="649"/>
      <c r="R35" s="649"/>
    </row>
    <row r="36" spans="1:23">
      <c r="A36" s="633"/>
      <c r="B36" s="645" t="s">
        <v>5</v>
      </c>
      <c r="C36" s="645" t="s">
        <v>22</v>
      </c>
      <c r="D36" s="645">
        <v>60</v>
      </c>
      <c r="E36" s="648" t="str">
        <f t="shared" si="8"/>
        <v>No</v>
      </c>
      <c r="F36" s="633"/>
      <c r="H36" s="647"/>
    </row>
    <row r="37" spans="1:23">
      <c r="B37" s="649"/>
      <c r="C37" s="649"/>
      <c r="D37" s="649"/>
      <c r="G37" s="649"/>
    </row>
    <row r="38" spans="1:23" ht="30.4" customHeight="1">
      <c r="A38" s="1064" t="s">
        <v>7</v>
      </c>
      <c r="B38" s="988"/>
      <c r="C38" s="988"/>
      <c r="D38" s="988"/>
      <c r="E38" s="988"/>
      <c r="F38" s="988"/>
      <c r="G38" s="988"/>
      <c r="H38" s="988"/>
      <c r="I38" s="988"/>
      <c r="J38" s="1038"/>
    </row>
    <row r="40" spans="1:23" ht="32.25" customHeight="1">
      <c r="B40" s="989" t="s">
        <v>29</v>
      </c>
      <c r="C40" s="990"/>
      <c r="D40" s="990"/>
      <c r="E40" s="990"/>
      <c r="F40" s="990"/>
      <c r="G40" s="990"/>
    </row>
    <row r="41" spans="1:23">
      <c r="B41" s="480"/>
      <c r="C41" s="480"/>
      <c r="D41" s="480"/>
      <c r="E41" s="480"/>
      <c r="F41" s="480"/>
      <c r="G41" s="480"/>
      <c r="L41" s="942" t="s">
        <v>30</v>
      </c>
      <c r="M41" s="942" t="s">
        <v>31</v>
      </c>
      <c r="N41" s="942" t="s">
        <v>32</v>
      </c>
      <c r="P41" s="941" t="s">
        <v>33</v>
      </c>
      <c r="S41" s="942" t="s">
        <v>11</v>
      </c>
      <c r="T41" s="942" t="s">
        <v>12</v>
      </c>
      <c r="U41" s="942" t="s">
        <v>13</v>
      </c>
      <c r="W41" s="941" t="s">
        <v>33</v>
      </c>
    </row>
    <row r="42" spans="1:23" ht="27" customHeight="1">
      <c r="B42" s="652" t="s">
        <v>34</v>
      </c>
      <c r="C42" s="1102" t="s">
        <v>35</v>
      </c>
      <c r="D42" s="1102"/>
      <c r="E42" s="1102"/>
      <c r="F42" s="480"/>
      <c r="G42" s="1103" t="s">
        <v>36</v>
      </c>
      <c r="K42" s="633"/>
      <c r="L42" s="482">
        <v>89</v>
      </c>
      <c r="M42" s="482">
        <v>79</v>
      </c>
      <c r="N42" s="482">
        <v>62</v>
      </c>
      <c r="O42" s="647"/>
      <c r="P42" s="482" t="str">
        <f>IF(AND(L42&gt;32,M42&gt;32,N42&gt;32),"Qualified","Not_Qualified")</f>
        <v>Qualified</v>
      </c>
      <c r="S42" s="645" t="s">
        <v>16</v>
      </c>
      <c r="T42" s="482" t="s">
        <v>17</v>
      </c>
      <c r="U42" s="482">
        <v>50</v>
      </c>
      <c r="W42" s="482" t="str">
        <f>IF(AND(S42="Sahil",T42="Blue",U42&gt;33),"Avaiable","Not_Avaible")</f>
        <v>Not_Avaible</v>
      </c>
    </row>
    <row r="43" spans="1:23">
      <c r="B43" s="634" t="s">
        <v>16</v>
      </c>
      <c r="C43" s="635" t="s">
        <v>30</v>
      </c>
      <c r="D43" s="635" t="s">
        <v>31</v>
      </c>
      <c r="E43" s="635" t="s">
        <v>32</v>
      </c>
      <c r="F43" s="480"/>
      <c r="G43" s="1104"/>
      <c r="K43" s="633"/>
      <c r="L43" s="482">
        <v>27</v>
      </c>
      <c r="M43" s="482">
        <v>47</v>
      </c>
      <c r="N43" s="482">
        <v>84</v>
      </c>
      <c r="O43" s="647"/>
      <c r="P43" s="482" t="str">
        <f t="shared" ref="P43:P50" si="9">IF(AND(L43&gt;32,M43&gt;32,N43&gt;32),"Qualified","Not_Qualified")</f>
        <v>Not_Qualified</v>
      </c>
      <c r="S43" s="645" t="s">
        <v>0</v>
      </c>
      <c r="T43" s="482" t="s">
        <v>17</v>
      </c>
      <c r="U43" s="482">
        <v>40</v>
      </c>
      <c r="W43" s="482" t="str">
        <f t="shared" ref="W43:W50" si="10">IF(AND(S43="Sahil",T43="Blue",U43&gt;33),"Avaiable","Not_Avaible")</f>
        <v>Avaiable</v>
      </c>
    </row>
    <row r="44" spans="1:23">
      <c r="B44" s="634" t="s">
        <v>18</v>
      </c>
      <c r="C44" s="635">
        <v>89</v>
      </c>
      <c r="D44" s="635">
        <v>79</v>
      </c>
      <c r="E44" s="635">
        <v>62</v>
      </c>
      <c r="F44" s="480"/>
      <c r="G44" s="644" t="str">
        <f t="shared" ref="G44:G52" si="11">IF(AND(C44&gt;33,D44&gt;33,E44&gt;33), "Pass","Fail")</f>
        <v>Pass</v>
      </c>
      <c r="K44" s="633"/>
      <c r="L44" s="482">
        <v>33</v>
      </c>
      <c r="M44" s="482">
        <v>66</v>
      </c>
      <c r="N44" s="482">
        <v>99</v>
      </c>
      <c r="O44" s="647"/>
      <c r="P44" s="482" t="str">
        <f t="shared" si="9"/>
        <v>Qualified</v>
      </c>
      <c r="S44" s="645" t="s">
        <v>19</v>
      </c>
      <c r="T44" s="482" t="s">
        <v>17</v>
      </c>
      <c r="U44" s="482">
        <v>22</v>
      </c>
      <c r="W44" s="482" t="str">
        <f t="shared" si="10"/>
        <v>Not_Avaible</v>
      </c>
    </row>
    <row r="45" spans="1:23">
      <c r="B45" s="634" t="s">
        <v>19</v>
      </c>
      <c r="C45" s="635">
        <v>27</v>
      </c>
      <c r="D45" s="635">
        <v>47</v>
      </c>
      <c r="E45" s="635">
        <v>84</v>
      </c>
      <c r="F45" s="480"/>
      <c r="G45" s="644" t="str">
        <f t="shared" si="11"/>
        <v>Fail</v>
      </c>
      <c r="K45" s="633"/>
      <c r="L45" s="482">
        <v>44</v>
      </c>
      <c r="M45" s="482">
        <v>20</v>
      </c>
      <c r="N45" s="482">
        <v>22</v>
      </c>
      <c r="O45" s="647"/>
      <c r="P45" s="482" t="str">
        <f t="shared" si="9"/>
        <v>Not_Qualified</v>
      </c>
      <c r="S45" s="645" t="s">
        <v>0</v>
      </c>
      <c r="T45" s="482" t="s">
        <v>20</v>
      </c>
      <c r="U45" s="482">
        <v>64</v>
      </c>
      <c r="W45" s="482" t="str">
        <f t="shared" si="10"/>
        <v>Not_Avaible</v>
      </c>
    </row>
    <row r="46" spans="1:23">
      <c r="B46" s="634" t="s">
        <v>0</v>
      </c>
      <c r="C46" s="635">
        <v>33</v>
      </c>
      <c r="D46" s="635">
        <v>66</v>
      </c>
      <c r="E46" s="635">
        <v>99</v>
      </c>
      <c r="F46" s="480"/>
      <c r="G46" s="644" t="str">
        <f t="shared" si="11"/>
        <v>Fail</v>
      </c>
      <c r="K46" s="633"/>
      <c r="L46" s="482">
        <v>95</v>
      </c>
      <c r="M46" s="482">
        <v>63</v>
      </c>
      <c r="N46" s="482">
        <v>99</v>
      </c>
      <c r="O46" s="647"/>
      <c r="P46" s="482" t="str">
        <f t="shared" si="9"/>
        <v>Qualified</v>
      </c>
      <c r="S46" s="645" t="s">
        <v>0</v>
      </c>
      <c r="T46" s="482" t="s">
        <v>22</v>
      </c>
      <c r="U46" s="482">
        <v>49</v>
      </c>
      <c r="W46" s="482" t="str">
        <f t="shared" si="10"/>
        <v>Not_Avaible</v>
      </c>
    </row>
    <row r="47" spans="1:23">
      <c r="B47" s="634" t="s">
        <v>1</v>
      </c>
      <c r="C47" s="635">
        <v>44</v>
      </c>
      <c r="D47" s="635">
        <v>20</v>
      </c>
      <c r="E47" s="635">
        <v>22</v>
      </c>
      <c r="F47" s="480"/>
      <c r="G47" s="644" t="str">
        <f t="shared" si="11"/>
        <v>Fail</v>
      </c>
      <c r="K47" s="633"/>
      <c r="L47" s="482">
        <v>27</v>
      </c>
      <c r="M47" s="482">
        <v>96</v>
      </c>
      <c r="N47" s="482">
        <v>68</v>
      </c>
      <c r="O47" s="647"/>
      <c r="P47" s="482" t="str">
        <f t="shared" si="9"/>
        <v>Not_Qualified</v>
      </c>
      <c r="S47" s="645" t="s">
        <v>0</v>
      </c>
      <c r="T47" s="482" t="s">
        <v>17</v>
      </c>
      <c r="U47" s="482">
        <v>55</v>
      </c>
      <c r="W47" s="482" t="str">
        <f t="shared" si="10"/>
        <v>Avaiable</v>
      </c>
    </row>
    <row r="48" spans="1:23">
      <c r="B48" s="634" t="s">
        <v>2</v>
      </c>
      <c r="C48" s="635">
        <v>95</v>
      </c>
      <c r="D48" s="635">
        <v>63</v>
      </c>
      <c r="E48" s="635">
        <v>99</v>
      </c>
      <c r="F48" s="480"/>
      <c r="G48" s="644" t="str">
        <f t="shared" si="11"/>
        <v>Pass</v>
      </c>
      <c r="K48" s="633"/>
      <c r="L48" s="482">
        <v>71</v>
      </c>
      <c r="M48" s="482">
        <v>58</v>
      </c>
      <c r="N48" s="482">
        <v>66</v>
      </c>
      <c r="O48" s="647"/>
      <c r="P48" s="482" t="str">
        <f t="shared" si="9"/>
        <v>Qualified</v>
      </c>
      <c r="S48" s="645" t="s">
        <v>3</v>
      </c>
      <c r="T48" s="482" t="s">
        <v>22</v>
      </c>
      <c r="U48" s="482">
        <v>55</v>
      </c>
      <c r="W48" s="482" t="str">
        <f t="shared" si="10"/>
        <v>Not_Avaible</v>
      </c>
    </row>
    <row r="49" spans="2:23">
      <c r="B49" s="634" t="s">
        <v>3</v>
      </c>
      <c r="C49" s="635">
        <v>27</v>
      </c>
      <c r="D49" s="635">
        <v>96</v>
      </c>
      <c r="E49" s="635">
        <v>68</v>
      </c>
      <c r="F49" s="480"/>
      <c r="G49" s="644" t="str">
        <f t="shared" si="11"/>
        <v>Fail</v>
      </c>
      <c r="K49" s="633"/>
      <c r="L49" s="482">
        <v>83</v>
      </c>
      <c r="M49" s="482">
        <v>73</v>
      </c>
      <c r="N49" s="482">
        <v>66</v>
      </c>
      <c r="O49" s="647"/>
      <c r="P49" s="482" t="str">
        <f t="shared" si="9"/>
        <v>Qualified</v>
      </c>
      <c r="S49" s="645" t="s">
        <v>4</v>
      </c>
      <c r="T49" s="482" t="s">
        <v>23</v>
      </c>
      <c r="U49" s="482">
        <v>44</v>
      </c>
      <c r="W49" s="482" t="str">
        <f t="shared" si="10"/>
        <v>Not_Avaible</v>
      </c>
    </row>
    <row r="50" spans="2:23">
      <c r="B50" s="634" t="s">
        <v>4</v>
      </c>
      <c r="C50" s="635">
        <v>71</v>
      </c>
      <c r="D50" s="635">
        <v>58</v>
      </c>
      <c r="E50" s="635">
        <v>66</v>
      </c>
      <c r="F50" s="480"/>
      <c r="G50" s="644" t="str">
        <f t="shared" si="11"/>
        <v>Pass</v>
      </c>
      <c r="K50" s="633"/>
      <c r="L50" s="482">
        <v>22</v>
      </c>
      <c r="M50" s="482">
        <v>66</v>
      </c>
      <c r="N50" s="482">
        <v>86</v>
      </c>
      <c r="O50" s="647"/>
      <c r="P50" s="482" t="str">
        <f t="shared" si="9"/>
        <v>Not_Qualified</v>
      </c>
      <c r="S50" s="645" t="s">
        <v>0</v>
      </c>
      <c r="T50" s="482" t="s">
        <v>17</v>
      </c>
      <c r="U50" s="482">
        <v>60</v>
      </c>
      <c r="W50" s="482" t="str">
        <f t="shared" si="10"/>
        <v>Avaiable</v>
      </c>
    </row>
    <row r="51" spans="2:23">
      <c r="B51" s="634" t="s">
        <v>5</v>
      </c>
      <c r="C51" s="635">
        <v>83</v>
      </c>
      <c r="D51" s="635">
        <v>73</v>
      </c>
      <c r="E51" s="635">
        <v>66</v>
      </c>
      <c r="F51" s="480"/>
      <c r="G51" s="644" t="str">
        <f t="shared" si="11"/>
        <v>Pass</v>
      </c>
      <c r="L51" s="649"/>
      <c r="M51" s="649"/>
      <c r="N51" s="649"/>
    </row>
    <row r="52" spans="2:23">
      <c r="B52" s="634" t="s">
        <v>6</v>
      </c>
      <c r="C52" s="635">
        <v>22</v>
      </c>
      <c r="D52" s="635">
        <v>66</v>
      </c>
      <c r="E52" s="635">
        <v>86</v>
      </c>
      <c r="F52" s="480"/>
      <c r="G52" s="644" t="str">
        <f t="shared" si="11"/>
        <v>Fail</v>
      </c>
    </row>
    <row r="53" spans="2:23">
      <c r="L53" s="632"/>
      <c r="M53" s="632"/>
      <c r="N53" s="632"/>
      <c r="O53" s="632"/>
    </row>
    <row r="54" spans="2:23" ht="32.25" customHeight="1">
      <c r="B54" s="989" t="s">
        <v>29</v>
      </c>
      <c r="C54" s="990"/>
      <c r="D54" s="990"/>
      <c r="E54" s="990"/>
      <c r="F54" s="990"/>
      <c r="G54" s="990"/>
      <c r="H54" s="991"/>
      <c r="K54" s="633"/>
      <c r="L54" s="1047" t="s">
        <v>37</v>
      </c>
      <c r="M54" s="1047"/>
      <c r="N54" s="1047"/>
      <c r="O54" s="1047"/>
      <c r="P54" s="647"/>
    </row>
    <row r="55" spans="2:23">
      <c r="L55" s="942" t="s">
        <v>30</v>
      </c>
      <c r="M55" s="942" t="s">
        <v>31</v>
      </c>
      <c r="N55" s="942" t="s">
        <v>32</v>
      </c>
      <c r="O55" s="942" t="s">
        <v>38</v>
      </c>
      <c r="Q55" s="941" t="s">
        <v>39</v>
      </c>
      <c r="R55" s="941" t="s">
        <v>36</v>
      </c>
      <c r="S55" s="941" t="s">
        <v>40</v>
      </c>
    </row>
    <row r="56" spans="2:23" ht="27" customHeight="1">
      <c r="B56" s="1048" t="s">
        <v>34</v>
      </c>
      <c r="C56" s="1047" t="s">
        <v>35</v>
      </c>
      <c r="D56" s="1047"/>
      <c r="E56" s="1047"/>
      <c r="F56" s="1054" t="s">
        <v>39</v>
      </c>
      <c r="G56" s="1070" t="s">
        <v>36</v>
      </c>
      <c r="H56" s="1070" t="s">
        <v>40</v>
      </c>
      <c r="I56" s="647"/>
      <c r="L56" s="482">
        <v>89</v>
      </c>
      <c r="M56" s="482">
        <v>79</v>
      </c>
      <c r="N56" s="482">
        <v>62</v>
      </c>
      <c r="O56" s="482">
        <v>69</v>
      </c>
      <c r="Q56" s="482">
        <f>AVERAGE(L56:O56)</f>
        <v>74.75</v>
      </c>
      <c r="R56" s="482" t="str">
        <f>IF(AND(L56&gt;32,M56&gt;32,N56&gt;32,O56&gt;32),"Pass","Fail")</f>
        <v>Pass</v>
      </c>
      <c r="S56" s="482" t="str">
        <f>IF(R56="Fail","Fail",IF(Q56&gt;=80,"A",IF(Q56&gt;=60,"B",IF(Q56&gt;=40,"C"))))</f>
        <v>B</v>
      </c>
    </row>
    <row r="57" spans="2:23">
      <c r="B57" s="1049"/>
      <c r="C57" s="942" t="s">
        <v>30</v>
      </c>
      <c r="D57" s="942" t="s">
        <v>31</v>
      </c>
      <c r="E57" s="942" t="s">
        <v>32</v>
      </c>
      <c r="F57" s="1055"/>
      <c r="G57" s="1071"/>
      <c r="H57" s="1071"/>
      <c r="I57" s="647"/>
      <c r="L57" s="482">
        <v>27</v>
      </c>
      <c r="M57" s="482">
        <v>47</v>
      </c>
      <c r="N57" s="482">
        <v>84</v>
      </c>
      <c r="O57" s="482">
        <v>90</v>
      </c>
      <c r="Q57" s="482">
        <f t="shared" ref="Q57:Q64" si="12">AVERAGE(L57:O57)</f>
        <v>62</v>
      </c>
      <c r="R57" s="482" t="str">
        <f t="shared" ref="R57:R64" si="13">IF(AND(L57&gt;32,M57&gt;32,N57&gt;32,O57&gt;32),"Pass","Fail")</f>
        <v>Fail</v>
      </c>
      <c r="S57" s="482" t="str">
        <f t="shared" ref="S57:S64" si="14">IF(R57="Fail","Fail",IF(Q57&gt;=80,"A",IF(Q57&gt;=60,"B",IF(Q57&gt;=40,"C"))))</f>
        <v>Fail</v>
      </c>
    </row>
    <row r="58" spans="2:23">
      <c r="B58" s="634" t="s">
        <v>18</v>
      </c>
      <c r="C58" s="653">
        <v>89</v>
      </c>
      <c r="D58" s="653">
        <v>79</v>
      </c>
      <c r="E58" s="653">
        <v>62</v>
      </c>
      <c r="F58" s="482">
        <f>AVERAGE(C58:E58)</f>
        <v>76.666666666666671</v>
      </c>
      <c r="G58" s="482" t="str">
        <f>IF(AND(C58&gt;33,D58&gt;33,E58&gt;33), "Pass","Fail")</f>
        <v>Pass</v>
      </c>
      <c r="H58" s="482" t="str">
        <f>IF(G58="FAIL","FAIL",IF(F58&gt;=80,"A",IF(F58&gt;=60,"B",IF(F58&gt;=40,"C",IF(F58&gt;=33,"D")))))</f>
        <v>B</v>
      </c>
      <c r="I58" s="647"/>
      <c r="L58" s="482">
        <v>33</v>
      </c>
      <c r="M58" s="482">
        <v>66</v>
      </c>
      <c r="N58" s="482">
        <v>99</v>
      </c>
      <c r="O58" s="482">
        <v>52</v>
      </c>
      <c r="Q58" s="482">
        <f t="shared" si="12"/>
        <v>62.5</v>
      </c>
      <c r="R58" s="482" t="str">
        <f t="shared" si="13"/>
        <v>Pass</v>
      </c>
      <c r="S58" s="482" t="str">
        <f t="shared" si="14"/>
        <v>B</v>
      </c>
    </row>
    <row r="59" spans="2:23">
      <c r="B59" s="634" t="s">
        <v>19</v>
      </c>
      <c r="C59" s="653">
        <v>27</v>
      </c>
      <c r="D59" s="653">
        <v>47</v>
      </c>
      <c r="E59" s="653">
        <v>84</v>
      </c>
      <c r="F59" s="482">
        <f>AVERAGE(C59:E59)</f>
        <v>52.666666666666664</v>
      </c>
      <c r="G59" s="482" t="str">
        <f>IF(AND(C59&gt;33,D59&gt;33,E59&gt;33), "Pass","Fail")</f>
        <v>Fail</v>
      </c>
      <c r="H59" s="482" t="str">
        <f>IF(G59="FAIL","FAIL",IF(F59&gt;=80,"A",IF(F59&gt;=60,"B",IF(F59&gt;=40,"C",IF(F59&gt;=33,"D")))))</f>
        <v>FAIL</v>
      </c>
      <c r="I59" s="647"/>
      <c r="L59" s="482">
        <v>44</v>
      </c>
      <c r="M59" s="482">
        <v>40</v>
      </c>
      <c r="N59" s="482">
        <v>40</v>
      </c>
      <c r="O59" s="482">
        <v>56</v>
      </c>
      <c r="Q59" s="482">
        <f t="shared" si="12"/>
        <v>45</v>
      </c>
      <c r="R59" s="482" t="str">
        <f t="shared" si="13"/>
        <v>Pass</v>
      </c>
      <c r="S59" s="482" t="str">
        <f t="shared" si="14"/>
        <v>C</v>
      </c>
    </row>
    <row r="60" spans="2:23">
      <c r="B60" s="634" t="s">
        <v>0</v>
      </c>
      <c r="C60" s="653">
        <v>33</v>
      </c>
      <c r="D60" s="653">
        <v>66</v>
      </c>
      <c r="E60" s="653">
        <v>99</v>
      </c>
      <c r="F60" s="482">
        <f>AVERAGE(C60:E60)</f>
        <v>66</v>
      </c>
      <c r="G60" s="482" t="str">
        <f>IF(AND(C60&gt;33,D60&gt;33,E60&gt;33), "Pass","Fail")</f>
        <v>Fail</v>
      </c>
      <c r="H60" s="482" t="str">
        <f>IF(G60="FAIL","FAIL",IF(F60&gt;=80,"A",IF(F60&gt;=60,"B",IF(F60&gt;=40,"C",IF(F60&gt;=33,"D")))))</f>
        <v>FAIL</v>
      </c>
      <c r="I60" s="647"/>
      <c r="L60" s="482">
        <v>95</v>
      </c>
      <c r="M60" s="482">
        <v>63</v>
      </c>
      <c r="N60" s="482">
        <v>99</v>
      </c>
      <c r="O60" s="482">
        <v>55</v>
      </c>
      <c r="Q60" s="482">
        <f t="shared" si="12"/>
        <v>78</v>
      </c>
      <c r="R60" s="482" t="str">
        <f t="shared" si="13"/>
        <v>Pass</v>
      </c>
      <c r="S60" s="482" t="str">
        <f t="shared" si="14"/>
        <v>B</v>
      </c>
    </row>
    <row r="61" spans="2:23">
      <c r="B61" s="634" t="s">
        <v>1</v>
      </c>
      <c r="C61" s="653">
        <v>44</v>
      </c>
      <c r="D61" s="653">
        <v>40</v>
      </c>
      <c r="E61" s="653">
        <v>40</v>
      </c>
      <c r="F61" s="482">
        <v>40</v>
      </c>
      <c r="G61" s="482" t="str">
        <f>IF(AND(C61&gt;33,D61&gt;33,E61&gt;33), "Pass","Fail")</f>
        <v>Pass</v>
      </c>
      <c r="H61" s="482" t="str">
        <f>IF(G61="FAIL","FAIL",IF(F61&gt;=80,"A",IF(F61&gt;=60,"B",IF(F61&gt;=40,"C",IF(F61&gt;=33,"D")))))</f>
        <v>C</v>
      </c>
      <c r="I61" s="647"/>
      <c r="L61" s="482">
        <v>27</v>
      </c>
      <c r="M61" s="482">
        <v>96</v>
      </c>
      <c r="N61" s="482">
        <v>68</v>
      </c>
      <c r="O61" s="482">
        <v>22</v>
      </c>
      <c r="Q61" s="482">
        <f t="shared" si="12"/>
        <v>53.25</v>
      </c>
      <c r="R61" s="482" t="str">
        <f t="shared" si="13"/>
        <v>Fail</v>
      </c>
      <c r="S61" s="482" t="str">
        <f t="shared" si="14"/>
        <v>Fail</v>
      </c>
    </row>
    <row r="62" spans="2:23">
      <c r="B62" s="634" t="s">
        <v>2</v>
      </c>
      <c r="C62" s="653">
        <v>95</v>
      </c>
      <c r="D62" s="653">
        <v>63</v>
      </c>
      <c r="E62" s="653">
        <v>99</v>
      </c>
      <c r="F62" s="482">
        <f>AVERAGE(C62:E62)</f>
        <v>85.666666666666671</v>
      </c>
      <c r="G62" s="482" t="str">
        <f>IF(AND(C62&gt;33,D62&gt;33,E62&gt;33), "Pass","Fail")</f>
        <v>Pass</v>
      </c>
      <c r="H62" s="482" t="str">
        <f>IF(G62="FAIL","FAIL",IF(F62&gt;=80,"A",IF(F62&gt;=60,"B",IF(F62&gt;=40,"C",IF(F62&gt;=33,"D")))))</f>
        <v>A</v>
      </c>
      <c r="I62" s="647"/>
      <c r="L62" s="482">
        <v>34</v>
      </c>
      <c r="M62" s="482">
        <v>40</v>
      </c>
      <c r="N62" s="482">
        <v>36</v>
      </c>
      <c r="O62" s="482">
        <v>85</v>
      </c>
      <c r="Q62" s="482">
        <f t="shared" si="12"/>
        <v>48.75</v>
      </c>
      <c r="R62" s="482" t="str">
        <f t="shared" si="13"/>
        <v>Pass</v>
      </c>
      <c r="S62" s="482" t="str">
        <f t="shared" si="14"/>
        <v>C</v>
      </c>
    </row>
    <row r="63" spans="2:23">
      <c r="B63" s="634" t="s">
        <v>3</v>
      </c>
      <c r="C63" s="653">
        <v>27</v>
      </c>
      <c r="D63" s="653">
        <v>96</v>
      </c>
      <c r="E63" s="653">
        <v>68</v>
      </c>
      <c r="F63" s="482">
        <f>AVERAGE(C63:E63)</f>
        <v>63.666666666666664</v>
      </c>
      <c r="G63" s="482" t="str">
        <f>IF(AND(C63&gt;33,D63&gt;33,E63&gt;33), "Pass","Fail")</f>
        <v>Fail</v>
      </c>
      <c r="H63" s="482" t="str">
        <f>IF(G63="FAIL","FAIL",IF(F63&gt;=80,"A",IF(F63&gt;=60,"B",IF(F63&gt;=40,"C",IF(F63&gt;=33,"D")))))</f>
        <v>FAIL</v>
      </c>
      <c r="I63" s="647"/>
      <c r="L63" s="482">
        <v>83</v>
      </c>
      <c r="M63" s="482">
        <v>73</v>
      </c>
      <c r="N63" s="482">
        <v>66</v>
      </c>
      <c r="O63" s="482">
        <v>77</v>
      </c>
      <c r="Q63" s="482">
        <f t="shared" si="12"/>
        <v>74.75</v>
      </c>
      <c r="R63" s="482" t="str">
        <f t="shared" si="13"/>
        <v>Pass</v>
      </c>
      <c r="S63" s="482" t="str">
        <f t="shared" si="14"/>
        <v>B</v>
      </c>
    </row>
    <row r="64" spans="2:23">
      <c r="B64" s="634" t="s">
        <v>4</v>
      </c>
      <c r="C64" s="653">
        <v>34</v>
      </c>
      <c r="D64" s="653">
        <v>40</v>
      </c>
      <c r="E64" s="653">
        <v>36</v>
      </c>
      <c r="F64" s="482">
        <f>AVERAGE(C64:E64)</f>
        <v>36.666666666666664</v>
      </c>
      <c r="G64" s="482" t="str">
        <f>IF(AND(C64&gt;33,D64&gt;33,E64&gt;33), "Pass","Fail")</f>
        <v>Pass</v>
      </c>
      <c r="H64" s="482" t="str">
        <f>IF(G64="FAIL","FAIL",IF(F64&gt;=80,"A",IF(F64&gt;=60,"B",IF(F64&gt;=40,"C",IF(F64&gt;=33,"D")))))</f>
        <v>D</v>
      </c>
      <c r="I64" s="647"/>
      <c r="L64" s="482">
        <v>22</v>
      </c>
      <c r="M64" s="482">
        <v>66</v>
      </c>
      <c r="N64" s="482">
        <v>86</v>
      </c>
      <c r="O64" s="482">
        <v>52</v>
      </c>
      <c r="P64" s="480"/>
      <c r="Q64" s="482">
        <f t="shared" si="12"/>
        <v>56.5</v>
      </c>
      <c r="R64" s="482" t="str">
        <f t="shared" si="13"/>
        <v>Fail</v>
      </c>
      <c r="S64" s="482" t="str">
        <f t="shared" si="14"/>
        <v>Fail</v>
      </c>
    </row>
    <row r="65" spans="2:15">
      <c r="B65" s="634" t="s">
        <v>5</v>
      </c>
      <c r="C65" s="653">
        <v>83</v>
      </c>
      <c r="D65" s="653">
        <v>73</v>
      </c>
      <c r="E65" s="653">
        <v>66</v>
      </c>
      <c r="F65" s="482">
        <f>AVERAGE(C65:E65)</f>
        <v>74</v>
      </c>
      <c r="G65" s="482" t="str">
        <f>IF(AND(C65&gt;33,D65&gt;33,E65&gt;33), "Pass","Fail")</f>
        <v>Pass</v>
      </c>
      <c r="H65" s="482" t="str">
        <f>IF(G65="FAIL","FAIL",IF(F65&gt;=80,"A",IF(F65&gt;=60,"B",IF(F65&gt;=40,"C",IF(F65&gt;=33,"D")))))</f>
        <v>B</v>
      </c>
      <c r="I65" s="647"/>
    </row>
    <row r="66" spans="2:15">
      <c r="B66" s="634" t="s">
        <v>6</v>
      </c>
      <c r="C66" s="653">
        <v>22</v>
      </c>
      <c r="D66" s="653">
        <v>66</v>
      </c>
      <c r="E66" s="653">
        <v>86</v>
      </c>
      <c r="F66" s="482">
        <f>AVERAGE(C66:E66)</f>
        <v>58</v>
      </c>
      <c r="G66" s="482" t="str">
        <f>IF(AND(C66&gt;33,D66&gt;33,E66&gt;33), "Pass","Fail")</f>
        <v>Fail</v>
      </c>
      <c r="H66" s="482" t="str">
        <f>IF(G66="FAIL","FAIL",IF(F66&gt;=80,"A",IF(F66&gt;=60,"B",IF(F66&gt;=40,"C",IF(F66&gt;=33,"D")))))</f>
        <v>FAIL</v>
      </c>
      <c r="I66" s="647"/>
    </row>
    <row r="67" spans="2:15">
      <c r="L67" s="959" t="s">
        <v>41</v>
      </c>
      <c r="M67" s="959"/>
      <c r="N67" s="480"/>
      <c r="O67" s="480"/>
    </row>
    <row r="68" spans="2:15">
      <c r="B68" s="1084" t="s">
        <v>42</v>
      </c>
      <c r="C68" s="1085"/>
      <c r="L68" s="482" t="s">
        <v>43</v>
      </c>
      <c r="M68" s="482" t="s">
        <v>44</v>
      </c>
      <c r="N68" s="482" t="s">
        <v>45</v>
      </c>
      <c r="O68" s="482" t="s">
        <v>46</v>
      </c>
    </row>
    <row r="69" spans="2:15">
      <c r="B69" s="635" t="s">
        <v>47</v>
      </c>
      <c r="C69" s="635" t="s">
        <v>48</v>
      </c>
      <c r="L69" s="482" t="s">
        <v>49</v>
      </c>
      <c r="M69" s="482" t="s">
        <v>50</v>
      </c>
      <c r="N69" s="482">
        <v>45</v>
      </c>
      <c r="O69" s="593" t="b">
        <f>_xlfn.XOR(M69="Fire",N69&lt;60)</f>
        <v>1</v>
      </c>
    </row>
    <row r="70" spans="2:15">
      <c r="B70" s="635" t="s">
        <v>51</v>
      </c>
      <c r="C70" s="635" t="s">
        <v>52</v>
      </c>
      <c r="L70" s="482" t="s">
        <v>53</v>
      </c>
      <c r="M70" s="482" t="s">
        <v>50</v>
      </c>
      <c r="N70" s="482">
        <v>60</v>
      </c>
      <c r="O70" s="593" t="b">
        <f t="shared" ref="O70:O77" si="15">_xlfn.XOR(M70="Fire",N70&lt;60)</f>
        <v>0</v>
      </c>
    </row>
    <row r="71" spans="2:15">
      <c r="B71" s="635" t="s">
        <v>54</v>
      </c>
      <c r="C71" s="635" t="s">
        <v>55</v>
      </c>
      <c r="L71" s="482" t="s">
        <v>56</v>
      </c>
      <c r="M71" s="482" t="s">
        <v>50</v>
      </c>
      <c r="N71" s="482">
        <v>80</v>
      </c>
      <c r="O71" s="593" t="b">
        <f t="shared" si="15"/>
        <v>0</v>
      </c>
    </row>
    <row r="72" spans="2:15">
      <c r="B72" s="635">
        <v>33</v>
      </c>
      <c r="C72" s="635" t="s">
        <v>57</v>
      </c>
      <c r="L72" s="482" t="s">
        <v>58</v>
      </c>
      <c r="M72" s="482" t="s">
        <v>59</v>
      </c>
      <c r="N72" s="482">
        <v>39</v>
      </c>
      <c r="O72" s="593" t="b">
        <f t="shared" si="15"/>
        <v>0</v>
      </c>
    </row>
    <row r="73" spans="2:15">
      <c r="H73" s="633"/>
      <c r="L73" s="482" t="s">
        <v>60</v>
      </c>
      <c r="M73" s="482" t="s">
        <v>59</v>
      </c>
      <c r="N73" s="482">
        <v>58</v>
      </c>
      <c r="O73" s="593" t="b">
        <f t="shared" si="15"/>
        <v>0</v>
      </c>
    </row>
    <row r="74" spans="2:15" ht="25.5" customHeight="1">
      <c r="B74" s="1048" t="s">
        <v>34</v>
      </c>
      <c r="C74" s="1047" t="s">
        <v>35</v>
      </c>
      <c r="D74" s="1047"/>
      <c r="E74" s="1047"/>
      <c r="F74" s="1054" t="s">
        <v>39</v>
      </c>
      <c r="G74" s="1054" t="s">
        <v>36</v>
      </c>
      <c r="H74" s="1054" t="s">
        <v>40</v>
      </c>
      <c r="L74" s="482" t="s">
        <v>61</v>
      </c>
      <c r="M74" s="482" t="s">
        <v>59</v>
      </c>
      <c r="N74" s="482">
        <v>78</v>
      </c>
      <c r="O74" s="593" t="b">
        <f t="shared" si="15"/>
        <v>1</v>
      </c>
    </row>
    <row r="75" spans="2:15">
      <c r="B75" s="1049" t="s">
        <v>16</v>
      </c>
      <c r="C75" s="942" t="s">
        <v>30</v>
      </c>
      <c r="D75" s="942" t="s">
        <v>31</v>
      </c>
      <c r="E75" s="942" t="s">
        <v>32</v>
      </c>
      <c r="F75" s="1055"/>
      <c r="G75" s="1055"/>
      <c r="H75" s="1055"/>
      <c r="L75" s="482" t="s">
        <v>62</v>
      </c>
      <c r="M75" s="482" t="s">
        <v>63</v>
      </c>
      <c r="N75" s="482">
        <v>44</v>
      </c>
      <c r="O75" s="593" t="b">
        <f t="shared" si="15"/>
        <v>1</v>
      </c>
    </row>
    <row r="76" spans="2:15">
      <c r="B76" s="634" t="s">
        <v>18</v>
      </c>
      <c r="C76" s="653">
        <v>89</v>
      </c>
      <c r="D76" s="653">
        <v>79</v>
      </c>
      <c r="E76" s="653">
        <v>62</v>
      </c>
      <c r="F76" s="482">
        <f>AVERAGE(C76:E76)</f>
        <v>76.666666666666671</v>
      </c>
      <c r="G76" s="482" t="str">
        <f>IF(AND(C51&gt;33,D51&gt;33,E51&gt;33), "Pass","Fail")</f>
        <v>Pass</v>
      </c>
      <c r="H76" s="482" t="str">
        <f>IF(G76="FAIL","FAIL",IF(F76&gt;=70,"A",IF(F76&gt;=60,"B",IF(F76&gt;=40,"C",IF(F22=33,"D")))))</f>
        <v>A</v>
      </c>
      <c r="I76" s="482" t="str" cm="1">
        <f t="array" ref="I76">_xlfn.IFS(G76="Fail","Fil",F76&gt;80,"A",F76&gt;60,"B",F76&gt;40,"C")</f>
        <v>B</v>
      </c>
      <c r="L76" s="482" t="s">
        <v>64</v>
      </c>
      <c r="M76" s="482" t="s">
        <v>63</v>
      </c>
      <c r="N76" s="482">
        <v>59</v>
      </c>
      <c r="O76" s="593" t="b">
        <f t="shared" si="15"/>
        <v>1</v>
      </c>
    </row>
    <row r="77" spans="2:15">
      <c r="B77" s="634" t="s">
        <v>19</v>
      </c>
      <c r="C77" s="653">
        <v>27</v>
      </c>
      <c r="D77" s="653">
        <v>47</v>
      </c>
      <c r="E77" s="653">
        <v>84</v>
      </c>
      <c r="F77" s="482">
        <f>AVERAGE(C77:E77)</f>
        <v>52.666666666666664</v>
      </c>
      <c r="G77" s="482" t="str">
        <f>IF(AND(C52&gt;33,D52&gt;33,E52&gt;33), "Pass","Fail")</f>
        <v>Fail</v>
      </c>
      <c r="H77" s="482" t="str">
        <f>IF(G77="FAIL","FAIL",IF(F77&gt;=70,"A",IF(F77&gt;=60,"B",IF(F77&gt;=40,"C",IF(F23=33,"D")))))</f>
        <v>FAIL</v>
      </c>
      <c r="I77" s="482" t="str" cm="1">
        <f t="array" ref="I77">_xlfn.IFS(G77="Fail","Fail",F77&gt;80,"A",F77&gt;60,"B",F77&gt;40,"C")</f>
        <v>Fail</v>
      </c>
      <c r="L77" s="482" t="s">
        <v>65</v>
      </c>
      <c r="M77" s="482" t="s">
        <v>63</v>
      </c>
      <c r="N77" s="482">
        <v>79</v>
      </c>
      <c r="O77" s="593" t="b">
        <f t="shared" si="15"/>
        <v>0</v>
      </c>
    </row>
    <row r="78" spans="2:15">
      <c r="B78" s="634" t="s">
        <v>0</v>
      </c>
      <c r="C78" s="653">
        <v>33</v>
      </c>
      <c r="D78" s="653">
        <v>66</v>
      </c>
      <c r="E78" s="653">
        <v>99</v>
      </c>
      <c r="F78" s="482">
        <f>AVERAGE(C78:E78)</f>
        <v>66</v>
      </c>
      <c r="G78" s="482" t="str">
        <f>IF(AND(C53&gt;33,D53&gt;33,E53&gt;33), "Pass","Fail")</f>
        <v>Fail</v>
      </c>
      <c r="H78" s="482" t="str">
        <f>IF(G78="FAIL","FAIL",IF(F78&gt;=70,"A",IF(F78&gt;=60,"B",IF(F78&gt;=40,"C",IF(F24=33,"D")))))</f>
        <v>FAIL</v>
      </c>
      <c r="I78" s="482" t="str" cm="1">
        <f t="array" ref="I78">_xlfn.IFS(G78="Fail","Fail",F78&gt;80,"A",F78&gt;60,"B",F78&gt;40,"C")</f>
        <v>Fail</v>
      </c>
    </row>
    <row r="79" spans="2:15">
      <c r="B79" s="634" t="s">
        <v>1</v>
      </c>
      <c r="C79" s="653">
        <v>44</v>
      </c>
      <c r="D79" s="653">
        <v>40</v>
      </c>
      <c r="E79" s="653">
        <v>40</v>
      </c>
      <c r="F79" s="482">
        <f>AVERAGE(C79:E79)</f>
        <v>41.333333333333336</v>
      </c>
      <c r="G79" s="482" t="str">
        <f>IF(AND(C54&gt;33,D54&gt;33,E54&gt;33), "Pass","Fail")</f>
        <v>Fail</v>
      </c>
      <c r="H79" s="482" t="str">
        <f>IF(G79="FAIL","FAIL",IF(F79&gt;=70,"A",IF(F79&gt;=60,"B",IF(F79&gt;=40,"C",IF(F25=33,"D")))))</f>
        <v>FAIL</v>
      </c>
      <c r="I79" s="482" t="str" cm="1">
        <f t="array" ref="I79">_xlfn.IFS(G79="Fail","Fail",F79&gt;80,"A",F79&gt;60,"B",F79&gt;40,"C")</f>
        <v>Fail</v>
      </c>
    </row>
    <row r="80" spans="2:15">
      <c r="B80" s="634" t="s">
        <v>2</v>
      </c>
      <c r="C80" s="653">
        <v>95</v>
      </c>
      <c r="D80" s="653">
        <v>63</v>
      </c>
      <c r="E80" s="653">
        <v>99</v>
      </c>
      <c r="F80" s="482">
        <f>AVERAGE(C80:E80)</f>
        <v>85.666666666666671</v>
      </c>
      <c r="G80" s="482" t="str">
        <f t="shared" ref="G80:G84" si="16">IF(AND(C56&gt;33,D56&gt;33,E56&gt;33), "Pass","Fail")</f>
        <v>Fail</v>
      </c>
      <c r="H80" s="482" t="str">
        <f>IF(G80="FAIL","FAIL",IF(F80&gt;=70,"A",IF(F80&gt;=60,"B",IF(F80&gt;=40,"C",IF(F26=33,"D")))))</f>
        <v>FAIL</v>
      </c>
      <c r="I80" s="482" t="str" cm="1">
        <f t="array" ref="I80">_xlfn.IFS(G80="Fail","Fail",F80&gt;80,"A",F80&gt;60,"B",F80&gt;40,"C")</f>
        <v>Fail</v>
      </c>
    </row>
    <row r="81" spans="1:14">
      <c r="B81" s="634" t="s">
        <v>3</v>
      </c>
      <c r="C81" s="653">
        <v>27</v>
      </c>
      <c r="D81" s="653">
        <v>96</v>
      </c>
      <c r="E81" s="653">
        <v>68</v>
      </c>
      <c r="F81" s="482">
        <f>AVERAGE(C81:E81)</f>
        <v>63.666666666666664</v>
      </c>
      <c r="G81" s="482" t="str">
        <f t="shared" si="16"/>
        <v>Pass</v>
      </c>
      <c r="H81" s="482" t="str">
        <f>IF(G81="FAIL","FAIL",IF(F81&gt;=70,"A",IF(F81&gt;=60,"B",IF(F81&gt;=40,"C",IF(F27=33,"D")))))</f>
        <v>B</v>
      </c>
      <c r="I81" s="482" t="str" cm="1">
        <f t="array" ref="I81">_xlfn.IFS(G81="Fail","Fail",F81&gt;80,"A",F81&gt;60,"B",F81&gt;40,"C")</f>
        <v>B</v>
      </c>
    </row>
    <row r="82" spans="1:14">
      <c r="B82" s="634" t="s">
        <v>4</v>
      </c>
      <c r="C82" s="653">
        <v>34</v>
      </c>
      <c r="D82" s="653">
        <v>40</v>
      </c>
      <c r="E82" s="653">
        <v>70</v>
      </c>
      <c r="F82" s="482">
        <f>AVERAGE(C82:E82)</f>
        <v>48</v>
      </c>
      <c r="G82" s="482" t="str">
        <f t="shared" si="16"/>
        <v>Pass</v>
      </c>
      <c r="H82" s="482" t="str">
        <f>IF(G82="FAIL","FAIL",IF(F82&gt;=70,"A",IF(F82&gt;=60,"B",IF(F82&gt;=40,"C",IF(F28=33,"D")))))</f>
        <v>C</v>
      </c>
      <c r="I82" s="482" t="str" cm="1">
        <f t="array" ref="I82">_xlfn.IFS(G82="Fail","Fail",F82&gt;80,"A",F82&gt;60,"B",F82&gt;40,"C")</f>
        <v>C</v>
      </c>
    </row>
    <row r="83" spans="1:14">
      <c r="B83" s="634" t="s">
        <v>5</v>
      </c>
      <c r="C83" s="653">
        <v>83</v>
      </c>
      <c r="D83" s="653">
        <v>73</v>
      </c>
      <c r="E83" s="653">
        <v>66</v>
      </c>
      <c r="F83" s="482">
        <f>AVERAGE(C83:E83)</f>
        <v>74</v>
      </c>
      <c r="G83" s="482" t="str">
        <f t="shared" si="16"/>
        <v>Fail</v>
      </c>
      <c r="H83" s="482" t="str">
        <f>IF(G83="FAIL","FAIL",IF(F83&gt;=70,"A",IF(F83&gt;=60,"B",IF(F83&gt;=40,"C",IF(F29=33,"D")))))</f>
        <v>FAIL</v>
      </c>
      <c r="I83" s="482" t="str" cm="1">
        <f t="array" ref="I83">_xlfn.IFS(G83="Fail","Fail",F83&gt;80,"A",F83&gt;60,"B",F83&gt;40,"C")</f>
        <v>Fail</v>
      </c>
    </row>
    <row r="84" spans="1:14">
      <c r="B84" s="634" t="s">
        <v>6</v>
      </c>
      <c r="C84" s="653">
        <v>22</v>
      </c>
      <c r="D84" s="653">
        <v>66</v>
      </c>
      <c r="E84" s="653">
        <v>86</v>
      </c>
      <c r="F84" s="482">
        <f>AVERAGE(C84:E84)</f>
        <v>58</v>
      </c>
      <c r="G84" s="482" t="str">
        <f t="shared" si="16"/>
        <v>Fail</v>
      </c>
      <c r="H84" s="482" t="str">
        <f>IF(G84="FAIL","FAIL",IF(F84&gt;=70,"A",IF(F84&gt;=60,"B",IF(F84&gt;=40,"C",IF(F30=33,"D")))))</f>
        <v>FAIL</v>
      </c>
      <c r="I84" s="482" t="str" cm="1">
        <f t="array" ref="I84">_xlfn.IFS(G84="Fail","Fail",F84&gt;80,"A",F84&gt;60,"B",F84&gt;40,"C")</f>
        <v>Fail</v>
      </c>
    </row>
    <row r="85" spans="1:14">
      <c r="B85" s="480"/>
      <c r="C85" s="480"/>
      <c r="D85" s="480"/>
      <c r="E85" s="480"/>
    </row>
    <row r="86" spans="1:14" ht="19.5" customHeight="1">
      <c r="B86" s="1084" t="s">
        <v>42</v>
      </c>
      <c r="C86" s="1085"/>
    </row>
    <row r="87" spans="1:14">
      <c r="B87" s="635" t="s">
        <v>66</v>
      </c>
      <c r="C87" s="635" t="s">
        <v>48</v>
      </c>
    </row>
    <row r="88" spans="1:14">
      <c r="B88" s="635" t="s">
        <v>51</v>
      </c>
      <c r="C88" s="635" t="s">
        <v>52</v>
      </c>
    </row>
    <row r="89" spans="1:14">
      <c r="B89" s="635" t="s">
        <v>54</v>
      </c>
      <c r="C89" s="635" t="s">
        <v>55</v>
      </c>
    </row>
    <row r="90" spans="1:14">
      <c r="B90" s="635">
        <v>33</v>
      </c>
      <c r="C90" s="635" t="s">
        <v>57</v>
      </c>
    </row>
    <row r="91" spans="1:14">
      <c r="B91" s="632"/>
      <c r="C91" s="632"/>
      <c r="D91" s="632"/>
      <c r="E91" s="632"/>
      <c r="F91" s="632"/>
    </row>
    <row r="92" spans="1:14" ht="30.4" customHeight="1">
      <c r="A92" s="1064" t="s">
        <v>7</v>
      </c>
      <c r="B92" s="988"/>
      <c r="C92" s="988"/>
      <c r="D92" s="988"/>
      <c r="E92" s="988"/>
      <c r="F92" s="988"/>
      <c r="G92" s="988"/>
      <c r="H92" s="988"/>
      <c r="I92" s="988"/>
      <c r="J92" s="1038"/>
    </row>
    <row r="93" spans="1:14">
      <c r="A93" s="633"/>
      <c r="B93" s="632"/>
      <c r="C93" s="632"/>
      <c r="D93" s="632"/>
      <c r="E93" s="632"/>
      <c r="F93" s="632"/>
    </row>
    <row r="94" spans="1:14" ht="30.75" customHeight="1">
      <c r="A94" s="633"/>
      <c r="B94" s="989" t="s">
        <v>67</v>
      </c>
      <c r="C94" s="990"/>
      <c r="D94" s="990"/>
      <c r="E94" s="990"/>
      <c r="F94" s="990"/>
      <c r="G94" s="647"/>
    </row>
    <row r="95" spans="1:14" ht="15.75" customHeight="1">
      <c r="A95" s="633"/>
      <c r="B95" s="480"/>
      <c r="C95" s="480"/>
      <c r="D95" s="480"/>
      <c r="E95" s="480"/>
      <c r="F95" s="480"/>
      <c r="L95" s="942" t="s">
        <v>30</v>
      </c>
      <c r="M95" s="942" t="s">
        <v>31</v>
      </c>
      <c r="N95" s="942" t="s">
        <v>32</v>
      </c>
    </row>
    <row r="96" spans="1:14" ht="25.5" customHeight="1">
      <c r="A96" s="633"/>
      <c r="B96" s="1048" t="s">
        <v>34</v>
      </c>
      <c r="C96" s="1047" t="s">
        <v>35</v>
      </c>
      <c r="D96" s="1047"/>
      <c r="E96" s="1047"/>
      <c r="F96" s="1054" t="s">
        <v>68</v>
      </c>
      <c r="H96" s="647"/>
      <c r="L96" s="653">
        <v>89</v>
      </c>
      <c r="M96" s="653">
        <v>79</v>
      </c>
      <c r="N96" s="653">
        <v>62</v>
      </c>
    </row>
    <row r="97" spans="1:14">
      <c r="A97" s="633"/>
      <c r="B97" s="1049" t="s">
        <v>16</v>
      </c>
      <c r="C97" s="942" t="s">
        <v>30</v>
      </c>
      <c r="D97" s="942" t="s">
        <v>31</v>
      </c>
      <c r="E97" s="942" t="s">
        <v>32</v>
      </c>
      <c r="F97" s="1055"/>
      <c r="H97" s="647"/>
      <c r="L97" s="653">
        <v>27</v>
      </c>
      <c r="M97" s="653">
        <v>47</v>
      </c>
      <c r="N97" s="653">
        <v>84</v>
      </c>
    </row>
    <row r="98" spans="1:14">
      <c r="A98" s="633"/>
      <c r="B98" s="634" t="s">
        <v>18</v>
      </c>
      <c r="C98" s="653">
        <v>89</v>
      </c>
      <c r="D98" s="653">
        <v>79</v>
      </c>
      <c r="E98" s="653">
        <v>62</v>
      </c>
      <c r="F98" s="482">
        <f>AVERAGE(C98:E98)</f>
        <v>76.666666666666671</v>
      </c>
      <c r="H98" s="647"/>
      <c r="L98" s="653">
        <v>33</v>
      </c>
      <c r="M98" s="653">
        <v>66</v>
      </c>
      <c r="N98" s="653">
        <v>99</v>
      </c>
    </row>
    <row r="99" spans="1:14">
      <c r="A99" s="633"/>
      <c r="B99" s="634" t="s">
        <v>19</v>
      </c>
      <c r="C99" s="653">
        <v>27</v>
      </c>
      <c r="D99" s="653">
        <v>47</v>
      </c>
      <c r="E99" s="653">
        <v>84</v>
      </c>
      <c r="F99" s="482">
        <f>AVERAGE(C99:E99)</f>
        <v>52.666666666666664</v>
      </c>
      <c r="H99" s="647"/>
      <c r="L99" s="653">
        <v>44</v>
      </c>
      <c r="M99" s="653">
        <v>40</v>
      </c>
      <c r="N99" s="653">
        <v>40</v>
      </c>
    </row>
    <row r="100" spans="1:14">
      <c r="A100" s="633"/>
      <c r="B100" s="634" t="s">
        <v>0</v>
      </c>
      <c r="C100" s="653">
        <v>33</v>
      </c>
      <c r="D100" s="653">
        <v>66</v>
      </c>
      <c r="E100" s="653">
        <v>99</v>
      </c>
      <c r="F100" s="482">
        <f>AVERAGE(C100:E100)</f>
        <v>66</v>
      </c>
      <c r="L100" s="653">
        <v>95</v>
      </c>
      <c r="M100" s="653">
        <v>63</v>
      </c>
      <c r="N100" s="653">
        <v>99</v>
      </c>
    </row>
    <row r="101" spans="1:14">
      <c r="A101" s="633"/>
      <c r="B101" s="634" t="s">
        <v>1</v>
      </c>
      <c r="C101" s="653">
        <v>44</v>
      </c>
      <c r="D101" s="653">
        <v>40</v>
      </c>
      <c r="E101" s="653">
        <v>40</v>
      </c>
      <c r="F101" s="482">
        <f>AVERAGE(C101:E101)</f>
        <v>41.333333333333336</v>
      </c>
      <c r="L101" s="653">
        <v>27</v>
      </c>
      <c r="M101" s="653">
        <v>96</v>
      </c>
      <c r="N101" s="653">
        <v>68</v>
      </c>
    </row>
    <row r="102" spans="1:14">
      <c r="A102" s="633"/>
      <c r="B102" s="634" t="s">
        <v>2</v>
      </c>
      <c r="C102" s="653">
        <v>95</v>
      </c>
      <c r="D102" s="653">
        <v>63</v>
      </c>
      <c r="E102" s="653">
        <v>99</v>
      </c>
      <c r="F102" s="482">
        <f>AVERAGE(C102:E102)</f>
        <v>85.666666666666671</v>
      </c>
      <c r="L102" s="653">
        <v>34</v>
      </c>
      <c r="M102" s="653">
        <v>40</v>
      </c>
      <c r="N102" s="653">
        <v>36</v>
      </c>
    </row>
    <row r="103" spans="1:14">
      <c r="A103" s="633"/>
      <c r="B103" s="634" t="s">
        <v>3</v>
      </c>
      <c r="C103" s="653">
        <v>27</v>
      </c>
      <c r="D103" s="653">
        <v>96</v>
      </c>
      <c r="E103" s="653">
        <v>68</v>
      </c>
      <c r="F103" s="482">
        <f>AVERAGE(C103:E103)</f>
        <v>63.666666666666664</v>
      </c>
      <c r="L103" s="653">
        <v>83</v>
      </c>
      <c r="M103" s="653">
        <v>73</v>
      </c>
      <c r="N103" s="653">
        <v>66</v>
      </c>
    </row>
    <row r="104" spans="1:14">
      <c r="A104" s="633"/>
      <c r="B104" s="634" t="s">
        <v>4</v>
      </c>
      <c r="C104" s="653">
        <v>34</v>
      </c>
      <c r="D104" s="653">
        <v>40</v>
      </c>
      <c r="E104" s="653">
        <v>36</v>
      </c>
      <c r="F104" s="482">
        <f>AVERAGE(C104:E104)</f>
        <v>36.666666666666664</v>
      </c>
      <c r="L104" s="653">
        <v>22</v>
      </c>
      <c r="M104" s="653">
        <v>66</v>
      </c>
      <c r="N104" s="653">
        <v>86</v>
      </c>
    </row>
    <row r="105" spans="1:14">
      <c r="B105" s="634" t="s">
        <v>5</v>
      </c>
      <c r="C105" s="653">
        <v>83</v>
      </c>
      <c r="D105" s="653">
        <v>73</v>
      </c>
      <c r="E105" s="653">
        <v>66</v>
      </c>
      <c r="F105" s="482">
        <f>AVERAGE(C105:E105)</f>
        <v>74</v>
      </c>
    </row>
    <row r="106" spans="1:14">
      <c r="B106" s="634" t="s">
        <v>6</v>
      </c>
      <c r="C106" s="653">
        <v>22</v>
      </c>
      <c r="D106" s="653">
        <v>66</v>
      </c>
      <c r="E106" s="653">
        <v>86</v>
      </c>
      <c r="F106" s="482">
        <f>AVERAGE(C106:E106)</f>
        <v>58</v>
      </c>
    </row>
    <row r="107" spans="1:14">
      <c r="B107" s="480"/>
      <c r="C107" s="480"/>
      <c r="D107" s="480"/>
      <c r="E107" s="480"/>
      <c r="F107" s="480"/>
    </row>
    <row r="109" spans="1:14" ht="30" customHeight="1">
      <c r="B109" s="989" t="s">
        <v>69</v>
      </c>
      <c r="C109" s="990"/>
      <c r="D109" s="990"/>
      <c r="E109" s="990"/>
      <c r="F109" s="990"/>
      <c r="G109" s="991"/>
    </row>
    <row r="110" spans="1:14">
      <c r="B110" s="654"/>
      <c r="C110" s="654"/>
      <c r="D110" s="654"/>
      <c r="E110" s="649"/>
      <c r="F110" s="649"/>
    </row>
    <row r="111" spans="1:14" ht="25.5" customHeight="1">
      <c r="B111" s="942" t="s">
        <v>11</v>
      </c>
      <c r="C111" s="942" t="s">
        <v>70</v>
      </c>
      <c r="D111" s="942" t="s">
        <v>71</v>
      </c>
      <c r="E111" s="655"/>
      <c r="F111" s="944" t="s">
        <v>72</v>
      </c>
      <c r="G111" s="944" t="s">
        <v>73</v>
      </c>
    </row>
    <row r="112" spans="1:14">
      <c r="B112" s="645" t="s">
        <v>16</v>
      </c>
      <c r="C112" s="645" t="s">
        <v>17</v>
      </c>
      <c r="D112" s="645">
        <v>50</v>
      </c>
      <c r="E112" s="636"/>
      <c r="F112" s="645" t="s">
        <v>22</v>
      </c>
      <c r="G112" s="482">
        <f>AVERAGEIF(C112:C120,F112,D112:D120)</f>
        <v>46.333333333333336</v>
      </c>
    </row>
    <row r="113" spans="2:13">
      <c r="B113" s="645" t="s">
        <v>18</v>
      </c>
      <c r="C113" s="645" t="s">
        <v>22</v>
      </c>
      <c r="D113" s="645">
        <v>35</v>
      </c>
      <c r="E113" s="636"/>
      <c r="F113" s="645" t="s">
        <v>17</v>
      </c>
      <c r="G113" s="482">
        <f>AVERAGEIF(C113:C120,F113,D113:D120)</f>
        <v>38.5</v>
      </c>
    </row>
    <row r="114" spans="2:13">
      <c r="B114" s="645" t="s">
        <v>19</v>
      </c>
      <c r="C114" s="645" t="s">
        <v>17</v>
      </c>
      <c r="D114" s="645">
        <v>22</v>
      </c>
      <c r="E114" s="636"/>
      <c r="F114" s="645" t="s">
        <v>20</v>
      </c>
      <c r="G114" s="482">
        <f>AVERAGEIF(C114:C120,F114,D114:D120)</f>
        <v>56</v>
      </c>
    </row>
    <row r="115" spans="2:13">
      <c r="B115" s="645" t="s">
        <v>0</v>
      </c>
      <c r="C115" s="645" t="s">
        <v>20</v>
      </c>
      <c r="D115" s="645">
        <v>64</v>
      </c>
      <c r="E115" s="656"/>
    </row>
    <row r="116" spans="2:13">
      <c r="B116" s="645" t="s">
        <v>1</v>
      </c>
      <c r="C116" s="645" t="s">
        <v>22</v>
      </c>
      <c r="D116" s="645">
        <v>49</v>
      </c>
      <c r="E116" s="657"/>
      <c r="F116" s="658"/>
      <c r="G116" s="649"/>
    </row>
    <row r="117" spans="2:13">
      <c r="B117" s="645" t="s">
        <v>2</v>
      </c>
      <c r="C117" s="645" t="s">
        <v>17</v>
      </c>
      <c r="D117" s="645">
        <v>55</v>
      </c>
      <c r="E117" s="657"/>
    </row>
    <row r="118" spans="2:13">
      <c r="B118" s="645" t="s">
        <v>3</v>
      </c>
      <c r="C118" s="645" t="s">
        <v>22</v>
      </c>
      <c r="D118" s="645">
        <v>55</v>
      </c>
      <c r="E118" s="657"/>
    </row>
    <row r="119" spans="2:13">
      <c r="B119" s="645" t="s">
        <v>4</v>
      </c>
      <c r="C119" s="645" t="s">
        <v>20</v>
      </c>
      <c r="D119" s="645">
        <v>44</v>
      </c>
      <c r="E119" s="657"/>
      <c r="F119" s="659"/>
    </row>
    <row r="120" spans="2:13">
      <c r="B120" s="645" t="s">
        <v>5</v>
      </c>
      <c r="C120" s="645" t="s">
        <v>20</v>
      </c>
      <c r="D120" s="645">
        <v>60</v>
      </c>
      <c r="E120" s="657"/>
      <c r="F120" s="659"/>
    </row>
    <row r="121" spans="2:13">
      <c r="B121" s="660"/>
      <c r="C121" s="660"/>
      <c r="D121" s="660"/>
      <c r="E121" s="661"/>
      <c r="F121" s="662"/>
      <c r="G121" s="632"/>
      <c r="L121" s="647"/>
      <c r="M121" s="647"/>
    </row>
    <row r="122" spans="2:13">
      <c r="B122" s="662"/>
      <c r="C122" s="632"/>
      <c r="E122" s="662"/>
      <c r="F122" s="662"/>
      <c r="G122" s="632"/>
      <c r="L122" s="647"/>
      <c r="M122" s="647"/>
    </row>
    <row r="123" spans="2:13">
      <c r="B123" s="1059" t="s">
        <v>74</v>
      </c>
      <c r="C123" s="1060"/>
      <c r="D123" s="1061"/>
      <c r="E123" s="647"/>
      <c r="F123" s="662"/>
      <c r="G123" s="632"/>
      <c r="L123" s="647"/>
      <c r="M123" s="647"/>
    </row>
    <row r="124" spans="2:13">
      <c r="B124" s="654"/>
      <c r="C124" s="649"/>
      <c r="D124" s="654"/>
      <c r="F124" s="662"/>
      <c r="G124" s="632"/>
      <c r="L124" s="647"/>
      <c r="M124" s="647"/>
    </row>
    <row r="125" spans="2:13">
      <c r="B125" s="663" t="s">
        <v>75</v>
      </c>
      <c r="C125" s="636"/>
      <c r="D125" s="663" t="s">
        <v>76</v>
      </c>
      <c r="E125" s="647"/>
      <c r="F125" s="662"/>
      <c r="G125" s="632"/>
      <c r="L125" s="647"/>
      <c r="M125" s="647"/>
    </row>
    <row r="126" spans="2:13">
      <c r="B126" s="359">
        <v>20</v>
      </c>
      <c r="D126" s="359">
        <v>20</v>
      </c>
      <c r="F126" s="662"/>
      <c r="G126" s="632"/>
      <c r="L126" s="647"/>
      <c r="M126" s="647"/>
    </row>
    <row r="127" spans="2:13">
      <c r="B127" s="166">
        <v>50</v>
      </c>
      <c r="D127" s="166">
        <v>50</v>
      </c>
      <c r="F127" s="662"/>
      <c r="G127" s="632"/>
      <c r="L127" s="647"/>
      <c r="M127" s="647"/>
    </row>
    <row r="128" spans="2:13">
      <c r="B128" s="166">
        <v>10</v>
      </c>
      <c r="D128" s="166" t="s">
        <v>16</v>
      </c>
      <c r="F128" s="662"/>
      <c r="G128" s="632"/>
      <c r="L128" s="647"/>
      <c r="M128" s="647"/>
    </row>
    <row r="129" spans="1:13">
      <c r="B129" s="166">
        <v>20</v>
      </c>
      <c r="D129" s="166">
        <v>20</v>
      </c>
      <c r="F129" s="662"/>
      <c r="G129" s="632"/>
      <c r="L129" s="647"/>
      <c r="M129" s="647"/>
    </row>
    <row r="130" spans="1:13">
      <c r="B130" s="166">
        <v>10</v>
      </c>
      <c r="D130" s="166">
        <v>10</v>
      </c>
      <c r="F130" s="662"/>
      <c r="G130" s="632"/>
      <c r="L130" s="647"/>
      <c r="M130" s="647"/>
    </row>
    <row r="131" spans="1:13">
      <c r="B131" s="166">
        <v>40</v>
      </c>
      <c r="D131" s="166" t="s">
        <v>77</v>
      </c>
      <c r="F131" s="662"/>
      <c r="G131" s="632"/>
      <c r="L131" s="647"/>
      <c r="M131" s="647"/>
    </row>
    <row r="132" spans="1:13">
      <c r="B132" s="166">
        <v>60</v>
      </c>
      <c r="D132" s="166">
        <v>60</v>
      </c>
      <c r="F132" s="662"/>
      <c r="G132" s="632"/>
      <c r="L132" s="647"/>
      <c r="M132" s="647"/>
    </row>
    <row r="133" spans="1:13">
      <c r="B133" s="632"/>
      <c r="F133" s="662"/>
      <c r="G133" s="632"/>
      <c r="L133" s="647"/>
      <c r="M133" s="647"/>
    </row>
    <row r="134" spans="1:13">
      <c r="B134" s="1030" t="s">
        <v>78</v>
      </c>
      <c r="C134" s="663" t="s">
        <v>75</v>
      </c>
      <c r="D134" s="663" t="s">
        <v>76</v>
      </c>
      <c r="F134" s="662"/>
      <c r="G134" s="632"/>
      <c r="L134" s="647"/>
      <c r="M134" s="647"/>
    </row>
    <row r="135" spans="1:13">
      <c r="B135" s="1031"/>
      <c r="C135" s="357">
        <f>AVERAGE(B126:B132)</f>
        <v>30</v>
      </c>
      <c r="D135" s="357">
        <f>AVERAGE(D126:D132)</f>
        <v>32</v>
      </c>
      <c r="F135" s="662"/>
      <c r="G135" s="632"/>
      <c r="L135" s="647"/>
      <c r="M135" s="647"/>
    </row>
    <row r="136" spans="1:13">
      <c r="B136" s="632"/>
      <c r="E136" s="357">
        <f>160/7</f>
        <v>22.857142857142858</v>
      </c>
      <c r="F136" s="662"/>
      <c r="G136" s="632"/>
      <c r="L136" s="647"/>
      <c r="M136" s="647"/>
    </row>
    <row r="137" spans="1:13">
      <c r="B137" s="1032" t="s">
        <v>79</v>
      </c>
      <c r="C137" s="663" t="s">
        <v>75</v>
      </c>
      <c r="D137" s="663" t="s">
        <v>76</v>
      </c>
      <c r="F137" s="662"/>
      <c r="G137" s="632"/>
      <c r="L137" s="647"/>
      <c r="M137" s="647"/>
    </row>
    <row r="138" spans="1:13">
      <c r="B138" s="1033"/>
      <c r="C138" s="357">
        <f>AVERAGEA(B126:B132)</f>
        <v>30</v>
      </c>
      <c r="D138" s="357">
        <f>AVERAGEA(D126:D132)</f>
        <v>22.857142857142858</v>
      </c>
      <c r="E138" s="647"/>
      <c r="F138" s="662"/>
      <c r="G138" s="632"/>
      <c r="L138" s="647"/>
      <c r="M138" s="647"/>
    </row>
    <row r="139" spans="1:13">
      <c r="B139" s="662"/>
      <c r="C139" s="632"/>
      <c r="E139" s="662"/>
      <c r="F139" s="662"/>
      <c r="G139" s="632"/>
      <c r="L139" s="647"/>
      <c r="M139" s="647"/>
    </row>
    <row r="140" spans="1:13">
      <c r="B140" s="662"/>
      <c r="C140" s="632"/>
      <c r="E140" s="662"/>
      <c r="F140" s="662"/>
      <c r="G140" s="632"/>
      <c r="L140" s="647"/>
      <c r="M140" s="647"/>
    </row>
    <row r="141" spans="1:13">
      <c r="B141" s="662"/>
      <c r="C141" s="632"/>
      <c r="E141" s="661"/>
      <c r="F141" s="662"/>
      <c r="G141" s="632"/>
      <c r="L141" s="647"/>
      <c r="M141" s="647"/>
    </row>
    <row r="142" spans="1:13" ht="30.4" customHeight="1">
      <c r="A142" s="1064" t="s">
        <v>7</v>
      </c>
      <c r="B142" s="988"/>
      <c r="C142" s="988"/>
      <c r="D142" s="988"/>
      <c r="E142" s="988"/>
      <c r="F142" s="988"/>
      <c r="G142" s="988"/>
      <c r="H142" s="988"/>
      <c r="I142" s="988"/>
      <c r="J142" s="1038"/>
      <c r="L142" s="647"/>
      <c r="M142" s="647"/>
    </row>
    <row r="143" spans="1:13">
      <c r="B143" s="480"/>
      <c r="C143" s="480"/>
      <c r="D143" s="480"/>
      <c r="E143" s="661"/>
      <c r="F143" s="662"/>
      <c r="G143" s="632"/>
      <c r="L143" s="647"/>
      <c r="M143" s="647"/>
    </row>
    <row r="144" spans="1:13" ht="30" customHeight="1">
      <c r="A144" s="633"/>
      <c r="B144" s="1095" t="s">
        <v>80</v>
      </c>
      <c r="C144" s="1096"/>
      <c r="D144" s="1096"/>
      <c r="E144" s="1097"/>
      <c r="F144" s="647"/>
      <c r="G144" s="647"/>
      <c r="H144" s="647"/>
      <c r="L144" s="647"/>
      <c r="M144" s="647"/>
    </row>
    <row r="145" spans="1:13">
      <c r="B145" s="480"/>
      <c r="C145" s="480"/>
      <c r="D145" s="480"/>
      <c r="E145" s="480"/>
      <c r="F145" s="649"/>
      <c r="G145" s="664" t="s">
        <v>81</v>
      </c>
      <c r="L145" s="647"/>
      <c r="M145" s="647"/>
    </row>
    <row r="146" spans="1:13" ht="26.25" customHeight="1">
      <c r="A146" s="633"/>
      <c r="B146" s="942" t="s">
        <v>82</v>
      </c>
      <c r="C146" s="942" t="s">
        <v>44</v>
      </c>
      <c r="D146" s="942" t="s">
        <v>83</v>
      </c>
      <c r="E146" s="942" t="s">
        <v>84</v>
      </c>
      <c r="F146" s="665"/>
      <c r="G146" s="666"/>
      <c r="H146" s="667"/>
      <c r="I146" s="668"/>
      <c r="J146" s="668"/>
      <c r="L146" s="647"/>
      <c r="M146" s="647"/>
    </row>
    <row r="147" spans="1:13">
      <c r="A147" s="633"/>
      <c r="B147" s="645" t="s">
        <v>85</v>
      </c>
      <c r="C147" s="645" t="s">
        <v>86</v>
      </c>
      <c r="D147" s="645" t="s">
        <v>63</v>
      </c>
      <c r="E147" s="645">
        <v>312</v>
      </c>
      <c r="F147" s="665"/>
      <c r="G147" s="943" t="s">
        <v>87</v>
      </c>
      <c r="H147" s="669"/>
      <c r="I147" s="668"/>
      <c r="J147" s="668"/>
      <c r="L147" s="647"/>
      <c r="M147" s="647"/>
    </row>
    <row r="148" spans="1:13">
      <c r="A148" s="633"/>
      <c r="B148" s="645" t="s">
        <v>88</v>
      </c>
      <c r="C148" s="645" t="s">
        <v>63</v>
      </c>
      <c r="D148" s="645" t="s">
        <v>50</v>
      </c>
      <c r="E148" s="645">
        <v>495</v>
      </c>
      <c r="F148" s="665"/>
      <c r="G148" s="670">
        <f>COUNT(B147:E166)</f>
        <v>20</v>
      </c>
      <c r="H148" s="671"/>
      <c r="I148" s="671"/>
      <c r="J148" s="671"/>
      <c r="K148" s="632"/>
      <c r="L148" s="647"/>
      <c r="M148" s="647"/>
    </row>
    <row r="149" spans="1:13">
      <c r="A149" s="633"/>
      <c r="B149" s="645" t="s">
        <v>89</v>
      </c>
      <c r="C149" s="645" t="s">
        <v>50</v>
      </c>
      <c r="D149" s="645"/>
      <c r="E149" s="645">
        <v>230</v>
      </c>
      <c r="F149" s="672"/>
      <c r="G149" s="673"/>
      <c r="H149" s="674"/>
      <c r="J149" s="668"/>
      <c r="K149" s="647"/>
      <c r="L149" s="647"/>
      <c r="M149" s="647"/>
    </row>
    <row r="150" spans="1:13">
      <c r="A150" s="633"/>
      <c r="B150" s="645" t="s">
        <v>90</v>
      </c>
      <c r="C150" s="645" t="s">
        <v>63</v>
      </c>
      <c r="D150" s="645" t="s">
        <v>86</v>
      </c>
      <c r="E150" s="645">
        <v>399</v>
      </c>
      <c r="F150" s="672"/>
      <c r="G150" s="675" t="s">
        <v>91</v>
      </c>
      <c r="H150" s="669"/>
      <c r="J150" s="668"/>
      <c r="K150" s="647"/>
      <c r="L150" s="647"/>
      <c r="M150" s="647"/>
    </row>
    <row r="151" spans="1:13">
      <c r="A151" s="633"/>
      <c r="B151" s="645" t="s">
        <v>92</v>
      </c>
      <c r="C151" s="645" t="s">
        <v>93</v>
      </c>
      <c r="D151" s="645" t="s">
        <v>63</v>
      </c>
      <c r="E151" s="645">
        <v>155</v>
      </c>
      <c r="F151" s="672"/>
      <c r="G151" s="670">
        <f>COUNT(B147:D166)</f>
        <v>0</v>
      </c>
      <c r="H151" s="676"/>
      <c r="J151" s="668"/>
      <c r="K151" s="647"/>
      <c r="L151" s="647"/>
      <c r="M151" s="647"/>
    </row>
    <row r="152" spans="1:13">
      <c r="A152" s="633"/>
      <c r="B152" s="645" t="s">
        <v>94</v>
      </c>
      <c r="C152" s="645" t="s">
        <v>63</v>
      </c>
      <c r="D152" s="645" t="s">
        <v>50</v>
      </c>
      <c r="E152" s="645">
        <v>264</v>
      </c>
      <c r="F152" s="672"/>
      <c r="G152" s="633"/>
      <c r="H152" s="640"/>
      <c r="J152" s="677"/>
      <c r="K152" s="647"/>
      <c r="L152" s="647"/>
      <c r="M152" s="647"/>
    </row>
    <row r="153" spans="1:13">
      <c r="A153" s="633"/>
      <c r="B153" s="645" t="s">
        <v>95</v>
      </c>
      <c r="C153" s="645" t="s">
        <v>86</v>
      </c>
      <c r="D153" s="645" t="s">
        <v>63</v>
      </c>
      <c r="E153" s="645">
        <v>157</v>
      </c>
      <c r="F153" s="672"/>
      <c r="G153" s="678" t="s">
        <v>96</v>
      </c>
      <c r="H153" s="676"/>
      <c r="J153" s="668"/>
      <c r="K153" s="647"/>
      <c r="L153" s="647"/>
      <c r="M153" s="647"/>
    </row>
    <row r="154" spans="1:13">
      <c r="A154" s="633"/>
      <c r="B154" s="645" t="s">
        <v>97</v>
      </c>
      <c r="C154" s="645" t="s">
        <v>98</v>
      </c>
      <c r="D154" s="645" t="s">
        <v>93</v>
      </c>
      <c r="E154" s="645">
        <v>276</v>
      </c>
      <c r="F154" s="679"/>
      <c r="G154" s="680"/>
      <c r="H154" s="681"/>
      <c r="K154" s="647"/>
      <c r="L154" s="647"/>
      <c r="M154" s="647"/>
    </row>
    <row r="155" spans="1:13">
      <c r="A155" s="633"/>
      <c r="B155" s="645" t="s">
        <v>99</v>
      </c>
      <c r="C155" s="645" t="s">
        <v>100</v>
      </c>
      <c r="D155" s="645" t="s">
        <v>63</v>
      </c>
      <c r="E155" s="645">
        <v>169</v>
      </c>
      <c r="F155" s="636"/>
      <c r="G155" s="943" t="s">
        <v>101</v>
      </c>
      <c r="H155" s="640"/>
      <c r="K155" s="647"/>
      <c r="L155" s="647"/>
      <c r="M155" s="647"/>
    </row>
    <row r="156" spans="1:13">
      <c r="A156" s="633"/>
      <c r="B156" s="645" t="s">
        <v>102</v>
      </c>
      <c r="C156" s="645" t="s">
        <v>103</v>
      </c>
      <c r="D156" s="645" t="s">
        <v>86</v>
      </c>
      <c r="E156" s="645">
        <v>466</v>
      </c>
      <c r="F156" s="631"/>
      <c r="G156" s="682">
        <f>COUNTA(E147:E166)</f>
        <v>20</v>
      </c>
      <c r="H156" s="654"/>
      <c r="I156" s="654"/>
      <c r="J156" s="654"/>
      <c r="K156" s="654"/>
      <c r="L156" s="647"/>
      <c r="M156" s="647"/>
    </row>
    <row r="157" spans="1:13">
      <c r="A157" s="633"/>
      <c r="B157" s="645" t="s">
        <v>104</v>
      </c>
      <c r="C157" s="645"/>
      <c r="D157" s="645" t="s">
        <v>98</v>
      </c>
      <c r="E157" s="645">
        <v>230</v>
      </c>
      <c r="F157" s="647"/>
      <c r="G157" s="683"/>
      <c r="I157" s="640"/>
      <c r="J157" s="640"/>
      <c r="K157" s="640"/>
    </row>
    <row r="158" spans="1:13">
      <c r="A158" s="633"/>
      <c r="B158" s="645" t="s">
        <v>105</v>
      </c>
      <c r="C158" s="645" t="s">
        <v>106</v>
      </c>
      <c r="D158" s="645" t="s">
        <v>100</v>
      </c>
      <c r="E158" s="645">
        <v>340</v>
      </c>
      <c r="F158" s="647"/>
      <c r="G158" s="943" t="s">
        <v>107</v>
      </c>
    </row>
    <row r="159" spans="1:13">
      <c r="A159" s="633"/>
      <c r="B159" s="645" t="s">
        <v>108</v>
      </c>
      <c r="C159" s="645" t="s">
        <v>103</v>
      </c>
      <c r="D159" s="645" t="s">
        <v>103</v>
      </c>
      <c r="E159" s="645">
        <v>441</v>
      </c>
      <c r="F159" s="647"/>
      <c r="G159" s="682">
        <f>COUNTA(B147:E166)</f>
        <v>77</v>
      </c>
    </row>
    <row r="160" spans="1:13">
      <c r="A160" s="633"/>
      <c r="B160" s="645" t="s">
        <v>109</v>
      </c>
      <c r="C160" s="645" t="s">
        <v>93</v>
      </c>
      <c r="D160" s="645"/>
      <c r="E160" s="645">
        <v>259</v>
      </c>
      <c r="F160" s="647"/>
    </row>
    <row r="161" spans="1:11">
      <c r="A161" s="633"/>
      <c r="B161" s="645" t="s">
        <v>110</v>
      </c>
      <c r="C161" s="645" t="s">
        <v>111</v>
      </c>
      <c r="D161" s="645" t="s">
        <v>106</v>
      </c>
      <c r="E161" s="645">
        <v>125</v>
      </c>
      <c r="F161" s="647"/>
      <c r="G161" s="684" t="s">
        <v>112</v>
      </c>
    </row>
    <row r="162" spans="1:11">
      <c r="A162" s="633"/>
      <c r="B162" s="645" t="s">
        <v>113</v>
      </c>
      <c r="C162" s="645" t="s">
        <v>86</v>
      </c>
      <c r="D162" s="645" t="s">
        <v>103</v>
      </c>
      <c r="E162" s="645">
        <v>444</v>
      </c>
      <c r="F162" s="647"/>
      <c r="G162" s="685"/>
    </row>
    <row r="163" spans="1:11">
      <c r="A163" s="633"/>
      <c r="B163" s="645" t="s">
        <v>114</v>
      </c>
      <c r="C163" s="645" t="s">
        <v>59</v>
      </c>
      <c r="D163" s="645" t="s">
        <v>63</v>
      </c>
      <c r="E163" s="645">
        <v>405</v>
      </c>
      <c r="F163" s="647"/>
      <c r="G163" s="943" t="s">
        <v>115</v>
      </c>
    </row>
    <row r="164" spans="1:11">
      <c r="A164" s="633"/>
      <c r="B164" s="645" t="s">
        <v>116</v>
      </c>
      <c r="C164" s="645" t="s">
        <v>111</v>
      </c>
      <c r="D164" s="645" t="s">
        <v>111</v>
      </c>
      <c r="E164" s="645">
        <v>392</v>
      </c>
      <c r="F164" s="647"/>
      <c r="G164" s="682">
        <f>COUNTBLANK(E147:E166)</f>
        <v>0</v>
      </c>
    </row>
    <row r="165" spans="1:11">
      <c r="A165" s="633"/>
      <c r="B165" s="645" t="s">
        <v>117</v>
      </c>
      <c r="C165" s="645" t="s">
        <v>118</v>
      </c>
      <c r="D165" s="645" t="s">
        <v>86</v>
      </c>
      <c r="E165" s="645">
        <v>323</v>
      </c>
      <c r="F165" s="647"/>
      <c r="G165" s="685"/>
    </row>
    <row r="166" spans="1:11">
      <c r="A166" s="633"/>
      <c r="B166" s="645" t="s">
        <v>119</v>
      </c>
      <c r="C166" s="645" t="s">
        <v>63</v>
      </c>
      <c r="D166" s="645" t="s">
        <v>59</v>
      </c>
      <c r="E166" s="645">
        <v>386</v>
      </c>
      <c r="F166" s="647"/>
      <c r="G166" s="943" t="s">
        <v>115</v>
      </c>
    </row>
    <row r="167" spans="1:11">
      <c r="A167" s="633"/>
      <c r="B167" s="649"/>
      <c r="C167" s="649"/>
      <c r="D167" s="649"/>
      <c r="E167" s="649"/>
      <c r="G167" s="682">
        <f>COUNTBLANK(B147:E166)</f>
        <v>3</v>
      </c>
    </row>
    <row r="168" spans="1:11">
      <c r="A168" s="633"/>
    </row>
    <row r="169" spans="1:11" ht="31.5" customHeight="1">
      <c r="A169" s="633"/>
      <c r="B169" s="942" t="s">
        <v>82</v>
      </c>
      <c r="C169" s="942" t="s">
        <v>44</v>
      </c>
    </row>
    <row r="170" spans="1:11" ht="21" customHeight="1">
      <c r="A170" s="633"/>
      <c r="B170" s="645" t="s">
        <v>85</v>
      </c>
      <c r="C170" s="645" t="s">
        <v>86</v>
      </c>
      <c r="D170" s="1056" t="s">
        <v>120</v>
      </c>
      <c r="E170" s="1057"/>
      <c r="F170" s="1058"/>
      <c r="I170" s="640"/>
      <c r="J170" s="640"/>
      <c r="K170" s="640"/>
    </row>
    <row r="171" spans="1:11" ht="15.75" customHeight="1">
      <c r="A171" s="633"/>
      <c r="B171" s="645" t="s">
        <v>88</v>
      </c>
      <c r="C171" s="645" t="s">
        <v>63</v>
      </c>
      <c r="D171" s="645" t="s">
        <v>50</v>
      </c>
      <c r="E171" s="108">
        <f>COUNTIF(C170:C189,D171)</f>
        <v>2</v>
      </c>
      <c r="F171" s="108">
        <f>COUNTIF(C170:C189,D171)</f>
        <v>2</v>
      </c>
    </row>
    <row r="172" spans="1:11">
      <c r="A172" s="633"/>
      <c r="B172" s="645" t="s">
        <v>89</v>
      </c>
      <c r="C172" s="645" t="s">
        <v>50</v>
      </c>
      <c r="D172" s="645" t="s">
        <v>63</v>
      </c>
      <c r="E172" s="108">
        <f>COUNTIF(C171:C193,D172)</f>
        <v>3</v>
      </c>
      <c r="F172" s="108">
        <f>COUNTIF(D181:D190,D172)</f>
        <v>0</v>
      </c>
    </row>
    <row r="173" spans="1:11">
      <c r="A173" s="633"/>
      <c r="B173" s="645" t="s">
        <v>90</v>
      </c>
      <c r="C173" s="645" t="s">
        <v>50</v>
      </c>
      <c r="D173" s="645" t="s">
        <v>93</v>
      </c>
      <c r="E173" s="108">
        <f>COUNTIF(C172:C193,D173)</f>
        <v>2</v>
      </c>
      <c r="F173" s="108">
        <f>COUNTIF(D181:D191,D173)</f>
        <v>0</v>
      </c>
    </row>
    <row r="174" spans="1:11">
      <c r="A174" s="633"/>
      <c r="B174" s="645" t="s">
        <v>92</v>
      </c>
      <c r="C174" s="645" t="s">
        <v>93</v>
      </c>
      <c r="D174" s="645" t="s">
        <v>86</v>
      </c>
      <c r="E174" s="108">
        <f>COUNTIF(C173:C193,D174)</f>
        <v>2</v>
      </c>
      <c r="F174" s="108">
        <f>COUNTIF(D181:D192,D174)</f>
        <v>0</v>
      </c>
    </row>
    <row r="175" spans="1:11">
      <c r="A175" s="633"/>
      <c r="B175" s="645" t="s">
        <v>94</v>
      </c>
      <c r="C175" s="645" t="s">
        <v>63</v>
      </c>
      <c r="D175" s="645" t="s">
        <v>98</v>
      </c>
      <c r="E175" s="108">
        <f>COUNTIF(C174:C194,D175)</f>
        <v>1</v>
      </c>
      <c r="F175" s="108">
        <f>COUNTIF(D181:D193,D175)</f>
        <v>0</v>
      </c>
    </row>
    <row r="176" spans="1:11">
      <c r="A176" s="633"/>
      <c r="B176" s="645" t="s">
        <v>95</v>
      </c>
      <c r="C176" s="645" t="s">
        <v>86</v>
      </c>
      <c r="D176" s="645" t="s">
        <v>100</v>
      </c>
      <c r="E176" s="108">
        <f>COUNTIF(C175:C195,D176)</f>
        <v>1</v>
      </c>
      <c r="F176" s="108">
        <f>COUNTIF(D181:D194,D176)</f>
        <v>0</v>
      </c>
    </row>
    <row r="177" spans="1:10">
      <c r="A177" s="633"/>
      <c r="B177" s="645" t="s">
        <v>97</v>
      </c>
      <c r="C177" s="645" t="s">
        <v>98</v>
      </c>
      <c r="D177" s="645" t="s">
        <v>103</v>
      </c>
      <c r="E177" s="108">
        <f>COUNTIF(C176:C196,D177)</f>
        <v>2</v>
      </c>
      <c r="F177" s="108">
        <f>COUNTIF(D181:D195,D177)</f>
        <v>0</v>
      </c>
    </row>
    <row r="178" spans="1:10">
      <c r="A178" s="633"/>
      <c r="B178" s="645" t="s">
        <v>99</v>
      </c>
      <c r="C178" s="645" t="s">
        <v>100</v>
      </c>
      <c r="D178" s="645" t="s">
        <v>106</v>
      </c>
      <c r="E178" s="108">
        <f>COUNTIF(C177:C197,D178)</f>
        <v>1</v>
      </c>
      <c r="F178" s="108">
        <f>COUNTIF(D181:D196,D178)</f>
        <v>0</v>
      </c>
    </row>
    <row r="179" spans="1:10">
      <c r="A179" s="633"/>
      <c r="B179" s="645" t="s">
        <v>102</v>
      </c>
      <c r="C179" s="645" t="s">
        <v>103</v>
      </c>
      <c r="D179" s="645" t="s">
        <v>59</v>
      </c>
      <c r="E179" s="108">
        <f>COUNTIF(C178:C198,D179)</f>
        <v>2</v>
      </c>
      <c r="F179" s="108">
        <f>COUNTIF(D181:D197,D179)</f>
        <v>0</v>
      </c>
    </row>
    <row r="180" spans="1:10">
      <c r="A180" s="633"/>
      <c r="B180" s="645" t="s">
        <v>104</v>
      </c>
      <c r="C180" s="645" t="s">
        <v>93</v>
      </c>
      <c r="D180" s="645" t="s">
        <v>118</v>
      </c>
      <c r="E180" s="108">
        <f>COUNTIF(C179:C199,D180)</f>
        <v>1</v>
      </c>
      <c r="F180" s="108">
        <f>COUNTIF(D181:D198,D180)</f>
        <v>0</v>
      </c>
    </row>
    <row r="181" spans="1:10">
      <c r="A181" s="633"/>
      <c r="B181" s="645" t="s">
        <v>105</v>
      </c>
      <c r="C181" s="645" t="s">
        <v>106</v>
      </c>
    </row>
    <row r="182" spans="1:10">
      <c r="A182" s="633"/>
      <c r="B182" s="645" t="s">
        <v>108</v>
      </c>
      <c r="C182" s="645" t="s">
        <v>103</v>
      </c>
    </row>
    <row r="183" spans="1:10">
      <c r="A183" s="633"/>
      <c r="B183" s="645" t="s">
        <v>109</v>
      </c>
      <c r="C183" s="645" t="s">
        <v>59</v>
      </c>
    </row>
    <row r="184" spans="1:10">
      <c r="A184" s="633"/>
      <c r="B184" s="645" t="s">
        <v>110</v>
      </c>
      <c r="C184" s="645" t="s">
        <v>111</v>
      </c>
    </row>
    <row r="185" spans="1:10">
      <c r="A185" s="633"/>
      <c r="B185" s="645" t="s">
        <v>113</v>
      </c>
      <c r="C185" s="645" t="s">
        <v>86</v>
      </c>
    </row>
    <row r="186" spans="1:10">
      <c r="A186" s="633"/>
      <c r="B186" s="645" t="s">
        <v>114</v>
      </c>
      <c r="C186" s="645" t="s">
        <v>59</v>
      </c>
    </row>
    <row r="187" spans="1:10">
      <c r="A187" s="633"/>
      <c r="B187" s="645" t="s">
        <v>116</v>
      </c>
      <c r="C187" s="645" t="s">
        <v>111</v>
      </c>
    </row>
    <row r="188" spans="1:10">
      <c r="A188" s="633"/>
      <c r="B188" s="645" t="s">
        <v>117</v>
      </c>
      <c r="C188" s="645" t="s">
        <v>118</v>
      </c>
    </row>
    <row r="189" spans="1:10">
      <c r="A189" s="633"/>
      <c r="B189" s="645" t="s">
        <v>119</v>
      </c>
      <c r="C189" s="645" t="s">
        <v>63</v>
      </c>
    </row>
    <row r="190" spans="1:10">
      <c r="A190" s="633"/>
      <c r="B190" s="660"/>
      <c r="C190" s="660"/>
      <c r="D190" s="647"/>
    </row>
    <row r="191" spans="1:10" ht="30.4" customHeight="1">
      <c r="A191" s="1064" t="s">
        <v>7</v>
      </c>
      <c r="B191" s="988"/>
      <c r="C191" s="988"/>
      <c r="D191" s="988"/>
      <c r="E191" s="988"/>
      <c r="F191" s="988"/>
      <c r="G191" s="988"/>
      <c r="H191" s="988"/>
      <c r="I191" s="988"/>
      <c r="J191" s="1038"/>
    </row>
    <row r="192" spans="1:10">
      <c r="A192" s="633"/>
      <c r="B192" s="632"/>
      <c r="D192" s="647"/>
    </row>
    <row r="193" spans="1:8" ht="19.5" customHeight="1">
      <c r="A193" s="633"/>
      <c r="B193" s="1100" t="s">
        <v>11</v>
      </c>
      <c r="C193" s="1062" t="s">
        <v>121</v>
      </c>
      <c r="D193" s="1063"/>
      <c r="E193" s="480"/>
      <c r="F193" s="480"/>
      <c r="G193" s="480"/>
      <c r="H193" s="480"/>
    </row>
    <row r="194" spans="1:8" ht="19.5" customHeight="1">
      <c r="A194" s="633"/>
      <c r="B194" s="1101"/>
      <c r="C194" s="686" t="s">
        <v>122</v>
      </c>
      <c r="D194" s="686" t="s">
        <v>123</v>
      </c>
      <c r="E194" s="647"/>
    </row>
    <row r="195" spans="1:8">
      <c r="B195" s="645" t="s">
        <v>16</v>
      </c>
      <c r="C195" s="108" t="str">
        <f>UPPER(B195)</f>
        <v xml:space="preserve">RAHUL </v>
      </c>
      <c r="D195" s="108" t="str">
        <f>LOWER(B195)</f>
        <v xml:space="preserve">rahul </v>
      </c>
      <c r="E195" s="647"/>
    </row>
    <row r="196" spans="1:8">
      <c r="B196" s="645" t="s">
        <v>18</v>
      </c>
      <c r="C196" s="108" t="str">
        <f t="shared" ref="C196:C203" si="17">UPPER(B196)</f>
        <v>ROHIT</v>
      </c>
      <c r="D196" s="108" t="str">
        <f t="shared" ref="D196:D203" si="18">LOWER(B196)</f>
        <v>rohit</v>
      </c>
      <c r="E196" s="647"/>
    </row>
    <row r="197" spans="1:8">
      <c r="B197" s="645" t="s">
        <v>19</v>
      </c>
      <c r="C197" s="108" t="str">
        <f t="shared" si="17"/>
        <v>ARJUN</v>
      </c>
      <c r="D197" s="108" t="str">
        <f t="shared" si="18"/>
        <v>arjun</v>
      </c>
      <c r="E197" s="647"/>
    </row>
    <row r="198" spans="1:8">
      <c r="B198" s="645" t="s">
        <v>0</v>
      </c>
      <c r="C198" s="108" t="str">
        <f t="shared" si="17"/>
        <v>SAHIL</v>
      </c>
      <c r="D198" s="108" t="str">
        <f t="shared" si="18"/>
        <v>sahil</v>
      </c>
      <c r="E198" s="647"/>
    </row>
    <row r="199" spans="1:8">
      <c r="B199" s="645" t="s">
        <v>1</v>
      </c>
      <c r="C199" s="108" t="str">
        <f t="shared" si="17"/>
        <v xml:space="preserve">MANISH </v>
      </c>
      <c r="D199" s="108" t="str">
        <f t="shared" si="18"/>
        <v xml:space="preserve">manish </v>
      </c>
      <c r="E199" s="647"/>
    </row>
    <row r="200" spans="1:8">
      <c r="B200" s="645" t="s">
        <v>2</v>
      </c>
      <c r="C200" s="108" t="str">
        <f t="shared" si="17"/>
        <v>VANSH</v>
      </c>
      <c r="D200" s="108" t="str">
        <f t="shared" si="18"/>
        <v>vansh</v>
      </c>
      <c r="E200" s="647"/>
    </row>
    <row r="201" spans="1:8">
      <c r="B201" s="645" t="s">
        <v>3</v>
      </c>
      <c r="C201" s="108" t="str">
        <f t="shared" si="17"/>
        <v>AASHISH</v>
      </c>
      <c r="D201" s="108" t="str">
        <f t="shared" si="18"/>
        <v>aashish</v>
      </c>
      <c r="E201" s="647"/>
    </row>
    <row r="202" spans="1:8">
      <c r="B202" s="645" t="s">
        <v>4</v>
      </c>
      <c r="C202" s="108" t="str">
        <f t="shared" si="17"/>
        <v>ANKUSH</v>
      </c>
      <c r="D202" s="108" t="str">
        <f t="shared" si="18"/>
        <v>ankush</v>
      </c>
      <c r="E202" s="647"/>
    </row>
    <row r="203" spans="1:8">
      <c r="B203" s="645" t="s">
        <v>5</v>
      </c>
      <c r="C203" s="108" t="str">
        <f t="shared" si="17"/>
        <v>KUNNAL</v>
      </c>
      <c r="D203" s="108" t="str">
        <f t="shared" si="18"/>
        <v>kunnal</v>
      </c>
      <c r="E203" s="647"/>
    </row>
    <row r="204" spans="1:8">
      <c r="B204" s="660"/>
      <c r="C204" s="687"/>
      <c r="D204" s="687"/>
      <c r="E204" s="647"/>
    </row>
    <row r="205" spans="1:8">
      <c r="C205" s="649"/>
      <c r="D205" s="649"/>
    </row>
    <row r="206" spans="1:8" ht="31.5" customHeight="1">
      <c r="B206" s="1062" t="s">
        <v>124</v>
      </c>
      <c r="C206" s="1063"/>
      <c r="D206" s="1063"/>
      <c r="E206" s="1106"/>
    </row>
    <row r="207" spans="1:8">
      <c r="D207" s="632"/>
      <c r="E207" s="632"/>
    </row>
    <row r="208" spans="1:8" ht="24.75" customHeight="1">
      <c r="B208" s="1105" t="s">
        <v>125</v>
      </c>
      <c r="C208" s="1105"/>
      <c r="D208" s="688" t="s">
        <v>126</v>
      </c>
      <c r="E208" s="689" t="s">
        <v>127</v>
      </c>
      <c r="F208" s="647"/>
    </row>
    <row r="209" spans="1:8">
      <c r="B209" s="108">
        <v>25</v>
      </c>
      <c r="C209" s="108">
        <v>25</v>
      </c>
      <c r="D209" s="108">
        <f>B209*C209</f>
        <v>625</v>
      </c>
      <c r="E209" s="108">
        <f>SQRT(D209)</f>
        <v>25</v>
      </c>
      <c r="F209" s="647"/>
    </row>
    <row r="210" spans="1:8">
      <c r="B210" s="108">
        <v>14</v>
      </c>
      <c r="C210" s="108">
        <v>14</v>
      </c>
      <c r="D210" s="108">
        <f>B210*C210</f>
        <v>196</v>
      </c>
      <c r="E210" s="108">
        <f>SQRT(D210)</f>
        <v>14</v>
      </c>
      <c r="F210" s="647"/>
    </row>
    <row r="211" spans="1:8">
      <c r="B211" s="108">
        <v>66</v>
      </c>
      <c r="C211" s="108">
        <v>66</v>
      </c>
      <c r="D211" s="108">
        <f>B211*C211</f>
        <v>4356</v>
      </c>
      <c r="E211" s="108">
        <f>SQRT(D211)</f>
        <v>66</v>
      </c>
      <c r="F211" s="647"/>
    </row>
    <row r="212" spans="1:8">
      <c r="B212" s="108">
        <v>32</v>
      </c>
      <c r="C212" s="108">
        <v>32</v>
      </c>
      <c r="D212" s="108">
        <f>B212*C212</f>
        <v>1024</v>
      </c>
      <c r="E212" s="108">
        <f>SQRT(D212)</f>
        <v>32</v>
      </c>
      <c r="F212" s="647"/>
    </row>
    <row r="213" spans="1:8">
      <c r="B213" s="108">
        <v>85</v>
      </c>
      <c r="C213" s="108">
        <v>85</v>
      </c>
      <c r="D213" s="108">
        <f>B213*C213</f>
        <v>7225</v>
      </c>
      <c r="E213" s="108">
        <f>SQRT(D213)</f>
        <v>85</v>
      </c>
      <c r="F213" s="647"/>
    </row>
    <row r="214" spans="1:8">
      <c r="B214" s="108">
        <v>93</v>
      </c>
      <c r="C214" s="108">
        <v>93</v>
      </c>
      <c r="D214" s="108">
        <f>B214*C214</f>
        <v>8649</v>
      </c>
      <c r="E214" s="108">
        <f>SQRT(D214)</f>
        <v>93</v>
      </c>
      <c r="F214" s="647"/>
    </row>
    <row r="215" spans="1:8">
      <c r="B215" s="108">
        <v>45</v>
      </c>
      <c r="C215" s="108">
        <v>45</v>
      </c>
      <c r="D215" s="108">
        <f>B215*C215</f>
        <v>2025</v>
      </c>
      <c r="E215" s="108">
        <f>SQRT(D215)</f>
        <v>45</v>
      </c>
      <c r="F215" s="647"/>
    </row>
    <row r="216" spans="1:8">
      <c r="D216" s="649"/>
      <c r="E216" s="649"/>
    </row>
    <row r="217" spans="1:8" ht="33.75" customHeight="1">
      <c r="B217" s="1075" t="s">
        <v>128</v>
      </c>
      <c r="C217" s="1076"/>
      <c r="D217" s="480"/>
      <c r="E217" s="480"/>
    </row>
    <row r="218" spans="1:8">
      <c r="B218" s="480"/>
      <c r="C218" s="480"/>
    </row>
    <row r="219" spans="1:8">
      <c r="A219" s="633"/>
      <c r="B219" s="943" t="s">
        <v>125</v>
      </c>
      <c r="C219" s="690" t="s">
        <v>129</v>
      </c>
      <c r="D219" s="647"/>
    </row>
    <row r="220" spans="1:8">
      <c r="A220" s="633"/>
      <c r="B220" s="691" t="s">
        <v>130</v>
      </c>
      <c r="C220" s="108">
        <f>POWER(5,5)</f>
        <v>3125</v>
      </c>
      <c r="D220" s="647"/>
    </row>
    <row r="221" spans="1:8">
      <c r="A221" s="633"/>
      <c r="B221" s="691" t="s">
        <v>131</v>
      </c>
      <c r="C221" s="108">
        <f>POWER(4,5)</f>
        <v>1024</v>
      </c>
      <c r="D221" s="647"/>
      <c r="E221" s="633"/>
      <c r="H221" s="647"/>
    </row>
    <row r="222" spans="1:8">
      <c r="A222" s="633"/>
      <c r="B222" s="691" t="s">
        <v>132</v>
      </c>
      <c r="C222" s="108">
        <f>POWER(5,9)</f>
        <v>1953125</v>
      </c>
      <c r="D222" s="647"/>
      <c r="E222" s="633"/>
      <c r="H222" s="647"/>
    </row>
    <row r="223" spans="1:8">
      <c r="A223" s="633"/>
      <c r="B223" s="691" t="s">
        <v>133</v>
      </c>
      <c r="C223" s="108">
        <f>POWER(7,9)</f>
        <v>40353607</v>
      </c>
      <c r="D223" s="647"/>
      <c r="E223" s="633"/>
      <c r="H223" s="647"/>
    </row>
    <row r="224" spans="1:8">
      <c r="A224" s="633"/>
      <c r="B224" s="691" t="s">
        <v>134</v>
      </c>
      <c r="C224" s="108">
        <f>POWER(10,4)</f>
        <v>10000</v>
      </c>
      <c r="D224" s="647"/>
      <c r="E224" s="633"/>
      <c r="H224" s="647"/>
    </row>
    <row r="225" spans="1:10">
      <c r="A225" s="633"/>
      <c r="B225" s="692"/>
      <c r="C225" s="939"/>
      <c r="D225" s="631"/>
      <c r="E225" s="633"/>
      <c r="H225" s="647"/>
    </row>
    <row r="226" spans="1:10">
      <c r="A226" s="1064" t="s">
        <v>7</v>
      </c>
      <c r="B226" s="988"/>
      <c r="C226" s="988"/>
      <c r="D226" s="988"/>
      <c r="E226" s="988"/>
      <c r="F226" s="988"/>
      <c r="G226" s="988"/>
      <c r="H226" s="988"/>
      <c r="I226" s="988"/>
      <c r="J226" s="1038"/>
    </row>
    <row r="227" spans="1:10">
      <c r="B227" s="693"/>
      <c r="C227" s="654"/>
      <c r="D227" s="632"/>
      <c r="E227" s="633"/>
      <c r="H227" s="647"/>
    </row>
    <row r="228" spans="1:10" ht="32.25" customHeight="1">
      <c r="A228" s="633"/>
      <c r="B228" s="1075" t="s">
        <v>135</v>
      </c>
      <c r="C228" s="1076"/>
      <c r="D228" s="1077"/>
      <c r="E228" s="480"/>
      <c r="H228" s="647"/>
    </row>
    <row r="229" spans="1:10" ht="25.5" customHeight="1">
      <c r="A229" s="633"/>
      <c r="B229" s="1078" t="s">
        <v>136</v>
      </c>
      <c r="C229" s="1079"/>
      <c r="D229" s="1080"/>
      <c r="E229" s="480"/>
      <c r="H229" s="647"/>
    </row>
    <row r="230" spans="1:10">
      <c r="A230" s="633"/>
      <c r="B230" s="694"/>
      <c r="C230" s="695"/>
      <c r="D230" s="696"/>
      <c r="E230" s="480"/>
      <c r="H230" s="647"/>
    </row>
    <row r="231" spans="1:10" ht="26.25" customHeight="1">
      <c r="A231" s="633"/>
      <c r="B231" s="581" t="s">
        <v>11</v>
      </c>
      <c r="C231" s="582" t="s">
        <v>70</v>
      </c>
      <c r="D231" s="583" t="s">
        <v>71</v>
      </c>
      <c r="E231" s="636"/>
      <c r="H231" s="647"/>
    </row>
    <row r="232" spans="1:10">
      <c r="A232" s="633"/>
      <c r="B232" s="645" t="s">
        <v>16</v>
      </c>
      <c r="C232" s="645" t="s">
        <v>17</v>
      </c>
      <c r="D232" s="645">
        <v>50</v>
      </c>
      <c r="E232" s="636"/>
      <c r="H232" s="647"/>
    </row>
    <row r="233" spans="1:10">
      <c r="B233" s="645" t="s">
        <v>18</v>
      </c>
      <c r="C233" s="645" t="s">
        <v>22</v>
      </c>
      <c r="D233" s="645">
        <v>35</v>
      </c>
      <c r="E233" s="633"/>
      <c r="H233" s="647"/>
    </row>
    <row r="234" spans="1:10">
      <c r="B234" s="645" t="s">
        <v>19</v>
      </c>
      <c r="C234" s="645" t="s">
        <v>17</v>
      </c>
      <c r="D234" s="645">
        <v>22</v>
      </c>
      <c r="E234" s="633"/>
      <c r="H234" s="647"/>
    </row>
    <row r="235" spans="1:10">
      <c r="B235" s="645" t="s">
        <v>0</v>
      </c>
      <c r="C235" s="645" t="s">
        <v>20</v>
      </c>
      <c r="D235" s="645">
        <v>64</v>
      </c>
      <c r="E235" s="633"/>
      <c r="H235" s="647"/>
    </row>
    <row r="236" spans="1:10">
      <c r="B236" s="645" t="s">
        <v>1</v>
      </c>
      <c r="C236" s="645" t="s">
        <v>22</v>
      </c>
      <c r="D236" s="645">
        <v>49</v>
      </c>
      <c r="E236" s="633"/>
      <c r="H236" s="647"/>
    </row>
    <row r="237" spans="1:10">
      <c r="B237" s="645" t="s">
        <v>2</v>
      </c>
      <c r="C237" s="645" t="s">
        <v>17</v>
      </c>
      <c r="D237" s="645">
        <v>55</v>
      </c>
      <c r="E237" s="633"/>
      <c r="H237" s="647"/>
    </row>
    <row r="238" spans="1:10">
      <c r="B238" s="645" t="s">
        <v>3</v>
      </c>
      <c r="C238" s="645" t="s">
        <v>22</v>
      </c>
      <c r="D238" s="645">
        <v>55</v>
      </c>
      <c r="E238" s="633"/>
      <c r="H238" s="647"/>
    </row>
    <row r="239" spans="1:10">
      <c r="B239" s="645" t="s">
        <v>4</v>
      </c>
      <c r="C239" s="645" t="s">
        <v>20</v>
      </c>
      <c r="D239" s="645">
        <v>44</v>
      </c>
      <c r="E239" s="633"/>
      <c r="H239" s="647"/>
    </row>
    <row r="240" spans="1:10">
      <c r="B240" s="645" t="s">
        <v>5</v>
      </c>
      <c r="C240" s="645" t="s">
        <v>20</v>
      </c>
      <c r="D240" s="645">
        <v>60</v>
      </c>
      <c r="F240" s="649"/>
      <c r="G240" s="649"/>
    </row>
    <row r="241" spans="1:10">
      <c r="C241" s="632"/>
    </row>
    <row r="242" spans="1:10" ht="19.5" customHeight="1">
      <c r="B242" s="1065" t="s">
        <v>137</v>
      </c>
      <c r="C242" s="1066"/>
      <c r="D242" s="647"/>
    </row>
    <row r="243" spans="1:10">
      <c r="B243" s="664" t="s">
        <v>138</v>
      </c>
      <c r="C243" s="664" t="s">
        <v>139</v>
      </c>
    </row>
    <row r="245" spans="1:10" ht="24" customHeight="1">
      <c r="B245" s="697" t="str">
        <f t="array" ref="B245:B247">TRANSPOSE(B231:D231)</f>
        <v xml:space="preserve">Name </v>
      </c>
      <c r="C245" s="645" t="str">
        <f t="array" ref="C245:J247">TRANSPOSE(B232:D240)</f>
        <v xml:space="preserve">Rahul </v>
      </c>
      <c r="D245" s="645" t="str">
        <v>Rohit</v>
      </c>
      <c r="E245" s="645" t="str">
        <v>Arjun</v>
      </c>
      <c r="F245" s="645" t="str">
        <v>Sahil</v>
      </c>
      <c r="G245" s="645" t="str">
        <v xml:space="preserve">Manish </v>
      </c>
      <c r="H245" s="645" t="str">
        <v>Vansh</v>
      </c>
      <c r="I245" s="645" t="str">
        <v>Aashish</v>
      </c>
      <c r="J245" s="645" t="str">
        <v>Ankush</v>
      </c>
    </row>
    <row r="246" spans="1:10" ht="24" customHeight="1">
      <c r="B246" s="698" t="str">
        <v xml:space="preserve">Type </v>
      </c>
      <c r="C246" s="645" t="str">
        <v>Blue</v>
      </c>
      <c r="D246" s="645" t="str">
        <v>Green</v>
      </c>
      <c r="E246" s="645" t="str">
        <v>Blue</v>
      </c>
      <c r="F246" s="645" t="str">
        <v>Yellow</v>
      </c>
      <c r="G246" s="645" t="str">
        <v>Green</v>
      </c>
      <c r="H246" s="645" t="str">
        <v>Blue</v>
      </c>
      <c r="I246" s="645" t="str">
        <v>Green</v>
      </c>
      <c r="J246" s="645" t="str">
        <v>Yellow</v>
      </c>
    </row>
    <row r="247" spans="1:10" ht="25.5" customHeight="1">
      <c r="B247" s="699" t="str">
        <v xml:space="preserve">Running Speed </v>
      </c>
      <c r="C247" s="645">
        <v>50</v>
      </c>
      <c r="D247" s="645">
        <v>35</v>
      </c>
      <c r="E247" s="645">
        <v>22</v>
      </c>
      <c r="F247" s="645">
        <v>64</v>
      </c>
      <c r="G247" s="645">
        <v>49</v>
      </c>
      <c r="H247" s="645">
        <v>55</v>
      </c>
      <c r="I247" s="645">
        <v>55</v>
      </c>
      <c r="J247" s="645">
        <v>44</v>
      </c>
    </row>
    <row r="249" spans="1:10" ht="30" customHeight="1">
      <c r="A249" s="1064" t="s">
        <v>7</v>
      </c>
      <c r="B249" s="988"/>
      <c r="C249" s="988"/>
      <c r="D249" s="988"/>
      <c r="E249" s="988"/>
      <c r="F249" s="988"/>
      <c r="G249" s="988"/>
      <c r="H249" s="988"/>
      <c r="I249" s="988"/>
      <c r="J249" s="1038"/>
    </row>
    <row r="251" spans="1:10" ht="28.5" customHeight="1">
      <c r="B251" s="1067" t="s">
        <v>140</v>
      </c>
      <c r="C251" s="1068"/>
      <c r="D251" s="1068"/>
      <c r="E251" s="1068"/>
      <c r="F251" s="1069"/>
    </row>
    <row r="252" spans="1:10">
      <c r="D252" s="632"/>
      <c r="E252" s="632"/>
      <c r="F252" s="632"/>
    </row>
    <row r="253" spans="1:10" ht="24.75" customHeight="1">
      <c r="B253" s="700" t="s">
        <v>11</v>
      </c>
      <c r="C253" s="700" t="s">
        <v>141</v>
      </c>
      <c r="D253" s="107" t="s">
        <v>142</v>
      </c>
      <c r="E253" s="107" t="s">
        <v>143</v>
      </c>
      <c r="F253" s="107" t="s">
        <v>144</v>
      </c>
      <c r="G253" s="647"/>
    </row>
    <row r="254" spans="1:10">
      <c r="B254" s="645" t="s">
        <v>16</v>
      </c>
      <c r="C254" s="701">
        <v>320.63200000000001</v>
      </c>
      <c r="D254" s="645">
        <f>ROUND(C254,0)</f>
        <v>321</v>
      </c>
      <c r="E254" s="645">
        <f>ROUNDUP(C254,0)</f>
        <v>321</v>
      </c>
      <c r="F254" s="645">
        <f>ROUNDDOWN(C254,0)</f>
        <v>320</v>
      </c>
      <c r="G254" s="647"/>
    </row>
    <row r="255" spans="1:10">
      <c r="B255" s="645" t="s">
        <v>18</v>
      </c>
      <c r="C255" s="701">
        <v>422.22399999999999</v>
      </c>
      <c r="D255" s="645">
        <f>ROUND(C255,0)</f>
        <v>422</v>
      </c>
      <c r="E255" s="645">
        <f>ROUNDUP(C255,0)</f>
        <v>423</v>
      </c>
      <c r="F255" s="645">
        <f>ROUNDDOWN(C255,0)</f>
        <v>422</v>
      </c>
      <c r="G255" s="647"/>
    </row>
    <row r="256" spans="1:10">
      <c r="B256" s="645" t="s">
        <v>19</v>
      </c>
      <c r="C256" s="701">
        <v>523.553</v>
      </c>
      <c r="D256" s="645">
        <f>ROUND(C256,0)</f>
        <v>524</v>
      </c>
      <c r="E256" s="701">
        <f>ROUNDUP(C256,0)</f>
        <v>524</v>
      </c>
      <c r="F256" s="645">
        <f>ROUNDDOWN(C256,0)</f>
        <v>523</v>
      </c>
      <c r="G256" s="647"/>
    </row>
    <row r="257" spans="1:10">
      <c r="B257" s="645" t="s">
        <v>0</v>
      </c>
      <c r="C257" s="701">
        <v>782.85699999999997</v>
      </c>
      <c r="D257" s="645">
        <f>ROUND(C257,0)</f>
        <v>783</v>
      </c>
      <c r="E257" s="645">
        <f>ROUNDUP(C257,0)</f>
        <v>783</v>
      </c>
      <c r="F257" s="645">
        <f>ROUNDDOWN(C257,0)</f>
        <v>782</v>
      </c>
      <c r="G257" s="647"/>
    </row>
    <row r="258" spans="1:10">
      <c r="B258" s="645" t="s">
        <v>1</v>
      </c>
      <c r="C258" s="701">
        <v>644</v>
      </c>
      <c r="D258" s="645">
        <f>ROUND(C258,0)</f>
        <v>644</v>
      </c>
      <c r="E258" s="645">
        <f>ROUNDUP(C258,0)</f>
        <v>644</v>
      </c>
      <c r="F258" s="645">
        <f>ROUNDDOWN(C258,0)</f>
        <v>644</v>
      </c>
      <c r="G258" s="647"/>
    </row>
    <row r="259" spans="1:10">
      <c r="B259" s="645" t="s">
        <v>2</v>
      </c>
      <c r="C259" s="701">
        <v>202.55500000000001</v>
      </c>
      <c r="D259" s="645">
        <f>ROUND(C259,0)</f>
        <v>203</v>
      </c>
      <c r="E259" s="645">
        <f>ROUNDUP(C259,0)</f>
        <v>203</v>
      </c>
      <c r="F259" s="645">
        <f>ROUNDDOWN(C259,0)</f>
        <v>202</v>
      </c>
      <c r="G259" s="647"/>
    </row>
    <row r="260" spans="1:10">
      <c r="B260" s="645" t="s">
        <v>3</v>
      </c>
      <c r="C260" s="701">
        <v>88.1</v>
      </c>
      <c r="D260" s="645">
        <f>ROUND(C260,0)</f>
        <v>88</v>
      </c>
      <c r="E260" s="645">
        <f>ROUNDUP(C260,0)</f>
        <v>89</v>
      </c>
      <c r="F260" s="645">
        <f>ROUNDDOWN(C260,0)</f>
        <v>88</v>
      </c>
      <c r="G260" s="647"/>
    </row>
    <row r="261" spans="1:10">
      <c r="B261" s="645" t="s">
        <v>4</v>
      </c>
      <c r="C261" s="701">
        <v>999.51</v>
      </c>
      <c r="D261" s="645">
        <f>ROUND(C261,0)</f>
        <v>1000</v>
      </c>
      <c r="E261" s="645">
        <f>ROUNDUP(C261,0)</f>
        <v>1000</v>
      </c>
      <c r="F261" s="645">
        <f>ROUNDDOWN(C261,0)</f>
        <v>999</v>
      </c>
      <c r="G261" s="647"/>
    </row>
    <row r="262" spans="1:10">
      <c r="B262" s="645" t="s">
        <v>5</v>
      </c>
      <c r="C262" s="701">
        <v>205.654</v>
      </c>
      <c r="D262" s="645">
        <f>ROUND(C262,0)</f>
        <v>206</v>
      </c>
      <c r="E262" s="645">
        <f>ROUNDUP(C262,0)</f>
        <v>206</v>
      </c>
      <c r="F262" s="645">
        <f>ROUNDDOWN(C262,0)</f>
        <v>205</v>
      </c>
      <c r="G262" s="647"/>
    </row>
    <row r="263" spans="1:10">
      <c r="C263" s="632"/>
      <c r="D263" s="654"/>
      <c r="E263" s="649"/>
      <c r="F263" s="649"/>
    </row>
    <row r="264" spans="1:10">
      <c r="B264" s="108" t="s">
        <v>145</v>
      </c>
      <c r="C264" s="702">
        <f>C254*10</f>
        <v>3206.32</v>
      </c>
    </row>
    <row r="265" spans="1:10">
      <c r="B265" s="108" t="s">
        <v>146</v>
      </c>
      <c r="C265" s="702">
        <f>D254*10</f>
        <v>3210</v>
      </c>
    </row>
    <row r="266" spans="1:10">
      <c r="C266" s="649"/>
      <c r="D266" s="649"/>
    </row>
    <row r="267" spans="1:10" ht="30" customHeight="1">
      <c r="A267" s="1064" t="s">
        <v>7</v>
      </c>
      <c r="B267" s="988"/>
      <c r="C267" s="988"/>
      <c r="D267" s="988"/>
      <c r="E267" s="988"/>
      <c r="F267" s="988"/>
      <c r="G267" s="988"/>
      <c r="H267" s="988"/>
      <c r="I267" s="988"/>
      <c r="J267" s="1038"/>
    </row>
    <row r="269" spans="1:10" ht="28.5" customHeight="1">
      <c r="B269" s="1092" t="s">
        <v>147</v>
      </c>
      <c r="C269" s="1093"/>
      <c r="D269" s="1093"/>
      <c r="E269" s="1094"/>
    </row>
    <row r="270" spans="1:10">
      <c r="B270" s="632"/>
      <c r="C270" s="632"/>
      <c r="D270" s="632"/>
    </row>
    <row r="271" spans="1:10">
      <c r="A271" s="633"/>
      <c r="B271" s="703" t="s">
        <v>148</v>
      </c>
      <c r="C271" s="704" t="s">
        <v>149</v>
      </c>
      <c r="D271" s="705" t="s">
        <v>150</v>
      </c>
      <c r="E271" s="647"/>
    </row>
    <row r="272" spans="1:10">
      <c r="A272" s="633"/>
      <c r="B272" s="706" t="s">
        <v>151</v>
      </c>
      <c r="C272" s="707">
        <v>10</v>
      </c>
      <c r="D272" s="931">
        <v>5</v>
      </c>
      <c r="E272" s="647"/>
      <c r="F272" s="632"/>
    </row>
    <row r="273" spans="1:7">
      <c r="A273" s="633"/>
      <c r="B273" s="706" t="s">
        <v>152</v>
      </c>
      <c r="C273" s="707">
        <v>30</v>
      </c>
      <c r="D273" s="931">
        <v>2</v>
      </c>
      <c r="E273" s="708" t="s">
        <v>153</v>
      </c>
      <c r="G273" s="647"/>
    </row>
    <row r="274" spans="1:7">
      <c r="A274" s="633"/>
      <c r="B274" s="706" t="s">
        <v>154</v>
      </c>
      <c r="C274" s="707">
        <v>177</v>
      </c>
      <c r="D274" s="931">
        <v>2</v>
      </c>
      <c r="E274" s="707">
        <f>SUMPRODUCT(Table1[Cost Per Unit],Table1[Quantity])</f>
        <v>2474</v>
      </c>
      <c r="G274" s="647"/>
    </row>
    <row r="275" spans="1:7">
      <c r="A275" s="633"/>
      <c r="B275" s="706" t="s">
        <v>155</v>
      </c>
      <c r="C275" s="707">
        <v>40</v>
      </c>
      <c r="D275" s="931">
        <v>5</v>
      </c>
      <c r="E275" s="647"/>
      <c r="F275" s="649"/>
    </row>
    <row r="276" spans="1:7">
      <c r="A276" s="633"/>
      <c r="B276" s="706" t="s">
        <v>156</v>
      </c>
      <c r="C276" s="707">
        <v>50</v>
      </c>
      <c r="D276" s="931">
        <v>4</v>
      </c>
      <c r="E276" s="647"/>
    </row>
    <row r="277" spans="1:7">
      <c r="A277" s="633"/>
      <c r="B277" s="706" t="s">
        <v>157</v>
      </c>
      <c r="C277" s="707">
        <v>30</v>
      </c>
      <c r="D277" s="931">
        <v>10</v>
      </c>
      <c r="E277" s="647"/>
    </row>
    <row r="278" spans="1:7">
      <c r="A278" s="633"/>
      <c r="B278" s="706" t="s">
        <v>158</v>
      </c>
      <c r="C278" s="707">
        <v>70</v>
      </c>
      <c r="D278" s="931">
        <v>3</v>
      </c>
      <c r="E278" s="647"/>
    </row>
    <row r="279" spans="1:7">
      <c r="A279" s="633"/>
      <c r="B279" s="706" t="s">
        <v>159</v>
      </c>
      <c r="C279" s="707">
        <v>60</v>
      </c>
      <c r="D279" s="931">
        <v>2</v>
      </c>
      <c r="E279" s="647"/>
    </row>
    <row r="280" spans="1:7">
      <c r="A280" s="633"/>
      <c r="B280" s="706" t="s">
        <v>160</v>
      </c>
      <c r="C280" s="707">
        <v>60</v>
      </c>
      <c r="D280" s="931">
        <v>3</v>
      </c>
      <c r="E280" s="647"/>
    </row>
    <row r="281" spans="1:7">
      <c r="A281" s="633"/>
      <c r="B281" s="706" t="s">
        <v>161</v>
      </c>
      <c r="C281" s="707">
        <v>20</v>
      </c>
      <c r="D281" s="931">
        <v>5</v>
      </c>
      <c r="E281" s="647"/>
    </row>
    <row r="282" spans="1:7">
      <c r="A282" s="633"/>
      <c r="B282" s="706" t="s">
        <v>162</v>
      </c>
      <c r="C282" s="707">
        <v>50</v>
      </c>
      <c r="D282" s="931">
        <v>8</v>
      </c>
      <c r="E282" s="647"/>
    </row>
    <row r="283" spans="1:7">
      <c r="A283" s="633"/>
      <c r="B283" s="709" t="s">
        <v>163</v>
      </c>
      <c r="C283" s="710">
        <v>150</v>
      </c>
      <c r="D283" s="711">
        <v>2</v>
      </c>
      <c r="E283" s="647"/>
    </row>
    <row r="284" spans="1:7">
      <c r="B284" s="712"/>
      <c r="C284" s="712"/>
      <c r="D284" s="712"/>
    </row>
    <row r="285" spans="1:7">
      <c r="B285" s="713" t="s">
        <v>148</v>
      </c>
      <c r="C285" s="713" t="s">
        <v>149</v>
      </c>
      <c r="D285" s="713" t="s">
        <v>150</v>
      </c>
      <c r="E285" s="708" t="s">
        <v>164</v>
      </c>
    </row>
    <row r="286" spans="1:7" ht="22.5" customHeight="1">
      <c r="B286" s="714" t="s">
        <v>151</v>
      </c>
      <c r="C286" s="715">
        <v>10</v>
      </c>
      <c r="D286" s="716">
        <v>5</v>
      </c>
      <c r="E286" s="707">
        <f>C286*D286</f>
        <v>50</v>
      </c>
    </row>
    <row r="287" spans="1:7">
      <c r="B287" s="717" t="s">
        <v>152</v>
      </c>
      <c r="C287" s="707">
        <v>30</v>
      </c>
      <c r="D287" s="108">
        <v>2</v>
      </c>
      <c r="E287" s="707">
        <f>C287*D287</f>
        <v>60</v>
      </c>
    </row>
    <row r="288" spans="1:7">
      <c r="B288" s="714" t="s">
        <v>154</v>
      </c>
      <c r="C288" s="715">
        <v>180</v>
      </c>
      <c r="D288" s="716">
        <v>2</v>
      </c>
      <c r="E288" s="707">
        <f>C288*D288</f>
        <v>360</v>
      </c>
    </row>
    <row r="289" spans="1:10">
      <c r="B289" s="717" t="s">
        <v>155</v>
      </c>
      <c r="C289" s="707">
        <v>40</v>
      </c>
      <c r="D289" s="108">
        <v>10</v>
      </c>
      <c r="E289" s="707">
        <f>C289*D289</f>
        <v>400</v>
      </c>
    </row>
    <row r="290" spans="1:10">
      <c r="B290" s="714" t="s">
        <v>156</v>
      </c>
      <c r="C290" s="715">
        <v>100</v>
      </c>
      <c r="D290" s="716">
        <v>4</v>
      </c>
      <c r="E290" s="707">
        <f>C290*D290</f>
        <v>400</v>
      </c>
    </row>
    <row r="291" spans="1:10">
      <c r="B291" s="717" t="s">
        <v>157</v>
      </c>
      <c r="C291" s="707">
        <v>30</v>
      </c>
      <c r="D291" s="108">
        <v>4</v>
      </c>
      <c r="E291" s="707">
        <f>C291*D291</f>
        <v>120</v>
      </c>
    </row>
    <row r="292" spans="1:10">
      <c r="B292" s="714" t="s">
        <v>158</v>
      </c>
      <c r="C292" s="715">
        <v>70</v>
      </c>
      <c r="D292" s="716">
        <v>3</v>
      </c>
      <c r="E292" s="707">
        <f>C292*D292</f>
        <v>210</v>
      </c>
    </row>
    <row r="293" spans="1:10">
      <c r="B293" s="717" t="s">
        <v>159</v>
      </c>
      <c r="C293" s="707">
        <v>60</v>
      </c>
      <c r="D293" s="108">
        <v>2</v>
      </c>
      <c r="E293" s="707">
        <f>C293*D293</f>
        <v>120</v>
      </c>
    </row>
    <row r="294" spans="1:10">
      <c r="B294" s="714" t="s">
        <v>160</v>
      </c>
      <c r="C294" s="715">
        <v>100</v>
      </c>
      <c r="D294" s="716">
        <v>3</v>
      </c>
      <c r="E294" s="707">
        <f>C294*D294</f>
        <v>300</v>
      </c>
    </row>
    <row r="295" spans="1:10">
      <c r="B295" s="717" t="s">
        <v>161</v>
      </c>
      <c r="C295" s="707">
        <v>20</v>
      </c>
      <c r="D295" s="108">
        <v>5</v>
      </c>
      <c r="E295" s="707">
        <f>C295*D295</f>
        <v>100</v>
      </c>
    </row>
    <row r="296" spans="1:10">
      <c r="B296" s="714" t="s">
        <v>162</v>
      </c>
      <c r="C296" s="715">
        <v>50</v>
      </c>
      <c r="D296" s="716">
        <v>8</v>
      </c>
      <c r="E296" s="707">
        <f>C296*D296</f>
        <v>400</v>
      </c>
    </row>
    <row r="297" spans="1:10">
      <c r="B297" s="717" t="s">
        <v>163</v>
      </c>
      <c r="C297" s="707">
        <v>150</v>
      </c>
      <c r="D297" s="108">
        <v>2</v>
      </c>
      <c r="E297" s="707">
        <f>C297*D297</f>
        <v>300</v>
      </c>
    </row>
    <row r="298" spans="1:10" ht="20.25" customHeight="1">
      <c r="B298" s="1081" t="s">
        <v>153</v>
      </c>
      <c r="C298" s="1082"/>
      <c r="D298" s="1083"/>
      <c r="E298" s="718">
        <f>SUM(E286:E297)</f>
        <v>2820</v>
      </c>
    </row>
    <row r="299" spans="1:10" ht="20.25" customHeight="1">
      <c r="B299" s="480"/>
      <c r="C299" s="480"/>
      <c r="D299" s="480"/>
      <c r="E299" s="480"/>
      <c r="G299" s="632"/>
    </row>
    <row r="300" spans="1:10" ht="30" customHeight="1">
      <c r="A300" s="1064" t="s">
        <v>7</v>
      </c>
      <c r="B300" s="988"/>
      <c r="C300" s="988"/>
      <c r="D300" s="988"/>
      <c r="E300" s="988"/>
      <c r="F300" s="988"/>
      <c r="G300" s="988"/>
      <c r="H300" s="988"/>
      <c r="I300" s="988"/>
      <c r="J300" s="1038"/>
    </row>
    <row r="301" spans="1:10" ht="20.25" customHeight="1">
      <c r="B301" s="480"/>
      <c r="C301" s="480"/>
      <c r="D301" s="480"/>
      <c r="E301" s="480"/>
      <c r="G301" s="632"/>
    </row>
    <row r="302" spans="1:10" ht="37.5" customHeight="1">
      <c r="B302" s="976" t="s">
        <v>165</v>
      </c>
      <c r="C302" s="977"/>
      <c r="D302" s="977"/>
      <c r="E302" s="979"/>
      <c r="F302" s="647"/>
      <c r="G302" s="945" t="s">
        <v>166</v>
      </c>
      <c r="H302" s="480"/>
      <c r="I302" s="480"/>
      <c r="J302" s="480"/>
    </row>
    <row r="303" spans="1:10">
      <c r="B303" s="649"/>
      <c r="C303" s="649"/>
      <c r="D303" s="649"/>
      <c r="E303" s="649"/>
      <c r="G303" s="649"/>
    </row>
    <row r="304" spans="1:10" ht="27" customHeight="1">
      <c r="B304" s="584" t="s">
        <v>82</v>
      </c>
      <c r="C304" s="585" t="s">
        <v>44</v>
      </c>
      <c r="D304" s="584" t="s">
        <v>84</v>
      </c>
      <c r="E304" s="719" t="s">
        <v>167</v>
      </c>
      <c r="G304" s="718" t="s">
        <v>168</v>
      </c>
    </row>
    <row r="305" spans="1:7">
      <c r="B305" s="720" t="s">
        <v>85</v>
      </c>
      <c r="C305" s="720" t="s">
        <v>50</v>
      </c>
      <c r="D305" s="721">
        <v>312</v>
      </c>
      <c r="E305" s="716" t="b">
        <f>OR(C305="Water",D305&gt;280)</f>
        <v>1</v>
      </c>
      <c r="F305" s="647"/>
      <c r="G305" s="716" t="str">
        <f>IF(C305="Water",D305&gt;280,"FALSE")</f>
        <v>FALSE</v>
      </c>
    </row>
    <row r="306" spans="1:7">
      <c r="B306" s="720" t="s">
        <v>88</v>
      </c>
      <c r="C306" s="720" t="s">
        <v>63</v>
      </c>
      <c r="D306" s="721">
        <v>495</v>
      </c>
      <c r="E306" s="716" t="b">
        <f>OR(C306="Water",D306&gt;280)</f>
        <v>1</v>
      </c>
      <c r="F306" s="647"/>
      <c r="G306" s="716" t="b">
        <f t="shared" ref="G306:G320" si="19">IF(C306="Water",D306&gt;280,"FALSE")</f>
        <v>1</v>
      </c>
    </row>
    <row r="307" spans="1:7">
      <c r="B307" s="720" t="s">
        <v>89</v>
      </c>
      <c r="C307" s="720" t="s">
        <v>50</v>
      </c>
      <c r="D307" s="721">
        <v>230</v>
      </c>
      <c r="E307" s="716" t="b">
        <f>OR(C307="Water",D307&gt;280)</f>
        <v>0</v>
      </c>
      <c r="F307" s="647"/>
      <c r="G307" s="716" t="str">
        <f t="shared" si="19"/>
        <v>FALSE</v>
      </c>
    </row>
    <row r="308" spans="1:7">
      <c r="B308" s="720" t="s">
        <v>90</v>
      </c>
      <c r="C308" s="720" t="s">
        <v>63</v>
      </c>
      <c r="D308" s="721">
        <v>399</v>
      </c>
      <c r="E308" s="716" t="b">
        <f>OR(C308="Water",D308&gt;280)</f>
        <v>1</v>
      </c>
      <c r="F308" s="647"/>
      <c r="G308" s="716" t="b">
        <f t="shared" si="19"/>
        <v>1</v>
      </c>
    </row>
    <row r="309" spans="1:7">
      <c r="B309" s="720" t="s">
        <v>92</v>
      </c>
      <c r="C309" s="720" t="s">
        <v>63</v>
      </c>
      <c r="D309" s="721">
        <v>155</v>
      </c>
      <c r="E309" s="716" t="b">
        <f>OR(C309="Water",D309&gt;280)</f>
        <v>1</v>
      </c>
      <c r="F309" s="647"/>
      <c r="G309" s="716" t="b">
        <f t="shared" si="19"/>
        <v>0</v>
      </c>
    </row>
    <row r="310" spans="1:7">
      <c r="B310" s="720" t="s">
        <v>94</v>
      </c>
      <c r="C310" s="720" t="s">
        <v>63</v>
      </c>
      <c r="D310" s="721">
        <v>264</v>
      </c>
      <c r="E310" s="716" t="b">
        <f>OR(C310="Water",D310&gt;280)</f>
        <v>1</v>
      </c>
      <c r="F310" s="647"/>
      <c r="G310" s="716" t="b">
        <f t="shared" si="19"/>
        <v>0</v>
      </c>
    </row>
    <row r="311" spans="1:7">
      <c r="B311" s="720" t="s">
        <v>95</v>
      </c>
      <c r="C311" s="720" t="s">
        <v>50</v>
      </c>
      <c r="D311" s="721">
        <v>157</v>
      </c>
      <c r="E311" s="716" t="b">
        <f>OR(C311="Water",D311&gt;280)</f>
        <v>0</v>
      </c>
      <c r="F311" s="647"/>
      <c r="G311" s="716" t="str">
        <f t="shared" si="19"/>
        <v>FALSE</v>
      </c>
    </row>
    <row r="312" spans="1:7">
      <c r="B312" s="720" t="s">
        <v>97</v>
      </c>
      <c r="C312" s="720" t="s">
        <v>50</v>
      </c>
      <c r="D312" s="721">
        <v>276</v>
      </c>
      <c r="E312" s="716" t="b">
        <f>OR(C312="Water",D312&gt;280)</f>
        <v>0</v>
      </c>
      <c r="F312" s="647"/>
      <c r="G312" s="716" t="str">
        <f t="shared" si="19"/>
        <v>FALSE</v>
      </c>
    </row>
    <row r="313" spans="1:7">
      <c r="B313" s="720" t="s">
        <v>99</v>
      </c>
      <c r="C313" s="720" t="s">
        <v>59</v>
      </c>
      <c r="D313" s="721">
        <v>169</v>
      </c>
      <c r="E313" s="716" t="b">
        <f>OR(C313="Water",D313&gt;280)</f>
        <v>0</v>
      </c>
      <c r="F313" s="647"/>
      <c r="G313" s="716" t="str">
        <f t="shared" si="19"/>
        <v>FALSE</v>
      </c>
    </row>
    <row r="314" spans="1:7">
      <c r="B314" s="720" t="s">
        <v>102</v>
      </c>
      <c r="C314" s="720" t="s">
        <v>59</v>
      </c>
      <c r="D314" s="721">
        <v>466</v>
      </c>
      <c r="E314" s="716" t="b">
        <f>OR(C314="Water",D314&gt;280)</f>
        <v>1</v>
      </c>
      <c r="F314" s="647"/>
      <c r="G314" s="716" t="str">
        <f t="shared" si="19"/>
        <v>FALSE</v>
      </c>
    </row>
    <row r="315" spans="1:7">
      <c r="B315" s="720" t="s">
        <v>104</v>
      </c>
      <c r="C315" s="720" t="s">
        <v>63</v>
      </c>
      <c r="D315" s="721">
        <v>230</v>
      </c>
      <c r="E315" s="716" t="b">
        <f>OR(C315="Water",D315&gt;280)</f>
        <v>1</v>
      </c>
      <c r="F315" s="647"/>
      <c r="G315" s="716" t="b">
        <f t="shared" si="19"/>
        <v>0</v>
      </c>
    </row>
    <row r="316" spans="1:7">
      <c r="B316" s="720" t="s">
        <v>105</v>
      </c>
      <c r="C316" s="720" t="s">
        <v>50</v>
      </c>
      <c r="D316" s="721">
        <v>340</v>
      </c>
      <c r="E316" s="716" t="b">
        <f>OR(C316="Water",D316&gt;280)</f>
        <v>1</v>
      </c>
      <c r="F316" s="647"/>
      <c r="G316" s="716" t="str">
        <f t="shared" si="19"/>
        <v>FALSE</v>
      </c>
    </row>
    <row r="317" spans="1:7">
      <c r="B317" s="720" t="s">
        <v>108</v>
      </c>
      <c r="C317" s="720" t="s">
        <v>59</v>
      </c>
      <c r="D317" s="721">
        <v>441</v>
      </c>
      <c r="E317" s="716" t="b">
        <f>OR(C317="Water",D317&gt;280)</f>
        <v>1</v>
      </c>
      <c r="F317" s="647"/>
      <c r="G317" s="716" t="str">
        <f t="shared" si="19"/>
        <v>FALSE</v>
      </c>
    </row>
    <row r="318" spans="1:7">
      <c r="B318" s="720" t="s">
        <v>109</v>
      </c>
      <c r="C318" s="720" t="s">
        <v>50</v>
      </c>
      <c r="D318" s="721">
        <v>259</v>
      </c>
      <c r="E318" s="716" t="b">
        <f>OR(C318="Water",D318&gt;280)</f>
        <v>0</v>
      </c>
      <c r="F318" s="647"/>
      <c r="G318" s="716" t="str">
        <f t="shared" si="19"/>
        <v>FALSE</v>
      </c>
    </row>
    <row r="319" spans="1:7">
      <c r="B319" s="108" t="s">
        <v>110</v>
      </c>
      <c r="C319" s="720" t="s">
        <v>59</v>
      </c>
      <c r="D319" s="721">
        <v>125</v>
      </c>
      <c r="E319" s="716" t="b">
        <f>OR(C319="Water",D319&gt;280)</f>
        <v>0</v>
      </c>
      <c r="F319" s="647"/>
      <c r="G319" s="716" t="str">
        <f t="shared" si="19"/>
        <v>FALSE</v>
      </c>
    </row>
    <row r="320" spans="1:7">
      <c r="A320" s="632"/>
      <c r="B320" s="722" t="s">
        <v>113</v>
      </c>
      <c r="C320" s="723" t="s">
        <v>50</v>
      </c>
      <c r="D320" s="724">
        <v>444</v>
      </c>
      <c r="E320" s="725" t="b">
        <f>OR(C320="Water",D320&gt;280)</f>
        <v>1</v>
      </c>
      <c r="F320" s="647"/>
      <c r="G320" s="716" t="str">
        <f t="shared" si="19"/>
        <v>FALSE</v>
      </c>
    </row>
    <row r="323" spans="1:10" ht="30" customHeight="1">
      <c r="A323" s="1064" t="s">
        <v>7</v>
      </c>
      <c r="B323" s="988"/>
      <c r="C323" s="988"/>
      <c r="D323" s="988"/>
      <c r="E323" s="988"/>
      <c r="F323" s="988"/>
      <c r="G323" s="988"/>
      <c r="H323" s="988"/>
      <c r="I323" s="988"/>
      <c r="J323" s="1038"/>
    </row>
    <row r="324" spans="1:10">
      <c r="B324" s="726"/>
      <c r="D324" s="632"/>
    </row>
    <row r="325" spans="1:10" ht="26.25" customHeight="1">
      <c r="A325" s="633"/>
      <c r="B325" s="976" t="s">
        <v>169</v>
      </c>
      <c r="C325" s="979"/>
      <c r="D325" s="1051" t="s">
        <v>170</v>
      </c>
      <c r="E325" s="647"/>
    </row>
    <row r="326" spans="1:10">
      <c r="A326" s="633"/>
      <c r="B326" s="694"/>
      <c r="C326" s="696"/>
      <c r="D326" s="1052"/>
      <c r="E326" s="647"/>
    </row>
    <row r="327" spans="1:10" ht="23.25" customHeight="1">
      <c r="A327" s="633"/>
      <c r="B327" s="1098" t="s">
        <v>171</v>
      </c>
      <c r="C327" s="1099"/>
      <c r="D327" s="1052"/>
      <c r="E327" s="647"/>
    </row>
    <row r="328" spans="1:10">
      <c r="A328" s="633"/>
      <c r="B328" s="727"/>
      <c r="C328" s="728"/>
      <c r="D328" s="1053"/>
      <c r="F328" s="480"/>
    </row>
    <row r="329" spans="1:10">
      <c r="A329" s="633"/>
      <c r="B329" s="108">
        <v>34</v>
      </c>
      <c r="C329" s="108">
        <v>50</v>
      </c>
      <c r="D329" s="108">
        <f>SUMSQ(B329,C329)</f>
        <v>3656</v>
      </c>
      <c r="E329" s="647"/>
    </row>
    <row r="330" spans="1:10">
      <c r="A330" s="633"/>
      <c r="B330" s="108">
        <v>18</v>
      </c>
      <c r="C330" s="108">
        <v>43</v>
      </c>
      <c r="D330" s="108">
        <f>SUMSQ(B330,C330)</f>
        <v>2173</v>
      </c>
      <c r="E330" s="647"/>
    </row>
    <row r="331" spans="1:10">
      <c r="A331" s="633"/>
      <c r="B331" s="108">
        <v>46</v>
      </c>
      <c r="C331" s="108">
        <v>33</v>
      </c>
      <c r="D331" s="108">
        <f>SUMSQ(B331,C331)</f>
        <v>3205</v>
      </c>
      <c r="E331" s="647"/>
    </row>
    <row r="332" spans="1:10">
      <c r="A332" s="633"/>
      <c r="B332" s="108">
        <v>16</v>
      </c>
      <c r="C332" s="108">
        <v>12</v>
      </c>
      <c r="D332" s="108">
        <f>SUMSQ(B332,C332)</f>
        <v>400</v>
      </c>
      <c r="E332" s="647"/>
    </row>
    <row r="333" spans="1:10">
      <c r="A333" s="633"/>
      <c r="B333" s="108">
        <v>23</v>
      </c>
      <c r="C333" s="108">
        <v>45</v>
      </c>
      <c r="D333" s="108">
        <f>SUMSQ(B333,C333)</f>
        <v>2554</v>
      </c>
      <c r="E333" s="647"/>
    </row>
    <row r="334" spans="1:10">
      <c r="A334" s="633"/>
      <c r="B334" s="108">
        <v>49</v>
      </c>
      <c r="C334" s="108">
        <v>22</v>
      </c>
      <c r="D334" s="108">
        <f>SUMSQ(B334,C334)</f>
        <v>2885</v>
      </c>
      <c r="E334" s="647"/>
    </row>
    <row r="335" spans="1:10">
      <c r="A335" s="633"/>
      <c r="B335" s="108">
        <v>31</v>
      </c>
      <c r="C335" s="108">
        <v>36</v>
      </c>
      <c r="D335" s="108">
        <f>SUMSQ(B335,C335)</f>
        <v>2257</v>
      </c>
      <c r="E335" s="647"/>
    </row>
    <row r="336" spans="1:10">
      <c r="A336" s="633"/>
      <c r="B336" s="108">
        <v>37</v>
      </c>
      <c r="C336" s="108">
        <v>14</v>
      </c>
      <c r="D336" s="108">
        <f>SUMSQ(B336,C336)</f>
        <v>1565</v>
      </c>
      <c r="E336" s="647"/>
    </row>
    <row r="337" spans="1:7">
      <c r="A337" s="633"/>
      <c r="B337" s="108">
        <v>16</v>
      </c>
      <c r="C337" s="108">
        <v>44</v>
      </c>
      <c r="D337" s="108">
        <f>SUMSQ(B337,C337)</f>
        <v>2192</v>
      </c>
      <c r="E337" s="647"/>
    </row>
    <row r="338" spans="1:7">
      <c r="A338" s="633"/>
      <c r="B338" s="108">
        <v>50</v>
      </c>
      <c r="C338" s="108">
        <v>46</v>
      </c>
      <c r="D338" s="108">
        <f>SUMSQ(B338,C338)</f>
        <v>4616</v>
      </c>
      <c r="E338" s="647"/>
    </row>
    <row r="339" spans="1:7">
      <c r="A339" s="633"/>
      <c r="B339" s="108">
        <v>31</v>
      </c>
      <c r="C339" s="108">
        <v>21</v>
      </c>
      <c r="D339" s="108">
        <f>SUMSQ(B339,C339)</f>
        <v>1402</v>
      </c>
      <c r="E339" s="647"/>
    </row>
    <row r="340" spans="1:7">
      <c r="A340" s="633"/>
      <c r="B340" s="108">
        <v>40</v>
      </c>
      <c r="C340" s="108">
        <v>29</v>
      </c>
      <c r="D340" s="108">
        <f>SUMSQ(B340,C340)</f>
        <v>2441</v>
      </c>
      <c r="E340" s="647"/>
    </row>
    <row r="341" spans="1:7">
      <c r="A341" s="633"/>
      <c r="B341" s="108">
        <v>28</v>
      </c>
      <c r="C341" s="108">
        <v>50</v>
      </c>
      <c r="D341" s="108">
        <f>SUMSQ(B341,C341)</f>
        <v>3284</v>
      </c>
      <c r="E341" s="647"/>
    </row>
    <row r="342" spans="1:7">
      <c r="A342" s="633"/>
      <c r="B342" s="108">
        <v>12</v>
      </c>
      <c r="C342" s="108">
        <v>11</v>
      </c>
      <c r="D342" s="108">
        <f>SUMSQ(B342,C342)</f>
        <v>265</v>
      </c>
      <c r="E342" s="647"/>
    </row>
    <row r="343" spans="1:7">
      <c r="A343" s="633"/>
      <c r="B343" s="108">
        <v>38</v>
      </c>
      <c r="C343" s="108">
        <v>29</v>
      </c>
      <c r="D343" s="108">
        <f>SUMSQ(B343,C343)</f>
        <v>2285</v>
      </c>
      <c r="E343" s="647"/>
    </row>
    <row r="344" spans="1:7">
      <c r="B344" s="654"/>
      <c r="C344" s="654"/>
      <c r="D344" s="654"/>
      <c r="E344" s="632"/>
      <c r="F344" s="632"/>
    </row>
    <row r="345" spans="1:7" ht="33" customHeight="1">
      <c r="B345" s="1050" t="s">
        <v>172</v>
      </c>
      <c r="C345" s="1050"/>
      <c r="D345" s="1050"/>
      <c r="E345" s="1050"/>
      <c r="F345" s="1050"/>
      <c r="G345" s="647"/>
    </row>
    <row r="346" spans="1:7">
      <c r="B346" s="649"/>
      <c r="C346" s="649"/>
      <c r="D346" s="649"/>
      <c r="E346" s="649"/>
      <c r="F346" s="649"/>
    </row>
    <row r="347" spans="1:7" ht="26.25" customHeight="1">
      <c r="B347" s="729" t="s">
        <v>173</v>
      </c>
      <c r="C347" s="730" t="s">
        <v>174</v>
      </c>
      <c r="D347" s="731" t="s">
        <v>175</v>
      </c>
      <c r="E347" s="731" t="s">
        <v>176</v>
      </c>
      <c r="F347" s="732" t="s">
        <v>177</v>
      </c>
    </row>
    <row r="348" spans="1:7">
      <c r="B348" s="108">
        <v>34</v>
      </c>
      <c r="C348" s="931">
        <v>50</v>
      </c>
      <c r="D348" s="108">
        <f>B348*B348</f>
        <v>1156</v>
      </c>
      <c r="E348" s="108">
        <f>C348*C348</f>
        <v>2500</v>
      </c>
      <c r="F348" s="108">
        <f>SUM(D348,E348)</f>
        <v>3656</v>
      </c>
    </row>
    <row r="349" spans="1:7">
      <c r="B349" s="108">
        <v>18</v>
      </c>
      <c r="C349" s="931">
        <v>43</v>
      </c>
      <c r="D349" s="108">
        <f t="shared" ref="D349:D362" si="20">B349*B349</f>
        <v>324</v>
      </c>
      <c r="E349" s="108">
        <f>C349*C349</f>
        <v>1849</v>
      </c>
      <c r="F349" s="108">
        <f>SUM(D349,E349)</f>
        <v>2173</v>
      </c>
    </row>
    <row r="350" spans="1:7">
      <c r="B350" s="108">
        <v>46</v>
      </c>
      <c r="C350" s="931">
        <v>33</v>
      </c>
      <c r="D350" s="108">
        <f t="shared" si="20"/>
        <v>2116</v>
      </c>
      <c r="E350" s="108">
        <f>C350*C350</f>
        <v>1089</v>
      </c>
      <c r="F350" s="108">
        <f>SUM(D350,E350)</f>
        <v>3205</v>
      </c>
    </row>
    <row r="351" spans="1:7">
      <c r="B351" s="108">
        <v>16</v>
      </c>
      <c r="C351" s="931">
        <v>12</v>
      </c>
      <c r="D351" s="108">
        <f t="shared" si="20"/>
        <v>256</v>
      </c>
      <c r="E351" s="108">
        <f>C351*C351</f>
        <v>144</v>
      </c>
      <c r="F351" s="108">
        <f>SUM(D351,E351)</f>
        <v>400</v>
      </c>
    </row>
    <row r="352" spans="1:7">
      <c r="B352" s="108">
        <v>23</v>
      </c>
      <c r="C352" s="931">
        <v>45</v>
      </c>
      <c r="D352" s="108">
        <f t="shared" si="20"/>
        <v>529</v>
      </c>
      <c r="E352" s="108">
        <f>C352*C352</f>
        <v>2025</v>
      </c>
      <c r="F352" s="108">
        <f>SUM(D352,E352)</f>
        <v>2554</v>
      </c>
    </row>
    <row r="353" spans="1:10">
      <c r="B353" s="108">
        <v>49</v>
      </c>
      <c r="C353" s="931">
        <v>22</v>
      </c>
      <c r="D353" s="108">
        <f t="shared" si="20"/>
        <v>2401</v>
      </c>
      <c r="E353" s="108">
        <f>C353*C353</f>
        <v>484</v>
      </c>
      <c r="F353" s="108">
        <f>SUM(D353,E353)</f>
        <v>2885</v>
      </c>
    </row>
    <row r="354" spans="1:10">
      <c r="B354" s="108">
        <v>31</v>
      </c>
      <c r="C354" s="931">
        <v>36</v>
      </c>
      <c r="D354" s="108">
        <f t="shared" si="20"/>
        <v>961</v>
      </c>
      <c r="E354" s="108">
        <f>C354*C354</f>
        <v>1296</v>
      </c>
      <c r="F354" s="108">
        <f>SUM(D354,E354)</f>
        <v>2257</v>
      </c>
    </row>
    <row r="355" spans="1:10">
      <c r="B355" s="108">
        <v>37</v>
      </c>
      <c r="C355" s="931">
        <v>14</v>
      </c>
      <c r="D355" s="108">
        <f t="shared" si="20"/>
        <v>1369</v>
      </c>
      <c r="E355" s="108">
        <f>C355*C355</f>
        <v>196</v>
      </c>
      <c r="F355" s="108">
        <f>SUM(D355,E355)</f>
        <v>1565</v>
      </c>
    </row>
    <row r="356" spans="1:10">
      <c r="B356" s="108">
        <v>16</v>
      </c>
      <c r="C356" s="931">
        <v>44</v>
      </c>
      <c r="D356" s="108">
        <f t="shared" si="20"/>
        <v>256</v>
      </c>
      <c r="E356" s="108">
        <f>C356*C356</f>
        <v>1936</v>
      </c>
      <c r="F356" s="108">
        <f>SUM(D356,E356)</f>
        <v>2192</v>
      </c>
    </row>
    <row r="357" spans="1:10">
      <c r="B357" s="108">
        <v>50</v>
      </c>
      <c r="C357" s="931">
        <v>46</v>
      </c>
      <c r="D357" s="108">
        <f t="shared" si="20"/>
        <v>2500</v>
      </c>
      <c r="E357" s="108">
        <f>C357*C357</f>
        <v>2116</v>
      </c>
      <c r="F357" s="108">
        <f>SUM(D357,E357)</f>
        <v>4616</v>
      </c>
    </row>
    <row r="358" spans="1:10">
      <c r="B358" s="108">
        <v>31</v>
      </c>
      <c r="C358" s="931">
        <v>21</v>
      </c>
      <c r="D358" s="108">
        <f t="shared" si="20"/>
        <v>961</v>
      </c>
      <c r="E358" s="108">
        <f>C358*C358</f>
        <v>441</v>
      </c>
      <c r="F358" s="108">
        <f>SUM(D358,E358)</f>
        <v>1402</v>
      </c>
    </row>
    <row r="359" spans="1:10">
      <c r="B359" s="108">
        <v>40</v>
      </c>
      <c r="C359" s="931">
        <v>29</v>
      </c>
      <c r="D359" s="108">
        <f t="shared" si="20"/>
        <v>1600</v>
      </c>
      <c r="E359" s="108">
        <f>C359*C359</f>
        <v>841</v>
      </c>
      <c r="F359" s="108">
        <f>SUM(D359,E359)</f>
        <v>2441</v>
      </c>
    </row>
    <row r="360" spans="1:10">
      <c r="B360" s="108">
        <v>28</v>
      </c>
      <c r="C360" s="931">
        <v>50</v>
      </c>
      <c r="D360" s="108">
        <f t="shared" si="20"/>
        <v>784</v>
      </c>
      <c r="E360" s="108">
        <f>C360*C360</f>
        <v>2500</v>
      </c>
      <c r="F360" s="108">
        <f>SUM(D360,E360)</f>
        <v>3284</v>
      </c>
    </row>
    <row r="361" spans="1:10">
      <c r="B361" s="108">
        <v>12</v>
      </c>
      <c r="C361" s="931">
        <v>11</v>
      </c>
      <c r="D361" s="108">
        <f t="shared" si="20"/>
        <v>144</v>
      </c>
      <c r="E361" s="108">
        <f>C361*C361</f>
        <v>121</v>
      </c>
      <c r="F361" s="108">
        <f>SUM(D361,E361)</f>
        <v>265</v>
      </c>
    </row>
    <row r="362" spans="1:10">
      <c r="B362" s="108">
        <v>38</v>
      </c>
      <c r="C362" s="931">
        <v>29</v>
      </c>
      <c r="D362" s="108">
        <f t="shared" si="20"/>
        <v>1444</v>
      </c>
      <c r="E362" s="108">
        <f>C362*C362</f>
        <v>841</v>
      </c>
      <c r="F362" s="108">
        <f>SUM(D362,E362)</f>
        <v>2285</v>
      </c>
    </row>
    <row r="363" spans="1:10" ht="13.5" customHeight="1">
      <c r="D363" s="649"/>
      <c r="E363" s="649"/>
    </row>
    <row r="364" spans="1:10" ht="30" customHeight="1">
      <c r="A364" s="1072" t="s">
        <v>7</v>
      </c>
      <c r="B364" s="1073"/>
      <c r="C364" s="1073"/>
      <c r="D364" s="1073"/>
      <c r="E364" s="1073"/>
      <c r="F364" s="1073"/>
      <c r="G364" s="1073"/>
      <c r="H364" s="1073"/>
      <c r="I364" s="1073"/>
      <c r="J364" s="1074"/>
    </row>
    <row r="365" spans="1:10">
      <c r="B365" s="632"/>
      <c r="C365" s="654"/>
      <c r="D365" s="632"/>
      <c r="E365" s="632"/>
    </row>
    <row r="366" spans="1:10">
      <c r="B366" s="976" t="s">
        <v>178</v>
      </c>
      <c r="C366" s="977"/>
      <c r="D366" s="977"/>
      <c r="E366" s="979"/>
      <c r="F366" s="647"/>
    </row>
    <row r="367" spans="1:10">
      <c r="B367" s="654"/>
      <c r="C367" s="654"/>
      <c r="D367" s="654"/>
      <c r="E367" s="649"/>
    </row>
    <row r="368" spans="1:10">
      <c r="B368" s="733" t="s">
        <v>179</v>
      </c>
      <c r="C368" s="734">
        <f ca="1">TODAY()</f>
        <v>45742</v>
      </c>
      <c r="D368" s="735" t="s">
        <v>180</v>
      </c>
      <c r="E368" s="647"/>
      <c r="F368" s="736"/>
    </row>
    <row r="369" spans="1:5">
      <c r="B369" s="737" t="s">
        <v>181</v>
      </c>
      <c r="C369" s="734">
        <v>38203</v>
      </c>
      <c r="D369" s="735" t="s">
        <v>182</v>
      </c>
      <c r="E369" s="647"/>
    </row>
    <row r="370" spans="1:5">
      <c r="B370" s="654"/>
      <c r="C370" s="654"/>
      <c r="D370" s="649"/>
    </row>
    <row r="371" spans="1:5">
      <c r="A371" s="633"/>
      <c r="B371" s="738" t="s">
        <v>183</v>
      </c>
      <c r="C371" s="108">
        <f ca="1">DATEDIF(C369,C368,"Y")</f>
        <v>20</v>
      </c>
      <c r="D371" s="739" t="s">
        <v>184</v>
      </c>
      <c r="E371" s="740" t="s">
        <v>185</v>
      </c>
    </row>
    <row r="372" spans="1:5">
      <c r="A372" s="633"/>
      <c r="B372" s="738" t="s">
        <v>186</v>
      </c>
      <c r="C372" s="108">
        <f ca="1">DATEDIF(C369,C368,"M")</f>
        <v>247</v>
      </c>
      <c r="D372" s="741" t="s">
        <v>187</v>
      </c>
      <c r="E372" s="742" t="s">
        <v>188</v>
      </c>
    </row>
    <row r="373" spans="1:5">
      <c r="A373" s="633"/>
      <c r="B373" s="738" t="s">
        <v>189</v>
      </c>
      <c r="C373" s="108">
        <f ca="1">DATEDIF(C369,C368,"D")</f>
        <v>7539</v>
      </c>
      <c r="D373" s="739" t="s">
        <v>190</v>
      </c>
      <c r="E373" s="740" t="s">
        <v>191</v>
      </c>
    </row>
    <row r="374" spans="1:5">
      <c r="B374" s="649"/>
      <c r="C374" s="654"/>
    </row>
    <row r="375" spans="1:5">
      <c r="B375" s="738" t="s">
        <v>192</v>
      </c>
      <c r="C375" s="108">
        <f ca="1">DATEDIF(C369,C368,"Y")</f>
        <v>20</v>
      </c>
      <c r="D375" s="739" t="s">
        <v>184</v>
      </c>
      <c r="E375" s="740" t="s">
        <v>185</v>
      </c>
    </row>
    <row r="376" spans="1:5">
      <c r="B376" s="738" t="s">
        <v>193</v>
      </c>
      <c r="C376" s="108">
        <f ca="1">DATEDIF(C369,C368,"YM")</f>
        <v>7</v>
      </c>
      <c r="D376" s="739" t="s">
        <v>194</v>
      </c>
      <c r="E376" s="740" t="s">
        <v>195</v>
      </c>
    </row>
    <row r="377" spans="1:5">
      <c r="B377" s="738" t="s">
        <v>196</v>
      </c>
      <c r="C377" s="108">
        <f ca="1">DATEDIF(C369,C368,"MD")</f>
        <v>22</v>
      </c>
      <c r="D377" s="739" t="s">
        <v>197</v>
      </c>
      <c r="E377" s="740" t="s">
        <v>198</v>
      </c>
    </row>
    <row r="378" spans="1:5">
      <c r="C378" s="649"/>
    </row>
    <row r="379" spans="1:5">
      <c r="B379" s="976" t="s">
        <v>199</v>
      </c>
      <c r="C379" s="977"/>
    </row>
    <row r="380" spans="1:5">
      <c r="B380" s="108" t="s">
        <v>200</v>
      </c>
      <c r="C380" s="108">
        <f>1*20</f>
        <v>20</v>
      </c>
    </row>
    <row r="381" spans="1:5">
      <c r="B381" s="108" t="s">
        <v>201</v>
      </c>
      <c r="C381" s="108">
        <f>12*20</f>
        <v>240</v>
      </c>
    </row>
    <row r="382" spans="1:5">
      <c r="B382" s="108" t="s">
        <v>202</v>
      </c>
      <c r="C382" s="108">
        <f>365*20</f>
        <v>7300</v>
      </c>
    </row>
    <row r="384" spans="1:5" ht="18.75" customHeight="1">
      <c r="B384" s="733" t="s">
        <v>179</v>
      </c>
      <c r="C384" s="734">
        <f ca="1">TODAY()</f>
        <v>45742</v>
      </c>
    </row>
    <row r="385" spans="1:11" ht="18.75" customHeight="1">
      <c r="B385" s="737" t="s">
        <v>181</v>
      </c>
      <c r="C385" s="734">
        <v>38203</v>
      </c>
    </row>
    <row r="386" spans="1:11">
      <c r="B386" s="743"/>
    </row>
    <row r="387" spans="1:11">
      <c r="B387" s="976" t="s">
        <v>203</v>
      </c>
      <c r="C387" s="977"/>
      <c r="D387" s="978"/>
    </row>
    <row r="388" spans="1:11">
      <c r="B388" s="480"/>
      <c r="C388" s="480"/>
      <c r="D388" s="480"/>
    </row>
    <row r="389" spans="1:11">
      <c r="A389" s="633"/>
      <c r="B389" s="744" t="s">
        <v>204</v>
      </c>
      <c r="C389" s="745" t="s">
        <v>205</v>
      </c>
      <c r="D389" s="746"/>
    </row>
    <row r="390" spans="1:11">
      <c r="A390" s="633"/>
      <c r="B390" s="747" t="s">
        <v>206</v>
      </c>
      <c r="C390" s="725">
        <f>DAY(C385)</f>
        <v>4</v>
      </c>
      <c r="D390" s="647"/>
      <c r="H390" s="632"/>
      <c r="I390" s="632"/>
      <c r="J390" s="632"/>
    </row>
    <row r="391" spans="1:11">
      <c r="A391" s="633"/>
      <c r="B391" s="747" t="s">
        <v>207</v>
      </c>
      <c r="C391" s="722">
        <f>MONTH(C385)</f>
        <v>8</v>
      </c>
      <c r="D391" s="647"/>
      <c r="G391" s="633"/>
      <c r="H391" s="108"/>
      <c r="I391" s="108"/>
      <c r="J391" s="108"/>
      <c r="K391" s="647"/>
    </row>
    <row r="392" spans="1:11">
      <c r="A392" s="633"/>
      <c r="B392" s="747" t="s">
        <v>208</v>
      </c>
      <c r="C392" s="725">
        <f>YEAR(C385)</f>
        <v>2004</v>
      </c>
      <c r="H392" s="649"/>
      <c r="I392" s="649"/>
      <c r="J392" s="649"/>
    </row>
    <row r="393" spans="1:11">
      <c r="A393" s="633"/>
      <c r="B393" s="748" t="s">
        <v>209</v>
      </c>
      <c r="C393" s="394">
        <f>DATE(D394,C394,B394)</f>
        <v>38203</v>
      </c>
      <c r="D393" s="631"/>
      <c r="H393" s="649"/>
      <c r="I393" s="649"/>
      <c r="J393" s="649"/>
    </row>
    <row r="394" spans="1:11">
      <c r="A394" s="633"/>
      <c r="B394" s="108">
        <v>4</v>
      </c>
      <c r="C394" s="108">
        <v>8</v>
      </c>
      <c r="D394" s="108">
        <v>2004</v>
      </c>
      <c r="E394" s="647"/>
      <c r="H394" s="649"/>
      <c r="I394" s="649"/>
      <c r="J394" s="649"/>
    </row>
    <row r="395" spans="1:11">
      <c r="A395" s="633"/>
      <c r="B395" s="480"/>
      <c r="C395" s="480"/>
      <c r="D395" s="749"/>
    </row>
    <row r="396" spans="1:11">
      <c r="A396" s="633"/>
      <c r="B396" s="1050" t="s">
        <v>210</v>
      </c>
      <c r="C396" s="1050"/>
      <c r="D396" s="1050"/>
      <c r="E396" s="647"/>
    </row>
    <row r="397" spans="1:11">
      <c r="B397" s="654"/>
      <c r="C397" s="654"/>
      <c r="D397" s="649"/>
    </row>
    <row r="398" spans="1:11" ht="25.5" customHeight="1">
      <c r="A398" s="633"/>
      <c r="B398" s="750" t="s">
        <v>211</v>
      </c>
      <c r="C398" s="751" t="s">
        <v>212</v>
      </c>
      <c r="D398" s="752" t="s">
        <v>213</v>
      </c>
      <c r="E398" s="647"/>
    </row>
    <row r="399" spans="1:11">
      <c r="A399" s="633"/>
      <c r="B399" s="394">
        <v>40573</v>
      </c>
      <c r="C399" s="394">
        <v>40579</v>
      </c>
      <c r="D399" s="108">
        <f>DAYS360(B399,C399)</f>
        <v>5</v>
      </c>
      <c r="E399" s="647"/>
      <c r="F399" s="480"/>
    </row>
    <row r="400" spans="1:11">
      <c r="A400" s="633"/>
      <c r="B400" s="394">
        <v>40567</v>
      </c>
      <c r="C400" s="394">
        <v>40580</v>
      </c>
      <c r="D400" s="108">
        <f>DAYS360(B400,C400)</f>
        <v>12</v>
      </c>
      <c r="E400" s="636"/>
      <c r="F400" s="480"/>
      <c r="G400" s="647"/>
    </row>
    <row r="401" spans="1:10">
      <c r="A401" s="633"/>
      <c r="B401" s="394">
        <v>40575</v>
      </c>
      <c r="C401" s="394">
        <v>40609</v>
      </c>
      <c r="D401" s="108">
        <f>DAYS360(B401,C401)</f>
        <v>36</v>
      </c>
      <c r="E401" s="647"/>
      <c r="F401" s="649"/>
    </row>
    <row r="402" spans="1:10">
      <c r="A402" s="633"/>
      <c r="B402" s="394">
        <v>40576</v>
      </c>
      <c r="C402" s="394">
        <v>42774</v>
      </c>
      <c r="D402" s="108">
        <f>DAYS360(B402,C402)</f>
        <v>2166</v>
      </c>
      <c r="E402" s="647"/>
    </row>
    <row r="403" spans="1:10">
      <c r="A403" s="633"/>
      <c r="B403" s="394">
        <v>40577</v>
      </c>
      <c r="C403" s="394">
        <v>42225</v>
      </c>
      <c r="D403" s="108">
        <f>DAYS360(B403,C403)</f>
        <v>1626</v>
      </c>
      <c r="E403" s="647"/>
    </row>
    <row r="404" spans="1:10">
      <c r="A404" s="633"/>
      <c r="B404" s="394">
        <v>37358</v>
      </c>
      <c r="C404" s="394">
        <f ca="1">TODAY()</f>
        <v>45742</v>
      </c>
      <c r="D404" s="108">
        <f ca="1">DAYS360(B404,C404)</f>
        <v>8264</v>
      </c>
      <c r="E404" s="647"/>
    </row>
    <row r="405" spans="1:10">
      <c r="A405" s="633"/>
      <c r="B405" s="394">
        <v>38203</v>
      </c>
      <c r="C405" s="394">
        <f ca="1">TODAY()</f>
        <v>45742</v>
      </c>
      <c r="D405" s="108">
        <f ca="1">DAYS360(B405,C405)</f>
        <v>7432</v>
      </c>
      <c r="E405" s="647"/>
    </row>
    <row r="406" spans="1:10">
      <c r="A406" s="633"/>
      <c r="B406" s="753"/>
      <c r="C406" s="753"/>
      <c r="D406" s="939"/>
      <c r="E406" s="631"/>
      <c r="F406" s="632"/>
    </row>
    <row r="407" spans="1:10" ht="30" customHeight="1">
      <c r="A407" s="960" t="s">
        <v>7</v>
      </c>
      <c r="B407" s="961"/>
      <c r="C407" s="961"/>
      <c r="D407" s="961"/>
      <c r="E407" s="961"/>
      <c r="F407" s="961"/>
      <c r="G407" s="961"/>
      <c r="H407" s="961"/>
      <c r="I407" s="961"/>
      <c r="J407" s="962"/>
    </row>
    <row r="408" spans="1:10">
      <c r="B408" s="754"/>
      <c r="C408" s="754"/>
      <c r="D408" s="654"/>
      <c r="E408" s="632"/>
      <c r="F408" s="632"/>
    </row>
    <row r="409" spans="1:10">
      <c r="A409" s="633"/>
      <c r="B409" s="985" t="s">
        <v>214</v>
      </c>
      <c r="C409" s="986"/>
      <c r="D409" s="755"/>
      <c r="E409" s="756" t="s">
        <v>215</v>
      </c>
      <c r="F409" s="757"/>
      <c r="G409" s="647"/>
    </row>
    <row r="410" spans="1:10">
      <c r="A410" s="633"/>
      <c r="B410" s="758"/>
      <c r="C410" s="633"/>
      <c r="D410" s="759"/>
      <c r="E410" s="760" t="s">
        <v>216</v>
      </c>
      <c r="F410" s="761">
        <f ca="1">TODAY()</f>
        <v>45742</v>
      </c>
      <c r="G410" s="647"/>
    </row>
    <row r="411" spans="1:10" ht="27" customHeight="1">
      <c r="A411" s="633"/>
      <c r="B411" s="762" t="s">
        <v>217</v>
      </c>
      <c r="C411" s="763">
        <f ca="1">NOW()</f>
        <v>45742.56739895833</v>
      </c>
      <c r="D411" s="759"/>
      <c r="E411" s="764"/>
      <c r="F411" s="765"/>
      <c r="G411" s="647"/>
    </row>
    <row r="412" spans="1:10" ht="27" customHeight="1">
      <c r="A412" s="633"/>
      <c r="B412" s="766"/>
      <c r="C412" s="767"/>
      <c r="D412" s="759"/>
      <c r="E412" s="946" t="s">
        <v>218</v>
      </c>
      <c r="F412" s="768"/>
      <c r="G412" s="647"/>
    </row>
    <row r="413" spans="1:10" ht="27" customHeight="1">
      <c r="A413" s="633"/>
      <c r="B413" s="762" t="s">
        <v>219</v>
      </c>
      <c r="C413" s="769">
        <f>TIME(5,5,50)</f>
        <v>0.21238425925925927</v>
      </c>
      <c r="D413" s="759"/>
      <c r="E413" s="760" t="s">
        <v>220</v>
      </c>
      <c r="F413" s="770">
        <f>TIME(2,10,40)</f>
        <v>9.0740740740740747E-2</v>
      </c>
      <c r="G413" s="647"/>
    </row>
    <row r="414" spans="1:10" ht="27" customHeight="1">
      <c r="A414" s="633"/>
      <c r="B414" s="766"/>
      <c r="C414" s="767"/>
      <c r="D414" s="759"/>
      <c r="E414" s="764"/>
      <c r="F414" s="765"/>
      <c r="G414" s="647"/>
    </row>
    <row r="415" spans="1:10" ht="27" customHeight="1">
      <c r="A415" s="633"/>
      <c r="B415" s="762" t="s">
        <v>221</v>
      </c>
      <c r="C415" s="931">
        <f>HOUR(C413)</f>
        <v>5</v>
      </c>
      <c r="D415" s="759"/>
      <c r="E415" s="771" t="s">
        <v>222</v>
      </c>
      <c r="F415" s="772"/>
      <c r="G415" s="647"/>
    </row>
    <row r="416" spans="1:10" ht="27" customHeight="1">
      <c r="A416" s="633"/>
      <c r="B416" s="766"/>
      <c r="C416" s="767"/>
      <c r="D416" s="759"/>
      <c r="E416" s="773" t="s">
        <v>223</v>
      </c>
      <c r="F416" s="774">
        <f ca="1">HOUR(NOW())</f>
        <v>13</v>
      </c>
      <c r="G416" s="647"/>
    </row>
    <row r="417" spans="1:19" ht="27" customHeight="1">
      <c r="A417" s="633"/>
      <c r="B417" s="762" t="s">
        <v>224</v>
      </c>
      <c r="C417" s="931">
        <f ca="1">MINUTE(NOW())</f>
        <v>37</v>
      </c>
      <c r="D417" s="759"/>
      <c r="E417" s="647"/>
      <c r="F417" s="775"/>
      <c r="G417" s="647"/>
    </row>
    <row r="418" spans="1:19" ht="27" customHeight="1">
      <c r="A418" s="633"/>
      <c r="B418" s="766"/>
      <c r="C418" s="767"/>
      <c r="D418" s="759"/>
      <c r="E418" s="771" t="s">
        <v>225</v>
      </c>
      <c r="F418" s="772"/>
      <c r="G418" s="647"/>
    </row>
    <row r="419" spans="1:19" ht="27" customHeight="1">
      <c r="A419" s="633"/>
      <c r="B419" s="762" t="s">
        <v>226</v>
      </c>
      <c r="C419" s="931">
        <f ca="1">SECOND(NOW())</f>
        <v>3</v>
      </c>
      <c r="D419" s="759"/>
      <c r="E419" s="773" t="s">
        <v>227</v>
      </c>
      <c r="F419" s="774">
        <f ca="1">MINUTE(NOW())</f>
        <v>37</v>
      </c>
      <c r="G419" s="647"/>
    </row>
    <row r="420" spans="1:19" ht="27" customHeight="1">
      <c r="A420" s="633"/>
      <c r="B420" s="766"/>
      <c r="C420" s="767"/>
      <c r="D420" s="759"/>
      <c r="E420" s="647"/>
      <c r="F420" s="775"/>
      <c r="G420" s="647"/>
    </row>
    <row r="421" spans="1:19" ht="27" customHeight="1">
      <c r="A421" s="633"/>
      <c r="B421" s="776" t="s">
        <v>216</v>
      </c>
      <c r="C421" s="777">
        <f ca="1">TODAY()</f>
        <v>45742</v>
      </c>
      <c r="D421" s="759"/>
      <c r="E421" s="771" t="s">
        <v>228</v>
      </c>
      <c r="F421" s="772"/>
      <c r="G421" s="647"/>
    </row>
    <row r="422" spans="1:19" ht="27" customHeight="1">
      <c r="A422" s="633"/>
      <c r="B422" s="778"/>
      <c r="C422" s="779"/>
      <c r="D422" s="759"/>
      <c r="E422" s="773" t="s">
        <v>229</v>
      </c>
      <c r="F422" s="774">
        <f ca="1">SECOND(NOW())</f>
        <v>3</v>
      </c>
      <c r="G422" s="647"/>
    </row>
    <row r="423" spans="1:19" ht="27" customHeight="1">
      <c r="A423" s="633"/>
      <c r="B423" s="762" t="s">
        <v>230</v>
      </c>
      <c r="C423" s="780">
        <f ca="1">WEEKDAY(C421)</f>
        <v>4</v>
      </c>
      <c r="D423" s="759"/>
      <c r="E423" s="647"/>
      <c r="F423" s="775"/>
      <c r="G423" s="647"/>
    </row>
    <row r="424" spans="1:19" ht="27" customHeight="1">
      <c r="A424" s="633"/>
      <c r="B424" s="766"/>
      <c r="C424" s="781"/>
      <c r="D424" s="759"/>
      <c r="E424" s="647"/>
      <c r="F424" s="775"/>
      <c r="G424" s="647"/>
    </row>
    <row r="425" spans="1:19" ht="27" customHeight="1">
      <c r="A425" s="633"/>
      <c r="B425" s="782" t="s">
        <v>231</v>
      </c>
      <c r="C425" s="783" t="str">
        <f ca="1">TEXT(C423,"DDDD")</f>
        <v>Wednesday</v>
      </c>
      <c r="D425" s="784"/>
      <c r="E425" s="785"/>
      <c r="F425" s="786"/>
      <c r="G425" s="647"/>
      <c r="L425" s="632"/>
      <c r="M425" s="632"/>
      <c r="N425" s="632"/>
      <c r="O425" s="632"/>
      <c r="P425" s="632"/>
      <c r="Q425" s="632"/>
    </row>
    <row r="426" spans="1:19">
      <c r="B426" s="649"/>
      <c r="C426" s="649"/>
      <c r="D426" s="649"/>
      <c r="E426" s="649"/>
      <c r="F426" s="649"/>
      <c r="K426" s="636"/>
    </row>
    <row r="427" spans="1:19" ht="30" customHeight="1">
      <c r="A427" s="1089" t="s">
        <v>7</v>
      </c>
      <c r="B427" s="1090"/>
      <c r="C427" s="1090"/>
      <c r="D427" s="1090"/>
      <c r="E427" s="1090"/>
      <c r="F427" s="1090"/>
      <c r="G427" s="1090"/>
      <c r="H427" s="1090"/>
      <c r="I427" s="1090"/>
      <c r="J427" s="1090"/>
      <c r="K427" s="1090"/>
      <c r="L427" s="1090"/>
      <c r="M427" s="1090"/>
      <c r="N427" s="1090"/>
      <c r="O427" s="1091"/>
    </row>
    <row r="428" spans="1:19">
      <c r="B428" s="632"/>
      <c r="C428" s="632"/>
      <c r="D428" s="632"/>
      <c r="E428" s="632"/>
      <c r="F428" s="632"/>
      <c r="G428" s="632"/>
      <c r="H428" s="632"/>
      <c r="I428" s="632"/>
      <c r="J428" s="632"/>
      <c r="K428" s="480"/>
      <c r="L428" s="480"/>
      <c r="M428" s="480"/>
    </row>
    <row r="429" spans="1:19" ht="36" customHeight="1">
      <c r="B429" s="1086" t="s">
        <v>232</v>
      </c>
      <c r="C429" s="1087"/>
      <c r="D429" s="1087"/>
      <c r="E429" s="1087"/>
      <c r="F429" s="1087"/>
      <c r="G429" s="1087"/>
      <c r="H429" s="1087"/>
      <c r="I429" s="1087"/>
      <c r="J429" s="1087"/>
      <c r="K429" s="1087"/>
      <c r="L429" s="1087"/>
      <c r="M429" s="1087"/>
      <c r="N429" s="1087"/>
      <c r="O429" s="1088"/>
    </row>
    <row r="430" spans="1:19">
      <c r="B430" s="654"/>
      <c r="C430" s="654"/>
      <c r="D430" s="654"/>
      <c r="E430" s="654"/>
      <c r="F430" s="654"/>
      <c r="G430" s="654"/>
      <c r="H430" s="654"/>
      <c r="I430" s="654"/>
      <c r="J430" s="654"/>
      <c r="K430" s="480"/>
      <c r="L430" s="480"/>
      <c r="M430" s="480"/>
      <c r="N430" s="632"/>
      <c r="S430" s="649"/>
    </row>
    <row r="431" spans="1:19" ht="30.75" customHeight="1">
      <c r="A431" s="633"/>
      <c r="B431" s="787" t="s">
        <v>233</v>
      </c>
      <c r="C431" s="788" t="s">
        <v>13</v>
      </c>
      <c r="D431" s="789" t="s">
        <v>234</v>
      </c>
      <c r="E431" s="789" t="s">
        <v>235</v>
      </c>
      <c r="F431" s="790" t="s">
        <v>236</v>
      </c>
      <c r="G431" s="791" t="s">
        <v>237</v>
      </c>
      <c r="H431" s="792" t="s">
        <v>238</v>
      </c>
      <c r="I431" s="793" t="s">
        <v>239</v>
      </c>
      <c r="J431" s="794" t="s">
        <v>240</v>
      </c>
      <c r="K431" s="795" t="s">
        <v>241</v>
      </c>
      <c r="L431" s="796" t="s">
        <v>101</v>
      </c>
      <c r="M431" s="796" t="s">
        <v>101</v>
      </c>
      <c r="N431" s="797" t="s">
        <v>242</v>
      </c>
      <c r="O431" s="798" t="s">
        <v>243</v>
      </c>
    </row>
    <row r="432" spans="1:19" ht="33" customHeight="1">
      <c r="A432" s="633"/>
      <c r="B432" s="190" t="s">
        <v>244</v>
      </c>
      <c r="C432" s="154">
        <v>20540</v>
      </c>
      <c r="D432" s="445">
        <v>52630</v>
      </c>
      <c r="E432" s="445">
        <v>52630</v>
      </c>
      <c r="F432" s="157">
        <v>23500</v>
      </c>
      <c r="G432" s="158">
        <v>43597</v>
      </c>
      <c r="H432" s="446">
        <v>0.19444444444444445</v>
      </c>
      <c r="I432" s="160">
        <v>1</v>
      </c>
      <c r="J432" s="161">
        <v>0.52</v>
      </c>
      <c r="K432" s="162">
        <v>10</v>
      </c>
      <c r="L432" s="163" t="s">
        <v>245</v>
      </c>
      <c r="M432" s="163" t="s">
        <v>245</v>
      </c>
      <c r="N432" s="450">
        <v>12545405</v>
      </c>
      <c r="O432" s="453">
        <v>934623</v>
      </c>
      <c r="P432" s="647"/>
    </row>
    <row r="433" spans="1:17" ht="33" customHeight="1">
      <c r="A433" s="633"/>
      <c r="B433" s="192">
        <v>20540</v>
      </c>
      <c r="C433" s="154">
        <v>-52369</v>
      </c>
      <c r="D433" s="445">
        <v>-450260</v>
      </c>
      <c r="E433" s="445">
        <v>-450260</v>
      </c>
      <c r="F433" s="157">
        <v>-45202</v>
      </c>
      <c r="G433" s="158">
        <v>38205</v>
      </c>
      <c r="H433" s="446">
        <v>520</v>
      </c>
      <c r="I433" s="160">
        <v>0.52</v>
      </c>
      <c r="J433" s="161">
        <v>2.5</v>
      </c>
      <c r="K433" s="165">
        <v>11</v>
      </c>
      <c r="L433" s="166">
        <v>250</v>
      </c>
      <c r="M433" s="163" t="s">
        <v>246</v>
      </c>
      <c r="N433" s="451">
        <v>2564855</v>
      </c>
      <c r="O433" s="453">
        <v>103764</v>
      </c>
      <c r="P433" s="480"/>
    </row>
    <row r="434" spans="1:17" ht="33" customHeight="1">
      <c r="A434" s="633"/>
      <c r="B434" s="192">
        <v>-52369</v>
      </c>
      <c r="C434" s="154">
        <v>150000</v>
      </c>
      <c r="D434" s="445">
        <v>5800000</v>
      </c>
      <c r="E434" s="445">
        <v>5800000</v>
      </c>
      <c r="F434" s="157">
        <v>78000</v>
      </c>
      <c r="G434" s="158">
        <v>45525</v>
      </c>
      <c r="H434" s="446">
        <v>8.3101851851851857E-2</v>
      </c>
      <c r="I434" s="160">
        <v>0.23</v>
      </c>
      <c r="J434" s="161">
        <v>12</v>
      </c>
      <c r="K434" s="165">
        <v>20</v>
      </c>
      <c r="L434" s="166">
        <v>52</v>
      </c>
      <c r="M434" s="163" t="s">
        <v>247</v>
      </c>
      <c r="N434" s="451">
        <v>5458454</v>
      </c>
      <c r="O434" s="453">
        <v>270874</v>
      </c>
      <c r="P434" s="647"/>
      <c r="Q434" s="647"/>
    </row>
    <row r="435" spans="1:17" ht="33" customHeight="1">
      <c r="A435" s="633"/>
      <c r="B435" s="194">
        <v>52630</v>
      </c>
      <c r="C435" s="154">
        <v>-560</v>
      </c>
      <c r="D435" s="445">
        <v>-7900000</v>
      </c>
      <c r="E435" s="445">
        <v>-7900000</v>
      </c>
      <c r="F435" s="157">
        <v>-1500000</v>
      </c>
      <c r="G435" s="158">
        <v>45610</v>
      </c>
      <c r="H435" s="446">
        <v>0.22222222222222221</v>
      </c>
      <c r="I435" s="160">
        <v>0.96</v>
      </c>
      <c r="J435" s="161">
        <v>25.55</v>
      </c>
      <c r="K435" s="165">
        <v>5020</v>
      </c>
      <c r="L435" s="166" t="s">
        <v>16</v>
      </c>
      <c r="M435" s="163" t="s">
        <v>248</v>
      </c>
      <c r="N435" s="451">
        <v>158521</v>
      </c>
      <c r="O435" s="453">
        <v>513812</v>
      </c>
      <c r="P435" s="647"/>
      <c r="Q435" s="647"/>
    </row>
    <row r="436" spans="1:17" ht="33" customHeight="1">
      <c r="A436" s="633"/>
      <c r="B436" s="194">
        <v>-450260</v>
      </c>
      <c r="C436" s="154">
        <v>1256000</v>
      </c>
      <c r="D436" s="445">
        <v>-85850</v>
      </c>
      <c r="E436" s="445">
        <v>-85850</v>
      </c>
      <c r="F436" s="157">
        <v>8500040</v>
      </c>
      <c r="G436" s="158">
        <v>33171</v>
      </c>
      <c r="H436" s="446">
        <v>0.52844907407407404</v>
      </c>
      <c r="I436" s="160">
        <v>0.72</v>
      </c>
      <c r="J436" s="161">
        <v>66.2</v>
      </c>
      <c r="K436" s="165">
        <v>824250</v>
      </c>
      <c r="L436" s="166" t="s">
        <v>19</v>
      </c>
      <c r="M436" s="163" t="s">
        <v>19</v>
      </c>
      <c r="N436" s="451">
        <v>888546</v>
      </c>
      <c r="O436" s="453">
        <v>295366</v>
      </c>
      <c r="P436" s="799"/>
    </row>
    <row r="437" spans="1:17" ht="33" customHeight="1">
      <c r="A437" s="633"/>
      <c r="B437" s="195">
        <v>52630</v>
      </c>
      <c r="C437" s="154">
        <v>3500000</v>
      </c>
      <c r="D437" s="445">
        <v>150000</v>
      </c>
      <c r="E437" s="445">
        <v>150000</v>
      </c>
      <c r="F437" s="157">
        <v>-48000</v>
      </c>
      <c r="G437" s="158">
        <v>43145</v>
      </c>
      <c r="H437" s="446">
        <v>0.39959490740740744</v>
      </c>
      <c r="I437" s="160">
        <v>5.45</v>
      </c>
      <c r="J437" s="161">
        <v>2.9</v>
      </c>
      <c r="K437" s="165">
        <v>100000</v>
      </c>
      <c r="L437" s="166">
        <v>1500</v>
      </c>
      <c r="M437" s="163" t="s">
        <v>249</v>
      </c>
      <c r="N437" s="451">
        <v>124578</v>
      </c>
      <c r="O437" s="453">
        <v>232649</v>
      </c>
      <c r="P437" s="647"/>
      <c r="Q437" s="800"/>
    </row>
    <row r="438" spans="1:17" ht="33" customHeight="1">
      <c r="A438" s="633"/>
      <c r="B438" s="195">
        <v>-450260</v>
      </c>
      <c r="C438" s="154">
        <v>-90000</v>
      </c>
      <c r="D438" s="445">
        <v>-560</v>
      </c>
      <c r="E438" s="445">
        <v>-560</v>
      </c>
      <c r="F438" s="157"/>
      <c r="G438" s="158">
        <v>45579</v>
      </c>
      <c r="H438" s="446">
        <v>0.32667824074074076</v>
      </c>
      <c r="I438" s="160">
        <v>0.89</v>
      </c>
      <c r="J438" s="161">
        <v>0.12</v>
      </c>
      <c r="K438" s="165">
        <v>1000000</v>
      </c>
      <c r="L438" s="166">
        <v>10</v>
      </c>
      <c r="M438" s="163" t="s">
        <v>250</v>
      </c>
      <c r="N438" s="451">
        <v>22222</v>
      </c>
      <c r="O438" s="453">
        <v>660077</v>
      </c>
      <c r="P438" s="647"/>
    </row>
    <row r="439" spans="1:17" ht="33" customHeight="1">
      <c r="A439" s="633"/>
      <c r="B439" s="196">
        <v>23500</v>
      </c>
      <c r="C439" s="154">
        <v>5800000</v>
      </c>
      <c r="D439" s="445">
        <v>1256000</v>
      </c>
      <c r="E439" s="445">
        <v>1256000</v>
      </c>
      <c r="F439" s="157">
        <v>-524152</v>
      </c>
      <c r="G439" s="158">
        <v>9</v>
      </c>
      <c r="H439" s="446">
        <v>0.13912037037037037</v>
      </c>
      <c r="I439" s="160">
        <v>0.02</v>
      </c>
      <c r="J439" s="161">
        <v>0.9</v>
      </c>
      <c r="K439" s="165">
        <v>254000</v>
      </c>
      <c r="L439" s="166">
        <v>55</v>
      </c>
      <c r="M439" s="163" t="s">
        <v>251</v>
      </c>
      <c r="N439" s="451">
        <v>65482138</v>
      </c>
      <c r="O439" s="453">
        <v>814225</v>
      </c>
      <c r="P439" s="801"/>
      <c r="Q439" s="802"/>
    </row>
    <row r="440" spans="1:17" ht="33" customHeight="1">
      <c r="A440" s="633"/>
      <c r="B440" s="196">
        <v>-45202</v>
      </c>
      <c r="C440" s="154">
        <v>-7900000</v>
      </c>
      <c r="D440" s="445">
        <v>-85850</v>
      </c>
      <c r="E440" s="445">
        <v>-85850</v>
      </c>
      <c r="F440" s="157">
        <v>542140</v>
      </c>
      <c r="G440" s="158">
        <v>44468</v>
      </c>
      <c r="H440" s="446">
        <v>0.33469907407407407</v>
      </c>
      <c r="I440" s="160">
        <v>0.44</v>
      </c>
      <c r="J440" s="161">
        <v>0.63</v>
      </c>
      <c r="K440" s="165">
        <v>40000</v>
      </c>
      <c r="L440" s="166">
        <v>0.4</v>
      </c>
      <c r="M440" s="163" t="s">
        <v>252</v>
      </c>
      <c r="N440" s="451">
        <v>248655</v>
      </c>
      <c r="O440" s="453">
        <v>741302</v>
      </c>
      <c r="P440" s="801"/>
      <c r="Q440" s="640"/>
    </row>
    <row r="441" spans="1:17" ht="33" customHeight="1">
      <c r="A441" s="633"/>
      <c r="B441" s="197">
        <v>43597</v>
      </c>
      <c r="C441" s="154">
        <v>-85850</v>
      </c>
      <c r="D441" s="445">
        <v>690000</v>
      </c>
      <c r="E441" s="445">
        <v>690000</v>
      </c>
      <c r="F441" s="157">
        <v>846244446</v>
      </c>
      <c r="G441" s="158">
        <v>45578</v>
      </c>
      <c r="H441" s="446">
        <v>0.42546296296296293</v>
      </c>
      <c r="I441" s="160">
        <v>1.02</v>
      </c>
      <c r="J441" s="161">
        <v>0.88</v>
      </c>
      <c r="K441" s="165">
        <v>9000</v>
      </c>
      <c r="L441" s="166" t="s">
        <v>253</v>
      </c>
      <c r="M441" s="163" t="s">
        <v>253</v>
      </c>
      <c r="N441" s="451">
        <v>554848515</v>
      </c>
      <c r="O441" s="453">
        <v>342207</v>
      </c>
      <c r="P441" s="803"/>
      <c r="Q441" s="640"/>
    </row>
    <row r="442" spans="1:17" ht="33" customHeight="1">
      <c r="A442" s="633"/>
      <c r="B442" s="223">
        <v>38205</v>
      </c>
      <c r="C442" s="207">
        <v>690000</v>
      </c>
      <c r="D442" s="445">
        <v>85025020</v>
      </c>
      <c r="E442" s="445">
        <v>85025020</v>
      </c>
      <c r="F442" s="210">
        <v>-8464681</v>
      </c>
      <c r="G442" s="211">
        <v>37161</v>
      </c>
      <c r="H442" s="446">
        <v>0.11944444444444445</v>
      </c>
      <c r="I442" s="213">
        <v>5</v>
      </c>
      <c r="J442" s="214">
        <v>52.55</v>
      </c>
      <c r="K442" s="215">
        <v>10</v>
      </c>
      <c r="L442" s="216" t="s">
        <v>254</v>
      </c>
      <c r="M442" s="217" t="s">
        <v>254</v>
      </c>
      <c r="N442" s="452">
        <v>99999999</v>
      </c>
      <c r="O442" s="453">
        <v>873472</v>
      </c>
      <c r="P442" s="803"/>
      <c r="Q442" s="640"/>
    </row>
    <row r="443" spans="1:17" ht="33" customHeight="1">
      <c r="A443" s="633"/>
      <c r="B443" s="159">
        <v>0.19444444444444445</v>
      </c>
      <c r="O443" s="649"/>
    </row>
    <row r="444" spans="1:17" ht="33" customHeight="1">
      <c r="A444" s="633"/>
      <c r="B444" s="159">
        <v>520</v>
      </c>
    </row>
    <row r="445" spans="1:17" ht="33" customHeight="1">
      <c r="A445" s="633"/>
      <c r="B445" s="160">
        <v>1</v>
      </c>
    </row>
    <row r="446" spans="1:17" ht="33" customHeight="1">
      <c r="A446" s="633"/>
      <c r="B446" s="160">
        <v>0.52</v>
      </c>
    </row>
    <row r="447" spans="1:17" ht="33" customHeight="1">
      <c r="A447" s="633"/>
      <c r="B447" s="161">
        <v>0.52</v>
      </c>
    </row>
    <row r="448" spans="1:17" ht="33" customHeight="1">
      <c r="A448" s="633"/>
      <c r="B448" s="161">
        <v>2.5</v>
      </c>
    </row>
    <row r="449" spans="1:15" ht="33" customHeight="1">
      <c r="A449" s="633"/>
      <c r="B449" s="161">
        <v>12</v>
      </c>
    </row>
    <row r="450" spans="1:15" ht="33" customHeight="1">
      <c r="A450" s="633"/>
      <c r="B450" s="165">
        <v>11</v>
      </c>
    </row>
    <row r="451" spans="1:15" ht="33" customHeight="1">
      <c r="A451" s="633"/>
      <c r="B451" s="165">
        <v>20</v>
      </c>
    </row>
    <row r="452" spans="1:15" ht="33" customHeight="1">
      <c r="A452" s="633"/>
      <c r="B452" s="163" t="s">
        <v>245</v>
      </c>
      <c r="O452" s="647"/>
    </row>
    <row r="453" spans="1:15" ht="33" customHeight="1">
      <c r="A453" s="633"/>
      <c r="B453" s="168" t="s">
        <v>246</v>
      </c>
      <c r="O453" s="647"/>
    </row>
    <row r="454" spans="1:15" ht="33" customHeight="1">
      <c r="A454" s="633"/>
      <c r="B454" s="163" t="s">
        <v>245</v>
      </c>
      <c r="O454" s="647"/>
    </row>
    <row r="455" spans="1:15" ht="33" customHeight="1">
      <c r="A455" s="633"/>
      <c r="B455" s="166">
        <v>250</v>
      </c>
      <c r="O455" s="647"/>
    </row>
    <row r="456" spans="1:15" ht="33" customHeight="1">
      <c r="A456" s="633"/>
      <c r="B456" s="164">
        <v>12545405</v>
      </c>
      <c r="O456" s="647"/>
    </row>
    <row r="457" spans="1:15" ht="33" customHeight="1">
      <c r="A457" s="633"/>
      <c r="B457" s="164">
        <v>12545405</v>
      </c>
      <c r="C457" s="695"/>
      <c r="D457" s="695"/>
      <c r="E457" s="695"/>
      <c r="F457" s="695"/>
      <c r="G457" s="695"/>
      <c r="H457" s="695"/>
      <c r="I457" s="695"/>
      <c r="J457" s="695"/>
      <c r="K457" s="695"/>
      <c r="L457" s="695"/>
      <c r="M457" s="695"/>
      <c r="N457" s="804"/>
      <c r="O457" s="647"/>
    </row>
    <row r="458" spans="1:15" ht="33" customHeight="1">
      <c r="A458" s="633"/>
      <c r="B458" s="167">
        <v>99999999</v>
      </c>
      <c r="C458" s="805"/>
      <c r="D458" s="805"/>
      <c r="E458" s="805"/>
      <c r="F458" s="805"/>
      <c r="G458" s="805"/>
      <c r="H458" s="805"/>
      <c r="I458" s="805"/>
      <c r="J458" s="805"/>
      <c r="K458" s="805"/>
      <c r="L458" s="805"/>
      <c r="M458" s="805"/>
      <c r="N458" s="806"/>
      <c r="O458" s="647"/>
    </row>
    <row r="459" spans="1:15" ht="33" customHeight="1">
      <c r="A459" s="633"/>
      <c r="B459" s="384"/>
      <c r="C459" s="695"/>
      <c r="D459" s="695"/>
      <c r="E459" s="695"/>
      <c r="F459" s="695"/>
      <c r="G459" s="695"/>
      <c r="H459" s="695"/>
      <c r="I459" s="695"/>
      <c r="J459" s="695"/>
      <c r="K459" s="695"/>
      <c r="L459" s="695"/>
      <c r="M459" s="695"/>
      <c r="N459" s="695"/>
      <c r="O459" s="647"/>
    </row>
    <row r="460" spans="1:15" ht="30" customHeight="1">
      <c r="A460" s="960" t="s">
        <v>7</v>
      </c>
      <c r="B460" s="961"/>
      <c r="C460" s="961"/>
      <c r="D460" s="961"/>
      <c r="E460" s="961"/>
      <c r="F460" s="961"/>
      <c r="G460" s="961"/>
      <c r="H460" s="961"/>
      <c r="I460" s="961"/>
      <c r="J460" s="961"/>
      <c r="K460" s="695"/>
      <c r="L460" s="695"/>
      <c r="M460" s="695"/>
      <c r="N460" s="695"/>
      <c r="O460" s="647"/>
    </row>
    <row r="461" spans="1:15" ht="27.75" customHeight="1">
      <c r="A461" s="633"/>
      <c r="B461" s="649"/>
      <c r="C461" s="649"/>
      <c r="D461" s="649"/>
      <c r="E461" s="649"/>
      <c r="F461" s="649"/>
      <c r="G461" s="649"/>
      <c r="H461" s="799"/>
      <c r="I461" s="649"/>
      <c r="J461" s="649"/>
      <c r="K461" s="649"/>
      <c r="L461" s="649"/>
      <c r="M461" s="649"/>
      <c r="N461" s="649"/>
    </row>
    <row r="462" spans="1:15" ht="30.75" customHeight="1">
      <c r="A462" s="633"/>
      <c r="B462" s="982" t="s">
        <v>255</v>
      </c>
      <c r="C462" s="983"/>
      <c r="D462" s="983"/>
      <c r="E462" s="984"/>
      <c r="H462" s="647"/>
    </row>
    <row r="463" spans="1:15" ht="20.25" customHeight="1">
      <c r="A463" s="633"/>
      <c r="H463" s="647"/>
    </row>
    <row r="464" spans="1:15" ht="31.5" customHeight="1">
      <c r="A464" s="633"/>
      <c r="B464" s="980" t="s">
        <v>256</v>
      </c>
      <c r="C464" s="981"/>
      <c r="D464" s="700" t="s">
        <v>257</v>
      </c>
      <c r="E464" s="807" t="s">
        <v>255</v>
      </c>
      <c r="H464" s="647"/>
    </row>
    <row r="465" spans="1:13" ht="31.5" customHeight="1">
      <c r="A465" s="633"/>
      <c r="B465" s="163" t="s">
        <v>248</v>
      </c>
      <c r="C465" s="808" t="s">
        <v>248</v>
      </c>
      <c r="D465" s="163" t="b">
        <f>B465=C465</f>
        <v>1</v>
      </c>
      <c r="E465" s="163" t="b">
        <f>EXACT(B465,C465)</f>
        <v>1</v>
      </c>
      <c r="H465" s="647"/>
    </row>
    <row r="466" spans="1:13" ht="31.5" customHeight="1">
      <c r="A466" s="633"/>
      <c r="B466" s="163" t="s">
        <v>258</v>
      </c>
      <c r="C466" s="808" t="s">
        <v>259</v>
      </c>
      <c r="D466" s="163" t="b">
        <f>B466=C466</f>
        <v>0</v>
      </c>
      <c r="E466" s="163" t="b">
        <f>EXACT(B466,C466)</f>
        <v>0</v>
      </c>
      <c r="H466" s="647"/>
    </row>
    <row r="467" spans="1:13" ht="31.5" customHeight="1">
      <c r="A467" s="633"/>
      <c r="B467" s="163" t="s">
        <v>260</v>
      </c>
      <c r="C467" s="808" t="s">
        <v>261</v>
      </c>
      <c r="D467" s="163" t="b">
        <f>B467=C467</f>
        <v>1</v>
      </c>
      <c r="E467" s="163" t="b">
        <f>EXACT(B467,C467)</f>
        <v>0</v>
      </c>
      <c r="H467" s="647"/>
    </row>
    <row r="468" spans="1:13" ht="31.5" customHeight="1">
      <c r="A468" s="633"/>
      <c r="B468" s="163" t="s">
        <v>262</v>
      </c>
      <c r="C468" s="808" t="s">
        <v>262</v>
      </c>
      <c r="D468" s="163" t="b">
        <f>B468=C468</f>
        <v>1</v>
      </c>
      <c r="E468" s="163" t="b">
        <f>EXACT(B468,C468)</f>
        <v>1</v>
      </c>
      <c r="H468" s="647"/>
    </row>
    <row r="469" spans="1:13" ht="31.5" customHeight="1">
      <c r="A469" s="633"/>
      <c r="B469" s="163" t="s">
        <v>263</v>
      </c>
      <c r="C469" s="808" t="s">
        <v>18</v>
      </c>
      <c r="D469" s="163" t="b">
        <f>B469=C469</f>
        <v>0</v>
      </c>
      <c r="E469" s="163" t="b">
        <f>EXACT(B469,C469)</f>
        <v>0</v>
      </c>
    </row>
    <row r="470" spans="1:13" ht="32.25" customHeight="1">
      <c r="A470" s="633"/>
      <c r="B470" s="163" t="s">
        <v>264</v>
      </c>
      <c r="C470" s="808" t="s">
        <v>265</v>
      </c>
      <c r="D470" s="163" t="b">
        <f>B470=C470</f>
        <v>0</v>
      </c>
      <c r="E470" s="163" t="b">
        <f>EXACT(B470,C470)</f>
        <v>0</v>
      </c>
    </row>
    <row r="471" spans="1:13" ht="20.25" customHeight="1">
      <c r="A471" s="633"/>
      <c r="B471" s="809"/>
      <c r="C471" s="632"/>
    </row>
    <row r="472" spans="1:13" ht="26.25" customHeight="1">
      <c r="A472" s="633"/>
      <c r="B472" s="976" t="s">
        <v>266</v>
      </c>
      <c r="C472" s="979"/>
      <c r="D472" s="480"/>
      <c r="E472" s="480"/>
      <c r="F472" s="632"/>
      <c r="G472" s="632"/>
    </row>
    <row r="473" spans="1:13" ht="20.25" customHeight="1">
      <c r="A473" s="633"/>
      <c r="B473" s="649"/>
      <c r="C473" s="649"/>
    </row>
    <row r="474" spans="1:13" ht="20.25" customHeight="1">
      <c r="A474" s="633"/>
      <c r="B474" s="949" t="s">
        <v>256</v>
      </c>
      <c r="C474" s="700" t="s">
        <v>267</v>
      </c>
    </row>
    <row r="475" spans="1:13" ht="20.25" customHeight="1">
      <c r="A475" s="633"/>
      <c r="B475" s="163" t="s">
        <v>248</v>
      </c>
      <c r="C475" s="166">
        <f>FIND("a",B475:B480)</f>
        <v>2</v>
      </c>
    </row>
    <row r="476" spans="1:13" ht="20.25" customHeight="1">
      <c r="A476" s="633"/>
      <c r="B476" s="163" t="s">
        <v>268</v>
      </c>
      <c r="C476" s="166">
        <f>FIND("a",B476:B480)</f>
        <v>5</v>
      </c>
      <c r="D476" s="166" t="s">
        <v>269</v>
      </c>
    </row>
    <row r="477" spans="1:13" ht="20.25" customHeight="1">
      <c r="A477" s="633"/>
      <c r="B477" s="163" t="s">
        <v>260</v>
      </c>
      <c r="C477" s="166">
        <f>FIND("a",B477:B481)</f>
        <v>2</v>
      </c>
    </row>
    <row r="478" spans="1:13" ht="20.25" customHeight="1">
      <c r="A478" s="633"/>
      <c r="B478" s="163" t="s">
        <v>262</v>
      </c>
      <c r="C478" s="166">
        <f>FIND("a",B478:B562)</f>
        <v>5</v>
      </c>
    </row>
    <row r="479" spans="1:13" ht="20.25" customHeight="1">
      <c r="A479" s="633"/>
      <c r="B479" s="163" t="s">
        <v>263</v>
      </c>
      <c r="C479" s="166">
        <f>FIND("a",B479:B563)</f>
        <v>9</v>
      </c>
    </row>
    <row r="480" spans="1:13" ht="20.25" customHeight="1">
      <c r="A480" s="633"/>
      <c r="B480" s="163" t="s">
        <v>264</v>
      </c>
      <c r="C480" s="166">
        <f>FIND("a",B480:B564)</f>
        <v>4</v>
      </c>
      <c r="D480" s="480"/>
      <c r="E480" s="480"/>
      <c r="F480" s="480"/>
      <c r="G480" s="480"/>
      <c r="H480" s="649"/>
      <c r="I480" s="649"/>
      <c r="J480" s="649"/>
      <c r="K480" s="649"/>
      <c r="L480" s="649"/>
      <c r="M480" s="649"/>
    </row>
    <row r="481" spans="2:5" ht="20.25" customHeight="1">
      <c r="B481" s="654"/>
      <c r="C481" s="654"/>
      <c r="D481" s="632"/>
    </row>
    <row r="482" spans="2:5">
      <c r="B482" s="976" t="s">
        <v>270</v>
      </c>
      <c r="C482" s="977"/>
      <c r="D482" s="979"/>
      <c r="E482" s="647"/>
    </row>
    <row r="483" spans="2:5">
      <c r="B483" s="649"/>
      <c r="C483" s="649"/>
      <c r="D483" s="649"/>
    </row>
    <row r="484" spans="2:5">
      <c r="B484" s="810" t="s">
        <v>75</v>
      </c>
      <c r="C484" s="700" t="s">
        <v>271</v>
      </c>
      <c r="D484" s="664" t="s">
        <v>272</v>
      </c>
    </row>
    <row r="485" spans="2:5">
      <c r="B485" s="166">
        <v>225.67</v>
      </c>
      <c r="C485" s="166" t="str">
        <f>FIXED(B485,0,0)</f>
        <v>226</v>
      </c>
      <c r="D485" s="166" t="s">
        <v>273</v>
      </c>
    </row>
    <row r="486" spans="2:5">
      <c r="B486" s="166">
        <v>55.2</v>
      </c>
      <c r="C486" s="166" t="str">
        <f t="shared" ref="C486:C491" si="21">FIXED(B486,0,0)</f>
        <v>55</v>
      </c>
      <c r="D486" s="166" t="s">
        <v>274</v>
      </c>
      <c r="E486" s="647"/>
    </row>
    <row r="487" spans="2:5">
      <c r="B487" s="166">
        <v>61.49</v>
      </c>
      <c r="C487" s="166" t="str">
        <f t="shared" si="21"/>
        <v>61</v>
      </c>
    </row>
    <row r="488" spans="2:5">
      <c r="B488" s="166">
        <v>23563.75</v>
      </c>
      <c r="C488" s="166" t="str">
        <f>FIXED(B488,0,FALSE)</f>
        <v>23,564</v>
      </c>
    </row>
    <row r="489" spans="2:5">
      <c r="B489" s="166">
        <v>88.88</v>
      </c>
      <c r="C489" s="166" t="str">
        <f t="shared" si="21"/>
        <v>89</v>
      </c>
    </row>
    <row r="490" spans="2:5">
      <c r="B490" s="166">
        <v>98254565.319999993</v>
      </c>
      <c r="C490" s="166" t="str">
        <f t="shared" si="21"/>
        <v>98,254,565</v>
      </c>
    </row>
    <row r="491" spans="2:5">
      <c r="B491" s="166">
        <v>100.01</v>
      </c>
      <c r="C491" s="166" t="str">
        <f t="shared" si="21"/>
        <v>100</v>
      </c>
    </row>
    <row r="493" spans="2:5">
      <c r="B493" s="976" t="s">
        <v>275</v>
      </c>
      <c r="C493" s="979"/>
      <c r="D493" s="480"/>
    </row>
    <row r="495" spans="2:5">
      <c r="B495" s="949" t="s">
        <v>256</v>
      </c>
      <c r="C495" s="700" t="s">
        <v>276</v>
      </c>
    </row>
    <row r="496" spans="2:5">
      <c r="B496" s="163" t="s">
        <v>248</v>
      </c>
      <c r="C496" s="166" t="b">
        <f>OR(B496="Ram",)</f>
        <v>0</v>
      </c>
    </row>
    <row r="497" spans="2:6">
      <c r="B497" s="163" t="s">
        <v>268</v>
      </c>
      <c r="C497" s="166" t="b">
        <f t="shared" ref="C497:C501" si="22">OR(B497="Ram",)</f>
        <v>0</v>
      </c>
    </row>
    <row r="498" spans="2:6">
      <c r="B498" s="163" t="s">
        <v>260</v>
      </c>
      <c r="C498" s="166" t="b">
        <f t="shared" si="22"/>
        <v>1</v>
      </c>
    </row>
    <row r="499" spans="2:6">
      <c r="B499" s="163" t="s">
        <v>262</v>
      </c>
      <c r="C499" s="166" t="b">
        <f t="shared" si="22"/>
        <v>0</v>
      </c>
    </row>
    <row r="500" spans="2:6">
      <c r="B500" s="163" t="s">
        <v>263</v>
      </c>
      <c r="C500" s="166" t="b">
        <f t="shared" si="22"/>
        <v>0</v>
      </c>
    </row>
    <row r="501" spans="2:6">
      <c r="B501" s="163" t="s">
        <v>261</v>
      </c>
      <c r="C501" s="166" t="b">
        <f t="shared" si="22"/>
        <v>1</v>
      </c>
    </row>
    <row r="502" spans="2:6">
      <c r="B502" s="811"/>
      <c r="C502" s="399"/>
    </row>
    <row r="503" spans="2:6">
      <c r="B503" s="1086" t="s">
        <v>165</v>
      </c>
      <c r="C503" s="1087"/>
      <c r="D503" s="1087"/>
      <c r="E503" s="1087"/>
      <c r="F503" s="1088"/>
    </row>
    <row r="504" spans="2:6">
      <c r="B504" s="649"/>
      <c r="C504" s="649"/>
      <c r="D504" s="649"/>
      <c r="E504" s="649"/>
    </row>
    <row r="505" spans="2:6">
      <c r="B505" s="584" t="s">
        <v>82</v>
      </c>
      <c r="C505" s="585" t="s">
        <v>44</v>
      </c>
      <c r="D505" s="584" t="s">
        <v>84</v>
      </c>
      <c r="E505" s="719" t="s">
        <v>167</v>
      </c>
      <c r="F505" s="584" t="s">
        <v>63</v>
      </c>
    </row>
    <row r="506" spans="2:6">
      <c r="B506" s="720" t="s">
        <v>85</v>
      </c>
      <c r="C506" s="720" t="s">
        <v>50</v>
      </c>
      <c r="D506" s="721">
        <v>312</v>
      </c>
      <c r="E506" s="716" t="b">
        <f>OR(C506="Water",D506&gt;280)</f>
        <v>1</v>
      </c>
      <c r="F506" s="166" t="b">
        <f>OR(C506="Water")</f>
        <v>0</v>
      </c>
    </row>
    <row r="507" spans="2:6">
      <c r="B507" s="720" t="s">
        <v>88</v>
      </c>
      <c r="C507" s="720" t="s">
        <v>63</v>
      </c>
      <c r="D507" s="721">
        <v>495</v>
      </c>
      <c r="E507" s="716" t="b">
        <f>OR(C507="Water",D507&gt;280)</f>
        <v>1</v>
      </c>
      <c r="F507" s="166" t="b">
        <f t="shared" ref="F507:F521" si="23">OR(C507="Water")</f>
        <v>1</v>
      </c>
    </row>
    <row r="508" spans="2:6">
      <c r="B508" s="720" t="s">
        <v>89</v>
      </c>
      <c r="C508" s="720" t="s">
        <v>50</v>
      </c>
      <c r="D508" s="721">
        <v>230</v>
      </c>
      <c r="E508" s="716" t="b">
        <f>OR(C508="Water",D508&gt;280)</f>
        <v>0</v>
      </c>
      <c r="F508" s="166" t="b">
        <f t="shared" si="23"/>
        <v>0</v>
      </c>
    </row>
    <row r="509" spans="2:6">
      <c r="B509" s="720" t="s">
        <v>90</v>
      </c>
      <c r="C509" s="720" t="s">
        <v>63</v>
      </c>
      <c r="D509" s="721">
        <v>399</v>
      </c>
      <c r="E509" s="716" t="b">
        <f>OR(C509="Water",D509&gt;280)</f>
        <v>1</v>
      </c>
      <c r="F509" s="166" t="b">
        <f t="shared" si="23"/>
        <v>1</v>
      </c>
    </row>
    <row r="510" spans="2:6">
      <c r="B510" s="720" t="s">
        <v>92</v>
      </c>
      <c r="C510" s="720" t="s">
        <v>63</v>
      </c>
      <c r="D510" s="721">
        <v>155</v>
      </c>
      <c r="E510" s="716" t="b">
        <f>OR(C510="Water",D510&gt;280)</f>
        <v>1</v>
      </c>
      <c r="F510" s="166" t="b">
        <f t="shared" si="23"/>
        <v>1</v>
      </c>
    </row>
    <row r="511" spans="2:6">
      <c r="B511" s="720" t="s">
        <v>94</v>
      </c>
      <c r="C511" s="720" t="s">
        <v>63</v>
      </c>
      <c r="D511" s="721">
        <v>264</v>
      </c>
      <c r="E511" s="716" t="b">
        <f>OR(C511="Water",D511&gt;280)</f>
        <v>1</v>
      </c>
      <c r="F511" s="166" t="b">
        <f t="shared" si="23"/>
        <v>1</v>
      </c>
    </row>
    <row r="512" spans="2:6">
      <c r="B512" s="720" t="s">
        <v>95</v>
      </c>
      <c r="C512" s="720" t="s">
        <v>50</v>
      </c>
      <c r="D512" s="721">
        <v>157</v>
      </c>
      <c r="E512" s="716" t="b">
        <f>OR(C512="Water",D512&gt;280)</f>
        <v>0</v>
      </c>
      <c r="F512" s="166" t="b">
        <f t="shared" si="23"/>
        <v>0</v>
      </c>
    </row>
    <row r="513" spans="2:6">
      <c r="B513" s="720" t="s">
        <v>97</v>
      </c>
      <c r="C513" s="720" t="s">
        <v>50</v>
      </c>
      <c r="D513" s="721">
        <v>276</v>
      </c>
      <c r="E513" s="716" t="b">
        <f>OR(C513="Water",D513&gt;280)</f>
        <v>0</v>
      </c>
      <c r="F513" s="166" t="b">
        <f t="shared" si="23"/>
        <v>0</v>
      </c>
    </row>
    <row r="514" spans="2:6">
      <c r="B514" s="720" t="s">
        <v>99</v>
      </c>
      <c r="C514" s="720" t="s">
        <v>59</v>
      </c>
      <c r="D514" s="721">
        <v>169</v>
      </c>
      <c r="E514" s="716" t="b">
        <f>OR(C514="Water",D514&gt;280)</f>
        <v>0</v>
      </c>
      <c r="F514" s="166" t="b">
        <f t="shared" si="23"/>
        <v>0</v>
      </c>
    </row>
    <row r="515" spans="2:6">
      <c r="B515" s="720" t="s">
        <v>102</v>
      </c>
      <c r="C515" s="720" t="s">
        <v>59</v>
      </c>
      <c r="D515" s="721">
        <v>466</v>
      </c>
      <c r="E515" s="716" t="b">
        <f>OR(C515="Water",D515&gt;280)</f>
        <v>1</v>
      </c>
      <c r="F515" s="166" t="b">
        <f t="shared" si="23"/>
        <v>0</v>
      </c>
    </row>
    <row r="516" spans="2:6">
      <c r="B516" s="720" t="s">
        <v>104</v>
      </c>
      <c r="C516" s="720" t="s">
        <v>63</v>
      </c>
      <c r="D516" s="721">
        <v>230</v>
      </c>
      <c r="E516" s="716" t="b">
        <f>OR(C516="Water",D516&gt;280)</f>
        <v>1</v>
      </c>
      <c r="F516" s="166" t="b">
        <f t="shared" si="23"/>
        <v>1</v>
      </c>
    </row>
    <row r="517" spans="2:6">
      <c r="B517" s="720" t="s">
        <v>105</v>
      </c>
      <c r="C517" s="720" t="s">
        <v>50</v>
      </c>
      <c r="D517" s="721">
        <v>340</v>
      </c>
      <c r="E517" s="716" t="b">
        <f>OR(C517="Water",D517&gt;280)</f>
        <v>1</v>
      </c>
      <c r="F517" s="166" t="b">
        <f t="shared" si="23"/>
        <v>0</v>
      </c>
    </row>
    <row r="518" spans="2:6">
      <c r="B518" s="720" t="s">
        <v>108</v>
      </c>
      <c r="C518" s="720" t="s">
        <v>59</v>
      </c>
      <c r="D518" s="721">
        <v>441</v>
      </c>
      <c r="E518" s="716" t="b">
        <f>OR(C518="Water",D518&gt;280)</f>
        <v>1</v>
      </c>
      <c r="F518" s="166" t="b">
        <f t="shared" si="23"/>
        <v>0</v>
      </c>
    </row>
    <row r="519" spans="2:6">
      <c r="B519" s="720" t="s">
        <v>109</v>
      </c>
      <c r="C519" s="720" t="s">
        <v>50</v>
      </c>
      <c r="D519" s="721">
        <v>259</v>
      </c>
      <c r="E519" s="716" t="b">
        <f>OR(C519="Water",D519&gt;280)</f>
        <v>0</v>
      </c>
      <c r="F519" s="166" t="b">
        <f t="shared" si="23"/>
        <v>0</v>
      </c>
    </row>
    <row r="520" spans="2:6">
      <c r="B520" s="108" t="s">
        <v>110</v>
      </c>
      <c r="C520" s="720" t="s">
        <v>59</v>
      </c>
      <c r="D520" s="721">
        <v>125</v>
      </c>
      <c r="E520" s="716" t="b">
        <f>OR(C520="Water",D520&gt;280)</f>
        <v>0</v>
      </c>
      <c r="F520" s="166" t="b">
        <f t="shared" si="23"/>
        <v>0</v>
      </c>
    </row>
    <row r="521" spans="2:6">
      <c r="B521" s="722" t="s">
        <v>113</v>
      </c>
      <c r="C521" s="723" t="s">
        <v>50</v>
      </c>
      <c r="D521" s="724">
        <v>444</v>
      </c>
      <c r="E521" s="725" t="b">
        <f>OR(C521="Water",D521&gt;280)</f>
        <v>1</v>
      </c>
      <c r="F521" s="166" t="b">
        <f t="shared" si="23"/>
        <v>0</v>
      </c>
    </row>
    <row r="522" spans="2:6">
      <c r="B522" s="811"/>
      <c r="C522" s="399"/>
    </row>
    <row r="523" spans="2:6">
      <c r="B523" s="811"/>
      <c r="C523" s="399"/>
    </row>
    <row r="524" spans="2:6">
      <c r="B524" s="480"/>
      <c r="C524" s="480"/>
    </row>
    <row r="525" spans="2:6">
      <c r="B525" s="976" t="s">
        <v>277</v>
      </c>
      <c r="C525" s="979"/>
    </row>
    <row r="526" spans="2:6">
      <c r="B526" s="163"/>
      <c r="C526" s="812"/>
      <c r="D526" s="647"/>
    </row>
    <row r="527" spans="2:6">
      <c r="B527" s="163" t="s">
        <v>278</v>
      </c>
      <c r="C527" s="166" t="str">
        <f>LEFT(B527,4)</f>
        <v>Tush</v>
      </c>
    </row>
    <row r="528" spans="2:6">
      <c r="B528" s="163" t="s">
        <v>279</v>
      </c>
      <c r="C528" s="166" t="str">
        <f t="shared" ref="C528:C533" si="24">LEFT(B528,4)</f>
        <v>Rahu</v>
      </c>
    </row>
    <row r="529" spans="2:3">
      <c r="B529" s="163" t="s">
        <v>280</v>
      </c>
      <c r="C529" s="166" t="str">
        <f t="shared" si="24"/>
        <v>Priy</v>
      </c>
    </row>
    <row r="530" spans="2:3">
      <c r="B530" s="163" t="s">
        <v>281</v>
      </c>
      <c r="C530" s="166" t="str">
        <f t="shared" si="24"/>
        <v>Shal</v>
      </c>
    </row>
    <row r="531" spans="2:3">
      <c r="B531" s="163" t="s">
        <v>282</v>
      </c>
      <c r="C531" s="166" t="str">
        <f t="shared" si="24"/>
        <v>Aayu</v>
      </c>
    </row>
    <row r="532" spans="2:3">
      <c r="B532" s="163" t="s">
        <v>283</v>
      </c>
      <c r="C532" s="166" t="str">
        <f t="shared" si="24"/>
        <v>Pree</v>
      </c>
    </row>
    <row r="533" spans="2:3">
      <c r="B533" s="163" t="s">
        <v>284</v>
      </c>
      <c r="C533" s="166" t="str">
        <f t="shared" si="24"/>
        <v>Yash</v>
      </c>
    </row>
    <row r="535" spans="2:3">
      <c r="B535" s="976" t="s">
        <v>277</v>
      </c>
      <c r="C535" s="979"/>
    </row>
    <row r="536" spans="2:3">
      <c r="B536" s="163"/>
      <c r="C536" s="812"/>
    </row>
    <row r="537" spans="2:3">
      <c r="B537" s="163" t="s">
        <v>285</v>
      </c>
      <c r="C537" s="166" t="str">
        <f>LEFT(B537,5)</f>
        <v>24485</v>
      </c>
    </row>
    <row r="538" spans="2:3">
      <c r="B538" s="163" t="s">
        <v>286</v>
      </c>
      <c r="C538" s="166" t="str">
        <f t="shared" ref="C538:C543" si="25">LEFT(B538,5)</f>
        <v>55452</v>
      </c>
    </row>
    <row r="539" spans="2:3">
      <c r="B539" s="163" t="s">
        <v>287</v>
      </c>
      <c r="C539" s="166" t="str">
        <f t="shared" si="25"/>
        <v>15542</v>
      </c>
    </row>
    <row r="540" spans="2:3">
      <c r="B540" s="163" t="s">
        <v>288</v>
      </c>
      <c r="C540" s="166" t="str">
        <f t="shared" si="25"/>
        <v>26484</v>
      </c>
    </row>
    <row r="541" spans="2:3">
      <c r="B541" s="163" t="s">
        <v>289</v>
      </c>
      <c r="C541" s="166" t="str">
        <f t="shared" si="25"/>
        <v>12454</v>
      </c>
    </row>
    <row r="542" spans="2:3">
      <c r="B542" s="163" t="s">
        <v>290</v>
      </c>
      <c r="C542" s="166" t="str">
        <f t="shared" si="25"/>
        <v>11245</v>
      </c>
    </row>
    <row r="543" spans="2:3">
      <c r="B543" s="163" t="s">
        <v>291</v>
      </c>
      <c r="C543" s="166" t="str">
        <f t="shared" si="25"/>
        <v>12558</v>
      </c>
    </row>
    <row r="545" spans="2:3">
      <c r="B545" s="976" t="s">
        <v>292</v>
      </c>
      <c r="C545" s="979"/>
    </row>
    <row r="546" spans="2:3">
      <c r="B546" s="163"/>
      <c r="C546" s="812"/>
    </row>
    <row r="547" spans="2:3">
      <c r="B547" s="163" t="s">
        <v>278</v>
      </c>
      <c r="C547" s="166" t="str">
        <f>RIGHT(B547,6)</f>
        <v>r Taak</v>
      </c>
    </row>
    <row r="548" spans="2:3">
      <c r="B548" s="163" t="s">
        <v>279</v>
      </c>
      <c r="C548" s="166" t="str">
        <f t="shared" ref="C548:C553" si="26">RIGHT(B548,6)</f>
        <v>Sharma</v>
      </c>
    </row>
    <row r="549" spans="2:3">
      <c r="B549" s="163" t="s">
        <v>280</v>
      </c>
      <c r="C549" s="166" t="str">
        <f t="shared" si="26"/>
        <v xml:space="preserve">Saini </v>
      </c>
    </row>
    <row r="550" spans="2:3">
      <c r="B550" s="163" t="s">
        <v>281</v>
      </c>
      <c r="C550" s="166" t="str">
        <f t="shared" si="26"/>
        <v>Dhiman</v>
      </c>
    </row>
    <row r="551" spans="2:3">
      <c r="B551" s="163" t="s">
        <v>282</v>
      </c>
      <c r="C551" s="166" t="str">
        <f t="shared" si="26"/>
        <v>Sharma</v>
      </c>
    </row>
    <row r="552" spans="2:3">
      <c r="B552" s="163" t="s">
        <v>283</v>
      </c>
      <c r="C552" s="166" t="str">
        <f t="shared" si="26"/>
        <v xml:space="preserve"> Saini</v>
      </c>
    </row>
    <row r="553" spans="2:3">
      <c r="B553" s="163" t="s">
        <v>284</v>
      </c>
      <c r="C553" s="166" t="str">
        <f t="shared" si="26"/>
        <v xml:space="preserve"> Saini</v>
      </c>
    </row>
    <row r="555" spans="2:3">
      <c r="B555" s="976" t="s">
        <v>292</v>
      </c>
      <c r="C555" s="979"/>
    </row>
    <row r="556" spans="2:3">
      <c r="B556" s="163"/>
      <c r="C556" s="812"/>
    </row>
    <row r="557" spans="2:3">
      <c r="B557" s="163" t="s">
        <v>285</v>
      </c>
      <c r="C557" s="166" t="str">
        <f>RIGHT(B557,5)</f>
        <v>66552</v>
      </c>
    </row>
    <row r="558" spans="2:3">
      <c r="B558" s="163" t="s">
        <v>286</v>
      </c>
      <c r="C558" s="166" t="str">
        <f t="shared" ref="C558:C563" si="27">RIGHT(B558,5)</f>
        <v>62452</v>
      </c>
    </row>
    <row r="559" spans="2:3">
      <c r="B559" s="163" t="s">
        <v>287</v>
      </c>
      <c r="C559" s="166" t="str">
        <f t="shared" si="27"/>
        <v>85596</v>
      </c>
    </row>
    <row r="560" spans="2:3">
      <c r="B560" s="163" t="s">
        <v>288</v>
      </c>
      <c r="C560" s="166" t="str">
        <f t="shared" si="27"/>
        <v>84352</v>
      </c>
    </row>
    <row r="561" spans="1:10">
      <c r="B561" s="163" t="s">
        <v>289</v>
      </c>
      <c r="C561" s="166" t="str">
        <f t="shared" si="27"/>
        <v>54455</v>
      </c>
    </row>
    <row r="562" spans="1:10">
      <c r="B562" s="163" t="s">
        <v>290</v>
      </c>
      <c r="C562" s="166" t="str">
        <f t="shared" si="27"/>
        <v>85455</v>
      </c>
    </row>
    <row r="563" spans="1:10">
      <c r="B563" s="163" t="s">
        <v>291</v>
      </c>
      <c r="C563" s="166" t="str">
        <f t="shared" si="27"/>
        <v>87455</v>
      </c>
    </row>
    <row r="564" spans="1:10">
      <c r="B564" s="813"/>
      <c r="C564" s="813"/>
      <c r="D564" s="632"/>
      <c r="E564" s="632"/>
      <c r="F564" s="632"/>
    </row>
    <row r="565" spans="1:10">
      <c r="A565" s="633"/>
      <c r="B565" s="976" t="s">
        <v>293</v>
      </c>
      <c r="C565" s="977"/>
      <c r="D565" s="977"/>
      <c r="E565" s="977"/>
      <c r="F565" s="979"/>
      <c r="G565" s="647"/>
    </row>
    <row r="566" spans="1:10">
      <c r="B566" s="649"/>
      <c r="C566" s="649"/>
      <c r="D566" s="649"/>
      <c r="E566" s="649"/>
      <c r="F566" s="649"/>
    </row>
    <row r="567" spans="1:10">
      <c r="B567" s="700" t="s">
        <v>237</v>
      </c>
      <c r="C567" s="700" t="s">
        <v>294</v>
      </c>
      <c r="D567" s="700" t="s">
        <v>295</v>
      </c>
      <c r="E567" s="700" t="s">
        <v>296</v>
      </c>
      <c r="F567" s="664" t="s">
        <v>237</v>
      </c>
    </row>
    <row r="568" spans="1:10">
      <c r="B568" s="166" t="str">
        <f ca="1">TEXT(F568,"DD")</f>
        <v>26</v>
      </c>
      <c r="C568" s="166" t="str">
        <f ca="1">TEXT(F568,"MM")</f>
        <v>03</v>
      </c>
      <c r="D568" s="166" t="str">
        <f ca="1">TEXT(F568,"YY")</f>
        <v>25</v>
      </c>
      <c r="E568" s="166" t="str">
        <f ca="1">TEXT(F568,"DDDD")</f>
        <v>Wednesday</v>
      </c>
      <c r="F568" s="394">
        <f ca="1">TODAY()</f>
        <v>45742</v>
      </c>
    </row>
    <row r="569" spans="1:10">
      <c r="B569" s="632"/>
      <c r="C569" s="632"/>
      <c r="D569" s="632"/>
    </row>
    <row r="570" spans="1:10" ht="30" customHeight="1">
      <c r="A570" s="987" t="s">
        <v>7</v>
      </c>
      <c r="B570" s="988"/>
      <c r="C570" s="988"/>
      <c r="D570" s="988"/>
      <c r="E570" s="988"/>
      <c r="F570" s="988"/>
      <c r="G570" s="988"/>
      <c r="H570" s="988"/>
      <c r="I570" s="988"/>
      <c r="J570" s="1038"/>
    </row>
    <row r="571" spans="1:10">
      <c r="A571" s="633"/>
      <c r="B571" s="632"/>
      <c r="C571" s="632"/>
      <c r="D571" s="632"/>
      <c r="E571" s="631"/>
      <c r="F571" s="632"/>
    </row>
    <row r="572" spans="1:10">
      <c r="A572" s="633"/>
      <c r="B572" s="1059" t="s">
        <v>297</v>
      </c>
      <c r="C572" s="1060"/>
      <c r="D572" s="1060"/>
      <c r="E572" s="1061"/>
      <c r="F572" s="647"/>
    </row>
    <row r="573" spans="1:10">
      <c r="A573" s="633"/>
      <c r="B573" s="1115" t="s">
        <v>298</v>
      </c>
      <c r="C573" s="1116"/>
      <c r="D573" s="1116"/>
      <c r="E573" s="1117"/>
      <c r="F573" s="647"/>
    </row>
    <row r="574" spans="1:10" ht="32.25" customHeight="1">
      <c r="A574" s="633"/>
      <c r="B574" s="814" t="s">
        <v>299</v>
      </c>
      <c r="C574" s="815" t="s">
        <v>256</v>
      </c>
      <c r="D574" s="815" t="s">
        <v>300</v>
      </c>
      <c r="E574" s="815" t="s">
        <v>301</v>
      </c>
      <c r="F574" s="480"/>
      <c r="G574" s="480"/>
    </row>
    <row r="575" spans="1:10">
      <c r="A575" s="633"/>
      <c r="B575" s="816" t="s">
        <v>302</v>
      </c>
      <c r="C575" s="816" t="s">
        <v>278</v>
      </c>
      <c r="D575" s="816" t="s">
        <v>303</v>
      </c>
      <c r="E575" s="428">
        <v>455200</v>
      </c>
      <c r="F575" s="647"/>
    </row>
    <row r="576" spans="1:10">
      <c r="A576" s="633"/>
      <c r="B576" s="349" t="s">
        <v>304</v>
      </c>
      <c r="C576" s="349" t="s">
        <v>279</v>
      </c>
      <c r="D576" s="349" t="s">
        <v>305</v>
      </c>
      <c r="E576" s="428">
        <v>8450052</v>
      </c>
      <c r="F576" s="647"/>
    </row>
    <row r="577" spans="1:6">
      <c r="A577" s="633"/>
      <c r="B577" s="349" t="s">
        <v>306</v>
      </c>
      <c r="C577" s="349" t="s">
        <v>280</v>
      </c>
      <c r="D577" s="349" t="s">
        <v>307</v>
      </c>
      <c r="E577" s="428">
        <v>4025100</v>
      </c>
      <c r="F577" s="647"/>
    </row>
    <row r="578" spans="1:6">
      <c r="A578" s="633"/>
      <c r="B578" s="349" t="s">
        <v>308</v>
      </c>
      <c r="C578" s="349" t="s">
        <v>281</v>
      </c>
      <c r="D578" s="349" t="s">
        <v>309</v>
      </c>
      <c r="E578" s="428">
        <v>5542000</v>
      </c>
      <c r="F578" s="647"/>
    </row>
    <row r="579" spans="1:6">
      <c r="A579" s="633"/>
      <c r="B579" s="349" t="s">
        <v>310</v>
      </c>
      <c r="C579" s="349" t="s">
        <v>282</v>
      </c>
      <c r="D579" s="349" t="s">
        <v>311</v>
      </c>
      <c r="E579" s="428">
        <v>100050</v>
      </c>
      <c r="F579" s="647"/>
    </row>
    <row r="580" spans="1:6">
      <c r="A580" s="633"/>
      <c r="B580" s="349" t="s">
        <v>312</v>
      </c>
      <c r="C580" s="349" t="s">
        <v>283</v>
      </c>
      <c r="D580" s="349" t="s">
        <v>313</v>
      </c>
      <c r="E580" s="428">
        <v>520000</v>
      </c>
      <c r="F580" s="647"/>
    </row>
    <row r="581" spans="1:6">
      <c r="A581" s="633"/>
      <c r="B581" s="349" t="s">
        <v>314</v>
      </c>
      <c r="C581" s="349" t="s">
        <v>284</v>
      </c>
      <c r="D581" s="349" t="s">
        <v>315</v>
      </c>
      <c r="E581" s="428">
        <v>450050</v>
      </c>
      <c r="F581" s="647"/>
    </row>
    <row r="582" spans="1:6">
      <c r="A582" s="633"/>
      <c r="B582" s="349" t="s">
        <v>316</v>
      </c>
      <c r="C582" s="349" t="s">
        <v>317</v>
      </c>
      <c r="D582" s="349" t="s">
        <v>318</v>
      </c>
      <c r="E582" s="428">
        <v>5400000</v>
      </c>
      <c r="F582" s="647"/>
    </row>
    <row r="583" spans="1:6">
      <c r="A583" s="633"/>
      <c r="B583" s="349" t="s">
        <v>319</v>
      </c>
      <c r="C583" s="349" t="s">
        <v>320</v>
      </c>
      <c r="D583" s="349" t="s">
        <v>321</v>
      </c>
      <c r="E583" s="428">
        <v>3452000</v>
      </c>
      <c r="F583" s="647"/>
    </row>
    <row r="584" spans="1:6">
      <c r="A584" s="633"/>
      <c r="B584" s="349" t="s">
        <v>322</v>
      </c>
      <c r="C584" s="349" t="s">
        <v>323</v>
      </c>
      <c r="D584" s="349" t="s">
        <v>324</v>
      </c>
      <c r="E584" s="428">
        <v>80008</v>
      </c>
      <c r="F584" s="647"/>
    </row>
    <row r="585" spans="1:6">
      <c r="A585" s="633"/>
      <c r="B585" s="817"/>
      <c r="C585" s="695"/>
      <c r="D585" s="480"/>
      <c r="E585" s="480"/>
      <c r="F585" s="649"/>
    </row>
    <row r="586" spans="1:6">
      <c r="A586" s="633"/>
      <c r="B586" s="814" t="s">
        <v>299</v>
      </c>
      <c r="C586" s="815" t="s">
        <v>256</v>
      </c>
      <c r="D586" s="647"/>
    </row>
    <row r="587" spans="1:6">
      <c r="A587" s="633"/>
      <c r="B587" s="349" t="s">
        <v>314</v>
      </c>
      <c r="C587" s="427" t="str">
        <f>LOOKUP(B587,B574:C584)</f>
        <v>Yash Saini</v>
      </c>
      <c r="D587" s="647"/>
    </row>
    <row r="588" spans="1:6">
      <c r="A588" s="633"/>
      <c r="C588" s="649"/>
      <c r="D588" s="649"/>
      <c r="E588" s="647"/>
    </row>
    <row r="589" spans="1:6">
      <c r="A589" s="633"/>
      <c r="B589" s="814" t="s">
        <v>299</v>
      </c>
      <c r="C589" s="815" t="s">
        <v>300</v>
      </c>
    </row>
    <row r="590" spans="1:6">
      <c r="A590" s="633"/>
      <c r="B590" s="349" t="s">
        <v>316</v>
      </c>
      <c r="C590" s="349" t="str">
        <f>LOOKUP(B590,B574:D584)</f>
        <v>Data Analytics</v>
      </c>
    </row>
    <row r="591" spans="1:6">
      <c r="A591" s="633"/>
    </row>
    <row r="592" spans="1:6">
      <c r="A592" s="633"/>
      <c r="B592" s="814" t="s">
        <v>299</v>
      </c>
      <c r="C592" s="815" t="s">
        <v>301</v>
      </c>
    </row>
    <row r="593" spans="1:7">
      <c r="A593" s="633"/>
      <c r="B593" s="349" t="s">
        <v>316</v>
      </c>
      <c r="C593" s="428">
        <f>LOOKUP(B593,B574:E584)</f>
        <v>5400000</v>
      </c>
    </row>
    <row r="595" spans="1:7">
      <c r="B595" s="814" t="s">
        <v>299</v>
      </c>
      <c r="C595" s="815" t="s">
        <v>256</v>
      </c>
      <c r="D595" s="815" t="s">
        <v>300</v>
      </c>
      <c r="E595" s="815" t="s">
        <v>301</v>
      </c>
    </row>
    <row r="596" spans="1:7">
      <c r="B596" s="349" t="s">
        <v>312</v>
      </c>
      <c r="C596" s="349" t="str">
        <f>LOOKUP($B$596,$B$574:C582)</f>
        <v>Preeti Saini</v>
      </c>
      <c r="D596" s="349" t="str">
        <f>LOOKUP($B$596,$B$574:D584)</f>
        <v>Marketing Manager</v>
      </c>
      <c r="E596" s="428">
        <f>LOOKUP($B$596,$B$574:E584)</f>
        <v>520000</v>
      </c>
    </row>
    <row r="598" spans="1:7">
      <c r="B598" s="814" t="s">
        <v>299</v>
      </c>
      <c r="C598" s="815" t="s">
        <v>256</v>
      </c>
    </row>
    <row r="599" spans="1:7">
      <c r="B599" s="349" t="s">
        <v>316</v>
      </c>
      <c r="C599" s="427" t="str">
        <f>LOOKUP(B599,B574:B584,C574:C584)</f>
        <v>Ajay Chauhan</v>
      </c>
    </row>
    <row r="601" spans="1:7">
      <c r="B601" s="814" t="s">
        <v>299</v>
      </c>
      <c r="C601" s="815" t="s">
        <v>300</v>
      </c>
    </row>
    <row r="602" spans="1:7">
      <c r="B602" s="349" t="s">
        <v>316</v>
      </c>
      <c r="C602" s="349" t="str">
        <f>LOOKUP(B602,B574:B584,D574:D584)</f>
        <v>Data Analytics</v>
      </c>
    </row>
    <row r="604" spans="1:7">
      <c r="B604" s="814" t="s">
        <v>299</v>
      </c>
      <c r="C604" s="815" t="s">
        <v>301</v>
      </c>
    </row>
    <row r="605" spans="1:7">
      <c r="B605" s="349" t="s">
        <v>316</v>
      </c>
      <c r="C605" s="428">
        <f>LOOKUP(B605,B574:B584,E574:E584)</f>
        <v>5400000</v>
      </c>
    </row>
    <row r="608" spans="1:7">
      <c r="B608" s="814" t="s">
        <v>299</v>
      </c>
      <c r="C608" s="163" t="s">
        <v>302</v>
      </c>
      <c r="D608" s="163" t="s">
        <v>304</v>
      </c>
      <c r="E608" s="163" t="s">
        <v>306</v>
      </c>
      <c r="F608" s="163" t="s">
        <v>308</v>
      </c>
      <c r="G608" s="163" t="s">
        <v>310</v>
      </c>
    </row>
    <row r="609" spans="2:7">
      <c r="B609" s="815" t="s">
        <v>256</v>
      </c>
      <c r="C609" s="349" t="s">
        <v>278</v>
      </c>
      <c r="D609" s="349" t="s">
        <v>279</v>
      </c>
      <c r="E609" s="349" t="s">
        <v>280</v>
      </c>
      <c r="F609" s="349" t="s">
        <v>281</v>
      </c>
      <c r="G609" s="349" t="s">
        <v>282</v>
      </c>
    </row>
    <row r="610" spans="2:7">
      <c r="B610" s="815" t="s">
        <v>300</v>
      </c>
      <c r="C610" s="349" t="s">
        <v>303</v>
      </c>
      <c r="D610" s="349" t="s">
        <v>305</v>
      </c>
      <c r="E610" s="349" t="s">
        <v>307</v>
      </c>
      <c r="F610" s="349" t="s">
        <v>309</v>
      </c>
      <c r="G610" s="349" t="s">
        <v>311</v>
      </c>
    </row>
    <row r="611" spans="2:7">
      <c r="B611" s="815" t="s">
        <v>301</v>
      </c>
      <c r="C611" s="428">
        <v>455200</v>
      </c>
      <c r="D611" s="428">
        <v>8450052</v>
      </c>
      <c r="E611" s="428">
        <v>4025100</v>
      </c>
      <c r="F611" s="428">
        <v>5542000</v>
      </c>
      <c r="G611" s="428">
        <v>100050</v>
      </c>
    </row>
    <row r="613" spans="2:7">
      <c r="B613" s="814" t="s">
        <v>299</v>
      </c>
      <c r="C613" s="163" t="s">
        <v>304</v>
      </c>
    </row>
    <row r="614" spans="2:7">
      <c r="B614" s="815" t="s">
        <v>256</v>
      </c>
      <c r="C614" s="163" t="str">
        <f>LOOKUP(C613,B608:G609)</f>
        <v>Rahul Sharma</v>
      </c>
    </row>
    <row r="620" spans="2:7">
      <c r="C620" s="1121" t="s">
        <v>325</v>
      </c>
      <c r="D620" s="1122"/>
      <c r="E620" s="1123"/>
      <c r="F620" s="700" t="s">
        <v>326</v>
      </c>
    </row>
    <row r="621" spans="2:7">
      <c r="C621" s="1124" t="s">
        <v>327</v>
      </c>
      <c r="D621" s="1125"/>
      <c r="E621" s="1126"/>
      <c r="F621" s="647"/>
    </row>
    <row r="622" spans="2:7">
      <c r="C622" s="818" t="s">
        <v>328</v>
      </c>
      <c r="D622" s="807" t="s">
        <v>256</v>
      </c>
      <c r="E622" s="819" t="s">
        <v>329</v>
      </c>
      <c r="F622" s="647"/>
    </row>
    <row r="623" spans="2:7">
      <c r="C623" s="329" t="s">
        <v>330</v>
      </c>
      <c r="D623" s="349" t="s">
        <v>278</v>
      </c>
      <c r="E623" s="330">
        <v>455200</v>
      </c>
      <c r="F623" s="647"/>
    </row>
    <row r="624" spans="2:7">
      <c r="C624" s="329" t="s">
        <v>331</v>
      </c>
      <c r="D624" s="349" t="s">
        <v>279</v>
      </c>
      <c r="E624" s="330">
        <v>8450052</v>
      </c>
      <c r="F624" s="647"/>
    </row>
    <row r="625" spans="3:7">
      <c r="C625" s="329" t="s">
        <v>332</v>
      </c>
      <c r="D625" s="349" t="s">
        <v>280</v>
      </c>
      <c r="E625" s="330">
        <v>4025100</v>
      </c>
      <c r="F625" s="647"/>
    </row>
    <row r="626" spans="3:7">
      <c r="C626" s="329" t="s">
        <v>333</v>
      </c>
      <c r="D626" s="349" t="s">
        <v>281</v>
      </c>
      <c r="E626" s="330">
        <v>5542000</v>
      </c>
      <c r="F626" s="647"/>
    </row>
    <row r="627" spans="3:7">
      <c r="C627" s="329" t="s">
        <v>334</v>
      </c>
      <c r="D627" s="349" t="s">
        <v>282</v>
      </c>
      <c r="E627" s="330">
        <v>100050</v>
      </c>
      <c r="F627" s="647"/>
    </row>
    <row r="628" spans="3:7">
      <c r="C628" s="329" t="s">
        <v>335</v>
      </c>
      <c r="D628" s="349" t="s">
        <v>283</v>
      </c>
      <c r="E628" s="330">
        <v>52000</v>
      </c>
      <c r="F628" s="647"/>
    </row>
    <row r="629" spans="3:7">
      <c r="C629" s="329" t="s">
        <v>336</v>
      </c>
      <c r="D629" s="349" t="s">
        <v>284</v>
      </c>
      <c r="E629" s="330">
        <v>450050</v>
      </c>
      <c r="F629" s="647"/>
    </row>
    <row r="630" spans="3:7">
      <c r="C630" s="329" t="s">
        <v>337</v>
      </c>
      <c r="D630" s="349" t="s">
        <v>317</v>
      </c>
      <c r="E630" s="330">
        <v>5400000</v>
      </c>
      <c r="F630" s="647"/>
    </row>
    <row r="631" spans="3:7">
      <c r="C631" s="329" t="s">
        <v>338</v>
      </c>
      <c r="D631" s="349" t="s">
        <v>320</v>
      </c>
      <c r="E631" s="330">
        <v>3452000</v>
      </c>
      <c r="F631" s="647"/>
    </row>
    <row r="632" spans="3:7">
      <c r="C632" s="331" t="s">
        <v>339</v>
      </c>
      <c r="D632" s="820" t="s">
        <v>323</v>
      </c>
      <c r="E632" s="333">
        <v>80008</v>
      </c>
      <c r="F632" s="647"/>
    </row>
    <row r="633" spans="3:7">
      <c r="C633" s="817"/>
      <c r="D633" s="821"/>
      <c r="E633" s="822"/>
      <c r="F633" s="647"/>
    </row>
    <row r="634" spans="3:7">
      <c r="C634" s="823" t="s">
        <v>328</v>
      </c>
      <c r="D634" s="790" t="s">
        <v>256</v>
      </c>
      <c r="E634" s="824" t="s">
        <v>329</v>
      </c>
      <c r="F634" s="647"/>
    </row>
    <row r="635" spans="3:7">
      <c r="C635" s="331" t="s">
        <v>336</v>
      </c>
      <c r="D635" s="352" t="str">
        <f>VLOOKUP(C635,C622:E632,2,0)</f>
        <v>Yash Saini</v>
      </c>
      <c r="E635" s="338">
        <f>VLOOKUP(C635,C622:E632,3,0)</f>
        <v>450050</v>
      </c>
      <c r="F635" s="647"/>
    </row>
    <row r="638" spans="3:7">
      <c r="C638" s="1110" t="s">
        <v>325</v>
      </c>
      <c r="D638" s="1087"/>
      <c r="E638" s="1087"/>
      <c r="F638" s="1114"/>
      <c r="G638" s="700" t="s">
        <v>326</v>
      </c>
    </row>
    <row r="639" spans="3:7">
      <c r="C639" s="1111" t="s">
        <v>327</v>
      </c>
      <c r="D639" s="1112"/>
      <c r="E639" s="1112"/>
      <c r="F639" s="1113"/>
    </row>
    <row r="640" spans="3:7">
      <c r="C640" s="814" t="s">
        <v>299</v>
      </c>
      <c r="D640" s="815" t="s">
        <v>256</v>
      </c>
      <c r="E640" s="815" t="s">
        <v>300</v>
      </c>
      <c r="F640" s="815" t="s">
        <v>301</v>
      </c>
    </row>
    <row r="641" spans="3:6">
      <c r="C641" s="816" t="s">
        <v>302</v>
      </c>
      <c r="D641" s="816" t="s">
        <v>278</v>
      </c>
      <c r="E641" s="816" t="s">
        <v>303</v>
      </c>
      <c r="F641" s="428">
        <v>455200</v>
      </c>
    </row>
    <row r="642" spans="3:6">
      <c r="C642" s="349" t="s">
        <v>304</v>
      </c>
      <c r="D642" s="349" t="s">
        <v>279</v>
      </c>
      <c r="E642" s="349" t="s">
        <v>305</v>
      </c>
      <c r="F642" s="428">
        <v>8450052</v>
      </c>
    </row>
    <row r="643" spans="3:6">
      <c r="C643" s="349" t="s">
        <v>306</v>
      </c>
      <c r="D643" s="349" t="s">
        <v>280</v>
      </c>
      <c r="E643" s="349" t="s">
        <v>307</v>
      </c>
      <c r="F643" s="428">
        <v>4025100</v>
      </c>
    </row>
    <row r="644" spans="3:6">
      <c r="C644" s="349" t="s">
        <v>308</v>
      </c>
      <c r="D644" s="349" t="s">
        <v>281</v>
      </c>
      <c r="E644" s="349" t="s">
        <v>309</v>
      </c>
      <c r="F644" s="428">
        <v>5542000</v>
      </c>
    </row>
    <row r="645" spans="3:6">
      <c r="C645" s="349" t="s">
        <v>310</v>
      </c>
      <c r="D645" s="349" t="s">
        <v>282</v>
      </c>
      <c r="E645" s="349" t="s">
        <v>311</v>
      </c>
      <c r="F645" s="428">
        <v>100050</v>
      </c>
    </row>
    <row r="646" spans="3:6">
      <c r="C646" s="349" t="s">
        <v>312</v>
      </c>
      <c r="D646" s="349" t="s">
        <v>283</v>
      </c>
      <c r="E646" s="349" t="s">
        <v>313</v>
      </c>
      <c r="F646" s="428">
        <v>52000</v>
      </c>
    </row>
    <row r="647" spans="3:6">
      <c r="C647" s="349" t="s">
        <v>314</v>
      </c>
      <c r="D647" s="349" t="s">
        <v>284</v>
      </c>
      <c r="E647" s="349" t="s">
        <v>315</v>
      </c>
      <c r="F647" s="428">
        <v>450050</v>
      </c>
    </row>
    <row r="648" spans="3:6">
      <c r="C648" s="349" t="s">
        <v>316</v>
      </c>
      <c r="D648" s="349" t="s">
        <v>317</v>
      </c>
      <c r="E648" s="349" t="s">
        <v>318</v>
      </c>
      <c r="F648" s="428">
        <v>5400000</v>
      </c>
    </row>
    <row r="649" spans="3:6">
      <c r="C649" s="349" t="s">
        <v>319</v>
      </c>
      <c r="D649" s="349" t="s">
        <v>320</v>
      </c>
      <c r="E649" s="349" t="s">
        <v>321</v>
      </c>
      <c r="F649" s="428">
        <v>3452000</v>
      </c>
    </row>
    <row r="650" spans="3:6">
      <c r="C650" s="349" t="s">
        <v>322</v>
      </c>
      <c r="D650" s="349" t="s">
        <v>323</v>
      </c>
      <c r="E650" s="349" t="s">
        <v>324</v>
      </c>
      <c r="F650" s="428">
        <v>80008</v>
      </c>
    </row>
    <row r="653" spans="3:6">
      <c r="C653" s="814" t="s">
        <v>299</v>
      </c>
      <c r="D653" s="815" t="s">
        <v>256</v>
      </c>
    </row>
    <row r="654" spans="3:6">
      <c r="C654" s="349" t="s">
        <v>308</v>
      </c>
      <c r="D654" s="349" t="str">
        <f>VLOOKUP(C654,C640:F650,2,FALSE)</f>
        <v>Shalini Dhiman</v>
      </c>
    </row>
    <row r="656" spans="3:6">
      <c r="C656" s="814" t="s">
        <v>299</v>
      </c>
      <c r="D656" s="815" t="s">
        <v>300</v>
      </c>
    </row>
    <row r="657" spans="1:12">
      <c r="C657" s="349" t="s">
        <v>308</v>
      </c>
      <c r="D657" s="349" t="str">
        <f>VLOOKUP(C657,C640:F650,3,FALSE)</f>
        <v>Financial Manager</v>
      </c>
    </row>
    <row r="659" spans="1:12">
      <c r="C659" s="815" t="s">
        <v>256</v>
      </c>
      <c r="D659" s="815" t="s">
        <v>301</v>
      </c>
    </row>
    <row r="660" spans="1:12">
      <c r="C660" s="349" t="s">
        <v>280</v>
      </c>
      <c r="D660" s="428">
        <f>VLOOKUP(C660,D640:F650,3,FALSE)</f>
        <v>4025100</v>
      </c>
    </row>
    <row r="662" spans="1:12" ht="25.5" customHeight="1">
      <c r="C662" s="814" t="s">
        <v>299</v>
      </c>
      <c r="D662" s="815" t="s">
        <v>301</v>
      </c>
    </row>
    <row r="663" spans="1:12" ht="25.5" customHeight="1">
      <c r="C663" s="349" t="s">
        <v>308</v>
      </c>
      <c r="D663" s="428">
        <f>VLOOKUP(C663,C640:F650,4,0)</f>
        <v>5542000</v>
      </c>
    </row>
    <row r="664" spans="1:12">
      <c r="A664" s="633"/>
    </row>
    <row r="665" spans="1:12">
      <c r="A665" s="633"/>
    </row>
    <row r="666" spans="1:12">
      <c r="A666" s="633"/>
      <c r="B666" s="1121" t="s">
        <v>340</v>
      </c>
      <c r="C666" s="1122"/>
      <c r="D666" s="1123"/>
      <c r="E666" s="700" t="s">
        <v>341</v>
      </c>
    </row>
    <row r="667" spans="1:12">
      <c r="A667" s="633"/>
    </row>
    <row r="668" spans="1:12">
      <c r="A668" s="633"/>
      <c r="B668" s="1127" t="s">
        <v>342</v>
      </c>
      <c r="C668" s="1128"/>
      <c r="D668" s="1128"/>
      <c r="E668" s="1129"/>
    </row>
    <row r="669" spans="1:12">
      <c r="A669" s="633"/>
      <c r="B669" s="632"/>
      <c r="C669" s="632"/>
      <c r="D669" s="632"/>
      <c r="E669" s="632"/>
      <c r="F669" s="631"/>
      <c r="G669" s="632"/>
      <c r="H669" s="632"/>
      <c r="I669" s="632"/>
      <c r="J669" s="632"/>
      <c r="K669" s="632"/>
      <c r="L669" s="632"/>
    </row>
    <row r="670" spans="1:12">
      <c r="A670" s="633"/>
      <c r="B670" s="823" t="str">
        <f t="array" ref="B670:B672">TRANSPOSE(C622:E622)</f>
        <v>ID No.</v>
      </c>
      <c r="C670" s="347" t="s">
        <v>330</v>
      </c>
      <c r="D670" s="347" t="s">
        <v>331</v>
      </c>
      <c r="E670" s="347" t="s">
        <v>332</v>
      </c>
      <c r="F670" s="347" t="s">
        <v>333</v>
      </c>
      <c r="G670" s="347" t="s">
        <v>334</v>
      </c>
      <c r="H670" s="347" t="s">
        <v>335</v>
      </c>
      <c r="I670" s="347" t="s">
        <v>336</v>
      </c>
      <c r="J670" s="347" t="s">
        <v>337</v>
      </c>
      <c r="K670" s="347" t="s">
        <v>338</v>
      </c>
      <c r="L670" s="348" t="s">
        <v>339</v>
      </c>
    </row>
    <row r="671" spans="1:12">
      <c r="A671" s="633"/>
      <c r="B671" s="825" t="str">
        <v>Name</v>
      </c>
      <c r="C671" s="349" t="s">
        <v>278</v>
      </c>
      <c r="D671" s="349" t="s">
        <v>279</v>
      </c>
      <c r="E671" s="349" t="s">
        <v>280</v>
      </c>
      <c r="F671" s="349" t="s">
        <v>281</v>
      </c>
      <c r="G671" s="349" t="s">
        <v>282</v>
      </c>
      <c r="H671" s="349" t="s">
        <v>283</v>
      </c>
      <c r="I671" s="349" t="s">
        <v>284</v>
      </c>
      <c r="J671" s="349" t="s">
        <v>317</v>
      </c>
      <c r="K671" s="349" t="s">
        <v>320</v>
      </c>
      <c r="L671" s="350" t="s">
        <v>323</v>
      </c>
    </row>
    <row r="672" spans="1:12">
      <c r="B672" s="815" t="str">
        <v>Sales (Units)</v>
      </c>
      <c r="C672" s="351">
        <v>455200</v>
      </c>
      <c r="D672" s="351">
        <v>8450052</v>
      </c>
      <c r="E672" s="351">
        <v>4025100</v>
      </c>
      <c r="F672" s="351">
        <v>5542000</v>
      </c>
      <c r="G672" s="351">
        <v>100050</v>
      </c>
      <c r="H672" s="351">
        <v>52000</v>
      </c>
      <c r="I672" s="351">
        <v>450050</v>
      </c>
      <c r="J672" s="351">
        <v>5400000</v>
      </c>
      <c r="K672" s="351">
        <v>3452000</v>
      </c>
      <c r="L672" s="351">
        <v>80008</v>
      </c>
    </row>
    <row r="673" spans="1:12">
      <c r="B673" s="649"/>
      <c r="C673" s="649"/>
      <c r="D673" s="649"/>
      <c r="E673" s="649"/>
      <c r="F673" s="649"/>
      <c r="G673" s="649"/>
      <c r="H673" s="649"/>
      <c r="I673" s="649"/>
      <c r="J673" s="649"/>
      <c r="K673" s="649"/>
      <c r="L673" s="649"/>
    </row>
    <row r="675" spans="1:12">
      <c r="B675" s="823" t="s">
        <v>328</v>
      </c>
      <c r="C675" s="790" t="s">
        <v>256</v>
      </c>
      <c r="D675" s="824" t="s">
        <v>329</v>
      </c>
    </row>
    <row r="676" spans="1:12">
      <c r="B676" s="329" t="s">
        <v>331</v>
      </c>
      <c r="C676" s="352" t="str">
        <f>HLOOKUP(B676,B670:L672,2,0)</f>
        <v>Rahul Sharma</v>
      </c>
      <c r="D676" s="338">
        <f>HLOOKUP(B676,B670:L672,3,0)</f>
        <v>8450052</v>
      </c>
    </row>
    <row r="679" spans="1:12" ht="30" customHeight="1">
      <c r="B679" s="1107" t="s">
        <v>340</v>
      </c>
      <c r="C679" s="1108"/>
      <c r="D679" s="1108"/>
      <c r="E679" s="1109"/>
      <c r="F679" s="700" t="s">
        <v>341</v>
      </c>
    </row>
    <row r="680" spans="1:12" ht="24.75" customHeight="1">
      <c r="B680" s="814" t="s">
        <v>299</v>
      </c>
      <c r="C680" s="815" t="s">
        <v>256</v>
      </c>
      <c r="D680" s="815" t="s">
        <v>300</v>
      </c>
      <c r="E680" s="815" t="s">
        <v>301</v>
      </c>
    </row>
    <row r="681" spans="1:12" ht="22.5" customHeight="1">
      <c r="B681" s="816" t="s">
        <v>302</v>
      </c>
      <c r="C681" s="816" t="s">
        <v>278</v>
      </c>
      <c r="D681" s="816" t="s">
        <v>303</v>
      </c>
      <c r="E681" s="428">
        <v>455200</v>
      </c>
    </row>
    <row r="682" spans="1:12" ht="21.75" customHeight="1">
      <c r="B682" s="349" t="s">
        <v>304</v>
      </c>
      <c r="C682" s="349" t="s">
        <v>279</v>
      </c>
      <c r="D682" s="349" t="s">
        <v>305</v>
      </c>
      <c r="E682" s="428">
        <v>8450052</v>
      </c>
    </row>
    <row r="683" spans="1:12" ht="21.75" customHeight="1">
      <c r="B683" s="349" t="s">
        <v>306</v>
      </c>
      <c r="C683" s="349" t="s">
        <v>280</v>
      </c>
      <c r="D683" s="349" t="s">
        <v>307</v>
      </c>
      <c r="E683" s="428">
        <v>4025100</v>
      </c>
    </row>
    <row r="684" spans="1:12" ht="21.75" customHeight="1">
      <c r="B684" s="349" t="s">
        <v>308</v>
      </c>
      <c r="C684" s="349" t="s">
        <v>281</v>
      </c>
      <c r="D684" s="349" t="s">
        <v>309</v>
      </c>
      <c r="E684" s="428">
        <v>5542000</v>
      </c>
    </row>
    <row r="685" spans="1:12" ht="21.75" customHeight="1">
      <c r="B685" s="349" t="s">
        <v>310</v>
      </c>
      <c r="C685" s="349" t="s">
        <v>282</v>
      </c>
      <c r="D685" s="349" t="s">
        <v>311</v>
      </c>
      <c r="E685" s="428">
        <v>100050</v>
      </c>
    </row>
    <row r="686" spans="1:12" ht="15" customHeight="1"/>
    <row r="688" spans="1:12" ht="24" customHeight="1">
      <c r="A688" s="633"/>
      <c r="B688" s="814" t="s">
        <v>299</v>
      </c>
      <c r="C688" s="349" t="s">
        <v>302</v>
      </c>
      <c r="D688" s="349" t="s">
        <v>304</v>
      </c>
      <c r="E688" s="349" t="s">
        <v>306</v>
      </c>
      <c r="F688" s="349" t="s">
        <v>308</v>
      </c>
      <c r="H688" s="349" t="s">
        <v>310</v>
      </c>
    </row>
    <row r="689" spans="1:13" ht="24.75" customHeight="1">
      <c r="A689" s="633"/>
      <c r="B689" s="815" t="s">
        <v>256</v>
      </c>
      <c r="C689" s="349" t="s">
        <v>278</v>
      </c>
      <c r="D689" s="349" t="s">
        <v>279</v>
      </c>
      <c r="E689" s="349" t="s">
        <v>280</v>
      </c>
      <c r="F689" s="349" t="s">
        <v>281</v>
      </c>
      <c r="H689" s="349" t="s">
        <v>282</v>
      </c>
      <c r="M689" s="647"/>
    </row>
    <row r="690" spans="1:13" ht="24.75" customHeight="1">
      <c r="A690" s="633"/>
      <c r="B690" s="815" t="s">
        <v>300</v>
      </c>
      <c r="C690" s="349" t="s">
        <v>303</v>
      </c>
      <c r="D690" s="349" t="s">
        <v>305</v>
      </c>
      <c r="E690" s="349" t="s">
        <v>307</v>
      </c>
      <c r="F690" s="349" t="s">
        <v>309</v>
      </c>
      <c r="H690" s="349" t="s">
        <v>311</v>
      </c>
      <c r="M690" s="647"/>
    </row>
    <row r="691" spans="1:13" ht="24.75" customHeight="1">
      <c r="A691" s="633"/>
      <c r="B691" s="815" t="s">
        <v>301</v>
      </c>
      <c r="C691" s="428">
        <v>455200</v>
      </c>
      <c r="D691" s="428">
        <v>8450052</v>
      </c>
      <c r="E691" s="428">
        <v>4025100</v>
      </c>
      <c r="F691" s="428">
        <v>5542000</v>
      </c>
      <c r="H691" s="428">
        <v>100050</v>
      </c>
      <c r="M691" s="647"/>
    </row>
    <row r="694" spans="1:13" ht="24.75" customHeight="1">
      <c r="B694" s="814" t="s">
        <v>299</v>
      </c>
      <c r="C694" s="349" t="s">
        <v>306</v>
      </c>
    </row>
    <row r="695" spans="1:13" ht="24.75" customHeight="1">
      <c r="B695" s="815" t="s">
        <v>256</v>
      </c>
      <c r="C695" s="349" t="str">
        <f>HLOOKUP(C694,B688:H691,2,0)</f>
        <v xml:space="preserve">Priya Saini </v>
      </c>
    </row>
    <row r="698" spans="1:13" ht="24.75" customHeight="1">
      <c r="B698" s="815" t="s">
        <v>256</v>
      </c>
      <c r="C698" s="349" t="s">
        <v>281</v>
      </c>
    </row>
    <row r="699" spans="1:13" ht="24.75" customHeight="1">
      <c r="B699" s="815" t="s">
        <v>300</v>
      </c>
      <c r="C699" s="349" t="str">
        <f>HLOOKUP(C698,B689:F691,2,FALSE)</f>
        <v>Financial Manager</v>
      </c>
    </row>
    <row r="702" spans="1:13" ht="24.75" customHeight="1">
      <c r="B702" s="815" t="s">
        <v>256</v>
      </c>
      <c r="C702" s="349" t="s">
        <v>281</v>
      </c>
    </row>
    <row r="703" spans="1:13" ht="24.75" customHeight="1">
      <c r="B703" s="815" t="s">
        <v>301</v>
      </c>
      <c r="C703" s="428">
        <f>HLOOKUP(C702,B689:H691,3,0)</f>
        <v>5542000</v>
      </c>
    </row>
    <row r="706" spans="2:7" ht="29.25" customHeight="1">
      <c r="B706" s="1107" t="s">
        <v>343</v>
      </c>
      <c r="C706" s="1108"/>
      <c r="D706" s="1108"/>
      <c r="E706" s="1109"/>
    </row>
    <row r="707" spans="2:7">
      <c r="B707" s="814" t="s">
        <v>299</v>
      </c>
      <c r="C707" s="815" t="s">
        <v>256</v>
      </c>
      <c r="D707" s="815" t="s">
        <v>300</v>
      </c>
      <c r="E707" s="815" t="s">
        <v>301</v>
      </c>
    </row>
    <row r="708" spans="2:7">
      <c r="B708" s="816" t="s">
        <v>302</v>
      </c>
      <c r="C708" s="816" t="s">
        <v>278</v>
      </c>
      <c r="D708" s="816" t="s">
        <v>303</v>
      </c>
      <c r="E708" s="428">
        <v>455200</v>
      </c>
    </row>
    <row r="709" spans="2:7" ht="21.75" customHeight="1">
      <c r="B709" s="349" t="s">
        <v>304</v>
      </c>
      <c r="C709" s="349" t="s">
        <v>279</v>
      </c>
      <c r="D709" s="349" t="s">
        <v>305</v>
      </c>
      <c r="E709" s="428">
        <v>8450052</v>
      </c>
    </row>
    <row r="710" spans="2:7" ht="21.75" customHeight="1">
      <c r="B710" s="349" t="s">
        <v>306</v>
      </c>
      <c r="C710" s="349" t="s">
        <v>280</v>
      </c>
      <c r="D710" s="349" t="s">
        <v>307</v>
      </c>
      <c r="E710" s="428">
        <v>4025100</v>
      </c>
    </row>
    <row r="711" spans="2:7" ht="21.75" customHeight="1">
      <c r="B711" s="349" t="s">
        <v>308</v>
      </c>
      <c r="C711" s="349" t="s">
        <v>281</v>
      </c>
      <c r="D711" s="349" t="s">
        <v>309</v>
      </c>
      <c r="E711" s="428">
        <v>5542000</v>
      </c>
    </row>
    <row r="712" spans="2:7" ht="21.75" customHeight="1">
      <c r="B712" s="349" t="s">
        <v>310</v>
      </c>
      <c r="C712" s="349" t="s">
        <v>282</v>
      </c>
      <c r="D712" s="349" t="s">
        <v>311</v>
      </c>
      <c r="E712" s="428">
        <v>100050</v>
      </c>
    </row>
    <row r="713" spans="2:7" ht="21.75" customHeight="1">
      <c r="B713" s="349" t="s">
        <v>312</v>
      </c>
      <c r="C713" s="349" t="s">
        <v>283</v>
      </c>
      <c r="D713" s="349" t="s">
        <v>313</v>
      </c>
      <c r="E713" s="428">
        <v>52000</v>
      </c>
    </row>
    <row r="714" spans="2:7" ht="21.75" customHeight="1">
      <c r="B714" s="349" t="s">
        <v>314</v>
      </c>
      <c r="C714" s="349" t="s">
        <v>284</v>
      </c>
      <c r="D714" s="349" t="s">
        <v>315</v>
      </c>
      <c r="E714" s="428">
        <v>450050</v>
      </c>
    </row>
    <row r="715" spans="2:7" ht="21.75" customHeight="1">
      <c r="B715" s="349" t="s">
        <v>316</v>
      </c>
      <c r="C715" s="349" t="s">
        <v>317</v>
      </c>
      <c r="D715" s="349" t="s">
        <v>318</v>
      </c>
      <c r="E715" s="428">
        <v>5400000</v>
      </c>
    </row>
    <row r="716" spans="2:7" ht="21.75" customHeight="1">
      <c r="B716" s="349" t="s">
        <v>319</v>
      </c>
      <c r="C716" s="349" t="s">
        <v>320</v>
      </c>
      <c r="D716" s="349" t="s">
        <v>321</v>
      </c>
      <c r="E716" s="428">
        <v>3452000</v>
      </c>
    </row>
    <row r="717" spans="2:7" ht="21.75" customHeight="1">
      <c r="B717" s="349" t="s">
        <v>322</v>
      </c>
      <c r="C717" s="349" t="s">
        <v>323</v>
      </c>
      <c r="D717" s="349" t="s">
        <v>324</v>
      </c>
      <c r="E717" s="428">
        <v>80008</v>
      </c>
    </row>
    <row r="718" spans="2:7" ht="15" customHeight="1"/>
    <row r="719" spans="2:7">
      <c r="B719" s="814" t="s">
        <v>299</v>
      </c>
      <c r="C719" s="815" t="s">
        <v>256</v>
      </c>
      <c r="F719" s="814" t="s">
        <v>299</v>
      </c>
      <c r="G719" s="815" t="s">
        <v>301</v>
      </c>
    </row>
    <row r="720" spans="2:7">
      <c r="B720" s="163" t="s">
        <v>308</v>
      </c>
      <c r="C720" s="349" t="str">
        <f>_xlfn.XLOOKUP(B720,B707:B717,C707:C717,"Erorr",0)</f>
        <v>Shalini Dhiman</v>
      </c>
      <c r="F720" s="163" t="s">
        <v>344</v>
      </c>
      <c r="G720" s="477" t="str">
        <f>_xlfn.XLOOKUP(F720,B707:B717,E707:E717,"Data Not Found",0)</f>
        <v>Data Not Found</v>
      </c>
    </row>
    <row r="722" spans="1:10">
      <c r="B722" s="814" t="s">
        <v>299</v>
      </c>
      <c r="C722" s="815" t="s">
        <v>256</v>
      </c>
    </row>
    <row r="723" spans="1:10">
      <c r="B723" s="163" t="s">
        <v>344</v>
      </c>
      <c r="C723" s="349" t="str">
        <f>_xlfn.XLOOKUP(B723,B710:B720,C710:C720,"Erorr",0)</f>
        <v>Erorr</v>
      </c>
    </row>
    <row r="726" spans="1:10" ht="30" customHeight="1">
      <c r="A726" s="987" t="s">
        <v>7</v>
      </c>
      <c r="B726" s="988"/>
      <c r="C726" s="988"/>
      <c r="D726" s="988"/>
      <c r="E726" s="988"/>
      <c r="F726" s="988"/>
      <c r="G726" s="988"/>
      <c r="H726" s="988"/>
      <c r="I726" s="988"/>
      <c r="J726" s="1038"/>
    </row>
    <row r="727" spans="1:10">
      <c r="B727" s="632"/>
      <c r="C727" s="632"/>
      <c r="D727" s="632"/>
      <c r="E727" s="632"/>
    </row>
    <row r="728" spans="1:10" ht="30.75" customHeight="1">
      <c r="B728" s="1110" t="s">
        <v>345</v>
      </c>
      <c r="C728" s="1087"/>
      <c r="D728" s="1087"/>
      <c r="E728" s="1087"/>
      <c r="F728" s="1088"/>
    </row>
    <row r="729" spans="1:10">
      <c r="B729" s="654"/>
      <c r="C729" s="654"/>
      <c r="D729" s="654"/>
      <c r="E729" s="654"/>
    </row>
    <row r="730" spans="1:10">
      <c r="A730" s="633"/>
      <c r="B730" s="826" t="s">
        <v>346</v>
      </c>
      <c r="C730" s="827" t="s">
        <v>347</v>
      </c>
      <c r="D730" s="828" t="s">
        <v>150</v>
      </c>
      <c r="E730" s="829" t="s">
        <v>348</v>
      </c>
      <c r="F730" s="830" t="s">
        <v>349</v>
      </c>
    </row>
    <row r="731" spans="1:10">
      <c r="A731" s="633"/>
      <c r="B731" s="831" t="s">
        <v>350</v>
      </c>
      <c r="C731" s="477">
        <v>40000</v>
      </c>
      <c r="D731" s="832">
        <v>5</v>
      </c>
      <c r="E731" s="833">
        <f>C731*D731</f>
        <v>200000</v>
      </c>
      <c r="F731" s="833">
        <f>SUBTOTAL(6,C731:D731)</f>
        <v>200000</v>
      </c>
      <c r="G731" s="647"/>
    </row>
    <row r="732" spans="1:10">
      <c r="A732" s="633"/>
      <c r="B732" s="834" t="s">
        <v>351</v>
      </c>
      <c r="C732" s="835">
        <v>850</v>
      </c>
      <c r="D732" s="808">
        <v>10</v>
      </c>
      <c r="E732" s="836">
        <f>C732*D732</f>
        <v>8500</v>
      </c>
      <c r="F732" s="833">
        <f t="shared" ref="F732:F741" si="28">SUBTOTAL(6,C732:D732)</f>
        <v>8500</v>
      </c>
      <c r="G732" s="647"/>
    </row>
    <row r="733" spans="1:10">
      <c r="A733" s="633"/>
      <c r="B733" s="834" t="s">
        <v>352</v>
      </c>
      <c r="C733" s="835">
        <v>600</v>
      </c>
      <c r="D733" s="808">
        <v>20</v>
      </c>
      <c r="E733" s="836">
        <f>C733*D733</f>
        <v>12000</v>
      </c>
      <c r="F733" s="833">
        <f t="shared" si="28"/>
        <v>12000</v>
      </c>
      <c r="G733" s="647"/>
    </row>
    <row r="734" spans="1:10">
      <c r="A734" s="633"/>
      <c r="B734" s="834" t="s">
        <v>353</v>
      </c>
      <c r="C734" s="835">
        <v>35000</v>
      </c>
      <c r="D734" s="808">
        <v>10</v>
      </c>
      <c r="E734" s="836">
        <f>C734*D734</f>
        <v>350000</v>
      </c>
      <c r="F734" s="833">
        <f t="shared" si="28"/>
        <v>350000</v>
      </c>
      <c r="G734" s="647"/>
    </row>
    <row r="735" spans="1:10">
      <c r="A735" s="633"/>
      <c r="B735" s="834" t="s">
        <v>352</v>
      </c>
      <c r="C735" s="835">
        <v>600</v>
      </c>
      <c r="D735" s="808">
        <v>5</v>
      </c>
      <c r="E735" s="836">
        <f>C735*D735</f>
        <v>3000</v>
      </c>
      <c r="F735" s="833">
        <f t="shared" si="28"/>
        <v>3000</v>
      </c>
      <c r="G735" s="647"/>
    </row>
    <row r="736" spans="1:10">
      <c r="A736" s="633"/>
      <c r="B736" s="834" t="s">
        <v>350</v>
      </c>
      <c r="C736" s="835">
        <v>40000</v>
      </c>
      <c r="D736" s="808">
        <v>50</v>
      </c>
      <c r="E736" s="836">
        <f>C736*D736</f>
        <v>2000000</v>
      </c>
      <c r="F736" s="833">
        <f t="shared" si="28"/>
        <v>2000000</v>
      </c>
      <c r="G736" s="647"/>
    </row>
    <row r="737" spans="1:7">
      <c r="A737" s="633"/>
      <c r="B737" s="834" t="s">
        <v>351</v>
      </c>
      <c r="C737" s="835">
        <v>850</v>
      </c>
      <c r="D737" s="808">
        <v>40</v>
      </c>
      <c r="E737" s="836">
        <f>C737*D737</f>
        <v>34000</v>
      </c>
      <c r="F737" s="833">
        <f t="shared" si="28"/>
        <v>34000</v>
      </c>
      <c r="G737" s="647"/>
    </row>
    <row r="738" spans="1:7">
      <c r="A738" s="633"/>
      <c r="B738" s="834" t="s">
        <v>350</v>
      </c>
      <c r="C738" s="835">
        <v>40000</v>
      </c>
      <c r="D738" s="808">
        <v>120</v>
      </c>
      <c r="E738" s="836">
        <f>C738*D738</f>
        <v>4800000</v>
      </c>
      <c r="F738" s="833">
        <f t="shared" si="28"/>
        <v>4800000</v>
      </c>
      <c r="G738" s="647"/>
    </row>
    <row r="739" spans="1:7">
      <c r="A739" s="633"/>
      <c r="B739" s="834" t="s">
        <v>352</v>
      </c>
      <c r="C739" s="835">
        <v>600</v>
      </c>
      <c r="D739" s="808">
        <v>100</v>
      </c>
      <c r="E739" s="836">
        <f>C739*D739</f>
        <v>60000</v>
      </c>
      <c r="F739" s="833">
        <f t="shared" si="28"/>
        <v>60000</v>
      </c>
      <c r="G739" s="647"/>
    </row>
    <row r="740" spans="1:7">
      <c r="A740" s="633"/>
      <c r="B740" s="834" t="s">
        <v>351</v>
      </c>
      <c r="C740" s="835">
        <v>850</v>
      </c>
      <c r="D740" s="808">
        <v>12</v>
      </c>
      <c r="E740" s="836">
        <f>C740*D740</f>
        <v>10200</v>
      </c>
      <c r="F740" s="833">
        <f t="shared" si="28"/>
        <v>10200</v>
      </c>
      <c r="G740" s="647"/>
    </row>
    <row r="741" spans="1:7">
      <c r="A741" s="633"/>
      <c r="B741" s="837" t="s">
        <v>353</v>
      </c>
      <c r="C741" s="838">
        <v>35000</v>
      </c>
      <c r="D741" s="839">
        <v>10</v>
      </c>
      <c r="E741" s="382">
        <f>C741*D741</f>
        <v>350000</v>
      </c>
      <c r="F741" s="833">
        <f t="shared" si="28"/>
        <v>350000</v>
      </c>
    </row>
    <row r="742" spans="1:7">
      <c r="A742" s="633"/>
      <c r="B742" s="480"/>
      <c r="C742" s="840"/>
      <c r="D742" s="841"/>
      <c r="E742" s="842" t="s">
        <v>153</v>
      </c>
      <c r="F742" s="647"/>
    </row>
    <row r="743" spans="1:7">
      <c r="A743" s="633"/>
      <c r="B743" s="830" t="s">
        <v>354</v>
      </c>
      <c r="C743" s="830" t="s">
        <v>355</v>
      </c>
      <c r="D743" s="633"/>
      <c r="E743" s="383">
        <f>SUM(E731:E741)</f>
        <v>7827700</v>
      </c>
    </row>
    <row r="744" spans="1:7">
      <c r="A744" s="633"/>
      <c r="B744" s="383">
        <f>SUBTOTAL(1,E731:E741)</f>
        <v>711609.09090909094</v>
      </c>
      <c r="C744" s="383">
        <f>SUBTOTAL(9,E731:E741)</f>
        <v>7827700</v>
      </c>
      <c r="D744" s="767"/>
    </row>
    <row r="745" spans="1:7">
      <c r="A745" s="633"/>
      <c r="B745" s="830" t="s">
        <v>356</v>
      </c>
      <c r="C745" s="830" t="s">
        <v>357</v>
      </c>
      <c r="D745" s="767"/>
    </row>
    <row r="746" spans="1:7">
      <c r="A746" s="633"/>
      <c r="B746" s="383">
        <f>SUBTOTAL(4,E731:E741)</f>
        <v>4800000</v>
      </c>
      <c r="C746" s="808">
        <f>SUBTOTAL(2,E731:E741)</f>
        <v>11</v>
      </c>
      <c r="D746" s="767"/>
    </row>
    <row r="747" spans="1:7">
      <c r="A747" s="633"/>
      <c r="C747" s="830" t="s">
        <v>358</v>
      </c>
      <c r="D747" s="767"/>
    </row>
    <row r="748" spans="1:7">
      <c r="A748" s="633"/>
      <c r="B748" s="587"/>
      <c r="C748" s="383">
        <f>SUBTOTAL(5,E731:E741)</f>
        <v>3000</v>
      </c>
      <c r="D748" s="767"/>
    </row>
    <row r="749" spans="1:7">
      <c r="A749" s="633"/>
      <c r="D749" s="767"/>
    </row>
    <row r="750" spans="1:7">
      <c r="A750" s="633"/>
      <c r="D750" s="767"/>
      <c r="E750" s="587"/>
      <c r="F750" s="647"/>
    </row>
    <row r="751" spans="1:7" ht="23.25" customHeight="1">
      <c r="A751" s="633"/>
      <c r="B751" s="480"/>
    </row>
    <row r="752" spans="1:7" ht="16.5" customHeight="1">
      <c r="B752" s="654"/>
      <c r="C752" s="649"/>
      <c r="D752" s="649"/>
    </row>
    <row r="753" spans="1:10" ht="30" customHeight="1">
      <c r="A753" s="960" t="s">
        <v>7</v>
      </c>
      <c r="B753" s="961"/>
      <c r="C753" s="961"/>
      <c r="D753" s="961"/>
      <c r="E753" s="961"/>
      <c r="F753" s="961"/>
      <c r="G753" s="961"/>
      <c r="H753" s="961"/>
      <c r="I753" s="961"/>
      <c r="J753" s="962"/>
    </row>
    <row r="754" spans="1:10" ht="21" customHeight="1">
      <c r="B754" s="649"/>
    </row>
    <row r="755" spans="1:10">
      <c r="B755" s="1034" t="s">
        <v>359</v>
      </c>
      <c r="C755" s="1035"/>
      <c r="D755" s="1036"/>
    </row>
    <row r="757" spans="1:10">
      <c r="B757" s="1118" t="s">
        <v>298</v>
      </c>
      <c r="C757" s="1119"/>
      <c r="D757" s="1120"/>
    </row>
    <row r="758" spans="1:10">
      <c r="B758" s="969" t="s">
        <v>360</v>
      </c>
      <c r="C758" s="970"/>
      <c r="D758" s="975"/>
      <c r="H758" s="695"/>
    </row>
    <row r="759" spans="1:10">
      <c r="B759" s="818" t="s">
        <v>328</v>
      </c>
      <c r="C759" s="807" t="s">
        <v>256</v>
      </c>
      <c r="D759" s="819" t="s">
        <v>361</v>
      </c>
      <c r="H759" s="819" t="s">
        <v>301</v>
      </c>
    </row>
    <row r="760" spans="1:10">
      <c r="B760" s="329" t="s">
        <v>330</v>
      </c>
      <c r="C760" s="349" t="s">
        <v>278</v>
      </c>
      <c r="D760" s="155">
        <v>455200</v>
      </c>
      <c r="H760" s="155">
        <v>455200</v>
      </c>
    </row>
    <row r="761" spans="1:10">
      <c r="B761" s="329" t="s">
        <v>331</v>
      </c>
      <c r="C761" s="349" t="s">
        <v>279</v>
      </c>
      <c r="D761" s="155">
        <v>8450052</v>
      </c>
      <c r="H761" s="155">
        <v>8450052</v>
      </c>
    </row>
    <row r="762" spans="1:10">
      <c r="B762" s="329" t="s">
        <v>332</v>
      </c>
      <c r="C762" s="349" t="s">
        <v>280</v>
      </c>
      <c r="D762" s="155">
        <v>4025100</v>
      </c>
      <c r="H762" s="155">
        <v>4025100</v>
      </c>
    </row>
    <row r="763" spans="1:10">
      <c r="B763" s="329" t="s">
        <v>333</v>
      </c>
      <c r="C763" s="349" t="s">
        <v>281</v>
      </c>
      <c r="D763" s="155">
        <v>5542000</v>
      </c>
      <c r="H763" s="155">
        <v>5542000</v>
      </c>
    </row>
    <row r="764" spans="1:10">
      <c r="B764" s="329" t="s">
        <v>334</v>
      </c>
      <c r="C764" s="349" t="s">
        <v>282</v>
      </c>
      <c r="D764" s="155">
        <v>100050</v>
      </c>
      <c r="H764" s="155">
        <v>100050</v>
      </c>
    </row>
    <row r="765" spans="1:10">
      <c r="B765" s="329" t="s">
        <v>335</v>
      </c>
      <c r="C765" s="349" t="s">
        <v>283</v>
      </c>
      <c r="D765" s="155">
        <v>52000</v>
      </c>
      <c r="H765" s="155">
        <v>52000</v>
      </c>
    </row>
    <row r="766" spans="1:10">
      <c r="B766" s="329" t="s">
        <v>336</v>
      </c>
      <c r="C766" s="349" t="s">
        <v>284</v>
      </c>
      <c r="D766" s="155">
        <v>450050</v>
      </c>
      <c r="H766" s="155">
        <v>450050</v>
      </c>
    </row>
    <row r="767" spans="1:10">
      <c r="B767" s="329" t="s">
        <v>337</v>
      </c>
      <c r="C767" s="349" t="s">
        <v>317</v>
      </c>
      <c r="D767" s="155">
        <v>5400000</v>
      </c>
      <c r="H767" s="155">
        <v>5400000</v>
      </c>
    </row>
    <row r="768" spans="1:10">
      <c r="B768" s="329" t="s">
        <v>338</v>
      </c>
      <c r="C768" s="349" t="s">
        <v>320</v>
      </c>
      <c r="D768" s="155">
        <v>3452000</v>
      </c>
      <c r="H768" s="155">
        <v>3452000</v>
      </c>
    </row>
    <row r="769" spans="2:8">
      <c r="B769" s="388" t="s">
        <v>339</v>
      </c>
      <c r="C769" s="349" t="s">
        <v>323</v>
      </c>
      <c r="D769" s="155">
        <v>80008</v>
      </c>
      <c r="H769" s="155">
        <v>80008</v>
      </c>
    </row>
    <row r="770" spans="2:8">
      <c r="B770" s="388" t="s">
        <v>362</v>
      </c>
      <c r="C770" s="349" t="s">
        <v>282</v>
      </c>
      <c r="D770" s="155">
        <v>1000</v>
      </c>
      <c r="H770" s="155">
        <v>1000</v>
      </c>
    </row>
    <row r="771" spans="2:8">
      <c r="B771" s="388" t="s">
        <v>363</v>
      </c>
      <c r="C771" s="349" t="s">
        <v>283</v>
      </c>
      <c r="D771" s="155">
        <v>52000</v>
      </c>
      <c r="H771" s="155">
        <v>52000</v>
      </c>
    </row>
    <row r="772" spans="2:8">
      <c r="B772" s="388" t="s">
        <v>364</v>
      </c>
      <c r="C772" s="349" t="s">
        <v>284</v>
      </c>
      <c r="D772" s="155">
        <v>450050</v>
      </c>
      <c r="H772" s="155">
        <v>450050</v>
      </c>
    </row>
    <row r="773" spans="2:8">
      <c r="B773" s="388" t="s">
        <v>365</v>
      </c>
      <c r="C773" s="349" t="s">
        <v>317</v>
      </c>
      <c r="D773" s="155">
        <v>54545</v>
      </c>
      <c r="H773" s="155">
        <v>54545</v>
      </c>
    </row>
    <row r="774" spans="2:8">
      <c r="B774" s="388" t="s">
        <v>366</v>
      </c>
      <c r="C774" s="349" t="s">
        <v>320</v>
      </c>
      <c r="D774" s="155">
        <v>34522555</v>
      </c>
      <c r="H774" s="155">
        <v>34522555</v>
      </c>
    </row>
    <row r="775" spans="2:8">
      <c r="B775" s="388" t="s">
        <v>367</v>
      </c>
      <c r="C775" s="349" t="s">
        <v>323</v>
      </c>
      <c r="D775" s="155">
        <v>800084557</v>
      </c>
      <c r="H775" s="155">
        <v>800084557</v>
      </c>
    </row>
    <row r="776" spans="2:8">
      <c r="B776" s="388" t="s">
        <v>368</v>
      </c>
      <c r="C776" s="349" t="s">
        <v>278</v>
      </c>
      <c r="D776" s="155">
        <v>4552547</v>
      </c>
      <c r="H776" s="155">
        <v>4552547</v>
      </c>
    </row>
    <row r="777" spans="2:8">
      <c r="B777" s="388" t="s">
        <v>369</v>
      </c>
      <c r="C777" s="349" t="s">
        <v>279</v>
      </c>
      <c r="D777" s="155">
        <v>8450400</v>
      </c>
      <c r="H777" s="155">
        <v>8450400</v>
      </c>
    </row>
    <row r="778" spans="2:8">
      <c r="B778" s="388" t="s">
        <v>370</v>
      </c>
      <c r="C778" s="349" t="s">
        <v>280</v>
      </c>
      <c r="D778" s="155">
        <v>4025520</v>
      </c>
      <c r="H778" s="155">
        <v>4025520</v>
      </c>
    </row>
    <row r="779" spans="2:8">
      <c r="B779" s="388" t="s">
        <v>371</v>
      </c>
      <c r="C779" s="349" t="s">
        <v>281</v>
      </c>
      <c r="D779" s="155">
        <v>5542900</v>
      </c>
      <c r="H779" s="155">
        <v>5542900</v>
      </c>
    </row>
    <row r="780" spans="2:8">
      <c r="B780" s="388" t="s">
        <v>372</v>
      </c>
      <c r="C780" s="349" t="s">
        <v>282</v>
      </c>
      <c r="D780" s="155">
        <v>10502411</v>
      </c>
      <c r="H780" s="155">
        <v>10502411</v>
      </c>
    </row>
    <row r="781" spans="2:8">
      <c r="B781" s="399"/>
      <c r="C781" s="843"/>
      <c r="D781" s="398"/>
      <c r="H781" s="398"/>
    </row>
    <row r="782" spans="2:8">
      <c r="B782" s="969" t="s">
        <v>373</v>
      </c>
      <c r="C782" s="970"/>
      <c r="D782" s="975"/>
    </row>
    <row r="783" spans="2:8">
      <c r="B783" s="818" t="s">
        <v>328</v>
      </c>
      <c r="C783" s="807" t="s">
        <v>256</v>
      </c>
      <c r="D783" s="819" t="s">
        <v>374</v>
      </c>
    </row>
    <row r="784" spans="2:8">
      <c r="B784" s="329" t="s">
        <v>330</v>
      </c>
      <c r="C784" s="349" t="s">
        <v>278</v>
      </c>
      <c r="D784" s="155">
        <v>455200</v>
      </c>
    </row>
    <row r="785" spans="2:4">
      <c r="B785" s="329" t="s">
        <v>331</v>
      </c>
      <c r="C785" s="349" t="s">
        <v>279</v>
      </c>
      <c r="D785" s="155">
        <v>8450052</v>
      </c>
    </row>
    <row r="786" spans="2:4">
      <c r="B786" s="329" t="s">
        <v>332</v>
      </c>
      <c r="C786" s="349" t="s">
        <v>280</v>
      </c>
      <c r="D786" s="155">
        <v>4025100</v>
      </c>
    </row>
    <row r="787" spans="2:4">
      <c r="B787" s="329" t="s">
        <v>333</v>
      </c>
      <c r="C787" s="349" t="s">
        <v>281</v>
      </c>
      <c r="D787" s="155">
        <v>5542000</v>
      </c>
    </row>
    <row r="788" spans="2:4">
      <c r="B788" s="329" t="s">
        <v>334</v>
      </c>
      <c r="C788" s="349" t="s">
        <v>282</v>
      </c>
      <c r="D788" s="155">
        <v>100050</v>
      </c>
    </row>
    <row r="789" spans="2:4">
      <c r="B789" s="329" t="s">
        <v>335</v>
      </c>
      <c r="C789" s="349" t="s">
        <v>283</v>
      </c>
      <c r="D789" s="155">
        <v>52000</v>
      </c>
    </row>
    <row r="790" spans="2:4">
      <c r="B790" s="329" t="s">
        <v>336</v>
      </c>
      <c r="C790" s="349" t="s">
        <v>284</v>
      </c>
      <c r="D790" s="155">
        <v>450050</v>
      </c>
    </row>
    <row r="791" spans="2:4">
      <c r="B791" s="329" t="s">
        <v>337</v>
      </c>
      <c r="C791" s="349" t="s">
        <v>317</v>
      </c>
      <c r="D791" s="155">
        <v>5400000</v>
      </c>
    </row>
    <row r="792" spans="2:4">
      <c r="B792" s="329" t="s">
        <v>338</v>
      </c>
      <c r="C792" s="349" t="s">
        <v>320</v>
      </c>
      <c r="D792" s="155">
        <v>3452000</v>
      </c>
    </row>
    <row r="793" spans="2:4">
      <c r="B793" s="388" t="s">
        <v>339</v>
      </c>
      <c r="C793" s="349" t="s">
        <v>323</v>
      </c>
      <c r="D793" s="155">
        <v>80008</v>
      </c>
    </row>
    <row r="794" spans="2:4">
      <c r="B794" s="388" t="s">
        <v>362</v>
      </c>
      <c r="C794" s="349" t="s">
        <v>282</v>
      </c>
      <c r="D794" s="155">
        <v>1000</v>
      </c>
    </row>
    <row r="795" spans="2:4">
      <c r="B795" s="388" t="s">
        <v>363</v>
      </c>
      <c r="C795" s="349" t="s">
        <v>283</v>
      </c>
      <c r="D795" s="155">
        <v>52000</v>
      </c>
    </row>
    <row r="796" spans="2:4">
      <c r="B796" s="388" t="s">
        <v>364</v>
      </c>
      <c r="C796" s="349" t="s">
        <v>284</v>
      </c>
      <c r="D796" s="155">
        <v>450050</v>
      </c>
    </row>
    <row r="797" spans="2:4">
      <c r="B797" s="388" t="s">
        <v>365</v>
      </c>
      <c r="C797" s="349" t="s">
        <v>317</v>
      </c>
      <c r="D797" s="155">
        <v>54545</v>
      </c>
    </row>
    <row r="798" spans="2:4">
      <c r="B798" s="388" t="s">
        <v>366</v>
      </c>
      <c r="C798" s="349" t="s">
        <v>320</v>
      </c>
      <c r="D798" s="155">
        <v>34522555</v>
      </c>
    </row>
    <row r="799" spans="2:4">
      <c r="B799" s="388" t="s">
        <v>367</v>
      </c>
      <c r="C799" s="349" t="s">
        <v>323</v>
      </c>
      <c r="D799" s="155">
        <v>800084557</v>
      </c>
    </row>
    <row r="800" spans="2:4">
      <c r="B800" s="388" t="s">
        <v>368</v>
      </c>
      <c r="C800" s="349" t="s">
        <v>278</v>
      </c>
      <c r="D800" s="155">
        <v>4552547</v>
      </c>
    </row>
    <row r="801" spans="2:4">
      <c r="B801" s="388" t="s">
        <v>369</v>
      </c>
      <c r="C801" s="349" t="s">
        <v>279</v>
      </c>
      <c r="D801" s="155">
        <v>8450400</v>
      </c>
    </row>
    <row r="802" spans="2:4">
      <c r="B802" s="388" t="s">
        <v>370</v>
      </c>
      <c r="C802" s="349" t="s">
        <v>280</v>
      </c>
      <c r="D802" s="155">
        <v>4025520</v>
      </c>
    </row>
    <row r="803" spans="2:4">
      <c r="B803" s="388" t="s">
        <v>371</v>
      </c>
      <c r="C803" s="349" t="s">
        <v>281</v>
      </c>
      <c r="D803" s="155">
        <v>5542900</v>
      </c>
    </row>
    <row r="804" spans="2:4">
      <c r="B804" s="388" t="s">
        <v>372</v>
      </c>
      <c r="C804" s="349" t="s">
        <v>282</v>
      </c>
      <c r="D804" s="155">
        <v>10502411</v>
      </c>
    </row>
    <row r="805" spans="2:4">
      <c r="B805" s="399"/>
      <c r="C805" s="843"/>
      <c r="D805" s="480"/>
    </row>
    <row r="806" spans="2:4">
      <c r="B806" s="969" t="s">
        <v>375</v>
      </c>
      <c r="C806" s="970"/>
      <c r="D806" s="975"/>
    </row>
    <row r="807" spans="2:4">
      <c r="B807" s="844" t="s">
        <v>328</v>
      </c>
      <c r="C807" s="845" t="s">
        <v>256</v>
      </c>
      <c r="D807" s="819" t="s">
        <v>376</v>
      </c>
    </row>
    <row r="808" spans="2:4">
      <c r="B808" s="389" t="s">
        <v>330</v>
      </c>
      <c r="C808" s="433" t="s">
        <v>278</v>
      </c>
      <c r="D808" s="155">
        <v>455200</v>
      </c>
    </row>
    <row r="809" spans="2:4">
      <c r="B809" s="389" t="s">
        <v>331</v>
      </c>
      <c r="C809" s="433" t="s">
        <v>279</v>
      </c>
      <c r="D809" s="155">
        <v>8450052</v>
      </c>
    </row>
    <row r="810" spans="2:4">
      <c r="B810" s="389" t="s">
        <v>332</v>
      </c>
      <c r="C810" s="433" t="s">
        <v>280</v>
      </c>
      <c r="D810" s="155">
        <v>4025100</v>
      </c>
    </row>
    <row r="811" spans="2:4">
      <c r="B811" s="389" t="s">
        <v>333</v>
      </c>
      <c r="C811" s="433" t="s">
        <v>281</v>
      </c>
      <c r="D811" s="155">
        <v>5542000</v>
      </c>
    </row>
    <row r="812" spans="2:4">
      <c r="B812" s="389" t="s">
        <v>334</v>
      </c>
      <c r="C812" s="433" t="s">
        <v>282</v>
      </c>
      <c r="D812" s="155">
        <v>100050</v>
      </c>
    </row>
    <row r="813" spans="2:4">
      <c r="B813" s="389" t="s">
        <v>335</v>
      </c>
      <c r="C813" s="433" t="s">
        <v>283</v>
      </c>
      <c r="D813" s="155">
        <v>52000</v>
      </c>
    </row>
    <row r="814" spans="2:4">
      <c r="B814" s="389" t="s">
        <v>336</v>
      </c>
      <c r="C814" s="433" t="s">
        <v>284</v>
      </c>
      <c r="D814" s="155">
        <v>450050</v>
      </c>
    </row>
    <row r="815" spans="2:4">
      <c r="B815" s="389" t="s">
        <v>337</v>
      </c>
      <c r="C815" s="433" t="s">
        <v>317</v>
      </c>
      <c r="D815" s="155">
        <v>5400000</v>
      </c>
    </row>
    <row r="816" spans="2:4">
      <c r="B816" s="389" t="s">
        <v>338</v>
      </c>
      <c r="C816" s="433" t="s">
        <v>320</v>
      </c>
      <c r="D816" s="155">
        <v>3452000</v>
      </c>
    </row>
    <row r="817" spans="2:4">
      <c r="B817" s="391" t="s">
        <v>339</v>
      </c>
      <c r="C817" s="846" t="s">
        <v>323</v>
      </c>
      <c r="D817" s="155">
        <v>80008</v>
      </c>
    </row>
    <row r="818" spans="2:4">
      <c r="B818" s="391" t="s">
        <v>362</v>
      </c>
      <c r="C818" s="846" t="s">
        <v>282</v>
      </c>
      <c r="D818" s="155">
        <v>1000</v>
      </c>
    </row>
    <row r="819" spans="2:4">
      <c r="B819" s="391" t="s">
        <v>363</v>
      </c>
      <c r="C819" s="846" t="s">
        <v>283</v>
      </c>
      <c r="D819" s="155">
        <v>52000</v>
      </c>
    </row>
    <row r="820" spans="2:4">
      <c r="B820" s="391" t="s">
        <v>364</v>
      </c>
      <c r="C820" s="846" t="s">
        <v>284</v>
      </c>
      <c r="D820" s="155">
        <v>450050</v>
      </c>
    </row>
    <row r="821" spans="2:4">
      <c r="B821" s="391" t="s">
        <v>365</v>
      </c>
      <c r="C821" s="846" t="s">
        <v>317</v>
      </c>
      <c r="D821" s="155">
        <v>54545</v>
      </c>
    </row>
    <row r="822" spans="2:4">
      <c r="B822" s="391" t="s">
        <v>366</v>
      </c>
      <c r="C822" s="846" t="s">
        <v>320</v>
      </c>
      <c r="D822" s="155">
        <v>34522555</v>
      </c>
    </row>
    <row r="823" spans="2:4">
      <c r="B823" s="391" t="s">
        <v>367</v>
      </c>
      <c r="C823" s="846" t="s">
        <v>323</v>
      </c>
      <c r="D823" s="155">
        <v>800084557</v>
      </c>
    </row>
    <row r="824" spans="2:4">
      <c r="B824" s="391" t="s">
        <v>368</v>
      </c>
      <c r="C824" s="846" t="s">
        <v>278</v>
      </c>
      <c r="D824" s="155">
        <v>4552547</v>
      </c>
    </row>
    <row r="825" spans="2:4">
      <c r="B825" s="391" t="s">
        <v>369</v>
      </c>
      <c r="C825" s="846" t="s">
        <v>279</v>
      </c>
      <c r="D825" s="155">
        <v>8450400</v>
      </c>
    </row>
    <row r="826" spans="2:4">
      <c r="B826" s="391" t="s">
        <v>370</v>
      </c>
      <c r="C826" s="846" t="s">
        <v>280</v>
      </c>
      <c r="D826" s="155">
        <v>4025520</v>
      </c>
    </row>
    <row r="827" spans="2:4">
      <c r="B827" s="391" t="s">
        <v>371</v>
      </c>
      <c r="C827" s="846" t="s">
        <v>281</v>
      </c>
      <c r="D827" s="155">
        <v>5542900</v>
      </c>
    </row>
    <row r="828" spans="2:4">
      <c r="B828" s="391" t="s">
        <v>372</v>
      </c>
      <c r="C828" s="846" t="s">
        <v>282</v>
      </c>
      <c r="D828" s="155">
        <v>10502411</v>
      </c>
    </row>
    <row r="829" spans="2:4">
      <c r="B829" s="396"/>
      <c r="C829" s="600"/>
      <c r="D829" s="398"/>
    </row>
    <row r="830" spans="2:4">
      <c r="B830" s="969" t="s">
        <v>377</v>
      </c>
      <c r="C830" s="970"/>
      <c r="D830" s="975"/>
    </row>
    <row r="831" spans="2:4">
      <c r="B831" s="844" t="s">
        <v>328</v>
      </c>
      <c r="C831" s="845" t="s">
        <v>256</v>
      </c>
      <c r="D831" s="819" t="s">
        <v>378</v>
      </c>
    </row>
    <row r="832" spans="2:4">
      <c r="B832" s="389" t="s">
        <v>330</v>
      </c>
      <c r="C832" s="433" t="s">
        <v>278</v>
      </c>
      <c r="D832" s="155">
        <v>455200</v>
      </c>
    </row>
    <row r="833" spans="2:4">
      <c r="B833" s="389" t="s">
        <v>331</v>
      </c>
      <c r="C833" s="433" t="s">
        <v>279</v>
      </c>
      <c r="D833" s="155">
        <v>8450052</v>
      </c>
    </row>
    <row r="834" spans="2:4">
      <c r="B834" s="389" t="s">
        <v>332</v>
      </c>
      <c r="C834" s="433" t="s">
        <v>280</v>
      </c>
      <c r="D834" s="155">
        <v>4025100</v>
      </c>
    </row>
    <row r="835" spans="2:4">
      <c r="B835" s="389" t="s">
        <v>333</v>
      </c>
      <c r="C835" s="433" t="s">
        <v>281</v>
      </c>
      <c r="D835" s="155">
        <v>5542000</v>
      </c>
    </row>
    <row r="836" spans="2:4">
      <c r="B836" s="389" t="s">
        <v>334</v>
      </c>
      <c r="C836" s="433" t="s">
        <v>282</v>
      </c>
      <c r="D836" s="155">
        <v>100050</v>
      </c>
    </row>
    <row r="837" spans="2:4">
      <c r="B837" s="389" t="s">
        <v>335</v>
      </c>
      <c r="C837" s="433" t="s">
        <v>283</v>
      </c>
      <c r="D837" s="155">
        <v>52000</v>
      </c>
    </row>
    <row r="838" spans="2:4">
      <c r="B838" s="389" t="s">
        <v>336</v>
      </c>
      <c r="C838" s="433" t="s">
        <v>284</v>
      </c>
      <c r="D838" s="155">
        <v>450050</v>
      </c>
    </row>
    <row r="839" spans="2:4">
      <c r="B839" s="389" t="s">
        <v>337</v>
      </c>
      <c r="C839" s="433" t="s">
        <v>317</v>
      </c>
      <c r="D839" s="155">
        <v>5400000</v>
      </c>
    </row>
    <row r="840" spans="2:4">
      <c r="B840" s="389" t="s">
        <v>338</v>
      </c>
      <c r="C840" s="433" t="s">
        <v>320</v>
      </c>
      <c r="D840" s="155">
        <v>4025100</v>
      </c>
    </row>
    <row r="841" spans="2:4">
      <c r="B841" s="391" t="s">
        <v>339</v>
      </c>
      <c r="C841" s="846" t="s">
        <v>323</v>
      </c>
      <c r="D841" s="155">
        <v>80008</v>
      </c>
    </row>
    <row r="842" spans="2:4">
      <c r="B842" s="391" t="s">
        <v>362</v>
      </c>
      <c r="C842" s="846" t="s">
        <v>282</v>
      </c>
      <c r="D842" s="155">
        <v>1000</v>
      </c>
    </row>
    <row r="843" spans="2:4">
      <c r="B843" s="391" t="s">
        <v>363</v>
      </c>
      <c r="C843" s="846" t="s">
        <v>283</v>
      </c>
      <c r="D843" s="155">
        <v>52000</v>
      </c>
    </row>
    <row r="844" spans="2:4">
      <c r="B844" s="391" t="s">
        <v>364</v>
      </c>
      <c r="C844" s="846" t="s">
        <v>284</v>
      </c>
      <c r="D844" s="155">
        <v>450050</v>
      </c>
    </row>
    <row r="845" spans="2:4">
      <c r="B845" s="391" t="s">
        <v>365</v>
      </c>
      <c r="C845" s="846" t="s">
        <v>317</v>
      </c>
      <c r="D845" s="155">
        <v>4025100</v>
      </c>
    </row>
    <row r="846" spans="2:4">
      <c r="B846" s="391" t="s">
        <v>366</v>
      </c>
      <c r="C846" s="846" t="s">
        <v>320</v>
      </c>
      <c r="D846" s="155">
        <v>34522555</v>
      </c>
    </row>
    <row r="847" spans="2:4">
      <c r="B847" s="391" t="s">
        <v>367</v>
      </c>
      <c r="C847" s="846" t="s">
        <v>323</v>
      </c>
      <c r="D847" s="155">
        <v>800084557</v>
      </c>
    </row>
    <row r="848" spans="2:4">
      <c r="B848" s="391" t="s">
        <v>368</v>
      </c>
      <c r="C848" s="846" t="s">
        <v>278</v>
      </c>
      <c r="D848" s="155">
        <v>4552547</v>
      </c>
    </row>
    <row r="849" spans="2:4">
      <c r="B849" s="391" t="s">
        <v>369</v>
      </c>
      <c r="C849" s="846" t="s">
        <v>279</v>
      </c>
      <c r="D849" s="155">
        <v>8450400</v>
      </c>
    </row>
    <row r="850" spans="2:4">
      <c r="B850" s="391" t="s">
        <v>370</v>
      </c>
      <c r="C850" s="846" t="s">
        <v>280</v>
      </c>
      <c r="D850" s="155">
        <v>4025100</v>
      </c>
    </row>
    <row r="851" spans="2:4">
      <c r="B851" s="391" t="s">
        <v>371</v>
      </c>
      <c r="C851" s="846" t="s">
        <v>281</v>
      </c>
      <c r="D851" s="155">
        <v>5542900</v>
      </c>
    </row>
    <row r="852" spans="2:4">
      <c r="B852" s="391" t="s">
        <v>372</v>
      </c>
      <c r="C852" s="846" t="s">
        <v>282</v>
      </c>
      <c r="D852" s="155">
        <v>10502411</v>
      </c>
    </row>
    <row r="853" spans="2:4">
      <c r="B853" s="396"/>
      <c r="C853" s="600"/>
      <c r="D853" s="398"/>
    </row>
    <row r="854" spans="2:4">
      <c r="B854" s="969" t="s">
        <v>379</v>
      </c>
      <c r="C854" s="970"/>
      <c r="D854" s="975"/>
    </row>
    <row r="855" spans="2:4">
      <c r="B855" s="844" t="s">
        <v>328</v>
      </c>
      <c r="C855" s="845" t="s">
        <v>256</v>
      </c>
      <c r="D855" s="847" t="s">
        <v>301</v>
      </c>
    </row>
    <row r="856" spans="2:4">
      <c r="B856" s="389" t="s">
        <v>330</v>
      </c>
      <c r="C856" s="433" t="s">
        <v>278</v>
      </c>
      <c r="D856" s="393" t="s">
        <v>380</v>
      </c>
    </row>
    <row r="857" spans="2:4">
      <c r="B857" s="389" t="s">
        <v>331</v>
      </c>
      <c r="C857" s="433" t="s">
        <v>279</v>
      </c>
      <c r="D857" s="393" t="s">
        <v>381</v>
      </c>
    </row>
    <row r="858" spans="2:4">
      <c r="B858" s="389" t="s">
        <v>332</v>
      </c>
      <c r="C858" s="433" t="s">
        <v>283</v>
      </c>
      <c r="D858" s="393" t="s">
        <v>382</v>
      </c>
    </row>
    <row r="859" spans="2:4">
      <c r="B859" s="389" t="s">
        <v>333</v>
      </c>
      <c r="C859" s="433" t="s">
        <v>281</v>
      </c>
      <c r="D859" s="393" t="s">
        <v>383</v>
      </c>
    </row>
    <row r="860" spans="2:4">
      <c r="B860" s="389" t="s">
        <v>334</v>
      </c>
      <c r="C860" s="433" t="s">
        <v>282</v>
      </c>
      <c r="D860" s="393" t="s">
        <v>384</v>
      </c>
    </row>
    <row r="861" spans="2:4">
      <c r="B861" s="389" t="s">
        <v>335</v>
      </c>
      <c r="C861" s="433" t="s">
        <v>283</v>
      </c>
      <c r="D861" s="393" t="s">
        <v>385</v>
      </c>
    </row>
    <row r="862" spans="2:4">
      <c r="B862" s="389" t="s">
        <v>336</v>
      </c>
      <c r="C862" s="433" t="s">
        <v>284</v>
      </c>
      <c r="D862" s="393" t="s">
        <v>386</v>
      </c>
    </row>
    <row r="863" spans="2:4">
      <c r="B863" s="389" t="s">
        <v>337</v>
      </c>
      <c r="C863" s="433" t="s">
        <v>317</v>
      </c>
      <c r="D863" s="393" t="s">
        <v>387</v>
      </c>
    </row>
    <row r="864" spans="2:4">
      <c r="B864" s="389" t="s">
        <v>338</v>
      </c>
      <c r="C864" s="433" t="s">
        <v>320</v>
      </c>
      <c r="D864" s="393" t="s">
        <v>388</v>
      </c>
    </row>
    <row r="865" spans="2:5">
      <c r="B865" s="391" t="s">
        <v>339</v>
      </c>
      <c r="C865" s="846" t="s">
        <v>389</v>
      </c>
      <c r="D865" s="393" t="s">
        <v>390</v>
      </c>
    </row>
    <row r="866" spans="2:5">
      <c r="B866" s="391" t="s">
        <v>362</v>
      </c>
      <c r="C866" s="846" t="s">
        <v>282</v>
      </c>
      <c r="D866" s="393" t="s">
        <v>391</v>
      </c>
    </row>
    <row r="867" spans="2:5">
      <c r="B867" s="391" t="s">
        <v>363</v>
      </c>
      <c r="C867" s="846" t="s">
        <v>283</v>
      </c>
      <c r="D867" s="393" t="s">
        <v>385</v>
      </c>
    </row>
    <row r="868" spans="2:5">
      <c r="B868" s="391" t="s">
        <v>364</v>
      </c>
      <c r="C868" s="846" t="s">
        <v>284</v>
      </c>
      <c r="D868" s="393" t="s">
        <v>386</v>
      </c>
    </row>
    <row r="869" spans="2:5">
      <c r="B869" s="391" t="s">
        <v>365</v>
      </c>
      <c r="C869" s="846" t="s">
        <v>317</v>
      </c>
      <c r="D869" s="393" t="s">
        <v>392</v>
      </c>
    </row>
    <row r="870" spans="2:5">
      <c r="B870" s="391" t="s">
        <v>366</v>
      </c>
      <c r="C870" s="846" t="s">
        <v>320</v>
      </c>
      <c r="D870" s="393" t="s">
        <v>393</v>
      </c>
    </row>
    <row r="871" spans="2:5">
      <c r="B871" s="391" t="s">
        <v>367</v>
      </c>
      <c r="C871" s="846" t="s">
        <v>323</v>
      </c>
      <c r="D871" s="393" t="s">
        <v>394</v>
      </c>
    </row>
    <row r="872" spans="2:5">
      <c r="B872" s="391" t="s">
        <v>368</v>
      </c>
      <c r="C872" s="846" t="s">
        <v>278</v>
      </c>
      <c r="D872" s="393" t="s">
        <v>395</v>
      </c>
    </row>
    <row r="873" spans="2:5">
      <c r="B873" s="391" t="s">
        <v>369</v>
      </c>
      <c r="C873" s="846" t="s">
        <v>279</v>
      </c>
      <c r="D873" s="393" t="s">
        <v>396</v>
      </c>
    </row>
    <row r="874" spans="2:5">
      <c r="B874" s="391" t="s">
        <v>370</v>
      </c>
      <c r="C874" s="846" t="s">
        <v>280</v>
      </c>
      <c r="D874" s="393" t="s">
        <v>397</v>
      </c>
    </row>
    <row r="875" spans="2:5">
      <c r="B875" s="391" t="s">
        <v>371</v>
      </c>
      <c r="C875" s="846" t="s">
        <v>398</v>
      </c>
      <c r="D875" s="393" t="s">
        <v>399</v>
      </c>
    </row>
    <row r="876" spans="2:5">
      <c r="B876" s="391" t="s">
        <v>372</v>
      </c>
      <c r="C876" s="846" t="s">
        <v>282</v>
      </c>
      <c r="D876" s="393" t="s">
        <v>400</v>
      </c>
    </row>
    <row r="877" spans="2:5">
      <c r="B877" s="396"/>
      <c r="C877" s="600"/>
      <c r="D877" s="397"/>
    </row>
    <row r="878" spans="2:5">
      <c r="B878" s="969" t="s">
        <v>401</v>
      </c>
      <c r="C878" s="970"/>
      <c r="D878" s="975"/>
    </row>
    <row r="879" spans="2:5">
      <c r="B879" s="844" t="s">
        <v>328</v>
      </c>
      <c r="C879" s="845" t="s">
        <v>256</v>
      </c>
      <c r="D879" s="847" t="s">
        <v>402</v>
      </c>
    </row>
    <row r="880" spans="2:5">
      <c r="B880" s="389" t="s">
        <v>330</v>
      </c>
      <c r="C880" s="433" t="s">
        <v>278</v>
      </c>
      <c r="D880" s="394">
        <v>43597</v>
      </c>
      <c r="E880" s="726"/>
    </row>
    <row r="881" spans="2:4">
      <c r="B881" s="389" t="s">
        <v>331</v>
      </c>
      <c r="C881" s="433" t="s">
        <v>279</v>
      </c>
      <c r="D881" s="394">
        <v>38205</v>
      </c>
    </row>
    <row r="882" spans="2:4">
      <c r="B882" s="389" t="s">
        <v>332</v>
      </c>
      <c r="C882" s="433" t="s">
        <v>280</v>
      </c>
      <c r="D882" s="394">
        <v>45525</v>
      </c>
    </row>
    <row r="883" spans="2:4">
      <c r="B883" s="389" t="s">
        <v>333</v>
      </c>
      <c r="C883" s="433" t="s">
        <v>281</v>
      </c>
      <c r="D883" s="394">
        <v>45610</v>
      </c>
    </row>
    <row r="884" spans="2:4">
      <c r="B884" s="389" t="s">
        <v>334</v>
      </c>
      <c r="C884" s="433" t="s">
        <v>282</v>
      </c>
      <c r="D884" s="394">
        <v>33171</v>
      </c>
    </row>
    <row r="885" spans="2:4">
      <c r="B885" s="389" t="s">
        <v>335</v>
      </c>
      <c r="C885" s="433" t="s">
        <v>283</v>
      </c>
      <c r="D885" s="394">
        <v>43145</v>
      </c>
    </row>
    <row r="886" spans="2:4">
      <c r="B886" s="389" t="s">
        <v>336</v>
      </c>
      <c r="C886" s="433" t="s">
        <v>284</v>
      </c>
      <c r="D886" s="394">
        <v>45579</v>
      </c>
    </row>
    <row r="887" spans="2:4">
      <c r="B887" s="389" t="s">
        <v>337</v>
      </c>
      <c r="C887" s="433" t="s">
        <v>317</v>
      </c>
      <c r="D887" s="394">
        <v>9</v>
      </c>
    </row>
    <row r="888" spans="2:4">
      <c r="B888" s="389" t="s">
        <v>338</v>
      </c>
      <c r="C888" s="433" t="s">
        <v>320</v>
      </c>
      <c r="D888" s="394">
        <v>44468</v>
      </c>
    </row>
    <row r="889" spans="2:4">
      <c r="B889" s="391" t="s">
        <v>339</v>
      </c>
      <c r="C889" s="846" t="s">
        <v>323</v>
      </c>
      <c r="D889" s="394">
        <v>45578</v>
      </c>
    </row>
    <row r="890" spans="2:4">
      <c r="B890" s="391" t="s">
        <v>362</v>
      </c>
      <c r="C890" s="846" t="s">
        <v>282</v>
      </c>
      <c r="D890" s="395">
        <v>37161</v>
      </c>
    </row>
    <row r="891" spans="2:4">
      <c r="B891" s="391" t="s">
        <v>363</v>
      </c>
      <c r="C891" s="846" t="s">
        <v>283</v>
      </c>
      <c r="D891" s="394">
        <v>43597</v>
      </c>
    </row>
    <row r="892" spans="2:4">
      <c r="B892" s="391" t="s">
        <v>364</v>
      </c>
      <c r="C892" s="846" t="s">
        <v>284</v>
      </c>
      <c r="D892" s="394">
        <v>38205</v>
      </c>
    </row>
    <row r="893" spans="2:4">
      <c r="B893" s="391" t="s">
        <v>365</v>
      </c>
      <c r="C893" s="846" t="s">
        <v>317</v>
      </c>
      <c r="D893" s="394">
        <v>45525</v>
      </c>
    </row>
    <row r="894" spans="2:4">
      <c r="B894" s="391" t="s">
        <v>366</v>
      </c>
      <c r="C894" s="846" t="s">
        <v>320</v>
      </c>
      <c r="D894" s="394">
        <v>45610</v>
      </c>
    </row>
    <row r="895" spans="2:4">
      <c r="B895" s="391" t="s">
        <v>367</v>
      </c>
      <c r="C895" s="846" t="s">
        <v>323</v>
      </c>
      <c r="D895" s="394">
        <v>33171</v>
      </c>
    </row>
    <row r="896" spans="2:4">
      <c r="B896" s="391" t="s">
        <v>368</v>
      </c>
      <c r="C896" s="846" t="s">
        <v>278</v>
      </c>
      <c r="D896" s="394">
        <v>43145</v>
      </c>
    </row>
    <row r="897" spans="1:5">
      <c r="B897" s="391" t="s">
        <v>369</v>
      </c>
      <c r="C897" s="846" t="s">
        <v>279</v>
      </c>
      <c r="D897" s="394">
        <v>45579</v>
      </c>
    </row>
    <row r="898" spans="1:5">
      <c r="B898" s="391" t="s">
        <v>370</v>
      </c>
      <c r="C898" s="846" t="s">
        <v>280</v>
      </c>
      <c r="D898" s="394">
        <v>9</v>
      </c>
    </row>
    <row r="899" spans="1:5">
      <c r="B899" s="391" t="s">
        <v>371</v>
      </c>
      <c r="C899" s="846" t="s">
        <v>281</v>
      </c>
      <c r="D899" s="394">
        <v>44468</v>
      </c>
    </row>
    <row r="900" spans="1:5">
      <c r="B900" s="391" t="s">
        <v>372</v>
      </c>
      <c r="C900" s="846" t="s">
        <v>282</v>
      </c>
      <c r="D900" s="394">
        <v>45578</v>
      </c>
    </row>
    <row r="901" spans="1:5">
      <c r="B901" s="632"/>
      <c r="C901" s="632"/>
      <c r="D901" s="480"/>
    </row>
    <row r="902" spans="1:5">
      <c r="A902" s="633"/>
      <c r="B902" s="1084" t="s">
        <v>403</v>
      </c>
      <c r="C902" s="1130"/>
      <c r="D902" s="1085"/>
      <c r="E902" s="647"/>
    </row>
    <row r="903" spans="1:5">
      <c r="B903" s="848" t="s">
        <v>328</v>
      </c>
      <c r="C903" s="849" t="s">
        <v>256</v>
      </c>
      <c r="D903" s="850" t="s">
        <v>402</v>
      </c>
    </row>
    <row r="904" spans="1:5">
      <c r="B904" s="389" t="s">
        <v>330</v>
      </c>
      <c r="C904" s="433" t="s">
        <v>278</v>
      </c>
      <c r="D904" s="394">
        <v>43597</v>
      </c>
    </row>
    <row r="905" spans="1:5">
      <c r="B905" s="389" t="s">
        <v>331</v>
      </c>
      <c r="C905" s="433" t="s">
        <v>279</v>
      </c>
      <c r="D905" s="394">
        <v>38205</v>
      </c>
    </row>
    <row r="906" spans="1:5">
      <c r="B906" s="389" t="s">
        <v>332</v>
      </c>
      <c r="C906" s="433" t="s">
        <v>280</v>
      </c>
      <c r="D906" s="394">
        <v>45525</v>
      </c>
    </row>
    <row r="907" spans="1:5">
      <c r="B907" s="389" t="s">
        <v>333</v>
      </c>
      <c r="C907" s="433" t="s">
        <v>281</v>
      </c>
      <c r="D907" s="394">
        <v>45610</v>
      </c>
    </row>
    <row r="908" spans="1:5">
      <c r="B908" s="389" t="s">
        <v>334</v>
      </c>
      <c r="C908" s="433" t="s">
        <v>282</v>
      </c>
      <c r="D908" s="394">
        <v>33171</v>
      </c>
    </row>
    <row r="909" spans="1:5">
      <c r="B909" s="389" t="s">
        <v>335</v>
      </c>
      <c r="C909" s="433" t="s">
        <v>283</v>
      </c>
      <c r="D909" s="394">
        <v>43145</v>
      </c>
    </row>
    <row r="910" spans="1:5">
      <c r="B910" s="389" t="s">
        <v>336</v>
      </c>
      <c r="C910" s="433" t="s">
        <v>284</v>
      </c>
      <c r="D910" s="394">
        <v>45579</v>
      </c>
    </row>
    <row r="911" spans="1:5">
      <c r="B911" s="389" t="s">
        <v>337</v>
      </c>
      <c r="C911" s="433" t="s">
        <v>317</v>
      </c>
      <c r="D911" s="394">
        <v>9</v>
      </c>
    </row>
    <row r="912" spans="1:5">
      <c r="B912" s="389" t="s">
        <v>338</v>
      </c>
      <c r="C912" s="433" t="s">
        <v>320</v>
      </c>
      <c r="D912" s="394">
        <v>44468</v>
      </c>
    </row>
    <row r="913" spans="1:5">
      <c r="B913" s="391" t="s">
        <v>339</v>
      </c>
      <c r="C913" s="846" t="s">
        <v>323</v>
      </c>
      <c r="D913" s="394">
        <v>45578</v>
      </c>
    </row>
    <row r="914" spans="1:5">
      <c r="B914" s="391" t="s">
        <v>369</v>
      </c>
      <c r="C914" s="846" t="s">
        <v>279</v>
      </c>
      <c r="D914" s="394">
        <v>45579</v>
      </c>
    </row>
    <row r="915" spans="1:5">
      <c r="B915" s="391" t="s">
        <v>370</v>
      </c>
      <c r="C915" s="846" t="s">
        <v>280</v>
      </c>
      <c r="D915" s="394">
        <v>9</v>
      </c>
    </row>
    <row r="916" spans="1:5">
      <c r="A916" s="633"/>
      <c r="B916" s="400" t="s">
        <v>371</v>
      </c>
      <c r="C916" s="435" t="s">
        <v>281</v>
      </c>
      <c r="D916" s="394">
        <v>44468</v>
      </c>
    </row>
    <row r="917" spans="1:5">
      <c r="A917" s="633"/>
      <c r="B917" s="396"/>
      <c r="C917" s="600"/>
      <c r="D917" s="480"/>
      <c r="E917" s="647"/>
    </row>
    <row r="918" spans="1:5">
      <c r="A918" s="633"/>
      <c r="B918" s="969" t="s">
        <v>404</v>
      </c>
      <c r="C918" s="970"/>
      <c r="D918" s="975"/>
      <c r="E918" s="647"/>
    </row>
    <row r="919" spans="1:5">
      <c r="A919" s="633"/>
      <c r="B919" s="844" t="s">
        <v>328</v>
      </c>
      <c r="C919" s="845" t="s">
        <v>256</v>
      </c>
      <c r="D919" s="847" t="s">
        <v>301</v>
      </c>
      <c r="E919" s="647"/>
    </row>
    <row r="920" spans="1:5">
      <c r="A920" s="633"/>
      <c r="B920" s="389" t="s">
        <v>330</v>
      </c>
      <c r="C920" s="433" t="s">
        <v>278</v>
      </c>
      <c r="D920" s="155">
        <v>455200</v>
      </c>
      <c r="E920" s="647"/>
    </row>
    <row r="921" spans="1:5">
      <c r="A921" s="633"/>
      <c r="B921" s="389" t="s">
        <v>331</v>
      </c>
      <c r="C921" s="433" t="s">
        <v>279</v>
      </c>
      <c r="D921" s="155">
        <v>8450052</v>
      </c>
      <c r="E921" s="647"/>
    </row>
    <row r="922" spans="1:5">
      <c r="A922" s="633"/>
      <c r="B922" s="389" t="s">
        <v>332</v>
      </c>
      <c r="C922" s="433" t="s">
        <v>280</v>
      </c>
      <c r="D922" s="155">
        <v>4025100</v>
      </c>
      <c r="E922" s="647"/>
    </row>
    <row r="923" spans="1:5">
      <c r="A923" s="633"/>
      <c r="B923" s="389" t="s">
        <v>333</v>
      </c>
      <c r="C923" s="433" t="s">
        <v>281</v>
      </c>
      <c r="D923" s="155">
        <v>5542000</v>
      </c>
      <c r="E923" s="647"/>
    </row>
    <row r="924" spans="1:5">
      <c r="A924" s="633"/>
      <c r="B924" s="389" t="s">
        <v>334</v>
      </c>
      <c r="C924" s="433" t="s">
        <v>282</v>
      </c>
      <c r="D924" s="155">
        <v>100050</v>
      </c>
      <c r="E924" s="647"/>
    </row>
    <row r="925" spans="1:5">
      <c r="B925" s="389" t="s">
        <v>335</v>
      </c>
      <c r="C925" s="433" t="s">
        <v>283</v>
      </c>
      <c r="D925" s="155">
        <v>52000</v>
      </c>
    </row>
    <row r="926" spans="1:5">
      <c r="B926" s="389" t="s">
        <v>336</v>
      </c>
      <c r="C926" s="433" t="s">
        <v>284</v>
      </c>
      <c r="D926" s="155">
        <v>450050</v>
      </c>
    </row>
    <row r="927" spans="1:5">
      <c r="B927" s="389" t="s">
        <v>337</v>
      </c>
      <c r="C927" s="433" t="s">
        <v>317</v>
      </c>
      <c r="D927" s="155">
        <v>5400000</v>
      </c>
    </row>
    <row r="928" spans="1:5">
      <c r="B928" s="389" t="s">
        <v>338</v>
      </c>
      <c r="C928" s="433" t="s">
        <v>320</v>
      </c>
      <c r="D928" s="155">
        <v>3452000</v>
      </c>
    </row>
    <row r="929" spans="2:4">
      <c r="B929" s="391" t="s">
        <v>339</v>
      </c>
      <c r="C929" s="846" t="s">
        <v>323</v>
      </c>
      <c r="D929" s="155">
        <v>80008</v>
      </c>
    </row>
    <row r="930" spans="2:4">
      <c r="B930" s="391" t="s">
        <v>362</v>
      </c>
      <c r="C930" s="846" t="s">
        <v>282</v>
      </c>
      <c r="D930" s="155">
        <v>1000</v>
      </c>
    </row>
    <row r="931" spans="2:4">
      <c r="B931" s="391" t="s">
        <v>363</v>
      </c>
      <c r="C931" s="846" t="s">
        <v>283</v>
      </c>
      <c r="D931" s="155">
        <v>52000</v>
      </c>
    </row>
    <row r="932" spans="2:4">
      <c r="B932" s="391" t="s">
        <v>364</v>
      </c>
      <c r="C932" s="846" t="s">
        <v>284</v>
      </c>
      <c r="D932" s="155">
        <v>450050</v>
      </c>
    </row>
    <row r="933" spans="2:4">
      <c r="B933" s="391" t="s">
        <v>365</v>
      </c>
      <c r="C933" s="846" t="s">
        <v>317</v>
      </c>
      <c r="D933" s="155">
        <v>54545</v>
      </c>
    </row>
    <row r="934" spans="2:4">
      <c r="B934" s="391" t="s">
        <v>366</v>
      </c>
      <c r="C934" s="846" t="s">
        <v>320</v>
      </c>
      <c r="D934" s="155">
        <v>34522555</v>
      </c>
    </row>
    <row r="935" spans="2:4">
      <c r="B935" s="391" t="s">
        <v>367</v>
      </c>
      <c r="C935" s="846" t="s">
        <v>323</v>
      </c>
      <c r="D935" s="155">
        <v>800084557</v>
      </c>
    </row>
    <row r="936" spans="2:4">
      <c r="B936" s="391" t="s">
        <v>368</v>
      </c>
      <c r="C936" s="846" t="s">
        <v>278</v>
      </c>
      <c r="D936" s="155">
        <v>4552547</v>
      </c>
    </row>
    <row r="937" spans="2:4">
      <c r="B937" s="391" t="s">
        <v>369</v>
      </c>
      <c r="C937" s="846" t="s">
        <v>279</v>
      </c>
      <c r="D937" s="155">
        <v>8450400</v>
      </c>
    </row>
    <row r="938" spans="2:4">
      <c r="B938" s="391" t="s">
        <v>370</v>
      </c>
      <c r="C938" s="846" t="s">
        <v>280</v>
      </c>
      <c r="D938" s="155">
        <v>4025520</v>
      </c>
    </row>
    <row r="939" spans="2:4">
      <c r="B939" s="391" t="s">
        <v>371</v>
      </c>
      <c r="C939" s="846" t="s">
        <v>281</v>
      </c>
      <c r="D939" s="155">
        <v>5542900</v>
      </c>
    </row>
    <row r="940" spans="2:4">
      <c r="B940" s="391" t="s">
        <v>372</v>
      </c>
      <c r="C940" s="846" t="s">
        <v>282</v>
      </c>
      <c r="D940" s="155">
        <v>10502411</v>
      </c>
    </row>
    <row r="942" spans="2:4">
      <c r="B942" s="969" t="s">
        <v>405</v>
      </c>
      <c r="C942" s="970"/>
      <c r="D942" s="975"/>
    </row>
    <row r="943" spans="2:4">
      <c r="B943" s="844" t="s">
        <v>328</v>
      </c>
      <c r="C943" s="845" t="s">
        <v>256</v>
      </c>
      <c r="D943" s="847" t="s">
        <v>301</v>
      </c>
    </row>
    <row r="944" spans="2:4">
      <c r="B944" s="389" t="s">
        <v>330</v>
      </c>
      <c r="C944" s="433" t="s">
        <v>278</v>
      </c>
      <c r="D944" s="155">
        <v>455200</v>
      </c>
    </row>
    <row r="945" spans="2:5">
      <c r="B945" s="389" t="s">
        <v>331</v>
      </c>
      <c r="C945" s="433" t="s">
        <v>279</v>
      </c>
      <c r="D945" s="155">
        <v>8450052</v>
      </c>
    </row>
    <row r="946" spans="2:5">
      <c r="B946" s="389" t="s">
        <v>332</v>
      </c>
      <c r="C946" s="433" t="s">
        <v>280</v>
      </c>
      <c r="D946" s="155">
        <v>4025100</v>
      </c>
    </row>
    <row r="947" spans="2:5">
      <c r="B947" s="389" t="s">
        <v>333</v>
      </c>
      <c r="C947" s="433" t="s">
        <v>281</v>
      </c>
      <c r="D947" s="155">
        <v>5542000</v>
      </c>
    </row>
    <row r="948" spans="2:5">
      <c r="B948" s="389" t="s">
        <v>334</v>
      </c>
      <c r="C948" s="433" t="s">
        <v>282</v>
      </c>
      <c r="D948" s="155">
        <v>100050</v>
      </c>
    </row>
    <row r="949" spans="2:5">
      <c r="B949" s="389" t="s">
        <v>335</v>
      </c>
      <c r="C949" s="433" t="s">
        <v>283</v>
      </c>
      <c r="D949" s="155">
        <v>52000</v>
      </c>
    </row>
    <row r="950" spans="2:5">
      <c r="B950" s="389" t="s">
        <v>336</v>
      </c>
      <c r="C950" s="433" t="s">
        <v>284</v>
      </c>
      <c r="D950" s="155">
        <v>450050</v>
      </c>
    </row>
    <row r="951" spans="2:5">
      <c r="B951" s="389" t="s">
        <v>337</v>
      </c>
      <c r="C951" s="433" t="s">
        <v>317</v>
      </c>
      <c r="D951" s="155">
        <v>5400000</v>
      </c>
    </row>
    <row r="952" spans="2:5">
      <c r="B952" s="389" t="s">
        <v>338</v>
      </c>
      <c r="C952" s="433" t="s">
        <v>320</v>
      </c>
      <c r="D952" s="155">
        <v>3452000</v>
      </c>
    </row>
    <row r="953" spans="2:5">
      <c r="B953" s="391" t="s">
        <v>339</v>
      </c>
      <c r="C953" s="846" t="s">
        <v>323</v>
      </c>
      <c r="D953" s="155">
        <v>80008</v>
      </c>
    </row>
    <row r="954" spans="2:5">
      <c r="B954" s="391" t="s">
        <v>362</v>
      </c>
      <c r="C954" s="846" t="s">
        <v>282</v>
      </c>
      <c r="D954" s="155">
        <v>1000</v>
      </c>
    </row>
    <row r="955" spans="2:5">
      <c r="B955" s="391" t="s">
        <v>363</v>
      </c>
      <c r="C955" s="846" t="s">
        <v>283</v>
      </c>
      <c r="D955" s="155">
        <v>52000</v>
      </c>
    </row>
    <row r="956" spans="2:5">
      <c r="B956" s="391" t="s">
        <v>364</v>
      </c>
      <c r="C956" s="846" t="s">
        <v>284</v>
      </c>
      <c r="D956" s="155">
        <v>450050</v>
      </c>
      <c r="E956" s="602" t="s">
        <v>406</v>
      </c>
    </row>
    <row r="957" spans="2:5">
      <c r="B957" s="391" t="s">
        <v>365</v>
      </c>
      <c r="C957" s="846" t="s">
        <v>317</v>
      </c>
      <c r="D957" s="155">
        <v>54545</v>
      </c>
    </row>
    <row r="958" spans="2:5">
      <c r="B958" s="391" t="s">
        <v>366</v>
      </c>
      <c r="C958" s="846" t="s">
        <v>320</v>
      </c>
      <c r="D958" s="155">
        <v>34522555</v>
      </c>
    </row>
    <row r="959" spans="2:5">
      <c r="B959" s="391" t="s">
        <v>367</v>
      </c>
      <c r="C959" s="846" t="s">
        <v>323</v>
      </c>
      <c r="D959" s="155">
        <v>800084557</v>
      </c>
    </row>
    <row r="960" spans="2:5">
      <c r="B960" s="391" t="s">
        <v>368</v>
      </c>
      <c r="C960" s="846" t="s">
        <v>278</v>
      </c>
      <c r="D960" s="155">
        <v>4552547</v>
      </c>
    </row>
    <row r="961" spans="2:4">
      <c r="B961" s="391" t="s">
        <v>369</v>
      </c>
      <c r="C961" s="846" t="s">
        <v>279</v>
      </c>
      <c r="D961" s="155">
        <v>8450400</v>
      </c>
    </row>
    <row r="962" spans="2:4">
      <c r="B962" s="391" t="s">
        <v>370</v>
      </c>
      <c r="C962" s="846" t="s">
        <v>280</v>
      </c>
      <c r="D962" s="155">
        <v>4025520</v>
      </c>
    </row>
    <row r="963" spans="2:4">
      <c r="B963" s="391" t="s">
        <v>371</v>
      </c>
      <c r="C963" s="846" t="s">
        <v>281</v>
      </c>
      <c r="D963" s="155">
        <v>5542900</v>
      </c>
    </row>
    <row r="964" spans="2:4">
      <c r="B964" s="391" t="s">
        <v>372</v>
      </c>
      <c r="C964" s="846" t="s">
        <v>282</v>
      </c>
      <c r="D964" s="155">
        <v>10502411</v>
      </c>
    </row>
    <row r="966" spans="2:4">
      <c r="B966" s="969" t="s">
        <v>407</v>
      </c>
      <c r="C966" s="970"/>
      <c r="D966" s="975"/>
    </row>
    <row r="967" spans="2:4">
      <c r="B967" s="844" t="s">
        <v>328</v>
      </c>
      <c r="C967" s="845" t="s">
        <v>256</v>
      </c>
      <c r="D967" s="847" t="s">
        <v>301</v>
      </c>
    </row>
    <row r="968" spans="2:4">
      <c r="B968" s="389" t="s">
        <v>330</v>
      </c>
      <c r="C968" s="433" t="s">
        <v>278</v>
      </c>
      <c r="D968" s="155">
        <v>455200</v>
      </c>
    </row>
    <row r="969" spans="2:4">
      <c r="B969" s="389" t="s">
        <v>331</v>
      </c>
      <c r="C969" s="433" t="s">
        <v>279</v>
      </c>
      <c r="D969" s="155">
        <v>8450052</v>
      </c>
    </row>
    <row r="970" spans="2:4">
      <c r="B970" s="389" t="s">
        <v>332</v>
      </c>
      <c r="C970" s="433" t="s">
        <v>283</v>
      </c>
      <c r="D970" s="155">
        <v>4025100</v>
      </c>
    </row>
    <row r="971" spans="2:4">
      <c r="B971" s="389" t="s">
        <v>333</v>
      </c>
      <c r="C971" s="433" t="s">
        <v>281</v>
      </c>
      <c r="D971" s="155">
        <v>5542000</v>
      </c>
    </row>
    <row r="972" spans="2:4">
      <c r="B972" s="389" t="s">
        <v>334</v>
      </c>
      <c r="C972" s="433" t="s">
        <v>282</v>
      </c>
      <c r="D972" s="155">
        <v>100050</v>
      </c>
    </row>
    <row r="973" spans="2:4">
      <c r="B973" s="389" t="s">
        <v>335</v>
      </c>
      <c r="C973" s="433" t="s">
        <v>283</v>
      </c>
      <c r="D973" s="155">
        <v>52000</v>
      </c>
    </row>
    <row r="974" spans="2:4">
      <c r="B974" s="389" t="s">
        <v>336</v>
      </c>
      <c r="C974" s="433" t="s">
        <v>284</v>
      </c>
      <c r="D974" s="155">
        <v>450050</v>
      </c>
    </row>
    <row r="975" spans="2:4">
      <c r="B975" s="389" t="s">
        <v>337</v>
      </c>
      <c r="C975" s="433" t="s">
        <v>317</v>
      </c>
      <c r="D975" s="155">
        <v>5400000</v>
      </c>
    </row>
    <row r="976" spans="2:4">
      <c r="B976" s="389" t="s">
        <v>338</v>
      </c>
      <c r="C976" s="433" t="s">
        <v>320</v>
      </c>
      <c r="D976" s="155">
        <v>3452000</v>
      </c>
    </row>
    <row r="977" spans="2:4">
      <c r="B977" s="391" t="s">
        <v>339</v>
      </c>
      <c r="C977" s="846" t="s">
        <v>389</v>
      </c>
      <c r="D977" s="155">
        <v>80008</v>
      </c>
    </row>
    <row r="978" spans="2:4">
      <c r="B978" s="391" t="s">
        <v>362</v>
      </c>
      <c r="C978" s="846" t="s">
        <v>282</v>
      </c>
      <c r="D978" s="155">
        <v>1000</v>
      </c>
    </row>
    <row r="979" spans="2:4">
      <c r="B979" s="391" t="s">
        <v>363</v>
      </c>
      <c r="C979" s="846" t="s">
        <v>283</v>
      </c>
      <c r="D979" s="155">
        <v>52000</v>
      </c>
    </row>
    <row r="980" spans="2:4">
      <c r="B980" s="391" t="s">
        <v>364</v>
      </c>
      <c r="C980" s="846" t="s">
        <v>284</v>
      </c>
      <c r="D980" s="155">
        <v>450050</v>
      </c>
    </row>
    <row r="981" spans="2:4">
      <c r="B981" s="391" t="s">
        <v>365</v>
      </c>
      <c r="C981" s="846" t="s">
        <v>317</v>
      </c>
      <c r="D981" s="155">
        <v>54545</v>
      </c>
    </row>
    <row r="982" spans="2:4">
      <c r="B982" s="391" t="s">
        <v>366</v>
      </c>
      <c r="C982" s="846" t="s">
        <v>320</v>
      </c>
      <c r="D982" s="155">
        <v>34522555</v>
      </c>
    </row>
    <row r="983" spans="2:4">
      <c r="B983" s="391" t="s">
        <v>367</v>
      </c>
      <c r="C983" s="846" t="s">
        <v>323</v>
      </c>
      <c r="D983" s="155">
        <v>800084557</v>
      </c>
    </row>
    <row r="984" spans="2:4">
      <c r="B984" s="391" t="s">
        <v>368</v>
      </c>
      <c r="C984" s="846" t="s">
        <v>278</v>
      </c>
      <c r="D984" s="155">
        <v>4552547</v>
      </c>
    </row>
    <row r="985" spans="2:4">
      <c r="B985" s="391" t="s">
        <v>369</v>
      </c>
      <c r="C985" s="846" t="s">
        <v>279</v>
      </c>
      <c r="D985" s="155">
        <v>8450400</v>
      </c>
    </row>
    <row r="986" spans="2:4">
      <c r="B986" s="391" t="s">
        <v>370</v>
      </c>
      <c r="C986" s="846" t="s">
        <v>280</v>
      </c>
      <c r="D986" s="155">
        <v>4025520</v>
      </c>
    </row>
    <row r="987" spans="2:4">
      <c r="B987" s="391" t="s">
        <v>371</v>
      </c>
      <c r="C987" s="846" t="s">
        <v>398</v>
      </c>
      <c r="D987" s="155">
        <v>5542900</v>
      </c>
    </row>
    <row r="988" spans="2:4">
      <c r="B988" s="391" t="s">
        <v>372</v>
      </c>
      <c r="C988" s="846" t="s">
        <v>282</v>
      </c>
      <c r="D988" s="155">
        <v>10502411</v>
      </c>
    </row>
    <row r="990" spans="2:4">
      <c r="B990" s="969" t="s">
        <v>408</v>
      </c>
      <c r="C990" s="970"/>
      <c r="D990" s="975"/>
    </row>
    <row r="991" spans="2:4">
      <c r="B991" s="844" t="s">
        <v>328</v>
      </c>
      <c r="C991" s="845" t="s">
        <v>256</v>
      </c>
      <c r="D991" s="847" t="s">
        <v>301</v>
      </c>
    </row>
    <row r="992" spans="2:4">
      <c r="B992" s="389" t="s">
        <v>330</v>
      </c>
      <c r="C992" s="433" t="s">
        <v>278</v>
      </c>
      <c r="D992" s="155">
        <v>455200</v>
      </c>
    </row>
    <row r="993" spans="2:4">
      <c r="B993" s="389" t="s">
        <v>331</v>
      </c>
      <c r="C993" s="433" t="s">
        <v>279</v>
      </c>
      <c r="D993" s="155">
        <v>8450052</v>
      </c>
    </row>
    <row r="994" spans="2:4">
      <c r="B994" s="389" t="s">
        <v>332</v>
      </c>
      <c r="C994" s="433" t="s">
        <v>280</v>
      </c>
      <c r="D994" s="155">
        <v>4025100</v>
      </c>
    </row>
    <row r="995" spans="2:4">
      <c r="B995" s="389" t="s">
        <v>333</v>
      </c>
      <c r="C995" s="433" t="s">
        <v>281</v>
      </c>
      <c r="D995" s="155">
        <v>5542000</v>
      </c>
    </row>
    <row r="996" spans="2:4">
      <c r="B996" s="389" t="s">
        <v>334</v>
      </c>
      <c r="C996" s="433" t="s">
        <v>282</v>
      </c>
      <c r="D996" s="155">
        <v>100050</v>
      </c>
    </row>
    <row r="997" spans="2:4">
      <c r="B997" s="389" t="s">
        <v>335</v>
      </c>
      <c r="C997" s="433" t="s">
        <v>283</v>
      </c>
      <c r="D997" s="155">
        <v>52000</v>
      </c>
    </row>
    <row r="998" spans="2:4">
      <c r="B998" s="389" t="s">
        <v>336</v>
      </c>
      <c r="C998" s="433" t="s">
        <v>284</v>
      </c>
      <c r="D998" s="155">
        <v>450050</v>
      </c>
    </row>
    <row r="999" spans="2:4">
      <c r="B999" s="389" t="s">
        <v>337</v>
      </c>
      <c r="C999" s="433" t="s">
        <v>317</v>
      </c>
      <c r="D999" s="155">
        <v>5400000</v>
      </c>
    </row>
    <row r="1000" spans="2:4">
      <c r="B1000" s="389" t="s">
        <v>338</v>
      </c>
      <c r="C1000" s="433" t="s">
        <v>320</v>
      </c>
      <c r="D1000" s="155">
        <v>3452000</v>
      </c>
    </row>
    <row r="1001" spans="2:4">
      <c r="B1001" s="391" t="s">
        <v>339</v>
      </c>
      <c r="C1001" s="846" t="s">
        <v>323</v>
      </c>
      <c r="D1001" s="155">
        <v>80008</v>
      </c>
    </row>
    <row r="1002" spans="2:4">
      <c r="B1002" s="391" t="s">
        <v>362</v>
      </c>
      <c r="C1002" s="846" t="s">
        <v>282</v>
      </c>
      <c r="D1002" s="155">
        <v>1000</v>
      </c>
    </row>
    <row r="1003" spans="2:4">
      <c r="B1003" s="391" t="s">
        <v>363</v>
      </c>
      <c r="C1003" s="846" t="s">
        <v>283</v>
      </c>
      <c r="D1003" s="155">
        <v>52000</v>
      </c>
    </row>
    <row r="1004" spans="2:4">
      <c r="B1004" s="391" t="s">
        <v>364</v>
      </c>
      <c r="C1004" s="846" t="s">
        <v>284</v>
      </c>
      <c r="D1004" s="155">
        <v>450050</v>
      </c>
    </row>
    <row r="1005" spans="2:4">
      <c r="B1005" s="391" t="s">
        <v>365</v>
      </c>
      <c r="C1005" s="846" t="s">
        <v>317</v>
      </c>
      <c r="D1005" s="155">
        <v>54545</v>
      </c>
    </row>
    <row r="1006" spans="2:4">
      <c r="B1006" s="391" t="s">
        <v>366</v>
      </c>
      <c r="C1006" s="846" t="s">
        <v>320</v>
      </c>
      <c r="D1006" s="155">
        <v>34522555</v>
      </c>
    </row>
    <row r="1007" spans="2:4">
      <c r="B1007" s="391" t="s">
        <v>367</v>
      </c>
      <c r="C1007" s="846" t="s">
        <v>323</v>
      </c>
      <c r="D1007" s="155">
        <v>800084557</v>
      </c>
    </row>
    <row r="1008" spans="2:4">
      <c r="B1008" s="391" t="s">
        <v>368</v>
      </c>
      <c r="C1008" s="846" t="s">
        <v>278</v>
      </c>
      <c r="D1008" s="155">
        <v>4552547</v>
      </c>
    </row>
    <row r="1009" spans="2:6">
      <c r="B1009" s="391" t="s">
        <v>369</v>
      </c>
      <c r="C1009" s="846" t="s">
        <v>279</v>
      </c>
      <c r="D1009" s="155">
        <v>8450400</v>
      </c>
    </row>
    <row r="1010" spans="2:6">
      <c r="B1010" s="391" t="s">
        <v>370</v>
      </c>
      <c r="C1010" s="846" t="s">
        <v>280</v>
      </c>
      <c r="D1010" s="155">
        <v>4025520</v>
      </c>
    </row>
    <row r="1011" spans="2:6">
      <c r="B1011" s="391" t="s">
        <v>371</v>
      </c>
      <c r="C1011" s="846" t="s">
        <v>281</v>
      </c>
      <c r="D1011" s="155">
        <v>5542900</v>
      </c>
    </row>
    <row r="1012" spans="2:6">
      <c r="B1012" s="391" t="s">
        <v>372</v>
      </c>
      <c r="C1012" s="846" t="s">
        <v>282</v>
      </c>
      <c r="D1012" s="155">
        <v>10502411</v>
      </c>
    </row>
    <row r="1014" spans="2:6">
      <c r="B1014" s="969" t="s">
        <v>409</v>
      </c>
      <c r="C1014" s="970"/>
      <c r="D1014" s="975"/>
    </row>
    <row r="1015" spans="2:6">
      <c r="B1015" s="844" t="s">
        <v>328</v>
      </c>
      <c r="C1015" s="845" t="s">
        <v>256</v>
      </c>
      <c r="D1015" s="847" t="s">
        <v>301</v>
      </c>
    </row>
    <row r="1016" spans="2:6">
      <c r="B1016" s="389" t="s">
        <v>330</v>
      </c>
      <c r="C1016" s="433" t="s">
        <v>278</v>
      </c>
      <c r="D1016" s="155">
        <v>455200</v>
      </c>
    </row>
    <row r="1017" spans="2:6">
      <c r="B1017" s="389" t="s">
        <v>331</v>
      </c>
      <c r="C1017" s="433" t="s">
        <v>279</v>
      </c>
      <c r="D1017" s="155">
        <v>8450052</v>
      </c>
      <c r="E1017" s="632"/>
    </row>
    <row r="1018" spans="2:6" ht="22.5" customHeight="1">
      <c r="B1018" s="389" t="s">
        <v>332</v>
      </c>
      <c r="C1018" s="433" t="s">
        <v>283</v>
      </c>
      <c r="D1018" s="155">
        <v>4025100</v>
      </c>
      <c r="E1018" s="401" t="s">
        <v>39</v>
      </c>
      <c r="F1018" s="647"/>
    </row>
    <row r="1019" spans="2:6" ht="21.75" customHeight="1">
      <c r="B1019" s="389" t="s">
        <v>333</v>
      </c>
      <c r="C1019" s="433" t="s">
        <v>281</v>
      </c>
      <c r="D1019" s="155">
        <v>104542000</v>
      </c>
      <c r="E1019" s="155">
        <f>AVERAGE(D1016:D1036)</f>
        <v>51059283.095238097</v>
      </c>
      <c r="F1019" s="647"/>
    </row>
    <row r="1020" spans="2:6">
      <c r="B1020" s="389" t="s">
        <v>334</v>
      </c>
      <c r="C1020" s="433" t="s">
        <v>282</v>
      </c>
      <c r="D1020" s="155">
        <v>100050</v>
      </c>
      <c r="E1020" s="649"/>
    </row>
    <row r="1021" spans="2:6">
      <c r="B1021" s="389" t="s">
        <v>335</v>
      </c>
      <c r="C1021" s="433" t="s">
        <v>283</v>
      </c>
      <c r="D1021" s="155">
        <v>52000</v>
      </c>
    </row>
    <row r="1022" spans="2:6">
      <c r="B1022" s="389" t="s">
        <v>336</v>
      </c>
      <c r="C1022" s="433" t="s">
        <v>284</v>
      </c>
      <c r="D1022" s="155">
        <v>450050</v>
      </c>
    </row>
    <row r="1023" spans="2:6">
      <c r="B1023" s="389" t="s">
        <v>337</v>
      </c>
      <c r="C1023" s="433" t="s">
        <v>317</v>
      </c>
      <c r="D1023" s="155">
        <v>5400000</v>
      </c>
    </row>
    <row r="1024" spans="2:6">
      <c r="B1024" s="389" t="s">
        <v>338</v>
      </c>
      <c r="C1024" s="433" t="s">
        <v>320</v>
      </c>
      <c r="D1024" s="155">
        <v>80452000</v>
      </c>
    </row>
    <row r="1025" spans="2:4">
      <c r="B1025" s="391" t="s">
        <v>339</v>
      </c>
      <c r="C1025" s="846" t="s">
        <v>389</v>
      </c>
      <c r="D1025" s="155">
        <v>80008</v>
      </c>
    </row>
    <row r="1026" spans="2:4">
      <c r="B1026" s="391" t="s">
        <v>362</v>
      </c>
      <c r="C1026" s="846" t="s">
        <v>282</v>
      </c>
      <c r="D1026" s="155">
        <v>1000</v>
      </c>
    </row>
    <row r="1027" spans="2:4">
      <c r="B1027" s="391" t="s">
        <v>363</v>
      </c>
      <c r="C1027" s="846" t="s">
        <v>283</v>
      </c>
      <c r="D1027" s="155">
        <v>52000</v>
      </c>
    </row>
    <row r="1028" spans="2:4">
      <c r="B1028" s="391" t="s">
        <v>364</v>
      </c>
      <c r="C1028" s="846" t="s">
        <v>284</v>
      </c>
      <c r="D1028" s="155">
        <v>450050</v>
      </c>
    </row>
    <row r="1029" spans="2:4">
      <c r="B1029" s="391" t="s">
        <v>365</v>
      </c>
      <c r="C1029" s="846" t="s">
        <v>317</v>
      </c>
      <c r="D1029" s="155">
        <v>54545</v>
      </c>
    </row>
    <row r="1030" spans="2:4">
      <c r="B1030" s="391" t="s">
        <v>366</v>
      </c>
      <c r="C1030" s="846" t="s">
        <v>320</v>
      </c>
      <c r="D1030" s="155">
        <v>34522555</v>
      </c>
    </row>
    <row r="1031" spans="2:4">
      <c r="B1031" s="391" t="s">
        <v>367</v>
      </c>
      <c r="C1031" s="846" t="s">
        <v>323</v>
      </c>
      <c r="D1031" s="155">
        <v>800084557</v>
      </c>
    </row>
    <row r="1032" spans="2:4">
      <c r="B1032" s="391" t="s">
        <v>368</v>
      </c>
      <c r="C1032" s="846" t="s">
        <v>278</v>
      </c>
      <c r="D1032" s="155">
        <v>4552547</v>
      </c>
    </row>
    <row r="1033" spans="2:4">
      <c r="B1033" s="391" t="s">
        <v>369</v>
      </c>
      <c r="C1033" s="846" t="s">
        <v>279</v>
      </c>
      <c r="D1033" s="155">
        <v>8450400</v>
      </c>
    </row>
    <row r="1034" spans="2:4">
      <c r="B1034" s="391" t="s">
        <v>370</v>
      </c>
      <c r="C1034" s="846" t="s">
        <v>280</v>
      </c>
      <c r="D1034" s="155">
        <v>4025520</v>
      </c>
    </row>
    <row r="1035" spans="2:4">
      <c r="B1035" s="391" t="s">
        <v>371</v>
      </c>
      <c r="C1035" s="846" t="s">
        <v>398</v>
      </c>
      <c r="D1035" s="155">
        <v>5542900</v>
      </c>
    </row>
    <row r="1036" spans="2:4">
      <c r="B1036" s="391" t="s">
        <v>372</v>
      </c>
      <c r="C1036" s="846" t="s">
        <v>282</v>
      </c>
      <c r="D1036" s="155">
        <v>10502411</v>
      </c>
    </row>
    <row r="1038" spans="2:4">
      <c r="B1038" s="969" t="s">
        <v>410</v>
      </c>
      <c r="C1038" s="970"/>
      <c r="D1038" s="975"/>
    </row>
    <row r="1039" spans="2:4">
      <c r="B1039" s="844" t="s">
        <v>328</v>
      </c>
      <c r="C1039" s="845" t="s">
        <v>256</v>
      </c>
      <c r="D1039" s="847" t="s">
        <v>301</v>
      </c>
    </row>
    <row r="1040" spans="2:4">
      <c r="B1040" s="389" t="s">
        <v>330</v>
      </c>
      <c r="C1040" s="433" t="s">
        <v>278</v>
      </c>
      <c r="D1040" s="155">
        <v>455200</v>
      </c>
    </row>
    <row r="1041" spans="2:5">
      <c r="B1041" s="389" t="s">
        <v>331</v>
      </c>
      <c r="C1041" s="433" t="s">
        <v>279</v>
      </c>
      <c r="D1041" s="155">
        <v>8450052</v>
      </c>
    </row>
    <row r="1042" spans="2:5">
      <c r="B1042" s="389" t="s">
        <v>332</v>
      </c>
      <c r="C1042" s="433" t="s">
        <v>283</v>
      </c>
      <c r="D1042" s="155">
        <v>4025100</v>
      </c>
    </row>
    <row r="1043" spans="2:5">
      <c r="B1043" s="389" t="s">
        <v>333</v>
      </c>
      <c r="C1043" s="433" t="s">
        <v>281</v>
      </c>
      <c r="D1043" s="155">
        <v>104542000</v>
      </c>
      <c r="E1043" s="401" t="s">
        <v>411</v>
      </c>
    </row>
    <row r="1044" spans="2:5">
      <c r="B1044" s="389" t="s">
        <v>334</v>
      </c>
      <c r="C1044" s="433" t="s">
        <v>282</v>
      </c>
      <c r="D1044" s="155">
        <v>100050</v>
      </c>
      <c r="E1044" s="155">
        <f>AVERAGE(D1040:D1060)</f>
        <v>51059283.095238097</v>
      </c>
    </row>
    <row r="1045" spans="2:5">
      <c r="B1045" s="389" t="s">
        <v>335</v>
      </c>
      <c r="C1045" s="433" t="s">
        <v>283</v>
      </c>
      <c r="D1045" s="155">
        <v>52000</v>
      </c>
    </row>
    <row r="1046" spans="2:5">
      <c r="B1046" s="389" t="s">
        <v>336</v>
      </c>
      <c r="C1046" s="433" t="s">
        <v>284</v>
      </c>
      <c r="D1046" s="155">
        <v>450050</v>
      </c>
    </row>
    <row r="1047" spans="2:5">
      <c r="B1047" s="389" t="s">
        <v>337</v>
      </c>
      <c r="C1047" s="433" t="s">
        <v>317</v>
      </c>
      <c r="D1047" s="155">
        <v>5400000</v>
      </c>
    </row>
    <row r="1048" spans="2:5">
      <c r="B1048" s="389" t="s">
        <v>338</v>
      </c>
      <c r="C1048" s="433" t="s">
        <v>320</v>
      </c>
      <c r="D1048" s="155">
        <v>80452000</v>
      </c>
    </row>
    <row r="1049" spans="2:5">
      <c r="B1049" s="391" t="s">
        <v>339</v>
      </c>
      <c r="C1049" s="846" t="s">
        <v>389</v>
      </c>
      <c r="D1049" s="155">
        <v>80008</v>
      </c>
    </row>
    <row r="1050" spans="2:5">
      <c r="B1050" s="391" t="s">
        <v>362</v>
      </c>
      <c r="C1050" s="846" t="s">
        <v>282</v>
      </c>
      <c r="D1050" s="155">
        <v>1000</v>
      </c>
    </row>
    <row r="1051" spans="2:5">
      <c r="B1051" s="391" t="s">
        <v>363</v>
      </c>
      <c r="C1051" s="846" t="s">
        <v>283</v>
      </c>
      <c r="D1051" s="155">
        <v>52000</v>
      </c>
    </row>
    <row r="1052" spans="2:5">
      <c r="B1052" s="391" t="s">
        <v>364</v>
      </c>
      <c r="C1052" s="846" t="s">
        <v>284</v>
      </c>
      <c r="D1052" s="155">
        <v>450050</v>
      </c>
    </row>
    <row r="1053" spans="2:5">
      <c r="B1053" s="391" t="s">
        <v>365</v>
      </c>
      <c r="C1053" s="846" t="s">
        <v>317</v>
      </c>
      <c r="D1053" s="155">
        <v>54545</v>
      </c>
    </row>
    <row r="1054" spans="2:5">
      <c r="B1054" s="391" t="s">
        <v>366</v>
      </c>
      <c r="C1054" s="846" t="s">
        <v>320</v>
      </c>
      <c r="D1054" s="155">
        <v>34522555</v>
      </c>
    </row>
    <row r="1055" spans="2:5">
      <c r="B1055" s="391" t="s">
        <v>367</v>
      </c>
      <c r="C1055" s="846" t="s">
        <v>323</v>
      </c>
      <c r="D1055" s="155">
        <v>800084557</v>
      </c>
    </row>
    <row r="1056" spans="2:5">
      <c r="B1056" s="391" t="s">
        <v>368</v>
      </c>
      <c r="C1056" s="846" t="s">
        <v>278</v>
      </c>
      <c r="D1056" s="155">
        <v>4552547</v>
      </c>
    </row>
    <row r="1057" spans="2:4">
      <c r="B1057" s="391" t="s">
        <v>369</v>
      </c>
      <c r="C1057" s="846" t="s">
        <v>279</v>
      </c>
      <c r="D1057" s="155">
        <v>8450400</v>
      </c>
    </row>
    <row r="1058" spans="2:4">
      <c r="B1058" s="391" t="s">
        <v>370</v>
      </c>
      <c r="C1058" s="846" t="s">
        <v>280</v>
      </c>
      <c r="D1058" s="155">
        <v>4025520</v>
      </c>
    </row>
    <row r="1059" spans="2:4">
      <c r="B1059" s="391" t="s">
        <v>371</v>
      </c>
      <c r="C1059" s="846" t="s">
        <v>398</v>
      </c>
      <c r="D1059" s="155">
        <v>5542900</v>
      </c>
    </row>
    <row r="1060" spans="2:4">
      <c r="B1060" s="391" t="s">
        <v>372</v>
      </c>
      <c r="C1060" s="846" t="s">
        <v>282</v>
      </c>
      <c r="D1060" s="155">
        <v>10502411</v>
      </c>
    </row>
    <row r="1062" spans="2:4">
      <c r="B1062" s="969" t="s">
        <v>412</v>
      </c>
      <c r="C1062" s="970"/>
      <c r="D1062" s="975"/>
    </row>
    <row r="1063" spans="2:4">
      <c r="B1063" s="844" t="s">
        <v>328</v>
      </c>
      <c r="C1063" s="845" t="s">
        <v>256</v>
      </c>
      <c r="D1063" s="847" t="s">
        <v>301</v>
      </c>
    </row>
    <row r="1064" spans="2:4">
      <c r="B1064" s="389" t="s">
        <v>330</v>
      </c>
      <c r="C1064" s="433" t="s">
        <v>278</v>
      </c>
      <c r="D1064" s="155">
        <v>455200</v>
      </c>
    </row>
    <row r="1065" spans="2:4">
      <c r="B1065" s="389" t="s">
        <v>331</v>
      </c>
      <c r="C1065" s="433" t="s">
        <v>279</v>
      </c>
      <c r="D1065" s="155">
        <v>8450052</v>
      </c>
    </row>
    <row r="1066" spans="2:4">
      <c r="B1066" s="389" t="s">
        <v>332</v>
      </c>
      <c r="C1066" s="433" t="s">
        <v>283</v>
      </c>
      <c r="D1066" s="155">
        <v>4025100</v>
      </c>
    </row>
    <row r="1067" spans="2:4">
      <c r="B1067" s="389" t="s">
        <v>333</v>
      </c>
      <c r="C1067" s="433" t="s">
        <v>281</v>
      </c>
      <c r="D1067" s="155">
        <v>104542000</v>
      </c>
    </row>
    <row r="1068" spans="2:4">
      <c r="B1068" s="389" t="s">
        <v>334</v>
      </c>
      <c r="C1068" s="433" t="s">
        <v>282</v>
      </c>
      <c r="D1068" s="155">
        <v>700000000</v>
      </c>
    </row>
    <row r="1069" spans="2:4">
      <c r="B1069" s="389" t="s">
        <v>335</v>
      </c>
      <c r="C1069" s="433" t="s">
        <v>283</v>
      </c>
      <c r="D1069" s="155">
        <v>5200</v>
      </c>
    </row>
    <row r="1070" spans="2:4">
      <c r="B1070" s="389" t="s">
        <v>336</v>
      </c>
      <c r="C1070" s="433" t="s">
        <v>284</v>
      </c>
      <c r="D1070" s="155">
        <v>50000000</v>
      </c>
    </row>
    <row r="1071" spans="2:4">
      <c r="B1071" s="389" t="s">
        <v>337</v>
      </c>
      <c r="C1071" s="433" t="s">
        <v>317</v>
      </c>
      <c r="D1071" s="155">
        <v>5400000</v>
      </c>
    </row>
    <row r="1072" spans="2:4">
      <c r="B1072" s="389" t="s">
        <v>338</v>
      </c>
      <c r="C1072" s="433" t="s">
        <v>320</v>
      </c>
      <c r="D1072" s="155">
        <v>80452000</v>
      </c>
    </row>
    <row r="1073" spans="2:4">
      <c r="B1073" s="391" t="s">
        <v>339</v>
      </c>
      <c r="C1073" s="846" t="s">
        <v>389</v>
      </c>
      <c r="D1073" s="155">
        <v>80008</v>
      </c>
    </row>
    <row r="1074" spans="2:4">
      <c r="B1074" s="391" t="s">
        <v>362</v>
      </c>
      <c r="C1074" s="846" t="s">
        <v>282</v>
      </c>
      <c r="D1074" s="155">
        <v>1000</v>
      </c>
    </row>
    <row r="1075" spans="2:4">
      <c r="B1075" s="391" t="s">
        <v>363</v>
      </c>
      <c r="C1075" s="846" t="s">
        <v>283</v>
      </c>
      <c r="D1075" s="155">
        <v>100000000</v>
      </c>
    </row>
    <row r="1076" spans="2:4">
      <c r="B1076" s="391" t="s">
        <v>364</v>
      </c>
      <c r="C1076" s="846" t="s">
        <v>284</v>
      </c>
      <c r="D1076" s="155">
        <v>450050</v>
      </c>
    </row>
    <row r="1077" spans="2:4">
      <c r="B1077" s="391" t="s">
        <v>365</v>
      </c>
      <c r="C1077" s="846" t="s">
        <v>317</v>
      </c>
      <c r="D1077" s="155">
        <v>54545</v>
      </c>
    </row>
    <row r="1078" spans="2:4">
      <c r="B1078" s="391" t="s">
        <v>366</v>
      </c>
      <c r="C1078" s="846" t="s">
        <v>320</v>
      </c>
      <c r="D1078" s="155">
        <v>34522555</v>
      </c>
    </row>
    <row r="1079" spans="2:4">
      <c r="B1079" s="391" t="s">
        <v>367</v>
      </c>
      <c r="C1079" s="846" t="s">
        <v>323</v>
      </c>
      <c r="D1079" s="155">
        <v>800084557</v>
      </c>
    </row>
    <row r="1080" spans="2:4">
      <c r="B1080" s="391" t="s">
        <v>368</v>
      </c>
      <c r="C1080" s="846" t="s">
        <v>278</v>
      </c>
      <c r="D1080" s="155">
        <v>4552547</v>
      </c>
    </row>
    <row r="1081" spans="2:4">
      <c r="B1081" s="391" t="s">
        <v>369</v>
      </c>
      <c r="C1081" s="846" t="s">
        <v>279</v>
      </c>
      <c r="D1081" s="155">
        <v>8450400</v>
      </c>
    </row>
    <row r="1082" spans="2:4">
      <c r="B1082" s="391" t="s">
        <v>370</v>
      </c>
      <c r="C1082" s="846" t="s">
        <v>280</v>
      </c>
      <c r="D1082" s="155">
        <v>4025520</v>
      </c>
    </row>
    <row r="1083" spans="2:4">
      <c r="B1083" s="391" t="s">
        <v>371</v>
      </c>
      <c r="C1083" s="846" t="s">
        <v>398</v>
      </c>
      <c r="D1083" s="155">
        <v>5542900</v>
      </c>
    </row>
    <row r="1084" spans="2:4">
      <c r="B1084" s="391" t="s">
        <v>372</v>
      </c>
      <c r="C1084" s="846" t="s">
        <v>282</v>
      </c>
      <c r="D1084" s="155">
        <v>10502411</v>
      </c>
    </row>
    <row r="1086" spans="2:4">
      <c r="B1086" s="969" t="s">
        <v>413</v>
      </c>
      <c r="C1086" s="970"/>
      <c r="D1086" s="975"/>
    </row>
    <row r="1087" spans="2:4">
      <c r="B1087" s="844" t="s">
        <v>328</v>
      </c>
      <c r="C1087" s="845" t="s">
        <v>256</v>
      </c>
      <c r="D1087" s="847" t="s">
        <v>301</v>
      </c>
    </row>
    <row r="1088" spans="2:4">
      <c r="B1088" s="389" t="s">
        <v>330</v>
      </c>
      <c r="C1088" s="433" t="s">
        <v>278</v>
      </c>
      <c r="D1088" s="155">
        <v>455200</v>
      </c>
    </row>
    <row r="1089" spans="2:4">
      <c r="B1089" s="389" t="s">
        <v>331</v>
      </c>
      <c r="C1089" s="433" t="s">
        <v>279</v>
      </c>
      <c r="D1089" s="155">
        <v>8450052</v>
      </c>
    </row>
    <row r="1090" spans="2:4">
      <c r="B1090" s="389" t="s">
        <v>332</v>
      </c>
      <c r="C1090" s="433" t="s">
        <v>283</v>
      </c>
      <c r="D1090" s="155">
        <v>4025100</v>
      </c>
    </row>
    <row r="1091" spans="2:4">
      <c r="B1091" s="389" t="s">
        <v>333</v>
      </c>
      <c r="C1091" s="433" t="s">
        <v>281</v>
      </c>
      <c r="D1091" s="155">
        <v>104542000</v>
      </c>
    </row>
    <row r="1092" spans="2:4">
      <c r="B1092" s="389" t="s">
        <v>334</v>
      </c>
      <c r="C1092" s="433" t="s">
        <v>282</v>
      </c>
      <c r="D1092" s="155">
        <v>700000000</v>
      </c>
    </row>
    <row r="1093" spans="2:4">
      <c r="B1093" s="389" t="s">
        <v>335</v>
      </c>
      <c r="C1093" s="433" t="s">
        <v>283</v>
      </c>
      <c r="D1093" s="155">
        <v>5200</v>
      </c>
    </row>
    <row r="1094" spans="2:4">
      <c r="B1094" s="389" t="s">
        <v>336</v>
      </c>
      <c r="C1094" s="433" t="s">
        <v>284</v>
      </c>
      <c r="D1094" s="155">
        <v>50000000</v>
      </c>
    </row>
    <row r="1095" spans="2:4">
      <c r="B1095" s="389" t="s">
        <v>337</v>
      </c>
      <c r="C1095" s="433" t="s">
        <v>317</v>
      </c>
      <c r="D1095" s="155">
        <v>5400000</v>
      </c>
    </row>
    <row r="1096" spans="2:4">
      <c r="B1096" s="389" t="s">
        <v>338</v>
      </c>
      <c r="C1096" s="433" t="s">
        <v>320</v>
      </c>
      <c r="D1096" s="155">
        <v>80452000</v>
      </c>
    </row>
    <row r="1097" spans="2:4">
      <c r="B1097" s="391" t="s">
        <v>339</v>
      </c>
      <c r="C1097" s="846" t="s">
        <v>389</v>
      </c>
      <c r="D1097" s="155">
        <v>80008</v>
      </c>
    </row>
    <row r="1098" spans="2:4">
      <c r="B1098" s="391" t="s">
        <v>362</v>
      </c>
      <c r="C1098" s="846" t="s">
        <v>282</v>
      </c>
      <c r="D1098" s="155">
        <v>1000</v>
      </c>
    </row>
    <row r="1099" spans="2:4">
      <c r="B1099" s="391" t="s">
        <v>363</v>
      </c>
      <c r="C1099" s="846" t="s">
        <v>283</v>
      </c>
      <c r="D1099" s="155">
        <v>100000000</v>
      </c>
    </row>
    <row r="1100" spans="2:4">
      <c r="B1100" s="391" t="s">
        <v>364</v>
      </c>
      <c r="C1100" s="846" t="s">
        <v>284</v>
      </c>
      <c r="D1100" s="155">
        <v>450050</v>
      </c>
    </row>
    <row r="1101" spans="2:4">
      <c r="B1101" s="391" t="s">
        <v>365</v>
      </c>
      <c r="C1101" s="846" t="s">
        <v>317</v>
      </c>
      <c r="D1101" s="155">
        <v>54545</v>
      </c>
    </row>
    <row r="1102" spans="2:4">
      <c r="B1102" s="391" t="s">
        <v>366</v>
      </c>
      <c r="C1102" s="846" t="s">
        <v>320</v>
      </c>
      <c r="D1102" s="155">
        <v>34522555</v>
      </c>
    </row>
    <row r="1103" spans="2:4">
      <c r="B1103" s="391" t="s">
        <v>367</v>
      </c>
      <c r="C1103" s="846" t="s">
        <v>323</v>
      </c>
      <c r="D1103" s="155">
        <v>800084557</v>
      </c>
    </row>
    <row r="1104" spans="2:4">
      <c r="B1104" s="391" t="s">
        <v>368</v>
      </c>
      <c r="C1104" s="846" t="s">
        <v>278</v>
      </c>
      <c r="D1104" s="155">
        <v>4552547</v>
      </c>
    </row>
    <row r="1105" spans="2:4">
      <c r="B1105" s="391" t="s">
        <v>369</v>
      </c>
      <c r="C1105" s="846" t="s">
        <v>279</v>
      </c>
      <c r="D1105" s="155">
        <v>8450400</v>
      </c>
    </row>
    <row r="1106" spans="2:4">
      <c r="B1106" s="391" t="s">
        <v>370</v>
      </c>
      <c r="C1106" s="846" t="s">
        <v>280</v>
      </c>
      <c r="D1106" s="155">
        <v>4025520</v>
      </c>
    </row>
    <row r="1107" spans="2:4">
      <c r="B1107" s="391" t="s">
        <v>371</v>
      </c>
      <c r="C1107" s="846" t="s">
        <v>398</v>
      </c>
      <c r="D1107" s="155">
        <v>5542900</v>
      </c>
    </row>
    <row r="1108" spans="2:4">
      <c r="B1108" s="391" t="s">
        <v>372</v>
      </c>
      <c r="C1108" s="846" t="s">
        <v>282</v>
      </c>
      <c r="D1108" s="155">
        <v>10502411</v>
      </c>
    </row>
    <row r="1110" spans="2:4">
      <c r="B1110" s="969" t="s">
        <v>414</v>
      </c>
      <c r="C1110" s="970"/>
      <c r="D1110" s="975"/>
    </row>
    <row r="1111" spans="2:4">
      <c r="B1111" s="848" t="s">
        <v>328</v>
      </c>
      <c r="C1111" s="849" t="s">
        <v>256</v>
      </c>
      <c r="D1111" s="851" t="s">
        <v>301</v>
      </c>
    </row>
    <row r="1112" spans="2:4">
      <c r="B1112" s="389" t="s">
        <v>330</v>
      </c>
      <c r="C1112" s="433" t="s">
        <v>278</v>
      </c>
      <c r="D1112" s="155">
        <v>455200</v>
      </c>
    </row>
    <row r="1113" spans="2:4">
      <c r="B1113" s="389" t="s">
        <v>331</v>
      </c>
      <c r="C1113" s="433" t="s">
        <v>279</v>
      </c>
      <c r="D1113" s="155">
        <v>8450052</v>
      </c>
    </row>
    <row r="1114" spans="2:4">
      <c r="B1114" s="389" t="s">
        <v>332</v>
      </c>
      <c r="C1114" s="433" t="s">
        <v>283</v>
      </c>
      <c r="D1114" s="155">
        <v>4025100</v>
      </c>
    </row>
    <row r="1115" spans="2:4">
      <c r="B1115" s="389" t="s">
        <v>333</v>
      </c>
      <c r="C1115" s="433" t="s">
        <v>281</v>
      </c>
      <c r="D1115" s="155">
        <v>104542000</v>
      </c>
    </row>
    <row r="1116" spans="2:4">
      <c r="B1116" s="389" t="s">
        <v>334</v>
      </c>
      <c r="C1116" s="433" t="s">
        <v>282</v>
      </c>
      <c r="D1116" s="155">
        <v>700000000</v>
      </c>
    </row>
    <row r="1117" spans="2:4">
      <c r="B1117" s="389" t="s">
        <v>335</v>
      </c>
      <c r="C1117" s="433" t="s">
        <v>283</v>
      </c>
      <c r="D1117" s="155">
        <v>5200</v>
      </c>
    </row>
    <row r="1118" spans="2:4">
      <c r="B1118" s="389" t="s">
        <v>336</v>
      </c>
      <c r="C1118" s="433" t="s">
        <v>284</v>
      </c>
      <c r="D1118" s="155">
        <v>50000000</v>
      </c>
    </row>
    <row r="1119" spans="2:4">
      <c r="B1119" s="389" t="s">
        <v>337</v>
      </c>
      <c r="C1119" s="433" t="s">
        <v>317</v>
      </c>
      <c r="D1119" s="155">
        <v>5400000</v>
      </c>
    </row>
    <row r="1120" spans="2:4">
      <c r="B1120" s="389" t="s">
        <v>338</v>
      </c>
      <c r="C1120" s="433" t="s">
        <v>320</v>
      </c>
      <c r="D1120" s="155">
        <v>80452000</v>
      </c>
    </row>
    <row r="1121" spans="1:10">
      <c r="B1121" s="391" t="s">
        <v>339</v>
      </c>
      <c r="C1121" s="846" t="s">
        <v>389</v>
      </c>
      <c r="D1121" s="155">
        <v>80008</v>
      </c>
    </row>
    <row r="1122" spans="1:10">
      <c r="B1122" s="391" t="s">
        <v>362</v>
      </c>
      <c r="C1122" s="846" t="s">
        <v>282</v>
      </c>
      <c r="D1122" s="155">
        <v>1000</v>
      </c>
    </row>
    <row r="1123" spans="1:10">
      <c r="B1123" s="391" t="s">
        <v>363</v>
      </c>
      <c r="C1123" s="846" t="s">
        <v>283</v>
      </c>
      <c r="D1123" s="155">
        <v>100000000</v>
      </c>
    </row>
    <row r="1124" spans="1:10">
      <c r="B1124" s="391" t="s">
        <v>364</v>
      </c>
      <c r="C1124" s="846" t="s">
        <v>284</v>
      </c>
      <c r="D1124" s="155">
        <v>450050</v>
      </c>
    </row>
    <row r="1125" spans="1:10">
      <c r="B1125" s="391" t="s">
        <v>365</v>
      </c>
      <c r="C1125" s="846" t="s">
        <v>317</v>
      </c>
      <c r="D1125" s="155">
        <v>54545</v>
      </c>
    </row>
    <row r="1126" spans="1:10">
      <c r="B1126" s="391" t="s">
        <v>366</v>
      </c>
      <c r="C1126" s="846" t="s">
        <v>320</v>
      </c>
      <c r="D1126" s="155">
        <v>34522555</v>
      </c>
    </row>
    <row r="1127" spans="1:10">
      <c r="B1127" s="391" t="s">
        <v>367</v>
      </c>
      <c r="C1127" s="846" t="s">
        <v>323</v>
      </c>
      <c r="D1127" s="155">
        <v>800084557</v>
      </c>
    </row>
    <row r="1128" spans="1:10">
      <c r="B1128" s="391" t="s">
        <v>368</v>
      </c>
      <c r="C1128" s="846" t="s">
        <v>278</v>
      </c>
      <c r="D1128" s="155">
        <v>4552547</v>
      </c>
    </row>
    <row r="1129" spans="1:10">
      <c r="B1129" s="391" t="s">
        <v>369</v>
      </c>
      <c r="C1129" s="846" t="s">
        <v>279</v>
      </c>
      <c r="D1129" s="155">
        <v>8450400</v>
      </c>
    </row>
    <row r="1130" spans="1:10">
      <c r="B1130" s="391" t="s">
        <v>370</v>
      </c>
      <c r="C1130" s="846" t="s">
        <v>280</v>
      </c>
      <c r="D1130" s="155">
        <v>4025520</v>
      </c>
    </row>
    <row r="1131" spans="1:10">
      <c r="B1131" s="391" t="s">
        <v>371</v>
      </c>
      <c r="C1131" s="846" t="s">
        <v>398</v>
      </c>
      <c r="D1131" s="155">
        <v>5542900</v>
      </c>
    </row>
    <row r="1132" spans="1:10">
      <c r="B1132" s="391" t="s">
        <v>372</v>
      </c>
      <c r="C1132" s="846" t="s">
        <v>282</v>
      </c>
      <c r="D1132" s="155">
        <v>10502411</v>
      </c>
    </row>
    <row r="1134" spans="1:10" ht="30.4" customHeight="1">
      <c r="A1134" s="960" t="s">
        <v>7</v>
      </c>
      <c r="B1134" s="961"/>
      <c r="C1134" s="961"/>
      <c r="D1134" s="961"/>
      <c r="E1134" s="961"/>
      <c r="F1134" s="961"/>
      <c r="G1134" s="961"/>
      <c r="H1134" s="961"/>
      <c r="I1134" s="961"/>
      <c r="J1134" s="962"/>
    </row>
    <row r="1136" spans="1:10">
      <c r="B1136" s="632"/>
      <c r="C1136" s="632"/>
      <c r="D1136" s="632"/>
      <c r="E1136" s="632"/>
    </row>
    <row r="1137" spans="1:6">
      <c r="B1137" s="1037" t="s">
        <v>415</v>
      </c>
      <c r="C1137" s="1037"/>
      <c r="D1137" s="1037"/>
      <c r="E1137" s="1037"/>
      <c r="F1137" s="647"/>
    </row>
    <row r="1138" spans="1:6">
      <c r="B1138" s="654"/>
      <c r="C1138" s="654"/>
      <c r="D1138" s="654"/>
      <c r="E1138" s="654"/>
    </row>
    <row r="1139" spans="1:6">
      <c r="A1139" s="633"/>
      <c r="B1139" s="852" t="s">
        <v>346</v>
      </c>
      <c r="C1139" s="853" t="s">
        <v>347</v>
      </c>
      <c r="D1139" s="853" t="s">
        <v>150</v>
      </c>
      <c r="E1139" s="854" t="s">
        <v>348</v>
      </c>
      <c r="F1139" s="647"/>
    </row>
    <row r="1140" spans="1:6">
      <c r="A1140" s="633"/>
      <c r="B1140" s="932" t="s">
        <v>350</v>
      </c>
      <c r="C1140" s="108">
        <v>40000</v>
      </c>
      <c r="D1140" s="108">
        <v>5</v>
      </c>
      <c r="E1140" s="931">
        <f>C1140*D1140</f>
        <v>200000</v>
      </c>
      <c r="F1140" s="647"/>
    </row>
    <row r="1141" spans="1:6">
      <c r="A1141" s="633"/>
      <c r="B1141" s="932" t="s">
        <v>351</v>
      </c>
      <c r="C1141" s="108">
        <v>850</v>
      </c>
      <c r="D1141" s="108">
        <v>10</v>
      </c>
      <c r="E1141" s="931">
        <f>C1141*D1141</f>
        <v>8500</v>
      </c>
      <c r="F1141" s="647"/>
    </row>
    <row r="1142" spans="1:6">
      <c r="A1142" s="633"/>
      <c r="B1142" s="932" t="s">
        <v>352</v>
      </c>
      <c r="C1142" s="108">
        <v>600</v>
      </c>
      <c r="D1142" s="108">
        <v>20</v>
      </c>
      <c r="E1142" s="931">
        <f>C1142*D1142</f>
        <v>12000</v>
      </c>
      <c r="F1142" s="647"/>
    </row>
    <row r="1143" spans="1:6">
      <c r="A1143" s="633"/>
      <c r="B1143" s="932" t="s">
        <v>353</v>
      </c>
      <c r="C1143" s="108">
        <v>35000</v>
      </c>
      <c r="D1143" s="108">
        <v>10</v>
      </c>
      <c r="E1143" s="931">
        <f>C1143*D1143</f>
        <v>350000</v>
      </c>
      <c r="F1143" s="647"/>
    </row>
    <row r="1144" spans="1:6">
      <c r="A1144" s="633"/>
      <c r="B1144" s="932" t="s">
        <v>352</v>
      </c>
      <c r="C1144" s="108">
        <v>600</v>
      </c>
      <c r="D1144" s="108">
        <v>5</v>
      </c>
      <c r="E1144" s="931">
        <f>C1144*D1144</f>
        <v>3000</v>
      </c>
      <c r="F1144" s="647"/>
    </row>
    <row r="1145" spans="1:6">
      <c r="A1145" s="633"/>
      <c r="B1145" s="932" t="s">
        <v>350</v>
      </c>
      <c r="C1145" s="108">
        <v>40000</v>
      </c>
      <c r="D1145" s="108">
        <v>50</v>
      </c>
      <c r="E1145" s="931">
        <f>C1145*D1145</f>
        <v>2000000</v>
      </c>
      <c r="F1145" s="647"/>
    </row>
    <row r="1146" spans="1:6">
      <c r="A1146" s="633"/>
      <c r="B1146" s="932" t="s">
        <v>351</v>
      </c>
      <c r="C1146" s="108">
        <v>850</v>
      </c>
      <c r="D1146" s="108">
        <v>40</v>
      </c>
      <c r="E1146" s="931">
        <f>C1146*D1146</f>
        <v>34000</v>
      </c>
      <c r="F1146" s="647"/>
    </row>
    <row r="1147" spans="1:6">
      <c r="A1147" s="633"/>
      <c r="B1147" s="932" t="s">
        <v>350</v>
      </c>
      <c r="C1147" s="108">
        <v>40000</v>
      </c>
      <c r="D1147" s="108">
        <v>120</v>
      </c>
      <c r="E1147" s="931">
        <f>C1147*D1147</f>
        <v>4800000</v>
      </c>
      <c r="F1147" s="647"/>
    </row>
    <row r="1148" spans="1:6">
      <c r="A1148" s="633"/>
      <c r="B1148" s="932" t="s">
        <v>352</v>
      </c>
      <c r="C1148" s="108">
        <v>600</v>
      </c>
      <c r="D1148" s="108">
        <v>100</v>
      </c>
      <c r="E1148" s="931">
        <f>C1148*D1148</f>
        <v>60000</v>
      </c>
      <c r="F1148" s="647"/>
    </row>
    <row r="1149" spans="1:6">
      <c r="A1149" s="633"/>
      <c r="B1149" s="932" t="s">
        <v>351</v>
      </c>
      <c r="C1149" s="108">
        <v>850</v>
      </c>
      <c r="D1149" s="108">
        <v>12</v>
      </c>
      <c r="E1149" s="931">
        <f>C1149*D1149</f>
        <v>10200</v>
      </c>
      <c r="F1149" s="647"/>
    </row>
    <row r="1150" spans="1:6">
      <c r="A1150" s="633"/>
      <c r="B1150" s="855" t="s">
        <v>353</v>
      </c>
      <c r="C1150" s="722">
        <v>35000</v>
      </c>
      <c r="D1150" s="722">
        <v>10</v>
      </c>
      <c r="E1150" s="711">
        <f>C1150*D1150</f>
        <v>350000</v>
      </c>
      <c r="F1150" s="647"/>
    </row>
    <row r="1151" spans="1:6">
      <c r="B1151" s="649"/>
      <c r="C1151" s="649"/>
      <c r="D1151" s="649"/>
      <c r="E1151" s="649"/>
    </row>
    <row r="1152" spans="1:6" ht="17.25" customHeight="1"/>
    <row r="1153" spans="1:10">
      <c r="B1153" s="856" t="s">
        <v>346</v>
      </c>
      <c r="C1153" s="857" t="s">
        <v>347</v>
      </c>
      <c r="D1153" s="857" t="s">
        <v>150</v>
      </c>
      <c r="E1153" s="858" t="s">
        <v>348</v>
      </c>
    </row>
    <row r="1154" spans="1:10">
      <c r="B1154" s="859" t="s">
        <v>350</v>
      </c>
      <c r="C1154" s="400">
        <v>40000</v>
      </c>
      <c r="D1154" s="400">
        <v>5</v>
      </c>
      <c r="E1154" s="860">
        <f>C1154*D1154</f>
        <v>200000</v>
      </c>
    </row>
    <row r="1155" spans="1:10">
      <c r="B1155" s="932" t="s">
        <v>351</v>
      </c>
      <c r="C1155" s="108">
        <v>850</v>
      </c>
      <c r="D1155" s="108">
        <v>10</v>
      </c>
      <c r="E1155" s="931">
        <f>C1155*D1155</f>
        <v>8500</v>
      </c>
    </row>
    <row r="1156" spans="1:10">
      <c r="B1156" s="932" t="s">
        <v>352</v>
      </c>
      <c r="C1156" s="108">
        <v>600</v>
      </c>
      <c r="D1156" s="108">
        <v>20</v>
      </c>
      <c r="E1156" s="931">
        <f>C1156*D1156</f>
        <v>12000</v>
      </c>
    </row>
    <row r="1157" spans="1:10">
      <c r="B1157" s="932" t="s">
        <v>353</v>
      </c>
      <c r="C1157" s="108">
        <v>35000</v>
      </c>
      <c r="D1157" s="108">
        <v>10</v>
      </c>
      <c r="E1157" s="931">
        <f>C1157*D1157</f>
        <v>350000</v>
      </c>
    </row>
    <row r="1158" spans="1:10">
      <c r="B1158" s="932" t="s">
        <v>352</v>
      </c>
      <c r="C1158" s="108">
        <v>600</v>
      </c>
      <c r="D1158" s="108">
        <v>5</v>
      </c>
      <c r="E1158" s="931">
        <f>C1158*D1158</f>
        <v>3000</v>
      </c>
    </row>
    <row r="1159" spans="1:10">
      <c r="B1159" s="932" t="s">
        <v>350</v>
      </c>
      <c r="C1159" s="108">
        <v>40000</v>
      </c>
      <c r="D1159" s="108">
        <v>50</v>
      </c>
      <c r="E1159" s="931">
        <f>C1159*D1159</f>
        <v>2000000</v>
      </c>
    </row>
    <row r="1160" spans="1:10">
      <c r="B1160" s="932" t="s">
        <v>351</v>
      </c>
      <c r="C1160" s="108">
        <v>850</v>
      </c>
      <c r="D1160" s="108">
        <v>40</v>
      </c>
      <c r="E1160" s="931">
        <f>C1160*D1160</f>
        <v>34000</v>
      </c>
    </row>
    <row r="1161" spans="1:10">
      <c r="B1161" s="932" t="s">
        <v>350</v>
      </c>
      <c r="C1161" s="108">
        <v>40000</v>
      </c>
      <c r="D1161" s="108">
        <v>120</v>
      </c>
      <c r="E1161" s="931">
        <f>C1161*D1161</f>
        <v>4800000</v>
      </c>
    </row>
    <row r="1162" spans="1:10">
      <c r="B1162" s="932" t="s">
        <v>352</v>
      </c>
      <c r="C1162" s="108">
        <v>600</v>
      </c>
      <c r="D1162" s="108">
        <v>100</v>
      </c>
      <c r="E1162" s="931">
        <f>C1162*D1162</f>
        <v>60000</v>
      </c>
    </row>
    <row r="1163" spans="1:10">
      <c r="B1163" s="932" t="s">
        <v>351</v>
      </c>
      <c r="C1163" s="108">
        <v>850</v>
      </c>
      <c r="D1163" s="108">
        <v>12</v>
      </c>
      <c r="E1163" s="931">
        <f>C1163*D1163</f>
        <v>10200</v>
      </c>
    </row>
    <row r="1164" spans="1:10">
      <c r="B1164" s="855" t="s">
        <v>353</v>
      </c>
      <c r="C1164" s="722">
        <v>35000</v>
      </c>
      <c r="D1164" s="722">
        <v>10</v>
      </c>
      <c r="E1164" s="711">
        <f>C1164*D1164</f>
        <v>350000</v>
      </c>
    </row>
    <row r="1167" spans="1:10">
      <c r="A1167" s="960" t="s">
        <v>416</v>
      </c>
      <c r="B1167" s="961"/>
      <c r="C1167" s="961"/>
      <c r="D1167" s="961"/>
      <c r="E1167" s="961"/>
      <c r="F1167" s="961"/>
      <c r="G1167" s="961"/>
      <c r="H1167" s="961"/>
      <c r="I1167" s="961"/>
      <c r="J1167" s="962"/>
    </row>
    <row r="1169" spans="2:6">
      <c r="B1169" s="969" t="s">
        <v>417</v>
      </c>
      <c r="C1169" s="970"/>
      <c r="D1169" s="970"/>
      <c r="E1169" s="971"/>
    </row>
    <row r="1170" spans="2:6">
      <c r="F1170" s="602" t="s">
        <v>418</v>
      </c>
    </row>
    <row r="1171" spans="2:6" ht="36.75" customHeight="1">
      <c r="B1171" s="861" t="s">
        <v>417</v>
      </c>
      <c r="C1171" s="862" t="s">
        <v>417</v>
      </c>
      <c r="D1171" s="863" t="s">
        <v>417</v>
      </c>
      <c r="E1171" s="864" t="s">
        <v>417</v>
      </c>
    </row>
    <row r="1173" spans="2:6">
      <c r="B1173" s="826" t="s">
        <v>346</v>
      </c>
      <c r="C1173" s="827" t="s">
        <v>347</v>
      </c>
      <c r="D1173" s="828" t="s">
        <v>150</v>
      </c>
      <c r="E1173" s="829" t="s">
        <v>348</v>
      </c>
    </row>
    <row r="1174" spans="2:6">
      <c r="B1174" s="831" t="s">
        <v>350</v>
      </c>
      <c r="C1174" s="865">
        <v>40000</v>
      </c>
      <c r="D1174" s="832">
        <v>5</v>
      </c>
      <c r="E1174" s="866">
        <f>C1174*D1174</f>
        <v>200000</v>
      </c>
    </row>
    <row r="1175" spans="2:6">
      <c r="B1175" s="867" t="s">
        <v>351</v>
      </c>
      <c r="C1175" s="868">
        <v>850</v>
      </c>
      <c r="D1175" s="808">
        <v>10</v>
      </c>
      <c r="E1175" s="836">
        <f>C1175*D1175</f>
        <v>8500</v>
      </c>
    </row>
    <row r="1176" spans="2:6">
      <c r="B1176" s="834" t="s">
        <v>352</v>
      </c>
      <c r="C1176" s="869">
        <v>600</v>
      </c>
      <c r="D1176" s="808">
        <v>20</v>
      </c>
      <c r="E1176" s="836">
        <f>C1176*D1176</f>
        <v>12000</v>
      </c>
    </row>
    <row r="1177" spans="2:6">
      <c r="B1177" s="870" t="s">
        <v>353</v>
      </c>
      <c r="C1177" s="869">
        <v>35000</v>
      </c>
      <c r="D1177" s="808">
        <v>10</v>
      </c>
      <c r="E1177" s="836">
        <f>C1177*D1177</f>
        <v>350000</v>
      </c>
    </row>
    <row r="1178" spans="2:6">
      <c r="B1178" s="834" t="s">
        <v>352</v>
      </c>
      <c r="C1178" s="871">
        <v>600</v>
      </c>
      <c r="D1178" s="808">
        <v>5</v>
      </c>
      <c r="E1178" s="872">
        <f>C1178*D1178</f>
        <v>3000</v>
      </c>
    </row>
    <row r="1179" spans="2:6">
      <c r="B1179" s="873" t="s">
        <v>350</v>
      </c>
      <c r="C1179" s="871">
        <v>40000</v>
      </c>
      <c r="D1179" s="808">
        <v>50</v>
      </c>
      <c r="E1179" s="836">
        <f>C1179*D1179</f>
        <v>2000000</v>
      </c>
    </row>
    <row r="1180" spans="2:6">
      <c r="B1180" s="834" t="s">
        <v>351</v>
      </c>
      <c r="C1180" s="874">
        <v>850</v>
      </c>
      <c r="D1180" s="808">
        <v>40</v>
      </c>
      <c r="E1180" s="836">
        <f>C1180*D1180</f>
        <v>34000</v>
      </c>
    </row>
    <row r="1181" spans="2:6">
      <c r="B1181" s="875" t="s">
        <v>350</v>
      </c>
      <c r="C1181" s="874">
        <v>40000</v>
      </c>
      <c r="D1181" s="808">
        <v>120</v>
      </c>
      <c r="E1181" s="876">
        <f>C1181*D1181</f>
        <v>4800000</v>
      </c>
    </row>
    <row r="1182" spans="2:6">
      <c r="B1182" s="834" t="s">
        <v>352</v>
      </c>
      <c r="C1182" s="877">
        <v>600</v>
      </c>
      <c r="D1182" s="808">
        <v>100</v>
      </c>
      <c r="E1182" s="836">
        <f>C1182*D1182</f>
        <v>60000</v>
      </c>
    </row>
    <row r="1183" spans="2:6">
      <c r="B1183" s="878" t="s">
        <v>351</v>
      </c>
      <c r="C1183" s="877">
        <v>850</v>
      </c>
      <c r="D1183" s="808">
        <v>12</v>
      </c>
      <c r="E1183" s="836">
        <f>C1183*D1183</f>
        <v>10200</v>
      </c>
    </row>
    <row r="1185" spans="1:10">
      <c r="B1185" s="826" t="s">
        <v>346</v>
      </c>
      <c r="C1185" s="827" t="s">
        <v>347</v>
      </c>
      <c r="D1185" s="828" t="s">
        <v>150</v>
      </c>
      <c r="E1185" s="829" t="s">
        <v>348</v>
      </c>
    </row>
    <row r="1186" spans="1:10">
      <c r="B1186" s="831" t="s">
        <v>350</v>
      </c>
      <c r="C1186" s="865">
        <v>40000</v>
      </c>
      <c r="D1186" s="832">
        <v>5</v>
      </c>
      <c r="E1186" s="866">
        <f>C1186*D1186</f>
        <v>200000</v>
      </c>
    </row>
    <row r="1187" spans="1:10">
      <c r="B1187" s="867" t="s">
        <v>351</v>
      </c>
      <c r="C1187" s="868">
        <v>850</v>
      </c>
      <c r="D1187" s="808">
        <v>10</v>
      </c>
      <c r="E1187" s="836">
        <f>C1187*D1187</f>
        <v>8500</v>
      </c>
    </row>
    <row r="1188" spans="1:10">
      <c r="B1188" s="834" t="s">
        <v>352</v>
      </c>
      <c r="C1188" s="869">
        <v>600</v>
      </c>
      <c r="D1188" s="808">
        <v>20</v>
      </c>
      <c r="E1188" s="836">
        <f>C1188*D1188</f>
        <v>12000</v>
      </c>
    </row>
    <row r="1189" spans="1:10">
      <c r="B1189" s="870" t="s">
        <v>353</v>
      </c>
      <c r="C1189" s="869">
        <v>35000</v>
      </c>
      <c r="D1189" s="808">
        <v>10</v>
      </c>
      <c r="E1189" s="836">
        <f>C1189*D1189</f>
        <v>350000</v>
      </c>
    </row>
    <row r="1190" spans="1:10">
      <c r="B1190" s="834" t="s">
        <v>352</v>
      </c>
      <c r="C1190" s="871">
        <v>600</v>
      </c>
      <c r="D1190" s="808">
        <v>5</v>
      </c>
      <c r="E1190" s="872">
        <f>C1190*D1190</f>
        <v>3000</v>
      </c>
    </row>
    <row r="1191" spans="1:10" hidden="1">
      <c r="B1191" s="873" t="s">
        <v>350</v>
      </c>
      <c r="C1191" s="871">
        <v>40000</v>
      </c>
      <c r="D1191" s="808">
        <v>50</v>
      </c>
      <c r="E1191" s="836">
        <f>C1191*D1191</f>
        <v>2000000</v>
      </c>
    </row>
    <row r="1192" spans="1:10">
      <c r="B1192" s="834" t="s">
        <v>351</v>
      </c>
      <c r="C1192" s="874">
        <v>850</v>
      </c>
      <c r="D1192" s="808">
        <v>40</v>
      </c>
      <c r="E1192" s="836">
        <f>C1192*D1192</f>
        <v>34000</v>
      </c>
    </row>
    <row r="1193" spans="1:10">
      <c r="B1193" s="875" t="s">
        <v>350</v>
      </c>
      <c r="C1193" s="874">
        <v>40000</v>
      </c>
      <c r="D1193" s="808">
        <v>120</v>
      </c>
      <c r="E1193" s="876">
        <f>C1193*D1193</f>
        <v>4800000</v>
      </c>
    </row>
    <row r="1194" spans="1:10">
      <c r="B1194" s="834" t="s">
        <v>352</v>
      </c>
      <c r="C1194" s="877">
        <v>600</v>
      </c>
      <c r="D1194" s="808">
        <v>100</v>
      </c>
      <c r="E1194" s="836">
        <f>C1194*D1194</f>
        <v>60000</v>
      </c>
    </row>
    <row r="1195" spans="1:10">
      <c r="B1195" s="878" t="s">
        <v>351</v>
      </c>
      <c r="C1195" s="877">
        <v>850</v>
      </c>
      <c r="D1195" s="808">
        <v>12</v>
      </c>
      <c r="E1195" s="836">
        <f>C1195*D1195</f>
        <v>10200</v>
      </c>
    </row>
    <row r="1197" spans="1:10" ht="30.4" customHeight="1">
      <c r="A1197" s="960" t="s">
        <v>7</v>
      </c>
      <c r="B1197" s="961"/>
      <c r="C1197" s="961"/>
      <c r="D1197" s="961"/>
      <c r="E1197" s="961"/>
      <c r="F1197" s="961"/>
      <c r="G1197" s="961"/>
      <c r="H1197" s="961"/>
      <c r="I1197" s="961"/>
      <c r="J1197" s="962"/>
    </row>
    <row r="1198" spans="1:10">
      <c r="C1198" s="632"/>
      <c r="D1198" s="632"/>
      <c r="E1198" s="632"/>
      <c r="F1198" s="632"/>
    </row>
    <row r="1199" spans="1:10" ht="27" customHeight="1">
      <c r="B1199" s="1039" t="s">
        <v>419</v>
      </c>
      <c r="C1199" s="1040"/>
      <c r="D1199" s="1040"/>
      <c r="E1199" s="1041"/>
      <c r="F1199" s="647"/>
    </row>
    <row r="1200" spans="1:10" ht="20.25" customHeight="1">
      <c r="B1200" s="1042" t="s">
        <v>420</v>
      </c>
      <c r="C1200" s="1043"/>
      <c r="D1200" s="1043"/>
      <c r="E1200" s="879"/>
      <c r="F1200" s="647"/>
    </row>
    <row r="1201" spans="2:7">
      <c r="G1201" s="647"/>
    </row>
    <row r="1202" spans="2:7">
      <c r="B1202" s="880" t="s">
        <v>421</v>
      </c>
      <c r="C1202" s="828" t="s">
        <v>422</v>
      </c>
      <c r="D1202" s="881" t="s">
        <v>423</v>
      </c>
      <c r="E1202" s="881" t="s">
        <v>424</v>
      </c>
      <c r="G1202" s="647"/>
    </row>
    <row r="1203" spans="2:7">
      <c r="B1203" s="435" t="s">
        <v>16</v>
      </c>
      <c r="C1203" s="433" t="s">
        <v>425</v>
      </c>
      <c r="D1203" s="433" t="str">
        <f>CONCATENATE(B1203,C1203)</f>
        <v xml:space="preserve">Rahul Sharma </v>
      </c>
      <c r="E1203" s="433" t="str">
        <f>CONCATENATE(B1203&amp;" "&amp;C1203)</f>
        <v xml:space="preserve">Rahul  Sharma </v>
      </c>
      <c r="G1203" s="647"/>
    </row>
    <row r="1204" spans="2:7">
      <c r="B1204" s="846" t="s">
        <v>426</v>
      </c>
      <c r="C1204" s="433" t="s">
        <v>427</v>
      </c>
      <c r="D1204" s="433" t="str">
        <f>CONCATENATE(B1204,C1204)</f>
        <v xml:space="preserve">Rohit Verma </v>
      </c>
      <c r="E1204" s="433" t="str">
        <f>CONCATENATE(B1204&amp;" "&amp;C1204)</f>
        <v xml:space="preserve">Rohit  Verma </v>
      </c>
      <c r="G1204" s="647"/>
    </row>
    <row r="1205" spans="2:7">
      <c r="B1205" s="846" t="s">
        <v>428</v>
      </c>
      <c r="C1205" s="433" t="s">
        <v>429</v>
      </c>
      <c r="D1205" s="433" t="str">
        <f>CONCATENATE(B1205,C1205)</f>
        <v>Priya Saini</v>
      </c>
      <c r="E1205" s="433" t="str">
        <f>CONCATENATE(B1205&amp;" "&amp;C1205)</f>
        <v>Priya  Saini</v>
      </c>
      <c r="G1205" s="647"/>
    </row>
    <row r="1206" spans="2:7">
      <c r="B1206" s="846" t="s">
        <v>430</v>
      </c>
      <c r="C1206" s="433" t="s">
        <v>429</v>
      </c>
      <c r="D1206" s="433" t="str">
        <f>CONCATENATE(B1206,C1206)</f>
        <v>Sahil Saini</v>
      </c>
      <c r="E1206" s="433" t="str">
        <f>CONCATENATE(B1206&amp;" "&amp;C1206)</f>
        <v>Sahil  Saini</v>
      </c>
      <c r="F1206" s="846"/>
      <c r="G1206" s="647"/>
    </row>
    <row r="1207" spans="2:7">
      <c r="B1207" s="846" t="s">
        <v>431</v>
      </c>
      <c r="C1207" s="433" t="s">
        <v>432</v>
      </c>
      <c r="D1207" s="433" t="str">
        <f>CONCATENATE(B1207,C1207)</f>
        <v>Shiwani Dhiman</v>
      </c>
      <c r="E1207" s="433" t="str">
        <f>CONCATENATE(B1207&amp;" "&amp;C1207)</f>
        <v>Shiwani  Dhiman</v>
      </c>
      <c r="F1207" s="846"/>
      <c r="G1207" s="647"/>
    </row>
    <row r="1208" spans="2:7">
      <c r="B1208" s="846" t="s">
        <v>433</v>
      </c>
      <c r="C1208" s="433" t="s">
        <v>434</v>
      </c>
      <c r="D1208" s="433" t="str">
        <f>CONCATENATE(B1208,C1208)</f>
        <v>RaghavMishra</v>
      </c>
      <c r="E1208" s="433" t="str">
        <f>CONCATENATE(B1208&amp;" "&amp;C1208)</f>
        <v>Raghav Mishra</v>
      </c>
      <c r="G1208" s="647"/>
    </row>
    <row r="1209" spans="2:7">
      <c r="B1209" s="846" t="s">
        <v>4</v>
      </c>
      <c r="C1209" s="433" t="s">
        <v>435</v>
      </c>
      <c r="D1209" s="433" t="str">
        <f>CONCATENATE(B1209,C1209)</f>
        <v>AnkushChauhan</v>
      </c>
      <c r="E1209" s="433" t="str">
        <f>CONCATENATE(B1209&amp;" "&amp;C1209)</f>
        <v>Ankush Chauhan</v>
      </c>
      <c r="G1209" s="647"/>
    </row>
    <row r="1210" spans="2:7">
      <c r="B1210" s="846" t="s">
        <v>436</v>
      </c>
      <c r="C1210" s="433" t="s">
        <v>434</v>
      </c>
      <c r="D1210" s="433" t="str">
        <f>CONCATENATE(B1210,C1210)</f>
        <v>Ajay Mishra</v>
      </c>
      <c r="E1210" s="433" t="str">
        <f>CONCATENATE(B1210&amp;" "&amp;C1210)</f>
        <v>Ajay  Mishra</v>
      </c>
      <c r="G1210" s="647"/>
    </row>
    <row r="1211" spans="2:7">
      <c r="B1211" s="846" t="s">
        <v>437</v>
      </c>
      <c r="C1211" s="433" t="s">
        <v>438</v>
      </c>
      <c r="D1211" s="433" t="str">
        <f>CONCATENATE(B1211,C1211)</f>
        <v>Kunal Pande</v>
      </c>
      <c r="E1211" s="433" t="str">
        <f>CONCATENATE(B1211&amp;" "&amp;C1211)</f>
        <v>Kunal  Pande</v>
      </c>
      <c r="G1211" s="647"/>
    </row>
    <row r="1212" spans="2:7">
      <c r="B1212" s="846" t="s">
        <v>439</v>
      </c>
      <c r="C1212" s="433" t="s">
        <v>440</v>
      </c>
      <c r="D1212" s="433" t="str">
        <f>CONCATENATE(B1212,C1212)</f>
        <v>BalinderSingh</v>
      </c>
      <c r="E1212" s="433" t="str">
        <f>CONCATENATE(B1212&amp;" "&amp;C1212)</f>
        <v>Balinder Singh</v>
      </c>
      <c r="G1212" s="647"/>
    </row>
    <row r="1213" spans="2:7">
      <c r="B1213" s="846" t="s">
        <v>441</v>
      </c>
      <c r="C1213" s="433" t="s">
        <v>427</v>
      </c>
      <c r="D1213" s="433" t="str">
        <f>CONCATENATE(B1213,C1213)</f>
        <v xml:space="preserve">AmanVerma </v>
      </c>
      <c r="E1213" s="433" t="str">
        <f>CONCATENATE(B1213&amp;" "&amp;C1213)</f>
        <v xml:space="preserve">Aman Verma </v>
      </c>
      <c r="G1213" s="647"/>
    </row>
    <row r="1214" spans="2:7">
      <c r="B1214" s="846" t="s">
        <v>262</v>
      </c>
      <c r="C1214" s="433" t="s">
        <v>442</v>
      </c>
      <c r="D1214" s="433" t="str">
        <f>CONCATENATE(B1214,C1214)</f>
        <v>TusharTaak</v>
      </c>
      <c r="E1214" s="433" t="str">
        <f>CONCATENATE(B1214&amp;" "&amp;C1214)</f>
        <v>Tushar Taak</v>
      </c>
      <c r="G1214" s="647"/>
    </row>
    <row r="1215" spans="2:7">
      <c r="B1215" s="846" t="s">
        <v>443</v>
      </c>
      <c r="C1215" s="433" t="s">
        <v>429</v>
      </c>
      <c r="D1215" s="433" t="str">
        <f>CONCATENATE(B1215,C1215)</f>
        <v>Lalit Saini</v>
      </c>
      <c r="E1215" s="433" t="str">
        <f>CONCATENATE(B1215&amp;" "&amp;C1215)</f>
        <v>Lalit  Saini</v>
      </c>
      <c r="G1215" s="647"/>
    </row>
    <row r="1216" spans="2:7">
      <c r="B1216" s="846" t="s">
        <v>444</v>
      </c>
      <c r="C1216" s="433" t="s">
        <v>445</v>
      </c>
      <c r="D1216" s="433" t="str">
        <f>CONCATENATE(B1216,C1216)</f>
        <v>AnagdYadav</v>
      </c>
      <c r="E1216" s="433" t="str">
        <f>CONCATENATE(B1216&amp;" "&amp;C1216)</f>
        <v>Anagd Yadav</v>
      </c>
      <c r="G1216" s="647"/>
    </row>
    <row r="1217" spans="2:7">
      <c r="F1217" s="480"/>
      <c r="G1217" s="647"/>
    </row>
    <row r="1218" spans="2:7">
      <c r="C1218" s="1044" t="s">
        <v>446</v>
      </c>
      <c r="D1218" s="1045"/>
      <c r="E1218" s="1046"/>
      <c r="G1218" s="647"/>
    </row>
    <row r="1219" spans="2:7">
      <c r="C1219" s="966" t="s">
        <v>447</v>
      </c>
      <c r="D1219" s="967"/>
      <c r="E1219" s="968"/>
      <c r="G1219" s="647"/>
    </row>
    <row r="1220" spans="2:7">
      <c r="B1220" s="633"/>
      <c r="C1220" s="649"/>
      <c r="D1220" s="649"/>
      <c r="E1220" s="647"/>
      <c r="G1220" s="647"/>
    </row>
    <row r="1221" spans="2:7">
      <c r="B1221" s="633"/>
      <c r="C1221" s="828" t="s">
        <v>11</v>
      </c>
      <c r="E1221" s="828" t="s">
        <v>448</v>
      </c>
      <c r="G1221" s="647"/>
    </row>
    <row r="1222" spans="2:7">
      <c r="B1222" s="633"/>
      <c r="C1222" s="882" t="s">
        <v>279</v>
      </c>
      <c r="E1222" s="108">
        <f>LEN(C1222)</f>
        <v>12</v>
      </c>
      <c r="G1222" s="647"/>
    </row>
    <row r="1223" spans="2:7">
      <c r="B1223" s="633"/>
      <c r="C1223" s="882" t="s">
        <v>449</v>
      </c>
      <c r="E1223" s="108">
        <f>LEN(C1223)</f>
        <v>10</v>
      </c>
      <c r="G1223" s="647"/>
    </row>
    <row r="1224" spans="2:7">
      <c r="B1224" s="633"/>
      <c r="C1224" s="882" t="s">
        <v>450</v>
      </c>
      <c r="E1224" s="108">
        <f>LEN(C1224)</f>
        <v>12</v>
      </c>
      <c r="G1224" s="647"/>
    </row>
    <row r="1225" spans="2:7">
      <c r="B1225" s="633"/>
      <c r="C1225" s="882" t="s">
        <v>278</v>
      </c>
      <c r="E1225" s="108">
        <f>LEN(C1225)</f>
        <v>11</v>
      </c>
    </row>
    <row r="1226" spans="2:7">
      <c r="B1226" s="633"/>
      <c r="C1226" s="882" t="s">
        <v>451</v>
      </c>
      <c r="E1226" s="108">
        <f>LEN(C1226)</f>
        <v>11</v>
      </c>
    </row>
    <row r="1227" spans="2:7">
      <c r="B1227" s="633"/>
      <c r="C1227" s="882" t="s">
        <v>452</v>
      </c>
      <c r="E1227" s="108">
        <f>LEN(C1227)</f>
        <v>14</v>
      </c>
    </row>
    <row r="1228" spans="2:7">
      <c r="B1228" s="633"/>
      <c r="C1228" s="882" t="s">
        <v>453</v>
      </c>
      <c r="E1228" s="108">
        <f>LEN(C1228)</f>
        <v>13</v>
      </c>
    </row>
    <row r="1229" spans="2:7">
      <c r="C1229" s="882" t="s">
        <v>281</v>
      </c>
      <c r="E1229" s="108">
        <f>LEN(C1229)</f>
        <v>14</v>
      </c>
    </row>
    <row r="1230" spans="2:7">
      <c r="C1230" s="882" t="s">
        <v>454</v>
      </c>
      <c r="E1230" s="108">
        <f>LEN(C1230)</f>
        <v>11</v>
      </c>
    </row>
    <row r="1231" spans="2:7">
      <c r="C1231" s="632"/>
      <c r="D1231" s="632"/>
      <c r="E1231" s="632"/>
    </row>
    <row r="1232" spans="2:7">
      <c r="B1232" s="633"/>
      <c r="C1232" s="969" t="s">
        <v>455</v>
      </c>
      <c r="D1232" s="970"/>
      <c r="E1232" s="971"/>
      <c r="F1232" s="647"/>
    </row>
    <row r="1233" spans="2:6">
      <c r="C1233" s="966" t="s">
        <v>456</v>
      </c>
      <c r="D1233" s="967"/>
      <c r="E1233" s="968"/>
      <c r="F1233" s="647"/>
    </row>
    <row r="1234" spans="2:6">
      <c r="C1234" s="649"/>
      <c r="D1234" s="649"/>
      <c r="E1234" s="649"/>
    </row>
    <row r="1235" spans="2:6">
      <c r="C1235" s="828" t="s">
        <v>11</v>
      </c>
      <c r="E1235" s="881" t="s">
        <v>457</v>
      </c>
    </row>
    <row r="1236" spans="2:6">
      <c r="C1236" s="882" t="s">
        <v>458</v>
      </c>
      <c r="E1236" s="882" t="str">
        <f>TRIM(C1236)</f>
        <v>Rahul Sharma</v>
      </c>
    </row>
    <row r="1237" spans="2:6">
      <c r="C1237" s="882" t="s">
        <v>459</v>
      </c>
      <c r="E1237" s="882" t="str">
        <f>TRIM(C1237)</f>
        <v>Aman Verma</v>
      </c>
    </row>
    <row r="1238" spans="2:6">
      <c r="C1238" s="882" t="s">
        <v>460</v>
      </c>
      <c r="E1238" s="882" t="str">
        <f>TRIM(C1238)</f>
        <v>Kartik Saini</v>
      </c>
    </row>
    <row r="1239" spans="2:6">
      <c r="C1239" s="882" t="s">
        <v>461</v>
      </c>
      <c r="E1239" s="882" t="str">
        <f>TRIM(C1239)</f>
        <v>Tushar Taak</v>
      </c>
    </row>
    <row r="1240" spans="2:6">
      <c r="C1240" s="882" t="s">
        <v>462</v>
      </c>
      <c r="E1240" s="882" t="str">
        <f>TRIM(C1240)</f>
        <v>Lalita Saini</v>
      </c>
    </row>
    <row r="1241" spans="2:6">
      <c r="C1241" s="882" t="s">
        <v>463</v>
      </c>
      <c r="E1241" s="882" t="str">
        <f>TRIM(C1241)</f>
        <v>Balinder Singh</v>
      </c>
    </row>
    <row r="1242" spans="2:6">
      <c r="C1242" s="882" t="s">
        <v>464</v>
      </c>
      <c r="E1242" s="882" t="str">
        <f>TRIM(C1242)</f>
        <v>Kunal Pandiya</v>
      </c>
    </row>
    <row r="1243" spans="2:6">
      <c r="C1243" s="882" t="s">
        <v>465</v>
      </c>
      <c r="E1243" s="882" t="str">
        <f>TRIM(C1243)</f>
        <v>Shalini Dhiman</v>
      </c>
    </row>
    <row r="1244" spans="2:6">
      <c r="C1244" s="882" t="s">
        <v>466</v>
      </c>
      <c r="E1244" s="882" t="str">
        <f>TRIM(C1244)</f>
        <v>Priya Verma</v>
      </c>
    </row>
    <row r="1245" spans="2:6">
      <c r="B1245" s="633"/>
      <c r="C1245" s="649"/>
      <c r="D1245" s="649"/>
    </row>
    <row r="1246" spans="2:6">
      <c r="B1246" s="633"/>
      <c r="C1246" s="1133" t="s">
        <v>467</v>
      </c>
      <c r="D1246" s="1134"/>
      <c r="E1246" s="1135"/>
    </row>
    <row r="1247" spans="2:6">
      <c r="B1247" s="633"/>
      <c r="C1247" s="966" t="s">
        <v>468</v>
      </c>
      <c r="D1247" s="967"/>
      <c r="E1247" s="968"/>
    </row>
    <row r="1248" spans="2:6">
      <c r="B1248" s="633"/>
    </row>
    <row r="1249" spans="2:6">
      <c r="B1249" s="633"/>
      <c r="C1249" s="828" t="s">
        <v>11</v>
      </c>
      <c r="E1249" s="881" t="s">
        <v>467</v>
      </c>
    </row>
    <row r="1250" spans="2:6">
      <c r="B1250" s="633"/>
      <c r="C1250" s="882" t="s">
        <v>469</v>
      </c>
      <c r="E1250" s="108" t="str">
        <f>PROPER(C1250)</f>
        <v>Rahul Sharma</v>
      </c>
    </row>
    <row r="1251" spans="2:6">
      <c r="B1251" s="633"/>
      <c r="C1251" s="882" t="s">
        <v>470</v>
      </c>
      <c r="E1251" s="108" t="str">
        <f>PROPER(C1251)</f>
        <v>Aman Verma</v>
      </c>
    </row>
    <row r="1252" spans="2:6">
      <c r="B1252" s="633"/>
      <c r="C1252" s="882" t="s">
        <v>471</v>
      </c>
      <c r="E1252" s="108" t="str">
        <f>PROPER(C1252)</f>
        <v>Kartik Saini</v>
      </c>
    </row>
    <row r="1253" spans="2:6">
      <c r="B1253" s="633"/>
      <c r="C1253" s="882" t="s">
        <v>472</v>
      </c>
      <c r="E1253" s="108" t="str">
        <f>PROPER(C1253)</f>
        <v>Tushar Taak</v>
      </c>
    </row>
    <row r="1254" spans="2:6">
      <c r="B1254" s="633"/>
      <c r="C1254" s="882" t="s">
        <v>473</v>
      </c>
      <c r="E1254" s="108" t="str">
        <f>PROPER(C1254)</f>
        <v>Lalit Saini</v>
      </c>
    </row>
    <row r="1255" spans="2:6">
      <c r="B1255" s="633"/>
      <c r="C1255" s="882" t="s">
        <v>474</v>
      </c>
      <c r="E1255" s="108" t="str">
        <f>PROPER(C1255)</f>
        <v>Balinder Singh</v>
      </c>
    </row>
    <row r="1256" spans="2:6">
      <c r="B1256" s="633"/>
      <c r="C1256" s="882" t="s">
        <v>475</v>
      </c>
      <c r="E1256" s="108" t="str">
        <f>PROPER(C1256)</f>
        <v>Kunal Pandiya</v>
      </c>
    </row>
    <row r="1257" spans="2:6">
      <c r="B1257" s="633"/>
      <c r="C1257" s="882" t="s">
        <v>476</v>
      </c>
      <c r="E1257" s="108" t="str">
        <f>PROPER(C1257)</f>
        <v>Shalini Dhiman</v>
      </c>
    </row>
    <row r="1258" spans="2:6">
      <c r="B1258" s="633"/>
      <c r="C1258" s="882" t="s">
        <v>477</v>
      </c>
      <c r="E1258" s="108" t="str">
        <f>PROPER(C1258)</f>
        <v>Priya Verma</v>
      </c>
    </row>
    <row r="1259" spans="2:6">
      <c r="B1259" s="633"/>
    </row>
    <row r="1260" spans="2:6">
      <c r="B1260" s="633"/>
      <c r="C1260" s="963" t="s">
        <v>478</v>
      </c>
      <c r="D1260" s="964"/>
      <c r="E1260" s="964"/>
      <c r="F1260" s="965"/>
    </row>
    <row r="1261" spans="2:6">
      <c r="B1261" s="633"/>
      <c r="C1261" s="972" t="s">
        <v>479</v>
      </c>
      <c r="D1261" s="973"/>
      <c r="E1261" s="973"/>
      <c r="F1261" s="974"/>
    </row>
    <row r="1262" spans="2:6">
      <c r="B1262" s="633"/>
    </row>
    <row r="1263" spans="2:6">
      <c r="B1263" s="633"/>
      <c r="C1263" s="828" t="s">
        <v>480</v>
      </c>
      <c r="D1263" s="828" t="s">
        <v>481</v>
      </c>
      <c r="E1263" s="883" t="s">
        <v>482</v>
      </c>
      <c r="F1263" s="881" t="s">
        <v>478</v>
      </c>
    </row>
    <row r="1264" spans="2:6">
      <c r="B1264" s="633"/>
      <c r="C1264" s="108">
        <v>410</v>
      </c>
      <c r="D1264" s="108">
        <v>10</v>
      </c>
      <c r="E1264" s="108">
        <f>C1264/D1264</f>
        <v>41</v>
      </c>
      <c r="F1264" s="108">
        <f>IFERROR(C1264/D1264,"0")</f>
        <v>41</v>
      </c>
    </row>
    <row r="1265" spans="2:6">
      <c r="C1265" s="108">
        <v>451</v>
      </c>
      <c r="D1265" s="108">
        <v>12</v>
      </c>
      <c r="E1265" s="108">
        <f>C1265/D1265</f>
        <v>37.583333333333336</v>
      </c>
      <c r="F1265" s="108">
        <f>IFERROR(C1265/D1265,"0")</f>
        <v>37.583333333333336</v>
      </c>
    </row>
    <row r="1266" spans="2:6">
      <c r="C1266" s="108">
        <v>194</v>
      </c>
      <c r="D1266" s="108">
        <v>15</v>
      </c>
      <c r="E1266" s="108">
        <f>C1266/D1266</f>
        <v>12.933333333333334</v>
      </c>
      <c r="F1266" s="108">
        <f>IFERROR(C1266/D1266,"0")</f>
        <v>12.933333333333334</v>
      </c>
    </row>
    <row r="1267" spans="2:6">
      <c r="C1267" s="108">
        <v>249</v>
      </c>
      <c r="D1267" s="108">
        <v>0</v>
      </c>
      <c r="E1267" s="108" t="e">
        <f>C1267/D1267</f>
        <v>#DIV/0!</v>
      </c>
      <c r="F1267" s="108" t="str">
        <f>IFERROR(C1267/D1267,"0")</f>
        <v>0</v>
      </c>
    </row>
    <row r="1268" spans="2:6">
      <c r="C1268" s="108">
        <v>125</v>
      </c>
      <c r="D1268" s="108">
        <v>10</v>
      </c>
      <c r="E1268" s="108">
        <f>C1268/D1268</f>
        <v>12.5</v>
      </c>
      <c r="F1268" s="108">
        <f>IFERROR(C1268/D1268,"0")</f>
        <v>12.5</v>
      </c>
    </row>
    <row r="1269" spans="2:6">
      <c r="C1269" s="108">
        <v>115</v>
      </c>
      <c r="D1269" s="108" t="s">
        <v>57</v>
      </c>
      <c r="E1269" s="108" t="e">
        <f>C1269/D1269</f>
        <v>#VALUE!</v>
      </c>
      <c r="F1269" s="108" t="str">
        <f>IFERROR(C1269/D1269,"0")</f>
        <v>0</v>
      </c>
    </row>
    <row r="1270" spans="2:6">
      <c r="C1270" s="108">
        <v>499</v>
      </c>
      <c r="D1270" s="108">
        <v>0</v>
      </c>
      <c r="E1270" s="108" t="e">
        <f>C1270/D1270</f>
        <v>#DIV/0!</v>
      </c>
      <c r="F1270" s="108" t="str">
        <f>IFERROR(C1270/D1270,"0")</f>
        <v>0</v>
      </c>
    </row>
    <row r="1271" spans="2:6">
      <c r="C1271" s="108">
        <v>115</v>
      </c>
      <c r="D1271" s="108" t="s">
        <v>483</v>
      </c>
      <c r="E1271" s="108" t="e">
        <f>C1271/D1271</f>
        <v>#VALUE!</v>
      </c>
      <c r="F1271" s="108" t="str">
        <f>IFERROR(C1271/D1271,"0")</f>
        <v>0</v>
      </c>
    </row>
    <row r="1272" spans="2:6">
      <c r="C1272" s="108">
        <v>447</v>
      </c>
      <c r="D1272" s="108">
        <v>18</v>
      </c>
      <c r="E1272" s="108">
        <f>C1272/D1272</f>
        <v>24.833333333333332</v>
      </c>
      <c r="F1272" s="108">
        <f>IFERROR(C1272/D1272,"0")</f>
        <v>24.833333333333332</v>
      </c>
    </row>
    <row r="1273" spans="2:6">
      <c r="C1273" s="108">
        <v>211</v>
      </c>
      <c r="D1273" s="108">
        <v>4</v>
      </c>
      <c r="E1273" s="108">
        <f>C1273/D1273</f>
        <v>52.75</v>
      </c>
      <c r="F1273" s="108">
        <f>IFERROR(C1273/D1273,"0")</f>
        <v>52.75</v>
      </c>
    </row>
    <row r="1274" spans="2:6">
      <c r="C1274" s="108">
        <v>198</v>
      </c>
      <c r="D1274" s="108">
        <v>2</v>
      </c>
      <c r="E1274" s="108">
        <f>C1274/D1274</f>
        <v>99</v>
      </c>
      <c r="F1274" s="108">
        <f>IFERROR(C1274/D1274,"0")</f>
        <v>99</v>
      </c>
    </row>
    <row r="1275" spans="2:6">
      <c r="C1275" s="108">
        <v>237</v>
      </c>
      <c r="D1275" s="108" t="s">
        <v>484</v>
      </c>
      <c r="E1275" s="108" t="e">
        <f>C1275/D1275</f>
        <v>#VALUE!</v>
      </c>
      <c r="F1275" s="108" t="str">
        <f>IFERROR(C1275/D1275,"0")</f>
        <v>0</v>
      </c>
    </row>
    <row r="1276" spans="2:6">
      <c r="C1276" s="108">
        <v>436</v>
      </c>
      <c r="D1276" s="108">
        <v>100</v>
      </c>
      <c r="E1276" s="108">
        <f>C1276/D1276</f>
        <v>4.3600000000000003</v>
      </c>
      <c r="F1276" s="108">
        <f>IFERROR(C1276/D1276,"0")</f>
        <v>4.3600000000000003</v>
      </c>
    </row>
    <row r="1278" spans="2:6">
      <c r="B1278" s="828" t="s">
        <v>177</v>
      </c>
      <c r="C1278" s="108">
        <f>SUM(C1264:C1276)</f>
        <v>3687</v>
      </c>
      <c r="D1278" s="108">
        <f>SUM(D1264:D1276)</f>
        <v>171</v>
      </c>
      <c r="E1278" s="108" t="e">
        <f>SUM(E1264:E1276)</f>
        <v>#DIV/0!</v>
      </c>
      <c r="F1278" s="108">
        <f>SUM(F1264:F1276)</f>
        <v>284.96000000000004</v>
      </c>
    </row>
    <row r="1280" spans="2:6">
      <c r="C1280" s="963" t="s">
        <v>485</v>
      </c>
      <c r="D1280" s="964"/>
      <c r="E1280" s="964"/>
      <c r="F1280" s="965"/>
    </row>
    <row r="1281" spans="2:6">
      <c r="C1281" s="972" t="s">
        <v>486</v>
      </c>
      <c r="D1281" s="973"/>
      <c r="E1281" s="973"/>
      <c r="F1281" s="974"/>
    </row>
    <row r="1283" spans="2:6">
      <c r="C1283" s="880" t="s">
        <v>211</v>
      </c>
      <c r="D1283" s="880" t="s">
        <v>212</v>
      </c>
      <c r="E1283" s="881" t="s">
        <v>487</v>
      </c>
    </row>
    <row r="1284" spans="2:6">
      <c r="B1284" s="633"/>
      <c r="C1284" s="884">
        <v>45627</v>
      </c>
      <c r="D1284" s="884">
        <v>45657</v>
      </c>
      <c r="E1284" s="108">
        <f>NETWORKDAYS(C1284,D1284)</f>
        <v>22</v>
      </c>
    </row>
    <row r="1285" spans="2:6">
      <c r="B1285" s="633"/>
      <c r="C1285" s="884">
        <v>43770</v>
      </c>
      <c r="D1285" s="884">
        <v>43824</v>
      </c>
      <c r="E1285" s="108">
        <f>NETWORKDAYS(C1285,D1285)</f>
        <v>39</v>
      </c>
    </row>
    <row r="1286" spans="2:6">
      <c r="B1286" s="633"/>
      <c r="C1286" s="884">
        <v>37595</v>
      </c>
      <c r="D1286" s="884">
        <f ca="1">TODAY()</f>
        <v>45742</v>
      </c>
      <c r="E1286" s="108">
        <f ca="1">NETWORKDAYS(C1286,D1286)</f>
        <v>5820</v>
      </c>
    </row>
    <row r="1287" spans="2:6">
      <c r="B1287" s="633"/>
      <c r="C1287" s="884">
        <v>43687</v>
      </c>
      <c r="D1287" s="884">
        <v>43697</v>
      </c>
      <c r="E1287" s="108">
        <f>NETWORKDAYS(C1287,D1287)</f>
        <v>7</v>
      </c>
    </row>
    <row r="1288" spans="2:6">
      <c r="B1288" s="633"/>
      <c r="C1288" s="884">
        <v>43498</v>
      </c>
      <c r="D1288" s="884">
        <v>43886</v>
      </c>
      <c r="E1288" s="108">
        <f>NETWORKDAYS(C1288,D1288)</f>
        <v>277</v>
      </c>
    </row>
    <row r="1289" spans="2:6">
      <c r="C1289" s="649"/>
      <c r="E1289" s="649"/>
      <c r="F1289" s="649"/>
    </row>
    <row r="1290" spans="2:6">
      <c r="C1290" s="880" t="s">
        <v>488</v>
      </c>
      <c r="D1290" s="880" t="s">
        <v>489</v>
      </c>
    </row>
    <row r="1291" spans="2:6">
      <c r="C1291" s="884">
        <v>43622</v>
      </c>
      <c r="D1291" s="884" t="s">
        <v>490</v>
      </c>
    </row>
    <row r="1292" spans="2:6">
      <c r="C1292" s="884">
        <v>43801</v>
      </c>
      <c r="D1292" s="884" t="s">
        <v>490</v>
      </c>
    </row>
    <row r="1293" spans="2:6">
      <c r="C1293" s="884">
        <v>45448</v>
      </c>
      <c r="D1293" s="884" t="s">
        <v>490</v>
      </c>
    </row>
    <row r="1294" spans="2:6">
      <c r="C1294" s="884"/>
      <c r="D1294" s="884"/>
    </row>
    <row r="1296" spans="2:6">
      <c r="C1296" s="880" t="s">
        <v>211</v>
      </c>
      <c r="D1296" s="880" t="s">
        <v>212</v>
      </c>
      <c r="E1296" s="881" t="s">
        <v>487</v>
      </c>
    </row>
    <row r="1297" spans="3:6">
      <c r="C1297" s="884">
        <v>43800</v>
      </c>
      <c r="D1297" s="884">
        <v>43819</v>
      </c>
      <c r="E1297" s="108">
        <f>NETWORKDAYS(C1297,D1297,C1291:C1293)</f>
        <v>14</v>
      </c>
    </row>
    <row r="1298" spans="3:6">
      <c r="C1298" s="884">
        <v>43770</v>
      </c>
      <c r="D1298" s="884">
        <v>43824</v>
      </c>
      <c r="E1298" s="108">
        <f>NETWORKDAYS(C1298,D1298,C1292:C1294)</f>
        <v>38</v>
      </c>
    </row>
    <row r="1299" spans="3:6">
      <c r="C1299" s="884">
        <v>45575</v>
      </c>
      <c r="D1299" s="884">
        <v>45598</v>
      </c>
      <c r="E1299" s="108">
        <f>NETWORKDAYS(C1299,D1299,C1293:C1295)</f>
        <v>17</v>
      </c>
    </row>
    <row r="1300" spans="3:6">
      <c r="C1300" s="884">
        <v>43498</v>
      </c>
      <c r="D1300" s="884">
        <v>45347</v>
      </c>
      <c r="E1300" s="108">
        <f>NETWORKDAYS(C1300,D1300)</f>
        <v>1320</v>
      </c>
    </row>
    <row r="1302" spans="3:6">
      <c r="C1302" s="1133" t="s">
        <v>491</v>
      </c>
      <c r="D1302" s="1134"/>
      <c r="E1302" s="1135"/>
    </row>
    <row r="1303" spans="3:6">
      <c r="C1303" s="966" t="s">
        <v>492</v>
      </c>
      <c r="D1303" s="967"/>
      <c r="E1303" s="968"/>
    </row>
    <row r="1305" spans="3:6">
      <c r="C1305" s="880" t="s">
        <v>211</v>
      </c>
      <c r="E1305" s="881" t="s">
        <v>493</v>
      </c>
    </row>
    <row r="1306" spans="3:6">
      <c r="C1306" s="884">
        <v>43800</v>
      </c>
      <c r="E1306" s="158">
        <f>EOMONTH(C1306,0)</f>
        <v>43830</v>
      </c>
      <c r="F1306" s="108">
        <v>0</v>
      </c>
    </row>
    <row r="1307" spans="3:6">
      <c r="C1307" s="884">
        <v>43770</v>
      </c>
      <c r="E1307" s="158">
        <f>EOMONTH(C1307,0)</f>
        <v>43799</v>
      </c>
    </row>
    <row r="1308" spans="3:6">
      <c r="C1308" s="884">
        <v>45575</v>
      </c>
      <c r="E1308" s="158">
        <f>EOMONTH(C1308,0)</f>
        <v>45596</v>
      </c>
    </row>
    <row r="1309" spans="3:6">
      <c r="C1309" s="884">
        <v>45566</v>
      </c>
      <c r="E1309" s="158">
        <f>EOMONTH(C1309,0)</f>
        <v>45596</v>
      </c>
    </row>
    <row r="1310" spans="3:6">
      <c r="C1310" s="884">
        <v>45619</v>
      </c>
      <c r="E1310" s="158">
        <f>EOMONTH(C1310,0)</f>
        <v>45626</v>
      </c>
    </row>
    <row r="1311" spans="3:6">
      <c r="C1311" s="884">
        <v>45575</v>
      </c>
      <c r="E1311" s="158">
        <f>EOMONTH(C1311,1)</f>
        <v>45626</v>
      </c>
      <c r="F1311" s="108">
        <v>1</v>
      </c>
    </row>
    <row r="1312" spans="3:6">
      <c r="C1312" s="884">
        <v>45575</v>
      </c>
      <c r="E1312" s="158">
        <f>EOMONTH(C1312,2)</f>
        <v>45657</v>
      </c>
      <c r="F1312" s="108">
        <v>2</v>
      </c>
    </row>
    <row r="1313" spans="2:6">
      <c r="C1313" s="884">
        <v>45575</v>
      </c>
      <c r="E1313" s="158">
        <f>EOMONTH(C1313,-1)</f>
        <v>45565</v>
      </c>
      <c r="F1313" s="108">
        <v>-1</v>
      </c>
    </row>
    <row r="1314" spans="2:6">
      <c r="C1314" s="632"/>
      <c r="D1314" s="632"/>
      <c r="E1314" s="632"/>
    </row>
    <row r="1315" spans="2:6">
      <c r="B1315" s="633"/>
      <c r="C1315" s="969" t="s">
        <v>494</v>
      </c>
      <c r="D1315" s="970"/>
      <c r="E1315" s="971"/>
      <c r="F1315" s="647"/>
    </row>
    <row r="1316" spans="2:6">
      <c r="C1316" s="966" t="s">
        <v>495</v>
      </c>
      <c r="D1316" s="967"/>
      <c r="E1316" s="968"/>
    </row>
    <row r="1317" spans="2:6">
      <c r="B1317" s="633"/>
    </row>
    <row r="1318" spans="2:6">
      <c r="B1318" s="633"/>
      <c r="C1318" s="590" t="s">
        <v>496</v>
      </c>
      <c r="D1318" s="647"/>
      <c r="E1318" s="881" t="s">
        <v>497</v>
      </c>
    </row>
    <row r="1319" spans="2:6">
      <c r="C1319" s="108" t="s">
        <v>498</v>
      </c>
      <c r="D1319" s="647"/>
      <c r="E1319" s="108">
        <f>SEARCH("D",C1319)</f>
        <v>8</v>
      </c>
      <c r="F1319" s="885">
        <f>SEARCH("N",C1319)</f>
        <v>1</v>
      </c>
    </row>
    <row r="1320" spans="2:6">
      <c r="C1320" s="632"/>
      <c r="D1320" s="632"/>
      <c r="E1320" s="632"/>
    </row>
    <row r="1321" spans="2:6">
      <c r="B1321" s="633"/>
      <c r="C1321" s="969" t="s">
        <v>499</v>
      </c>
      <c r="D1321" s="970"/>
      <c r="E1321" s="971"/>
      <c r="F1321" s="647"/>
    </row>
    <row r="1322" spans="2:6">
      <c r="B1322" s="633"/>
      <c r="C1322" s="966" t="s">
        <v>500</v>
      </c>
      <c r="D1322" s="967"/>
      <c r="E1322" s="968"/>
      <c r="F1322" s="647"/>
    </row>
    <row r="1323" spans="2:6">
      <c r="C1323" s="632"/>
      <c r="D1323" s="632"/>
      <c r="E1323" s="632"/>
    </row>
    <row r="1324" spans="2:6">
      <c r="C1324" s="886" t="s">
        <v>11</v>
      </c>
      <c r="D1324" s="886" t="s">
        <v>239</v>
      </c>
      <c r="E1324" s="401" t="s">
        <v>501</v>
      </c>
      <c r="F1324" s="647"/>
    </row>
    <row r="1325" spans="2:6">
      <c r="C1325" s="887" t="s">
        <v>279</v>
      </c>
      <c r="D1325" s="888">
        <v>0.48</v>
      </c>
      <c r="E1325" s="704">
        <f>RANK(D1325,$D$1325:$D$1333)</f>
        <v>6</v>
      </c>
    </row>
    <row r="1326" spans="2:6">
      <c r="C1326" s="882" t="s">
        <v>449</v>
      </c>
      <c r="D1326" s="889">
        <v>0.55000000000000004</v>
      </c>
      <c r="E1326" s="704">
        <f>RANK(D1326,$D$1325:$D$1333)</f>
        <v>5</v>
      </c>
    </row>
    <row r="1327" spans="2:6">
      <c r="C1327" s="882" t="s">
        <v>450</v>
      </c>
      <c r="D1327" s="889">
        <v>0.12</v>
      </c>
      <c r="E1327" s="704">
        <f>RANK(D1327,$D$1325:$D$1333)</f>
        <v>9</v>
      </c>
    </row>
    <row r="1328" spans="2:6">
      <c r="C1328" s="882" t="s">
        <v>278</v>
      </c>
      <c r="D1328" s="889">
        <v>0.64</v>
      </c>
      <c r="E1328" s="704">
        <f>RANK(D1328,$D$1325:$D$1333)</f>
        <v>4</v>
      </c>
    </row>
    <row r="1329" spans="3:5">
      <c r="C1329" s="882" t="s">
        <v>451</v>
      </c>
      <c r="D1329" s="889">
        <v>0.88</v>
      </c>
      <c r="E1329" s="704">
        <f>RANK(D1329,$D$1325:$D$1333)</f>
        <v>3</v>
      </c>
    </row>
    <row r="1330" spans="3:5">
      <c r="C1330" s="882" t="s">
        <v>452</v>
      </c>
      <c r="D1330" s="889">
        <v>0.36</v>
      </c>
      <c r="E1330" s="704">
        <f>RANK(D1330,$D$1325:$D$1333)</f>
        <v>7</v>
      </c>
    </row>
    <row r="1331" spans="3:5">
      <c r="C1331" s="882" t="s">
        <v>453</v>
      </c>
      <c r="D1331" s="889">
        <v>0.22</v>
      </c>
      <c r="E1331" s="704">
        <f>RANK(D1331,$D$1325:$D$1333)</f>
        <v>8</v>
      </c>
    </row>
    <row r="1332" spans="3:5">
      <c r="C1332" s="882" t="s">
        <v>281</v>
      </c>
      <c r="D1332" s="889">
        <v>0.99</v>
      </c>
      <c r="E1332" s="704">
        <f>RANK(D1332,$D$1325:$D$1333)</f>
        <v>2</v>
      </c>
    </row>
    <row r="1333" spans="3:5">
      <c r="C1333" s="882" t="s">
        <v>454</v>
      </c>
      <c r="D1333" s="889">
        <v>1</v>
      </c>
      <c r="E1333" s="704">
        <f>RANK(D1333,$D$1325:$D$1333)</f>
        <v>1</v>
      </c>
    </row>
    <row r="1335" spans="3:5">
      <c r="C1335" s="886" t="s">
        <v>11</v>
      </c>
      <c r="D1335" s="886" t="s">
        <v>502</v>
      </c>
      <c r="E1335" s="401" t="s">
        <v>503</v>
      </c>
    </row>
    <row r="1336" spans="3:5">
      <c r="C1336" s="887" t="s">
        <v>279</v>
      </c>
      <c r="D1336" s="108">
        <v>22</v>
      </c>
      <c r="E1336" s="108">
        <f>RANK(D1336,$D$1336:$D$1344,1)</f>
        <v>3</v>
      </c>
    </row>
    <row r="1337" spans="3:5">
      <c r="C1337" s="882" t="s">
        <v>449</v>
      </c>
      <c r="D1337" s="108">
        <v>35</v>
      </c>
      <c r="E1337" s="108">
        <f>RANK(D1337,$D$1336:$D$1344,1)</f>
        <v>6</v>
      </c>
    </row>
    <row r="1338" spans="3:5">
      <c r="C1338" s="882" t="s">
        <v>450</v>
      </c>
      <c r="D1338" s="108">
        <v>12</v>
      </c>
      <c r="E1338" s="108">
        <f>RANK(D1338,$D$1336:$D$1344,1)</f>
        <v>1</v>
      </c>
    </row>
    <row r="1339" spans="3:5">
      <c r="C1339" s="882" t="s">
        <v>278</v>
      </c>
      <c r="D1339" s="108">
        <v>42</v>
      </c>
      <c r="E1339" s="108">
        <f>RANK(D1339,$D$1336:$D$1344,1)</f>
        <v>7</v>
      </c>
    </row>
    <row r="1340" spans="3:5">
      <c r="C1340" s="882" t="s">
        <v>451</v>
      </c>
      <c r="D1340" s="108">
        <v>50</v>
      </c>
      <c r="E1340" s="108">
        <f>RANK(D1340,$D$1336:$D$1344,1)</f>
        <v>8</v>
      </c>
    </row>
    <row r="1341" spans="3:5">
      <c r="C1341" s="882" t="s">
        <v>452</v>
      </c>
      <c r="D1341" s="108">
        <v>66</v>
      </c>
      <c r="E1341" s="108">
        <f>RANK(D1341,$D$1336:$D$1344,1)</f>
        <v>9</v>
      </c>
    </row>
    <row r="1342" spans="3:5">
      <c r="C1342" s="882" t="s">
        <v>453</v>
      </c>
      <c r="D1342" s="108">
        <v>20</v>
      </c>
      <c r="E1342" s="108">
        <f>RANK(D1342,$D$1336:$D$1344,1)</f>
        <v>2</v>
      </c>
    </row>
    <row r="1343" spans="3:5">
      <c r="C1343" s="882" t="s">
        <v>281</v>
      </c>
      <c r="D1343" s="108">
        <v>29</v>
      </c>
      <c r="E1343" s="108">
        <f>RANK(D1343,$D$1336:$D$1344,1)</f>
        <v>4</v>
      </c>
    </row>
    <row r="1344" spans="3:5">
      <c r="C1344" s="882" t="s">
        <v>454</v>
      </c>
      <c r="D1344" s="108">
        <v>30</v>
      </c>
      <c r="E1344" s="108">
        <f>RANK(D1344,$D$1336:$D$1344,1)</f>
        <v>5</v>
      </c>
    </row>
    <row r="1346" spans="3:5">
      <c r="C1346" s="886" t="s">
        <v>504</v>
      </c>
      <c r="D1346" s="108">
        <f>AVERAGE(D1336:D1344)</f>
        <v>34</v>
      </c>
    </row>
    <row r="1348" spans="3:5">
      <c r="C1348" s="969" t="s">
        <v>505</v>
      </c>
      <c r="D1348" s="970"/>
      <c r="E1348" s="971"/>
    </row>
    <row r="1349" spans="3:5">
      <c r="C1349" s="966" t="s">
        <v>506</v>
      </c>
      <c r="D1349" s="967"/>
      <c r="E1349" s="968"/>
    </row>
    <row r="1351" spans="3:5">
      <c r="C1351" s="590" t="s">
        <v>507</v>
      </c>
      <c r="E1351" s="401" t="s">
        <v>508</v>
      </c>
    </row>
    <row r="1352" spans="3:5">
      <c r="C1352" s="108" t="s">
        <v>509</v>
      </c>
      <c r="E1352" s="108" t="str">
        <f>SUBSTITUTE(C1352,"a","A",1)</f>
        <v xml:space="preserve">NeerAj </v>
      </c>
    </row>
    <row r="1353" spans="3:5">
      <c r="C1353" s="108" t="s">
        <v>510</v>
      </c>
      <c r="E1353" s="108" t="str">
        <f>SUBSTITUTE(C1353,"n","N",2)</f>
        <v>DhimanN</v>
      </c>
    </row>
    <row r="1354" spans="3:5">
      <c r="C1354" s="108">
        <v>905011</v>
      </c>
      <c r="E1354" s="108" t="str">
        <f>SUBSTITUTE(C1354,"50","85",1)</f>
        <v>908511</v>
      </c>
    </row>
    <row r="1355" spans="3:5">
      <c r="C1355" s="108">
        <v>905011</v>
      </c>
      <c r="E1355" s="108" t="str">
        <f>SUBSTITUTE(C1355,"905011","856994",1)</f>
        <v>856994</v>
      </c>
    </row>
    <row r="1358" spans="3:5">
      <c r="C1358" s="969" t="s">
        <v>511</v>
      </c>
      <c r="D1358" s="970"/>
      <c r="E1358" s="971"/>
    </row>
    <row r="1359" spans="3:5">
      <c r="C1359" s="966" t="s">
        <v>512</v>
      </c>
      <c r="D1359" s="967"/>
      <c r="E1359" s="968"/>
    </row>
    <row r="1361" spans="2:7">
      <c r="C1361" s="590" t="s">
        <v>507</v>
      </c>
      <c r="E1361" s="401" t="s">
        <v>511</v>
      </c>
    </row>
    <row r="1362" spans="2:7">
      <c r="C1362" s="108" t="s">
        <v>509</v>
      </c>
      <c r="E1362" s="108" t="str">
        <f>REPLACE(C1362,4,2,"RR")</f>
        <v xml:space="preserve">NeeRRj </v>
      </c>
    </row>
    <row r="1363" spans="2:7">
      <c r="C1363" s="108" t="s">
        <v>510</v>
      </c>
      <c r="E1363" s="108" t="str">
        <f>REPLACE(C1363,1,3,"DDD")</f>
        <v>DDDmann</v>
      </c>
    </row>
    <row r="1364" spans="2:7">
      <c r="C1364" s="108">
        <v>905011</v>
      </c>
      <c r="E1364" s="108" t="str">
        <f>REPLACE(C1364,3,3,"888")</f>
        <v>908881</v>
      </c>
      <c r="G1364" s="602">
        <v>889966</v>
      </c>
    </row>
    <row r="1365" spans="2:7">
      <c r="C1365" s="108">
        <v>90505011</v>
      </c>
      <c r="E1365" s="108"/>
      <c r="G1365" s="602" t="str">
        <f>REPLACE(C1365,1,8,G1364)</f>
        <v>889966</v>
      </c>
    </row>
    <row r="1367" spans="2:7">
      <c r="C1367" s="588" t="s">
        <v>256</v>
      </c>
      <c r="D1367" s="589" t="s">
        <v>300</v>
      </c>
      <c r="E1367" s="590" t="s">
        <v>301</v>
      </c>
    </row>
    <row r="1368" spans="2:7">
      <c r="C1368" s="433" t="s">
        <v>278</v>
      </c>
      <c r="D1368" s="433" t="s">
        <v>513</v>
      </c>
      <c r="E1368" s="444">
        <v>6915482</v>
      </c>
    </row>
    <row r="1369" spans="2:7">
      <c r="B1369" s="633"/>
      <c r="C1369" s="433" t="s">
        <v>279</v>
      </c>
      <c r="D1369" s="433" t="s">
        <v>514</v>
      </c>
      <c r="E1369" s="444">
        <v>3096747</v>
      </c>
    </row>
    <row r="1370" spans="2:7">
      <c r="C1370" s="433" t="s">
        <v>283</v>
      </c>
      <c r="D1370" s="433" t="s">
        <v>515</v>
      </c>
      <c r="E1370" s="444">
        <v>3062752</v>
      </c>
    </row>
    <row r="1371" spans="2:7">
      <c r="C1371" s="433" t="s">
        <v>281</v>
      </c>
      <c r="D1371" s="433" t="s">
        <v>513</v>
      </c>
      <c r="E1371" s="444">
        <v>9942253</v>
      </c>
    </row>
    <row r="1372" spans="2:7">
      <c r="C1372" s="433" t="s">
        <v>282</v>
      </c>
      <c r="D1372" s="433" t="s">
        <v>516</v>
      </c>
      <c r="E1372" s="444">
        <v>8274860</v>
      </c>
    </row>
    <row r="1373" spans="2:7">
      <c r="C1373" s="433" t="s">
        <v>283</v>
      </c>
      <c r="D1373" s="433" t="s">
        <v>515</v>
      </c>
      <c r="E1373" s="444">
        <v>9567960</v>
      </c>
    </row>
    <row r="1374" spans="2:7">
      <c r="C1374" s="433" t="s">
        <v>284</v>
      </c>
      <c r="D1374" s="433" t="s">
        <v>517</v>
      </c>
      <c r="E1374" s="444">
        <v>7310639</v>
      </c>
    </row>
    <row r="1375" spans="2:7">
      <c r="C1375" s="433" t="s">
        <v>317</v>
      </c>
      <c r="D1375" s="433" t="s">
        <v>518</v>
      </c>
      <c r="E1375" s="444">
        <v>9554712</v>
      </c>
    </row>
    <row r="1376" spans="2:7">
      <c r="C1376" s="433" t="s">
        <v>320</v>
      </c>
      <c r="D1376" s="433" t="s">
        <v>518</v>
      </c>
      <c r="E1376" s="444">
        <v>5543110</v>
      </c>
    </row>
    <row r="1377" spans="3:6">
      <c r="C1377" s="846" t="s">
        <v>389</v>
      </c>
      <c r="D1377" s="433" t="s">
        <v>513</v>
      </c>
      <c r="E1377" s="444">
        <v>5333708</v>
      </c>
      <c r="F1377" s="890"/>
    </row>
    <row r="1378" spans="3:6">
      <c r="C1378" s="846" t="s">
        <v>282</v>
      </c>
      <c r="D1378" s="433" t="s">
        <v>324</v>
      </c>
      <c r="E1378" s="444">
        <v>9449022</v>
      </c>
    </row>
    <row r="1379" spans="3:6">
      <c r="C1379" s="846" t="s">
        <v>283</v>
      </c>
      <c r="D1379" s="433" t="s">
        <v>517</v>
      </c>
      <c r="E1379" s="444">
        <v>7133057</v>
      </c>
    </row>
    <row r="1380" spans="3:6">
      <c r="C1380" s="846" t="s">
        <v>284</v>
      </c>
      <c r="D1380" s="433" t="s">
        <v>519</v>
      </c>
      <c r="E1380" s="444">
        <v>2909672</v>
      </c>
    </row>
    <row r="1381" spans="3:6">
      <c r="C1381" s="846" t="s">
        <v>317</v>
      </c>
      <c r="D1381" s="433" t="s">
        <v>324</v>
      </c>
      <c r="E1381" s="444">
        <v>3744142</v>
      </c>
    </row>
    <row r="1382" spans="3:6">
      <c r="C1382" s="846" t="s">
        <v>320</v>
      </c>
      <c r="D1382" s="433" t="s">
        <v>520</v>
      </c>
      <c r="E1382" s="444">
        <v>8787119</v>
      </c>
    </row>
    <row r="1383" spans="3:6">
      <c r="C1383" s="846" t="s">
        <v>323</v>
      </c>
      <c r="D1383" s="433" t="s">
        <v>516</v>
      </c>
      <c r="E1383" s="444">
        <v>1493991</v>
      </c>
    </row>
    <row r="1384" spans="3:6">
      <c r="C1384" s="846" t="s">
        <v>278</v>
      </c>
      <c r="D1384" s="433" t="s">
        <v>515</v>
      </c>
      <c r="E1384" s="444">
        <v>7376894</v>
      </c>
    </row>
    <row r="1385" spans="3:6">
      <c r="C1385" s="846" t="s">
        <v>279</v>
      </c>
      <c r="D1385" s="433" t="s">
        <v>521</v>
      </c>
      <c r="E1385" s="444">
        <v>2502460</v>
      </c>
    </row>
    <row r="1386" spans="3:6">
      <c r="C1386" s="846" t="s">
        <v>280</v>
      </c>
      <c r="D1386" s="433" t="s">
        <v>522</v>
      </c>
      <c r="E1386" s="444">
        <v>7295072</v>
      </c>
    </row>
    <row r="1387" spans="3:6">
      <c r="C1387" s="846" t="s">
        <v>398</v>
      </c>
      <c r="D1387" s="433" t="s">
        <v>514</v>
      </c>
      <c r="E1387" s="444">
        <v>2585471</v>
      </c>
    </row>
    <row r="1388" spans="3:6">
      <c r="C1388" s="846" t="s">
        <v>282</v>
      </c>
      <c r="D1388" s="433" t="s">
        <v>523</v>
      </c>
      <c r="E1388" s="444">
        <v>5732692</v>
      </c>
    </row>
    <row r="1390" spans="3:6">
      <c r="C1390" s="1003" t="s">
        <v>524</v>
      </c>
      <c r="D1390" s="1004"/>
    </row>
    <row r="1391" spans="3:6">
      <c r="E1391" s="480"/>
    </row>
    <row r="1392" spans="3:6">
      <c r="C1392" s="589" t="s">
        <v>525</v>
      </c>
      <c r="D1392" s="401" t="s">
        <v>526</v>
      </c>
    </row>
    <row r="1393" spans="3:4">
      <c r="C1393" s="891">
        <v>12</v>
      </c>
      <c r="D1393" s="846" t="b">
        <f>ISNUMBER(C1393)</f>
        <v>1</v>
      </c>
    </row>
    <row r="1394" spans="3:4">
      <c r="C1394" s="891">
        <v>66</v>
      </c>
      <c r="D1394" s="846" t="b">
        <f>ISNUMBER(C1394)</f>
        <v>1</v>
      </c>
    </row>
    <row r="1395" spans="3:4">
      <c r="C1395" s="891" t="s">
        <v>16</v>
      </c>
      <c r="D1395" s="846" t="b">
        <f>ISNUMBER(C1395)</f>
        <v>0</v>
      </c>
    </row>
    <row r="1396" spans="3:4">
      <c r="C1396" s="891" t="s">
        <v>527</v>
      </c>
      <c r="D1396" s="846" t="b">
        <f>ISNUMBER(C1396)</f>
        <v>0</v>
      </c>
    </row>
    <row r="1397" spans="3:4">
      <c r="C1397" s="891">
        <v>45</v>
      </c>
      <c r="D1397" s="846" t="b">
        <f>ISNUMBER(C1397)</f>
        <v>1</v>
      </c>
    </row>
    <row r="1398" spans="3:4">
      <c r="C1398" s="891" t="s">
        <v>528</v>
      </c>
      <c r="D1398" s="846" t="b">
        <f>ISNUMBER(C1398)</f>
        <v>0</v>
      </c>
    </row>
    <row r="1399" spans="3:4">
      <c r="C1399" s="891">
        <v>7</v>
      </c>
      <c r="D1399" s="846" t="b">
        <f>ISNUMBER(C1399)</f>
        <v>1</v>
      </c>
    </row>
    <row r="1400" spans="3:4">
      <c r="C1400" s="891" t="s">
        <v>428</v>
      </c>
      <c r="D1400" s="846" t="b">
        <f>ISNUMBER(C1400)</f>
        <v>0</v>
      </c>
    </row>
    <row r="1402" spans="3:4">
      <c r="C1402" s="1003" t="s">
        <v>529</v>
      </c>
      <c r="D1402" s="1004"/>
    </row>
    <row r="1404" spans="3:4">
      <c r="C1404" s="589" t="s">
        <v>525</v>
      </c>
      <c r="D1404" s="401" t="s">
        <v>530</v>
      </c>
    </row>
    <row r="1405" spans="3:4">
      <c r="C1405" s="891">
        <v>12</v>
      </c>
      <c r="D1405" s="846" t="b">
        <f>ISBLANK(C1405)</f>
        <v>0</v>
      </c>
    </row>
    <row r="1406" spans="3:4">
      <c r="C1406" s="891"/>
      <c r="D1406" s="846" t="b">
        <f>ISBLANK(C1406)</f>
        <v>1</v>
      </c>
    </row>
    <row r="1407" spans="3:4">
      <c r="C1407" s="891" t="s">
        <v>16</v>
      </c>
      <c r="D1407" s="846" t="b">
        <f>ISBLANK(C1407)</f>
        <v>0</v>
      </c>
    </row>
    <row r="1408" spans="3:4">
      <c r="C1408" s="891"/>
      <c r="D1408" s="846" t="b">
        <f>ISBLANK(C1408)</f>
        <v>1</v>
      </c>
    </row>
    <row r="1409" spans="3:4">
      <c r="C1409" s="891"/>
      <c r="D1409" s="846" t="b">
        <f>ISBLANK(C1409)</f>
        <v>1</v>
      </c>
    </row>
    <row r="1410" spans="3:4">
      <c r="C1410" s="891" t="s">
        <v>528</v>
      </c>
      <c r="D1410" s="846" t="b">
        <f>ISBLANK(C1410)</f>
        <v>0</v>
      </c>
    </row>
    <row r="1411" spans="3:4">
      <c r="C1411" s="891"/>
      <c r="D1411" s="846" t="b">
        <f>ISBLANK(C1411)</f>
        <v>1</v>
      </c>
    </row>
    <row r="1412" spans="3:4">
      <c r="C1412" s="891" t="s">
        <v>428</v>
      </c>
      <c r="D1412" s="846" t="b">
        <f>ISBLANK(C1412)</f>
        <v>0</v>
      </c>
    </row>
    <row r="1414" spans="3:4">
      <c r="C1414" s="1003" t="s">
        <v>531</v>
      </c>
      <c r="D1414" s="1004"/>
    </row>
    <row r="1416" spans="3:4">
      <c r="C1416" s="589" t="s">
        <v>525</v>
      </c>
      <c r="D1416" s="401" t="s">
        <v>532</v>
      </c>
    </row>
    <row r="1417" spans="3:4">
      <c r="C1417" s="892" t="s">
        <v>527</v>
      </c>
      <c r="D1417" s="846" t="b">
        <f>ISTEXT(C1417)</f>
        <v>1</v>
      </c>
    </row>
    <row r="1418" spans="3:4">
      <c r="C1418" s="891">
        <v>66</v>
      </c>
      <c r="D1418" s="846" t="b">
        <f>ISTEXT(C1418)</f>
        <v>0</v>
      </c>
    </row>
    <row r="1419" spans="3:4">
      <c r="C1419" s="891" t="s">
        <v>16</v>
      </c>
      <c r="D1419" s="846" t="b">
        <f>ISTEXT(C1419)</f>
        <v>1</v>
      </c>
    </row>
    <row r="1420" spans="3:4">
      <c r="C1420" s="891" t="s">
        <v>533</v>
      </c>
      <c r="D1420" s="846" t="b">
        <f>ISTEXT(C1420)</f>
        <v>1</v>
      </c>
    </row>
    <row r="1421" spans="3:4">
      <c r="C1421" s="891">
        <v>45</v>
      </c>
      <c r="D1421" s="846" t="b">
        <f>ISTEXT(C1421)</f>
        <v>0</v>
      </c>
    </row>
    <row r="1422" spans="3:4">
      <c r="C1422" s="891" t="s">
        <v>528</v>
      </c>
      <c r="D1422" s="846" t="b">
        <f>ISTEXT(C1422)</f>
        <v>1</v>
      </c>
    </row>
    <row r="1423" spans="3:4">
      <c r="C1423" s="891">
        <v>7</v>
      </c>
      <c r="D1423" s="846" t="b">
        <f>ISTEXT(C1423)</f>
        <v>0</v>
      </c>
    </row>
    <row r="1424" spans="3:4">
      <c r="C1424" s="891" t="s">
        <v>428</v>
      </c>
      <c r="D1424" s="846" t="b">
        <f>ISTEXT(C1424)</f>
        <v>1</v>
      </c>
    </row>
    <row r="1425" spans="3:4">
      <c r="D1425" s="893"/>
    </row>
    <row r="1426" spans="3:4">
      <c r="C1426" s="1003" t="s">
        <v>534</v>
      </c>
      <c r="D1426" s="1004"/>
    </row>
    <row r="1428" spans="3:4">
      <c r="C1428" s="589" t="s">
        <v>525</v>
      </c>
      <c r="D1428" s="401" t="s">
        <v>535</v>
      </c>
    </row>
    <row r="1429" spans="3:4">
      <c r="C1429" s="892" t="s">
        <v>527</v>
      </c>
      <c r="D1429" s="891" t="e">
        <f>EVEN(C1429)</f>
        <v>#VALUE!</v>
      </c>
    </row>
    <row r="1430" spans="3:4">
      <c r="C1430" s="891" t="s">
        <v>536</v>
      </c>
      <c r="D1430" s="891">
        <f>EVEN(C1430)</f>
        <v>10</v>
      </c>
    </row>
    <row r="1431" spans="3:4">
      <c r="C1431" s="891" t="s">
        <v>537</v>
      </c>
      <c r="D1431" s="891">
        <f>EVEN(C1431)</f>
        <v>12</v>
      </c>
    </row>
    <row r="1432" spans="3:4">
      <c r="C1432" s="891" t="s">
        <v>538</v>
      </c>
      <c r="D1432" s="891">
        <f>EVEN(C1432)</f>
        <v>70</v>
      </c>
    </row>
    <row r="1433" spans="3:4">
      <c r="C1433" s="891" t="s">
        <v>539</v>
      </c>
      <c r="D1433" s="891">
        <f>EVEN(C1433)</f>
        <v>100</v>
      </c>
    </row>
    <row r="1434" spans="3:4">
      <c r="C1434" s="891" t="s">
        <v>528</v>
      </c>
      <c r="D1434" s="891" t="e">
        <f>EVEN(C1434)</f>
        <v>#VALUE!</v>
      </c>
    </row>
    <row r="1435" spans="3:4">
      <c r="C1435" s="891">
        <v>7</v>
      </c>
      <c r="D1435" s="891">
        <f>EVEN(C1435)</f>
        <v>8</v>
      </c>
    </row>
    <row r="1436" spans="3:4">
      <c r="C1436" s="891" t="s">
        <v>537</v>
      </c>
      <c r="D1436" s="891">
        <f>EVEN(C1436)</f>
        <v>12</v>
      </c>
    </row>
    <row r="1438" spans="3:4">
      <c r="C1438" s="1003" t="s">
        <v>540</v>
      </c>
      <c r="D1438" s="1004"/>
    </row>
    <row r="1440" spans="3:4">
      <c r="C1440" s="589" t="s">
        <v>525</v>
      </c>
      <c r="D1440" s="401" t="s">
        <v>541</v>
      </c>
    </row>
    <row r="1441" spans="3:4">
      <c r="C1441" s="892" t="s">
        <v>527</v>
      </c>
      <c r="D1441" s="891" t="e">
        <f>ISEVEN(C1441)</f>
        <v>#VALUE!</v>
      </c>
    </row>
    <row r="1442" spans="3:4">
      <c r="C1442" s="891" t="s">
        <v>542</v>
      </c>
      <c r="D1442" s="891" t="b">
        <f>ISEVEN(C1442)</f>
        <v>1</v>
      </c>
    </row>
    <row r="1443" spans="3:4">
      <c r="C1443" s="891" t="s">
        <v>537</v>
      </c>
      <c r="D1443" s="891" t="b">
        <f>ISEVEN(C1443)</f>
        <v>1</v>
      </c>
    </row>
    <row r="1444" spans="3:4">
      <c r="C1444" s="891" t="s">
        <v>538</v>
      </c>
      <c r="D1444" s="891" t="b">
        <f>ISEVEN(C1444)</f>
        <v>0</v>
      </c>
    </row>
    <row r="1445" spans="3:4">
      <c r="C1445" s="891" t="s">
        <v>543</v>
      </c>
      <c r="D1445" s="891" t="b">
        <f>ISEVEN(C1445)</f>
        <v>1</v>
      </c>
    </row>
    <row r="1446" spans="3:4">
      <c r="C1446" s="891" t="s">
        <v>528</v>
      </c>
      <c r="D1446" s="891" t="e">
        <f>ISEVEN(C1446)</f>
        <v>#VALUE!</v>
      </c>
    </row>
    <row r="1447" spans="3:4">
      <c r="C1447" s="891">
        <v>7</v>
      </c>
      <c r="D1447" s="891" t="b">
        <f>ISEVEN(C1447)</f>
        <v>0</v>
      </c>
    </row>
    <row r="1448" spans="3:4">
      <c r="C1448" s="891" t="s">
        <v>537</v>
      </c>
      <c r="D1448" s="891" t="b">
        <f>ISEVEN(C1448)</f>
        <v>1</v>
      </c>
    </row>
    <row r="1450" spans="3:4">
      <c r="C1450" s="1131" t="s">
        <v>544</v>
      </c>
      <c r="D1450" s="1012"/>
    </row>
    <row r="1452" spans="3:4">
      <c r="C1452" s="589" t="s">
        <v>525</v>
      </c>
      <c r="D1452" s="401" t="s">
        <v>545</v>
      </c>
    </row>
    <row r="1453" spans="3:4">
      <c r="C1453" s="892" t="s">
        <v>527</v>
      </c>
      <c r="D1453" s="891" t="e">
        <f>ODD(C1453)</f>
        <v>#VALUE!</v>
      </c>
    </row>
    <row r="1454" spans="3:4">
      <c r="C1454" s="891" t="s">
        <v>536</v>
      </c>
      <c r="D1454" s="891">
        <f>ODD(C1454)</f>
        <v>9</v>
      </c>
    </row>
    <row r="1455" spans="3:4">
      <c r="C1455" s="891" t="s">
        <v>537</v>
      </c>
      <c r="D1455" s="891">
        <f>ODD(C1455)</f>
        <v>13</v>
      </c>
    </row>
    <row r="1456" spans="3:4">
      <c r="C1456" s="891" t="s">
        <v>538</v>
      </c>
      <c r="D1456" s="891">
        <f>ODD(C1456)</f>
        <v>71</v>
      </c>
    </row>
    <row r="1457" spans="3:4">
      <c r="C1457" s="891" t="s">
        <v>546</v>
      </c>
      <c r="D1457" s="891">
        <f>ODD(C1457)</f>
        <v>51</v>
      </c>
    </row>
    <row r="1458" spans="3:4">
      <c r="C1458" s="891" t="s">
        <v>528</v>
      </c>
      <c r="D1458" s="891" t="e">
        <f>ODD(C1458)</f>
        <v>#VALUE!</v>
      </c>
    </row>
    <row r="1459" spans="3:4">
      <c r="C1459" s="891">
        <v>7</v>
      </c>
      <c r="D1459" s="891">
        <f>ODD(C1459)</f>
        <v>7</v>
      </c>
    </row>
    <row r="1460" spans="3:4">
      <c r="C1460" s="891" t="s">
        <v>537</v>
      </c>
      <c r="D1460" s="891">
        <f>ODD(C1460)</f>
        <v>13</v>
      </c>
    </row>
    <row r="1462" spans="3:4">
      <c r="C1462" s="1131" t="s">
        <v>547</v>
      </c>
      <c r="D1462" s="1012"/>
    </row>
    <row r="1464" spans="3:4">
      <c r="C1464" s="589" t="s">
        <v>525</v>
      </c>
      <c r="D1464" s="401" t="s">
        <v>548</v>
      </c>
    </row>
    <row r="1465" spans="3:4">
      <c r="C1465" s="892" t="s">
        <v>527</v>
      </c>
      <c r="D1465" s="891" t="e">
        <f>ISODD(C1465)</f>
        <v>#VALUE!</v>
      </c>
    </row>
    <row r="1466" spans="3:4">
      <c r="C1466" s="891" t="s">
        <v>536</v>
      </c>
      <c r="D1466" s="891" t="b">
        <f>ISODD(C1466)</f>
        <v>1</v>
      </c>
    </row>
    <row r="1467" spans="3:4">
      <c r="C1467" s="891" t="s">
        <v>537</v>
      </c>
      <c r="D1467" s="891" t="b">
        <f>ISODD(C1467)</f>
        <v>0</v>
      </c>
    </row>
    <row r="1468" spans="3:4">
      <c r="C1468" s="891" t="s">
        <v>538</v>
      </c>
      <c r="D1468" s="891" t="b">
        <f>ISODD(C1468)</f>
        <v>1</v>
      </c>
    </row>
    <row r="1469" spans="3:4">
      <c r="C1469" s="891" t="s">
        <v>546</v>
      </c>
      <c r="D1469" s="891" t="b">
        <f>ISODD(C1469)</f>
        <v>0</v>
      </c>
    </row>
    <row r="1470" spans="3:4">
      <c r="C1470" s="891" t="s">
        <v>528</v>
      </c>
      <c r="D1470" s="891" t="e">
        <f>ISODD(C1470)</f>
        <v>#VALUE!</v>
      </c>
    </row>
    <row r="1471" spans="3:4">
      <c r="C1471" s="891">
        <v>7</v>
      </c>
      <c r="D1471" s="891" t="b">
        <f>ISODD(C1471)</f>
        <v>1</v>
      </c>
    </row>
    <row r="1472" spans="3:4">
      <c r="C1472" s="891" t="s">
        <v>537</v>
      </c>
      <c r="D1472" s="891" t="b">
        <f>ISODD(C1472)</f>
        <v>0</v>
      </c>
    </row>
    <row r="1474" spans="3:6">
      <c r="C1474" s="1131" t="s">
        <v>549</v>
      </c>
      <c r="D1474" s="1011"/>
      <c r="E1474" s="1011"/>
      <c r="F1474" s="1012"/>
    </row>
    <row r="1476" spans="3:6">
      <c r="C1476" s="828" t="s">
        <v>480</v>
      </c>
      <c r="D1476" s="828" t="s">
        <v>481</v>
      </c>
      <c r="E1476" s="883" t="s">
        <v>482</v>
      </c>
      <c r="F1476" s="881" t="s">
        <v>550</v>
      </c>
    </row>
    <row r="1477" spans="3:6">
      <c r="C1477" s="108">
        <v>410</v>
      </c>
      <c r="D1477" s="108">
        <v>10</v>
      </c>
      <c r="E1477" s="108">
        <f>C1477/D1477</f>
        <v>41</v>
      </c>
      <c r="F1477" s="891" t="b">
        <f>ISERROR(E1477)</f>
        <v>0</v>
      </c>
    </row>
    <row r="1478" spans="3:6">
      <c r="C1478" s="108">
        <v>451</v>
      </c>
      <c r="D1478" s="108" t="s">
        <v>551</v>
      </c>
      <c r="E1478" s="108" t="e">
        <f>C1478/D1478</f>
        <v>#VALUE!</v>
      </c>
      <c r="F1478" s="891" t="b">
        <f>ISERROR(E1478)</f>
        <v>1</v>
      </c>
    </row>
    <row r="1479" spans="3:6">
      <c r="C1479" s="108">
        <v>194</v>
      </c>
      <c r="D1479" s="108">
        <v>15</v>
      </c>
      <c r="E1479" s="108">
        <f>C1479/D1479</f>
        <v>12.933333333333334</v>
      </c>
      <c r="F1479" s="891" t="b">
        <f>ISERROR(E1479)</f>
        <v>0</v>
      </c>
    </row>
    <row r="1480" spans="3:6">
      <c r="C1480" s="108">
        <v>249</v>
      </c>
      <c r="D1480" s="108">
        <v>0</v>
      </c>
      <c r="E1480" s="108" t="e">
        <f>C1480/D1480</f>
        <v>#DIV/0!</v>
      </c>
      <c r="F1480" s="891" t="b">
        <f>ISERROR(E1480)</f>
        <v>1</v>
      </c>
    </row>
    <row r="1481" spans="3:6">
      <c r="C1481" s="108">
        <v>125</v>
      </c>
      <c r="D1481" s="108">
        <v>10</v>
      </c>
      <c r="E1481" s="108">
        <f>C1481/D1481</f>
        <v>12.5</v>
      </c>
      <c r="F1481" s="891" t="b">
        <f>ISERROR(E1481)</f>
        <v>0</v>
      </c>
    </row>
    <row r="1482" spans="3:6">
      <c r="C1482" s="108">
        <v>115</v>
      </c>
      <c r="D1482" s="108" t="s">
        <v>57</v>
      </c>
      <c r="E1482" s="108" t="e">
        <f>C1482/D1482</f>
        <v>#VALUE!</v>
      </c>
      <c r="F1482" s="891" t="b">
        <f>ISERROR(E1482)</f>
        <v>1</v>
      </c>
    </row>
    <row r="1483" spans="3:6">
      <c r="C1483" s="108">
        <v>499</v>
      </c>
      <c r="D1483" s="108">
        <v>0</v>
      </c>
      <c r="E1483" s="108" t="e">
        <f>C1483/D1483</f>
        <v>#DIV/0!</v>
      </c>
      <c r="F1483" s="891" t="b">
        <f>ISERROR(E1483)</f>
        <v>1</v>
      </c>
    </row>
    <row r="1484" spans="3:6">
      <c r="C1484" s="108">
        <v>115</v>
      </c>
      <c r="D1484" s="108" t="s">
        <v>483</v>
      </c>
      <c r="E1484" s="108" t="e">
        <f>C1484/D1484</f>
        <v>#VALUE!</v>
      </c>
      <c r="F1484" s="891" t="b">
        <f>ISERROR(E1484)</f>
        <v>1</v>
      </c>
    </row>
    <row r="1485" spans="3:6">
      <c r="C1485" s="108">
        <v>447</v>
      </c>
      <c r="D1485" s="108">
        <v>18</v>
      </c>
      <c r="E1485" s="108">
        <f>C1485/D1485</f>
        <v>24.833333333333332</v>
      </c>
      <c r="F1485" s="891" t="b">
        <f>ISERROR(E1485)</f>
        <v>0</v>
      </c>
    </row>
    <row r="1486" spans="3:6">
      <c r="C1486" s="108" t="s">
        <v>527</v>
      </c>
      <c r="D1486" s="108">
        <v>4</v>
      </c>
      <c r="E1486" s="108" t="e">
        <f>C1486/D1486</f>
        <v>#VALUE!</v>
      </c>
      <c r="F1486" s="891" t="b">
        <f>ISERROR(E1486)</f>
        <v>1</v>
      </c>
    </row>
    <row r="1487" spans="3:6">
      <c r="C1487" s="108">
        <v>198</v>
      </c>
      <c r="D1487" s="108">
        <v>2</v>
      </c>
      <c r="E1487" s="108">
        <f>C1487/D1487</f>
        <v>99</v>
      </c>
      <c r="F1487" s="891" t="b">
        <f>ISERROR(E1487)</f>
        <v>0</v>
      </c>
    </row>
    <row r="1488" spans="3:6">
      <c r="C1488" s="108">
        <v>237</v>
      </c>
      <c r="D1488" s="108" t="s">
        <v>484</v>
      </c>
      <c r="E1488" s="108" t="e">
        <f>C1488/D1488</f>
        <v>#VALUE!</v>
      </c>
      <c r="F1488" s="891" t="b">
        <f>ISERROR(E1488)</f>
        <v>1</v>
      </c>
    </row>
    <row r="1489" spans="1:10">
      <c r="C1489" s="108">
        <v>436</v>
      </c>
      <c r="D1489" s="108">
        <v>100</v>
      </c>
      <c r="E1489" s="108">
        <f>C1489/D1489</f>
        <v>4.3600000000000003</v>
      </c>
      <c r="F1489" s="891" t="b">
        <f>ISERROR(E1489)</f>
        <v>0</v>
      </c>
    </row>
    <row r="1492" spans="1:10" ht="37.5" customHeight="1">
      <c r="C1492" s="1003" t="s">
        <v>552</v>
      </c>
      <c r="D1492" s="1004"/>
    </row>
    <row r="1493" spans="1:10">
      <c r="C1493" s="632"/>
      <c r="D1493" s="632"/>
    </row>
    <row r="1494" spans="1:10" ht="45" customHeight="1">
      <c r="B1494" s="633"/>
      <c r="C1494" s="1132" t="s">
        <v>553</v>
      </c>
      <c r="D1494" s="1132"/>
      <c r="E1494" s="647"/>
    </row>
    <row r="1495" spans="1:10" ht="45" customHeight="1">
      <c r="B1495" s="633"/>
      <c r="C1495" s="1132" t="s">
        <v>554</v>
      </c>
      <c r="D1495" s="1132"/>
      <c r="E1495" s="647"/>
    </row>
    <row r="1496" spans="1:10" ht="45" customHeight="1">
      <c r="B1496" s="633"/>
      <c r="C1496" s="1140" t="s">
        <v>555</v>
      </c>
      <c r="D1496" s="1140"/>
      <c r="E1496" s="647"/>
    </row>
    <row r="1497" spans="1:10" ht="45" customHeight="1">
      <c r="B1497" s="633"/>
      <c r="C1497" s="1141" t="s">
        <v>556</v>
      </c>
      <c r="D1497" s="1141"/>
      <c r="E1497" s="647"/>
    </row>
    <row r="1498" spans="1:10">
      <c r="C1498" s="649"/>
      <c r="D1498" s="649"/>
    </row>
    <row r="1499" spans="1:10" s="987" customFormat="1">
      <c r="A1499" s="987" t="s">
        <v>7</v>
      </c>
      <c r="B1499" s="988"/>
      <c r="C1499" s="988"/>
      <c r="D1499" s="988"/>
      <c r="E1499" s="988"/>
      <c r="F1499" s="988"/>
      <c r="G1499" s="988"/>
      <c r="H1499" s="988"/>
      <c r="I1499" s="988"/>
      <c r="J1499" s="988"/>
    </row>
    <row r="1501" spans="1:10" ht="38.25" customHeight="1">
      <c r="C1501" s="1131" t="s">
        <v>557</v>
      </c>
      <c r="D1501" s="1011"/>
      <c r="E1501" s="1012"/>
      <c r="G1501" s="1131" t="s">
        <v>557</v>
      </c>
      <c r="H1501" s="1011"/>
      <c r="I1501" s="1012"/>
    </row>
    <row r="1502" spans="1:10">
      <c r="C1502" s="1000" t="s">
        <v>558</v>
      </c>
      <c r="D1502" s="1001"/>
      <c r="E1502" s="1002"/>
      <c r="G1502" s="1000" t="s">
        <v>558</v>
      </c>
      <c r="H1502" s="1001"/>
      <c r="I1502" s="1002"/>
    </row>
    <row r="1503" spans="1:10">
      <c r="C1503" s="1007" t="s">
        <v>559</v>
      </c>
      <c r="D1503" s="1008"/>
      <c r="E1503" s="1009"/>
    </row>
    <row r="1504" spans="1:10">
      <c r="C1504" s="588" t="s">
        <v>256</v>
      </c>
      <c r="D1504" s="589" t="s">
        <v>300</v>
      </c>
      <c r="E1504" s="590" t="s">
        <v>301</v>
      </c>
      <c r="G1504" s="894" t="s">
        <v>560</v>
      </c>
      <c r="H1504" s="941" t="s">
        <v>560</v>
      </c>
    </row>
    <row r="1505" spans="2:9">
      <c r="C1505" s="433" t="s">
        <v>278</v>
      </c>
      <c r="D1505" s="591" t="s">
        <v>513</v>
      </c>
      <c r="E1505" s="592">
        <v>6915482</v>
      </c>
      <c r="F1505" s="647"/>
      <c r="G1505" s="591" t="str" cm="1">
        <f t="array" ref="G1505:G1511">_xlfn._xlws.SORT(C1505:C1511)</f>
        <v>Aayush Sharma</v>
      </c>
      <c r="H1505" s="592" cm="1">
        <f t="array" ref="H1505:H1511">_xlfn._xlws.SORT(E1505:E1511)</f>
        <v>100000</v>
      </c>
      <c r="I1505" s="647"/>
    </row>
    <row r="1506" spans="2:9">
      <c r="C1506" s="433" t="s">
        <v>279</v>
      </c>
      <c r="D1506" s="591" t="s">
        <v>514</v>
      </c>
      <c r="E1506" s="592">
        <v>3096747</v>
      </c>
      <c r="F1506" s="647"/>
      <c r="G1506" s="591" t="str">
        <v xml:space="preserve">Bhumii </v>
      </c>
      <c r="H1506" s="592">
        <v>3062752</v>
      </c>
      <c r="I1506" s="647"/>
    </row>
    <row r="1507" spans="2:9">
      <c r="C1507" s="433" t="s">
        <v>283</v>
      </c>
      <c r="D1507" s="591" t="s">
        <v>515</v>
      </c>
      <c r="E1507" s="592">
        <v>3062752</v>
      </c>
      <c r="F1507" s="647"/>
      <c r="G1507" s="591" t="str">
        <v>Preeti Saini</v>
      </c>
      <c r="H1507" s="592">
        <v>3096747</v>
      </c>
      <c r="I1507" s="647"/>
    </row>
    <row r="1508" spans="2:9">
      <c r="C1508" s="433" t="s">
        <v>281</v>
      </c>
      <c r="D1508" s="591" t="s">
        <v>513</v>
      </c>
      <c r="E1508" s="592">
        <v>9942253</v>
      </c>
      <c r="F1508" s="647"/>
      <c r="G1508" s="591" t="str">
        <v>Preeti Saini</v>
      </c>
      <c r="H1508" s="592">
        <v>6915482</v>
      </c>
      <c r="I1508" s="647"/>
    </row>
    <row r="1509" spans="2:9">
      <c r="C1509" s="433" t="s">
        <v>282</v>
      </c>
      <c r="D1509" s="591" t="s">
        <v>516</v>
      </c>
      <c r="E1509" s="592">
        <v>15000000</v>
      </c>
      <c r="F1509" s="647"/>
      <c r="G1509" s="591" t="str">
        <v>Rahul Sharma</v>
      </c>
      <c r="H1509" s="592">
        <v>9567960</v>
      </c>
      <c r="I1509" s="647"/>
    </row>
    <row r="1510" spans="2:9">
      <c r="C1510" s="433" t="s">
        <v>283</v>
      </c>
      <c r="D1510" s="591" t="s">
        <v>515</v>
      </c>
      <c r="E1510" s="592">
        <v>9567960</v>
      </c>
      <c r="F1510" s="647"/>
      <c r="G1510" s="591" t="str">
        <v>Shalini Dhiman</v>
      </c>
      <c r="H1510" s="592">
        <v>9942253</v>
      </c>
      <c r="I1510" s="647"/>
    </row>
    <row r="1511" spans="2:9">
      <c r="C1511" s="433" t="s">
        <v>561</v>
      </c>
      <c r="D1511" s="591" t="s">
        <v>517</v>
      </c>
      <c r="E1511" s="592">
        <v>100000</v>
      </c>
      <c r="F1511" s="647"/>
      <c r="G1511" s="591" t="str">
        <v>Tushar Taak</v>
      </c>
      <c r="H1511" s="592">
        <v>15000000</v>
      </c>
      <c r="I1511" s="647"/>
    </row>
    <row r="1512" spans="2:9" ht="18" customHeight="1">
      <c r="E1512" s="649"/>
      <c r="H1512" s="649"/>
    </row>
    <row r="1513" spans="2:9" ht="25.5" customHeight="1">
      <c r="B1513" s="633"/>
      <c r="C1513" s="895" t="s">
        <v>256</v>
      </c>
      <c r="D1513" s="895" t="s">
        <v>300</v>
      </c>
      <c r="E1513" s="896" t="s">
        <v>301</v>
      </c>
      <c r="F1513" s="647"/>
      <c r="G1513" s="1136" t="s">
        <v>560</v>
      </c>
      <c r="H1513" s="1137"/>
      <c r="I1513" s="1138"/>
    </row>
    <row r="1514" spans="2:9" ht="25.5" customHeight="1">
      <c r="B1514" s="633"/>
      <c r="C1514" s="433" t="s">
        <v>278</v>
      </c>
      <c r="D1514" s="591" t="s">
        <v>513</v>
      </c>
      <c r="E1514" s="592">
        <v>6915482</v>
      </c>
      <c r="F1514" s="636"/>
      <c r="G1514" s="498" t="str" cm="1">
        <f t="array" ref="G1514:I1523">_xlfn._xlws.SORT(Table3[])</f>
        <v xml:space="preserve"> Lalit Saini</v>
      </c>
      <c r="H1514" s="498" t="str">
        <v>Finance Department</v>
      </c>
      <c r="I1514" s="592">
        <v>240000</v>
      </c>
    </row>
    <row r="1515" spans="2:9" ht="25.5" customHeight="1">
      <c r="B1515" s="633"/>
      <c r="C1515" s="433" t="s">
        <v>279</v>
      </c>
      <c r="D1515" s="591" t="s">
        <v>514</v>
      </c>
      <c r="E1515" s="592">
        <v>3096747</v>
      </c>
      <c r="F1515" s="636"/>
      <c r="G1515" s="498" t="str">
        <v>Aayush Sharma</v>
      </c>
      <c r="H1515" s="498" t="str">
        <v>Data Analyst</v>
      </c>
      <c r="I1515" s="592">
        <v>15000000</v>
      </c>
    </row>
    <row r="1516" spans="2:9" ht="25.5" customHeight="1">
      <c r="B1516" s="633"/>
      <c r="C1516" s="433" t="s">
        <v>283</v>
      </c>
      <c r="D1516" s="591" t="s">
        <v>515</v>
      </c>
      <c r="E1516" s="592">
        <v>3062752</v>
      </c>
      <c r="F1516" s="636"/>
      <c r="G1516" s="498" t="str">
        <v xml:space="preserve">Bhumii </v>
      </c>
      <c r="H1516" s="498" t="str">
        <v>Business Analyst</v>
      </c>
      <c r="I1516" s="592">
        <v>100000</v>
      </c>
    </row>
    <row r="1517" spans="2:9" ht="25.5" customHeight="1">
      <c r="B1517" s="633"/>
      <c r="C1517" s="433" t="s">
        <v>281</v>
      </c>
      <c r="D1517" s="591" t="s">
        <v>513</v>
      </c>
      <c r="E1517" s="592">
        <v>9942253</v>
      </c>
      <c r="F1517" s="636"/>
      <c r="G1517" s="498" t="str">
        <v>Kartik Saini</v>
      </c>
      <c r="H1517" s="498" t="str">
        <v>SEO</v>
      </c>
      <c r="I1517" s="592">
        <v>4500000</v>
      </c>
    </row>
    <row r="1518" spans="2:9" ht="25.5" customHeight="1">
      <c r="B1518" s="633"/>
      <c r="C1518" s="433" t="s">
        <v>282</v>
      </c>
      <c r="D1518" s="591" t="s">
        <v>516</v>
      </c>
      <c r="E1518" s="592">
        <v>15000000</v>
      </c>
      <c r="F1518" s="636"/>
      <c r="G1518" s="498" t="str">
        <v>Preeti Saini</v>
      </c>
      <c r="H1518" s="498" t="str">
        <v>Graphic Designer</v>
      </c>
      <c r="I1518" s="592">
        <v>3062752</v>
      </c>
    </row>
    <row r="1519" spans="2:9" ht="25.5" customHeight="1">
      <c r="B1519" s="633"/>
      <c r="C1519" s="433" t="s">
        <v>283</v>
      </c>
      <c r="D1519" s="591" t="s">
        <v>515</v>
      </c>
      <c r="E1519" s="592">
        <v>9567960</v>
      </c>
      <c r="F1519" s="636"/>
      <c r="G1519" s="498" t="str">
        <v>Preeti Saini</v>
      </c>
      <c r="H1519" s="498" t="str">
        <v>Graphic Designer</v>
      </c>
      <c r="I1519" s="592">
        <v>9567960</v>
      </c>
    </row>
    <row r="1520" spans="2:9" ht="25.5" customHeight="1">
      <c r="B1520" s="633"/>
      <c r="C1520" s="433" t="s">
        <v>561</v>
      </c>
      <c r="D1520" s="591" t="s">
        <v>517</v>
      </c>
      <c r="E1520" s="592">
        <v>100000</v>
      </c>
      <c r="F1520" s="636"/>
      <c r="G1520" s="498" t="str">
        <v>Raghav Sharma</v>
      </c>
      <c r="H1520" s="498" t="str">
        <v>Stock Manager</v>
      </c>
      <c r="I1520" s="592">
        <v>8500000</v>
      </c>
    </row>
    <row r="1521" spans="3:10">
      <c r="C1521" s="599" t="s">
        <v>450</v>
      </c>
      <c r="D1521" s="600" t="s">
        <v>562</v>
      </c>
      <c r="E1521" s="601">
        <v>4500000</v>
      </c>
      <c r="G1521" s="498" t="str">
        <v>Rahul Sharma</v>
      </c>
      <c r="H1521" s="498" t="str">
        <v>Web Developer</v>
      </c>
      <c r="I1521" s="592">
        <v>3096747</v>
      </c>
    </row>
    <row r="1522" spans="3:10">
      <c r="C1522" s="599" t="s">
        <v>563</v>
      </c>
      <c r="D1522" s="600" t="s">
        <v>564</v>
      </c>
      <c r="E1522" s="601">
        <v>8500000</v>
      </c>
      <c r="G1522" s="498" t="str">
        <v>Shalini Dhiman</v>
      </c>
      <c r="H1522" s="498" t="str">
        <v>Software Engineer</v>
      </c>
      <c r="I1522" s="592">
        <v>9942253</v>
      </c>
    </row>
    <row r="1523" spans="3:10">
      <c r="C1523" s="599" t="s">
        <v>565</v>
      </c>
      <c r="D1523" s="600" t="s">
        <v>566</v>
      </c>
      <c r="E1523" s="601">
        <v>240000</v>
      </c>
      <c r="G1523" s="600" t="str">
        <v>Tushar Taak</v>
      </c>
      <c r="H1523" s="600" t="str">
        <v>Software Engineer</v>
      </c>
      <c r="I1523" s="897">
        <v>6915482</v>
      </c>
    </row>
    <row r="1524" spans="3:10">
      <c r="C1524" s="600"/>
      <c r="D1524" s="600"/>
      <c r="E1524" s="897"/>
      <c r="G1524" s="600"/>
      <c r="H1524" s="600"/>
      <c r="I1524" s="897"/>
    </row>
    <row r="1525" spans="3:10">
      <c r="C1525" s="1007" t="s">
        <v>559</v>
      </c>
      <c r="D1525" s="1008"/>
      <c r="E1525" s="1009"/>
    </row>
    <row r="1526" spans="3:10">
      <c r="C1526" s="588" t="s">
        <v>256</v>
      </c>
      <c r="D1526" s="589" t="s">
        <v>300</v>
      </c>
      <c r="E1526" s="590" t="s">
        <v>301</v>
      </c>
      <c r="G1526" s="941" t="s">
        <v>560</v>
      </c>
      <c r="H1526" s="941" t="s">
        <v>560</v>
      </c>
      <c r="I1526" s="941" t="s">
        <v>560</v>
      </c>
    </row>
    <row r="1527" spans="3:10">
      <c r="C1527" s="433" t="s">
        <v>278</v>
      </c>
      <c r="D1527" s="591" t="s">
        <v>513</v>
      </c>
      <c r="E1527" s="592">
        <v>6915482</v>
      </c>
      <c r="F1527" s="636"/>
      <c r="G1527" s="898" t="str" cm="1">
        <f t="array" ref="G1527:G1547">_xlfn._xlws.SORT(C1527:C1547)</f>
        <v>Aayush Sharma</v>
      </c>
      <c r="H1527" s="898" t="str" cm="1">
        <f t="array" ref="H1527:H1547">_xlfn._xlws.SORT(D1527:D1547)</f>
        <v>Business Analyst</v>
      </c>
      <c r="I1527" s="592" cm="1">
        <f t="array" ref="I1527:I1547">_xlfn._xlws.SORT(E1527:E1547)</f>
        <v>1493991</v>
      </c>
      <c r="J1527" s="647"/>
    </row>
    <row r="1528" spans="3:10">
      <c r="C1528" s="433" t="s">
        <v>279</v>
      </c>
      <c r="D1528" s="591" t="s">
        <v>514</v>
      </c>
      <c r="E1528" s="592">
        <v>3096747</v>
      </c>
      <c r="F1528" s="636"/>
      <c r="G1528" s="898" t="str">
        <v>Aayush Sharma</v>
      </c>
      <c r="H1528" s="898" t="str">
        <v>Business Analyst</v>
      </c>
      <c r="I1528" s="592">
        <v>2502460</v>
      </c>
      <c r="J1528" s="647"/>
    </row>
    <row r="1529" spans="3:10">
      <c r="C1529" s="433" t="s">
        <v>283</v>
      </c>
      <c r="D1529" s="591" t="s">
        <v>515</v>
      </c>
      <c r="E1529" s="592">
        <v>3062752</v>
      </c>
      <c r="F1529" s="636"/>
      <c r="G1529" s="898" t="str">
        <v>Aayush Sharma</v>
      </c>
      <c r="H1529" s="898" t="str">
        <v>Content Manager</v>
      </c>
      <c r="I1529" s="592">
        <v>2585471</v>
      </c>
      <c r="J1529" s="647"/>
    </row>
    <row r="1530" spans="3:10">
      <c r="C1530" s="433" t="s">
        <v>281</v>
      </c>
      <c r="D1530" s="591" t="s">
        <v>513</v>
      </c>
      <c r="E1530" s="592">
        <v>9942253</v>
      </c>
      <c r="F1530" s="636"/>
      <c r="G1530" s="898" t="str">
        <v>Ajay Chauhan</v>
      </c>
      <c r="H1530" s="898" t="str">
        <v>Data Analyst</v>
      </c>
      <c r="I1530" s="592">
        <v>2909672</v>
      </c>
      <c r="J1530" s="647"/>
    </row>
    <row r="1531" spans="3:10">
      <c r="C1531" s="433" t="s">
        <v>282</v>
      </c>
      <c r="D1531" s="591" t="s">
        <v>516</v>
      </c>
      <c r="E1531" s="592">
        <v>8274860</v>
      </c>
      <c r="F1531" s="636"/>
      <c r="G1531" s="898" t="str">
        <v>Ajay Chauhan</v>
      </c>
      <c r="H1531" s="898" t="str">
        <v>Data Analyst</v>
      </c>
      <c r="I1531" s="592">
        <v>3062752</v>
      </c>
      <c r="J1531" s="647"/>
    </row>
    <row r="1532" spans="3:10">
      <c r="C1532" s="433" t="s">
        <v>283</v>
      </c>
      <c r="D1532" s="591" t="s">
        <v>515</v>
      </c>
      <c r="E1532" s="592">
        <v>9567960</v>
      </c>
      <c r="F1532" s="636"/>
      <c r="G1532" s="898" t="str">
        <v>Aman Dhiman</v>
      </c>
      <c r="H1532" s="898" t="str">
        <v xml:space="preserve">Full Stack Developer </v>
      </c>
      <c r="I1532" s="592">
        <v>3096747</v>
      </c>
      <c r="J1532" s="647"/>
    </row>
    <row r="1533" spans="3:10">
      <c r="C1533" s="433" t="s">
        <v>284</v>
      </c>
      <c r="D1533" s="591" t="s">
        <v>517</v>
      </c>
      <c r="E1533" s="592">
        <v>7310639</v>
      </c>
      <c r="F1533" s="636"/>
      <c r="G1533" s="898" t="str">
        <v>Poni Chauhan</v>
      </c>
      <c r="H1533" s="898" t="str">
        <v>Graphic Designer</v>
      </c>
      <c r="I1533" s="592">
        <v>3744142</v>
      </c>
      <c r="J1533" s="647"/>
    </row>
    <row r="1534" spans="3:10">
      <c r="C1534" s="433" t="s">
        <v>317</v>
      </c>
      <c r="D1534" s="591" t="s">
        <v>518</v>
      </c>
      <c r="E1534" s="592">
        <v>9554712</v>
      </c>
      <c r="F1534" s="636"/>
      <c r="G1534" s="898" t="str">
        <v>Poni Chauhan</v>
      </c>
      <c r="H1534" s="898" t="str">
        <v>Graphic Designer</v>
      </c>
      <c r="I1534" s="592">
        <v>5333708</v>
      </c>
      <c r="J1534" s="647"/>
    </row>
    <row r="1535" spans="3:10">
      <c r="C1535" s="433" t="s">
        <v>320</v>
      </c>
      <c r="D1535" s="591" t="s">
        <v>518</v>
      </c>
      <c r="E1535" s="592">
        <v>5543110</v>
      </c>
      <c r="F1535" s="636"/>
      <c r="G1535" s="898" t="str">
        <v>Preeti Saini</v>
      </c>
      <c r="H1535" s="898" t="str">
        <v>Graphic Designer</v>
      </c>
      <c r="I1535" s="592">
        <v>5543110</v>
      </c>
      <c r="J1535" s="647"/>
    </row>
    <row r="1536" spans="3:10">
      <c r="C1536" s="846" t="s">
        <v>389</v>
      </c>
      <c r="D1536" s="591" t="s">
        <v>513</v>
      </c>
      <c r="E1536" s="592">
        <v>5333708</v>
      </c>
      <c r="F1536" s="636"/>
      <c r="G1536" s="898" t="str">
        <v>Preeti Saini</v>
      </c>
      <c r="H1536" s="898" t="str">
        <v>Information Architect</v>
      </c>
      <c r="I1536" s="592">
        <v>5732692</v>
      </c>
      <c r="J1536" s="647"/>
    </row>
    <row r="1537" spans="3:17">
      <c r="C1537" s="846" t="s">
        <v>282</v>
      </c>
      <c r="D1537" s="591" t="s">
        <v>324</v>
      </c>
      <c r="E1537" s="592">
        <v>9449022</v>
      </c>
      <c r="F1537" s="636"/>
      <c r="G1537" s="898" t="str">
        <v>Preeti Saini</v>
      </c>
      <c r="H1537" s="898" t="str">
        <v>SEO Consultant</v>
      </c>
      <c r="I1537" s="592">
        <v>6915482</v>
      </c>
      <c r="J1537" s="647"/>
    </row>
    <row r="1538" spans="3:17">
      <c r="C1538" s="846" t="s">
        <v>283</v>
      </c>
      <c r="D1538" s="591" t="s">
        <v>517</v>
      </c>
      <c r="E1538" s="592">
        <v>7133057</v>
      </c>
      <c r="F1538" s="636"/>
      <c r="G1538" s="898" t="str">
        <v>Preeti Sharma</v>
      </c>
      <c r="H1538" s="898" t="str">
        <v>SEO Consultant</v>
      </c>
      <c r="I1538" s="592">
        <v>7133057</v>
      </c>
      <c r="J1538" s="647"/>
    </row>
    <row r="1539" spans="3:17">
      <c r="C1539" s="846" t="s">
        <v>284</v>
      </c>
      <c r="D1539" s="591" t="s">
        <v>519</v>
      </c>
      <c r="E1539" s="592">
        <v>2909672</v>
      </c>
      <c r="F1539" s="636"/>
      <c r="G1539" s="898" t="str">
        <v>Preeti Verma</v>
      </c>
      <c r="H1539" s="898" t="str">
        <v>Social Media Manager</v>
      </c>
      <c r="I1539" s="592">
        <v>7295072</v>
      </c>
      <c r="J1539" s="647"/>
    </row>
    <row r="1540" spans="3:17">
      <c r="C1540" s="846" t="s">
        <v>317</v>
      </c>
      <c r="D1540" s="591" t="s">
        <v>324</v>
      </c>
      <c r="E1540" s="592">
        <v>3744142</v>
      </c>
      <c r="F1540" s="636"/>
      <c r="G1540" s="898" t="str">
        <v xml:space="preserve">Priya Saini </v>
      </c>
      <c r="H1540" s="898" t="str">
        <v>Social Media Manager</v>
      </c>
      <c r="I1540" s="592">
        <v>7310639</v>
      </c>
      <c r="J1540" s="647"/>
    </row>
    <row r="1541" spans="3:17">
      <c r="C1541" s="846" t="s">
        <v>320</v>
      </c>
      <c r="D1541" s="591" t="s">
        <v>520</v>
      </c>
      <c r="E1541" s="592">
        <v>8787119</v>
      </c>
      <c r="F1541" s="636"/>
      <c r="G1541" s="898" t="str">
        <v>Rahul Sharma</v>
      </c>
      <c r="H1541" s="898" t="str">
        <v>Software Engineer</v>
      </c>
      <c r="I1541" s="592">
        <v>7376894</v>
      </c>
      <c r="J1541" s="647"/>
    </row>
    <row r="1542" spans="3:17">
      <c r="C1542" s="846" t="s">
        <v>323</v>
      </c>
      <c r="D1542" s="591" t="s">
        <v>516</v>
      </c>
      <c r="E1542" s="592">
        <v>1493991</v>
      </c>
      <c r="F1542" s="636"/>
      <c r="G1542" s="898" t="str">
        <v>Rahul Sharma</v>
      </c>
      <c r="H1542" s="898" t="str">
        <v>Software Engineer</v>
      </c>
      <c r="I1542" s="592">
        <v>8274860</v>
      </c>
      <c r="J1542" s="647"/>
    </row>
    <row r="1543" spans="3:17">
      <c r="C1543" s="846" t="s">
        <v>278</v>
      </c>
      <c r="D1543" s="591" t="s">
        <v>515</v>
      </c>
      <c r="E1543" s="592">
        <v>7376894</v>
      </c>
      <c r="F1543" s="636"/>
      <c r="G1543" s="898" t="str">
        <v>Shalini Dhiman</v>
      </c>
      <c r="H1543" s="898" t="str">
        <v>Software Engineer</v>
      </c>
      <c r="I1543" s="592">
        <v>8787119</v>
      </c>
      <c r="J1543" s="647"/>
    </row>
    <row r="1544" spans="3:17">
      <c r="C1544" s="846" t="s">
        <v>279</v>
      </c>
      <c r="D1544" s="591" t="s">
        <v>521</v>
      </c>
      <c r="E1544" s="592">
        <v>2502460</v>
      </c>
      <c r="F1544" s="636"/>
      <c r="G1544" s="898" t="str">
        <v>Tushar Taak</v>
      </c>
      <c r="H1544" s="898" t="str">
        <v xml:space="preserve">UI Designer </v>
      </c>
      <c r="I1544" s="592">
        <v>9449022</v>
      </c>
      <c r="J1544" s="647"/>
    </row>
    <row r="1545" spans="3:17">
      <c r="C1545" s="846" t="s">
        <v>280</v>
      </c>
      <c r="D1545" s="591" t="s">
        <v>522</v>
      </c>
      <c r="E1545" s="592">
        <v>7295072</v>
      </c>
      <c r="F1545" s="636"/>
      <c r="G1545" s="898" t="str">
        <v>Tushar Taak</v>
      </c>
      <c r="H1545" s="898" t="str">
        <v>UX Designer</v>
      </c>
      <c r="I1545" s="592">
        <v>9554712</v>
      </c>
      <c r="J1545" s="647"/>
    </row>
    <row r="1546" spans="3:17">
      <c r="C1546" s="846" t="s">
        <v>398</v>
      </c>
      <c r="D1546" s="591" t="s">
        <v>514</v>
      </c>
      <c r="E1546" s="592">
        <v>2585471</v>
      </c>
      <c r="F1546" s="636"/>
      <c r="G1546" s="898" t="str">
        <v>Yash Saini</v>
      </c>
      <c r="H1546" s="898" t="str">
        <v>Web Developer</v>
      </c>
      <c r="I1546" s="592">
        <v>9567960</v>
      </c>
      <c r="J1546" s="647"/>
    </row>
    <row r="1547" spans="3:17">
      <c r="C1547" s="846" t="s">
        <v>282</v>
      </c>
      <c r="D1547" s="591" t="s">
        <v>523</v>
      </c>
      <c r="E1547" s="592">
        <v>5732692</v>
      </c>
      <c r="F1547" s="636"/>
      <c r="G1547" s="898" t="str">
        <v>Yash Saini</v>
      </c>
      <c r="H1547" s="898" t="str">
        <v>Web Developer</v>
      </c>
      <c r="I1547" s="592">
        <v>9942253</v>
      </c>
      <c r="J1547" s="647"/>
    </row>
    <row r="1548" spans="3:17">
      <c r="E1548" s="649"/>
      <c r="G1548" s="649"/>
      <c r="H1548" s="649"/>
      <c r="I1548" s="649"/>
      <c r="K1548" s="632"/>
      <c r="O1548" s="632"/>
      <c r="P1548" s="632"/>
    </row>
    <row r="1549" spans="3:17">
      <c r="C1549" s="1007" t="s">
        <v>559</v>
      </c>
      <c r="D1549" s="1008"/>
      <c r="E1549" s="1009"/>
      <c r="G1549" s="941" t="s">
        <v>560</v>
      </c>
      <c r="H1549" s="1142" t="s">
        <v>567</v>
      </c>
      <c r="I1549" s="1143"/>
      <c r="J1549" s="633"/>
      <c r="K1549" s="482" t="s">
        <v>568</v>
      </c>
      <c r="L1549" s="899" t="s">
        <v>560</v>
      </c>
      <c r="N1549" s="633"/>
      <c r="O1549" s="1142" t="s">
        <v>569</v>
      </c>
      <c r="P1549" s="1143"/>
      <c r="Q1549" s="899" t="s">
        <v>560</v>
      </c>
    </row>
    <row r="1550" spans="3:17">
      <c r="C1550" s="588" t="s">
        <v>570</v>
      </c>
      <c r="D1550" s="589" t="s">
        <v>300</v>
      </c>
      <c r="E1550" s="590" t="s">
        <v>301</v>
      </c>
      <c r="F1550" s="480"/>
      <c r="G1550" s="588" t="s">
        <v>570</v>
      </c>
      <c r="H1550" s="589" t="s">
        <v>300</v>
      </c>
      <c r="I1550" s="590" t="s">
        <v>301</v>
      </c>
      <c r="K1550" s="588" t="s">
        <v>570</v>
      </c>
      <c r="L1550" s="589" t="s">
        <v>300</v>
      </c>
      <c r="M1550" s="590" t="s">
        <v>301</v>
      </c>
      <c r="O1550" s="588" t="s">
        <v>570</v>
      </c>
      <c r="P1550" s="597" t="s">
        <v>300</v>
      </c>
      <c r="Q1550" s="590" t="s">
        <v>301</v>
      </c>
    </row>
    <row r="1551" spans="3:17">
      <c r="C1551" s="433" t="s">
        <v>278</v>
      </c>
      <c r="D1551" s="591" t="s">
        <v>513</v>
      </c>
      <c r="E1551" s="592">
        <v>6915482</v>
      </c>
      <c r="G1551" s="433" t="str" cm="1">
        <f t="array" ref="G1551:I1557">_xlfn._xlws.SORT(C1551:E1557)</f>
        <v>Aayush Sharma</v>
      </c>
      <c r="H1551" s="433" t="str">
        <v>Data Analyst</v>
      </c>
      <c r="I1551" s="592">
        <v>15000000</v>
      </c>
      <c r="K1551" s="433" t="str" cm="1">
        <f t="array" ref="K1551:M1557">_xlfn._xlws.SORT(C1551:E1557,2)</f>
        <v xml:space="preserve">Bhumii </v>
      </c>
      <c r="L1551" s="433" t="str">
        <v>Business Analyst</v>
      </c>
      <c r="M1551" s="592">
        <v>100000</v>
      </c>
      <c r="O1551" s="433" t="str" cm="1">
        <f t="array" ref="O1551:Q1557">_xlfn._xlws.SORT(C1551:E1557,3)</f>
        <v xml:space="preserve">Bhumii </v>
      </c>
      <c r="P1551" s="433" t="str">
        <v>Business Analyst</v>
      </c>
      <c r="Q1551" s="592">
        <v>100000</v>
      </c>
    </row>
    <row r="1552" spans="3:17">
      <c r="C1552" s="433" t="s">
        <v>279</v>
      </c>
      <c r="D1552" s="591" t="s">
        <v>514</v>
      </c>
      <c r="E1552" s="592">
        <v>3096747</v>
      </c>
      <c r="G1552" s="433" t="str">
        <v xml:space="preserve">Bhumii </v>
      </c>
      <c r="H1552" s="433" t="str">
        <v>Business Analyst</v>
      </c>
      <c r="I1552" s="592">
        <v>100000</v>
      </c>
      <c r="K1552" s="433" t="str">
        <v>Aayush Sharma</v>
      </c>
      <c r="L1552" s="433" t="str">
        <v>Data Analyst</v>
      </c>
      <c r="M1552" s="592">
        <v>15000000</v>
      </c>
      <c r="O1552" s="433" t="str">
        <v>Preeti Saini</v>
      </c>
      <c r="P1552" s="433" t="str">
        <v>Graphic Designer</v>
      </c>
      <c r="Q1552" s="592">
        <v>3062752</v>
      </c>
    </row>
    <row r="1553" spans="3:17">
      <c r="C1553" s="433" t="s">
        <v>283</v>
      </c>
      <c r="D1553" s="591" t="s">
        <v>515</v>
      </c>
      <c r="E1553" s="592">
        <v>3062752</v>
      </c>
      <c r="G1553" s="433" t="str">
        <v>Preeti Saini</v>
      </c>
      <c r="H1553" s="433" t="str">
        <v>Graphic Designer</v>
      </c>
      <c r="I1553" s="592">
        <v>3062752</v>
      </c>
      <c r="K1553" s="433" t="str">
        <v>Preeti Saini</v>
      </c>
      <c r="L1553" s="433" t="str">
        <v>Graphic Designer</v>
      </c>
      <c r="M1553" s="592">
        <v>3062752</v>
      </c>
      <c r="O1553" s="433" t="str">
        <v>Rahul Sharma</v>
      </c>
      <c r="P1553" s="433" t="str">
        <v>Web Developer</v>
      </c>
      <c r="Q1553" s="592">
        <v>3096747</v>
      </c>
    </row>
    <row r="1554" spans="3:17">
      <c r="C1554" s="433" t="s">
        <v>281</v>
      </c>
      <c r="D1554" s="591" t="s">
        <v>513</v>
      </c>
      <c r="E1554" s="592">
        <v>9942253</v>
      </c>
      <c r="G1554" s="433" t="str">
        <v>Preeti Saini</v>
      </c>
      <c r="H1554" s="433" t="str">
        <v>Graphic Designer</v>
      </c>
      <c r="I1554" s="592">
        <v>9567960</v>
      </c>
      <c r="K1554" s="433" t="str">
        <v>Preeti Saini</v>
      </c>
      <c r="L1554" s="433" t="str">
        <v>Graphic Designer</v>
      </c>
      <c r="M1554" s="592">
        <v>9567960</v>
      </c>
      <c r="O1554" s="433" t="str">
        <v>Tushar Taak</v>
      </c>
      <c r="P1554" s="433" t="str">
        <v>Software Engineer</v>
      </c>
      <c r="Q1554" s="592">
        <v>6915482</v>
      </c>
    </row>
    <row r="1555" spans="3:17">
      <c r="C1555" s="433" t="s">
        <v>282</v>
      </c>
      <c r="D1555" s="591" t="s">
        <v>516</v>
      </c>
      <c r="E1555" s="592">
        <v>15000000</v>
      </c>
      <c r="G1555" s="433" t="str">
        <v>Rahul Sharma</v>
      </c>
      <c r="H1555" s="433" t="str">
        <v>Web Developer</v>
      </c>
      <c r="I1555" s="592">
        <v>3096747</v>
      </c>
      <c r="K1555" s="433" t="str">
        <v>Tushar Taak</v>
      </c>
      <c r="L1555" s="433" t="str">
        <v>Software Engineer</v>
      </c>
      <c r="M1555" s="592">
        <v>6915482</v>
      </c>
      <c r="O1555" s="433" t="str">
        <v>Preeti Saini</v>
      </c>
      <c r="P1555" s="433" t="str">
        <v>Graphic Designer</v>
      </c>
      <c r="Q1555" s="592">
        <v>9567960</v>
      </c>
    </row>
    <row r="1556" spans="3:17">
      <c r="C1556" s="433" t="s">
        <v>283</v>
      </c>
      <c r="D1556" s="591" t="s">
        <v>515</v>
      </c>
      <c r="E1556" s="592">
        <v>9567960</v>
      </c>
      <c r="G1556" s="433" t="str">
        <v>Shalini Dhiman</v>
      </c>
      <c r="H1556" s="433" t="str">
        <v>Software Engineer</v>
      </c>
      <c r="I1556" s="592">
        <v>9942253</v>
      </c>
      <c r="K1556" s="433" t="str">
        <v>Shalini Dhiman</v>
      </c>
      <c r="L1556" s="433" t="str">
        <v>Software Engineer</v>
      </c>
      <c r="M1556" s="592">
        <v>9942253</v>
      </c>
      <c r="O1556" s="433" t="str">
        <v>Shalini Dhiman</v>
      </c>
      <c r="P1556" s="433" t="str">
        <v>Software Engineer</v>
      </c>
      <c r="Q1556" s="592">
        <v>9942253</v>
      </c>
    </row>
    <row r="1557" spans="3:17">
      <c r="C1557" s="433" t="s">
        <v>561</v>
      </c>
      <c r="D1557" s="591" t="s">
        <v>517</v>
      </c>
      <c r="E1557" s="592">
        <v>100000</v>
      </c>
      <c r="G1557" s="433" t="str">
        <v>Tushar Taak</v>
      </c>
      <c r="H1557" s="433" t="str">
        <v>Software Engineer</v>
      </c>
      <c r="I1557" s="592">
        <v>6915482</v>
      </c>
      <c r="K1557" s="433" t="str">
        <v>Rahul Sharma</v>
      </c>
      <c r="L1557" s="433" t="str">
        <v>Web Developer</v>
      </c>
      <c r="M1557" s="592">
        <v>3096747</v>
      </c>
      <c r="O1557" s="433" t="str">
        <v>Aayush Sharma</v>
      </c>
      <c r="P1557" s="433" t="str">
        <v>Data Analyst</v>
      </c>
      <c r="Q1557" s="592">
        <v>15000000</v>
      </c>
    </row>
    <row r="1559" spans="3:17">
      <c r="C1559" s="1007" t="s">
        <v>559</v>
      </c>
      <c r="D1559" s="1008"/>
      <c r="E1559" s="1009"/>
      <c r="G1559" s="900" t="s">
        <v>568</v>
      </c>
      <c r="H1559" s="941" t="s">
        <v>571</v>
      </c>
    </row>
    <row r="1560" spans="3:17">
      <c r="C1560" s="588" t="s">
        <v>570</v>
      </c>
      <c r="D1560" s="589" t="s">
        <v>300</v>
      </c>
      <c r="E1560" s="590" t="s">
        <v>301</v>
      </c>
      <c r="G1560" s="901" t="s">
        <v>570</v>
      </c>
      <c r="H1560" s="590" t="s">
        <v>300</v>
      </c>
      <c r="I1560" s="590" t="s">
        <v>301</v>
      </c>
    </row>
    <row r="1561" spans="3:17">
      <c r="C1561" s="433" t="s">
        <v>278</v>
      </c>
      <c r="D1561" s="591" t="s">
        <v>513</v>
      </c>
      <c r="E1561" s="592">
        <v>6915482</v>
      </c>
      <c r="F1561" s="633"/>
      <c r="G1561" s="498" t="str" cm="1">
        <f t="array" ref="G1561:I1567">_xlfn._xlws.SORT(C1561:E1567,2,-1)</f>
        <v>Rahul Sharma</v>
      </c>
      <c r="H1561" s="498" t="str">
        <v>Web Developer</v>
      </c>
      <c r="I1561" s="902">
        <v>3096747</v>
      </c>
    </row>
    <row r="1562" spans="3:17">
      <c r="C1562" s="433" t="s">
        <v>279</v>
      </c>
      <c r="D1562" s="591" t="s">
        <v>514</v>
      </c>
      <c r="E1562" s="592">
        <v>3096747</v>
      </c>
      <c r="F1562" s="633"/>
      <c r="G1562" s="498" t="str">
        <v>Tushar Taak</v>
      </c>
      <c r="H1562" s="498" t="str">
        <v>Software Engineer</v>
      </c>
      <c r="I1562" s="902">
        <v>6915482</v>
      </c>
    </row>
    <row r="1563" spans="3:17">
      <c r="C1563" s="433" t="s">
        <v>283</v>
      </c>
      <c r="D1563" s="591" t="s">
        <v>515</v>
      </c>
      <c r="E1563" s="592">
        <v>3062752</v>
      </c>
      <c r="F1563" s="633"/>
      <c r="G1563" s="498" t="str">
        <v>Shalini Dhiman</v>
      </c>
      <c r="H1563" s="498" t="str">
        <v>Software Engineer</v>
      </c>
      <c r="I1563" s="902">
        <v>9942253</v>
      </c>
    </row>
    <row r="1564" spans="3:17">
      <c r="C1564" s="433" t="s">
        <v>281</v>
      </c>
      <c r="D1564" s="591" t="s">
        <v>513</v>
      </c>
      <c r="E1564" s="592">
        <v>9942253</v>
      </c>
      <c r="F1564" s="633"/>
      <c r="G1564" s="498" t="str">
        <v>Preeti Saini</v>
      </c>
      <c r="H1564" s="498" t="str">
        <v>Graphic Designer</v>
      </c>
      <c r="I1564" s="902">
        <v>3062752</v>
      </c>
    </row>
    <row r="1565" spans="3:17">
      <c r="C1565" s="433" t="s">
        <v>282</v>
      </c>
      <c r="D1565" s="591" t="s">
        <v>516</v>
      </c>
      <c r="E1565" s="592">
        <v>15000000</v>
      </c>
      <c r="F1565" s="633"/>
      <c r="G1565" s="498" t="str">
        <v>Preeti Saini</v>
      </c>
      <c r="H1565" s="498" t="str">
        <v>Graphic Designer</v>
      </c>
      <c r="I1565" s="902">
        <v>9567960</v>
      </c>
    </row>
    <row r="1566" spans="3:17">
      <c r="C1566" s="433" t="s">
        <v>283</v>
      </c>
      <c r="D1566" s="591" t="s">
        <v>515</v>
      </c>
      <c r="E1566" s="592">
        <v>9567960</v>
      </c>
      <c r="F1566" s="633"/>
      <c r="G1566" s="498" t="str">
        <v>Aayush Sharma</v>
      </c>
      <c r="H1566" s="498" t="str">
        <v>Data Analyst</v>
      </c>
      <c r="I1566" s="902">
        <v>15000000</v>
      </c>
    </row>
    <row r="1567" spans="3:17">
      <c r="C1567" s="433" t="s">
        <v>561</v>
      </c>
      <c r="D1567" s="591" t="s">
        <v>517</v>
      </c>
      <c r="E1567" s="592">
        <v>100000</v>
      </c>
      <c r="F1567" s="633"/>
      <c r="G1567" s="498" t="str">
        <v xml:space="preserve">Bhumii </v>
      </c>
      <c r="H1567" s="498" t="str">
        <v>Business Analyst</v>
      </c>
      <c r="I1567" s="902">
        <v>100000</v>
      </c>
    </row>
    <row r="1568" spans="3:17">
      <c r="G1568" s="649"/>
      <c r="H1568" s="649"/>
    </row>
    <row r="1570" spans="2:9">
      <c r="B1570" s="588" t="s">
        <v>256</v>
      </c>
      <c r="C1570" s="433" t="s">
        <v>278</v>
      </c>
      <c r="D1570" s="433" t="s">
        <v>279</v>
      </c>
      <c r="E1570" s="433" t="s">
        <v>283</v>
      </c>
      <c r="F1570" s="433" t="s">
        <v>281</v>
      </c>
      <c r="G1570" s="433" t="s">
        <v>282</v>
      </c>
      <c r="H1570" s="433" t="s">
        <v>283</v>
      </c>
      <c r="I1570" s="433" t="s">
        <v>561</v>
      </c>
    </row>
    <row r="1572" spans="2:9">
      <c r="B1572" s="941" t="s">
        <v>572</v>
      </c>
      <c r="C1572" s="433" t="str" cm="1">
        <f t="array" ref="C1572:I1572">_xlfn._xlws.SORT(C1570:I1570,,,-1)</f>
        <v>Aayush Sharma</v>
      </c>
      <c r="D1572" s="433" t="str">
        <v xml:space="preserve">Bhumii </v>
      </c>
      <c r="E1572" s="433" t="str">
        <v>Preeti Saini</v>
      </c>
      <c r="F1572" s="433" t="str">
        <v>Preeti Saini</v>
      </c>
      <c r="G1572" s="433" t="str">
        <v>Rahul Sharma</v>
      </c>
      <c r="H1572" s="433" t="str">
        <v>Shalini Dhiman</v>
      </c>
      <c r="I1572" s="433" t="str">
        <v>Tushar Taak</v>
      </c>
    </row>
    <row r="1575" spans="2:9">
      <c r="C1575" s="1010" t="s">
        <v>573</v>
      </c>
      <c r="D1575" s="1011"/>
      <c r="E1575" s="1012"/>
    </row>
    <row r="1576" spans="2:9">
      <c r="C1576" s="1000" t="s">
        <v>574</v>
      </c>
      <c r="D1576" s="1001"/>
      <c r="E1576" s="1002"/>
    </row>
    <row r="1577" spans="2:9">
      <c r="C1577" s="903" t="s">
        <v>575</v>
      </c>
    </row>
    <row r="1578" spans="2:9" ht="25.5" customHeight="1">
      <c r="C1578" s="1007" t="s">
        <v>559</v>
      </c>
      <c r="D1578" s="1008"/>
      <c r="E1578" s="1009"/>
    </row>
    <row r="1579" spans="2:9" ht="25.5" customHeight="1">
      <c r="C1579" s="588" t="s">
        <v>570</v>
      </c>
      <c r="D1579" s="589" t="s">
        <v>300</v>
      </c>
      <c r="E1579" s="590" t="s">
        <v>301</v>
      </c>
    </row>
    <row r="1580" spans="2:9" ht="25.5" customHeight="1">
      <c r="C1580" s="433" t="s">
        <v>278</v>
      </c>
      <c r="D1580" s="591" t="s">
        <v>513</v>
      </c>
      <c r="E1580" s="592">
        <v>6915482</v>
      </c>
    </row>
    <row r="1581" spans="2:9" ht="25.5" customHeight="1">
      <c r="C1581" s="433" t="s">
        <v>279</v>
      </c>
      <c r="D1581" s="591" t="s">
        <v>514</v>
      </c>
      <c r="E1581" s="592">
        <v>3096747</v>
      </c>
    </row>
    <row r="1582" spans="2:9" ht="25.5" customHeight="1">
      <c r="C1582" s="433" t="s">
        <v>283</v>
      </c>
      <c r="D1582" s="591" t="s">
        <v>515</v>
      </c>
      <c r="E1582" s="592">
        <v>40000</v>
      </c>
    </row>
    <row r="1583" spans="2:9" ht="25.5" customHeight="1">
      <c r="C1583" s="433" t="s">
        <v>281</v>
      </c>
      <c r="D1583" s="591" t="s">
        <v>513</v>
      </c>
      <c r="E1583" s="592">
        <v>9942253</v>
      </c>
    </row>
    <row r="1584" spans="2:9" ht="25.5" customHeight="1">
      <c r="C1584" s="433" t="s">
        <v>282</v>
      </c>
      <c r="D1584" s="591" t="s">
        <v>516</v>
      </c>
      <c r="E1584" s="592">
        <v>15000000</v>
      </c>
    </row>
    <row r="1585" spans="3:5" ht="25.5" customHeight="1">
      <c r="C1585" s="433" t="s">
        <v>283</v>
      </c>
      <c r="D1585" s="591" t="s">
        <v>515</v>
      </c>
      <c r="E1585" s="592">
        <v>9567960</v>
      </c>
    </row>
    <row r="1586" spans="3:5" ht="25.5" customHeight="1">
      <c r="C1586" s="433" t="s">
        <v>561</v>
      </c>
      <c r="D1586" s="591" t="s">
        <v>517</v>
      </c>
      <c r="E1586" s="592">
        <v>100000</v>
      </c>
    </row>
    <row r="1588" spans="3:5">
      <c r="C1588" s="941" t="s">
        <v>573</v>
      </c>
    </row>
    <row r="1589" spans="3:5">
      <c r="C1589" s="588" t="s">
        <v>570</v>
      </c>
      <c r="D1589" s="589" t="s">
        <v>300</v>
      </c>
      <c r="E1589" s="590" t="s">
        <v>301</v>
      </c>
    </row>
    <row r="1590" spans="3:5">
      <c r="C1590" s="591" t="str" cm="1">
        <f t="array" ref="C1590:E1596">_xlfn.SORTBY(C1580:E1586,C1580:C1586,1,E1580:E1586,1)</f>
        <v>Aayush Sharma</v>
      </c>
      <c r="D1590" s="591" t="str">
        <v>Data Analyst</v>
      </c>
      <c r="E1590" s="592">
        <v>15000000</v>
      </c>
    </row>
    <row r="1591" spans="3:5">
      <c r="C1591" s="591" t="str">
        <v xml:space="preserve">Bhumii </v>
      </c>
      <c r="D1591" s="591" t="str">
        <v>Business Analyst</v>
      </c>
      <c r="E1591" s="592">
        <v>100000</v>
      </c>
    </row>
    <row r="1592" spans="3:5">
      <c r="C1592" s="591" t="str">
        <v>Preeti Saini</v>
      </c>
      <c r="D1592" s="591" t="str">
        <v>Graphic Designer</v>
      </c>
      <c r="E1592" s="592">
        <v>40000</v>
      </c>
    </row>
    <row r="1593" spans="3:5">
      <c r="C1593" s="591" t="str">
        <v>Preeti Saini</v>
      </c>
      <c r="D1593" s="591" t="str">
        <v>Graphic Designer</v>
      </c>
      <c r="E1593" s="592">
        <v>9567960</v>
      </c>
    </row>
    <row r="1594" spans="3:5">
      <c r="C1594" s="591" t="str">
        <v>Rahul Sharma</v>
      </c>
      <c r="D1594" s="591" t="str">
        <v>Web Developer</v>
      </c>
      <c r="E1594" s="592">
        <v>3096747</v>
      </c>
    </row>
    <row r="1595" spans="3:5">
      <c r="C1595" s="591" t="str">
        <v>Shalini Dhiman</v>
      </c>
      <c r="D1595" s="591" t="str">
        <v>Software Engineer</v>
      </c>
      <c r="E1595" s="592">
        <v>9942253</v>
      </c>
    </row>
    <row r="1596" spans="3:5">
      <c r="C1596" s="591" t="str">
        <v>Tushar Taak</v>
      </c>
      <c r="D1596" s="591" t="str">
        <v>Software Engineer</v>
      </c>
      <c r="E1596" s="592">
        <v>6915482</v>
      </c>
    </row>
    <row r="1601" spans="2:19">
      <c r="B1601" s="904"/>
      <c r="C1601" s="1010" t="s">
        <v>576</v>
      </c>
      <c r="D1601" s="1011"/>
      <c r="E1601" s="1011"/>
      <c r="F1601" s="1011"/>
      <c r="G1601" s="1011"/>
      <c r="H1601" s="1011"/>
      <c r="I1601" s="1011"/>
      <c r="J1601" s="1011"/>
      <c r="K1601" s="1011"/>
      <c r="L1601" s="1011"/>
      <c r="M1601" s="1011"/>
      <c r="N1601" s="1011"/>
      <c r="O1601" s="480"/>
      <c r="P1601" s="480"/>
      <c r="Q1601" s="480"/>
      <c r="R1601" s="480"/>
      <c r="S1601" s="480"/>
    </row>
    <row r="1602" spans="2:19">
      <c r="O1602" s="480"/>
      <c r="P1602" s="480"/>
      <c r="Q1602" s="480"/>
      <c r="R1602" s="480"/>
      <c r="S1602" s="480"/>
    </row>
    <row r="1603" spans="2:19">
      <c r="O1603" s="480"/>
      <c r="P1603" s="480"/>
      <c r="Q1603" s="480"/>
      <c r="R1603" s="480"/>
      <c r="S1603" s="480"/>
    </row>
    <row r="1604" spans="2:19">
      <c r="C1604" s="905" t="s">
        <v>328</v>
      </c>
      <c r="D1604" s="905" t="s">
        <v>577</v>
      </c>
      <c r="E1604" s="906" t="s">
        <v>578</v>
      </c>
      <c r="F1604" s="906" t="s">
        <v>579</v>
      </c>
      <c r="G1604" s="907" t="s">
        <v>580</v>
      </c>
      <c r="H1604" s="908" t="s">
        <v>581</v>
      </c>
      <c r="I1604" s="909" t="s">
        <v>582</v>
      </c>
      <c r="J1604" s="905" t="s">
        <v>583</v>
      </c>
      <c r="K1604" s="910" t="s">
        <v>584</v>
      </c>
      <c r="L1604" s="911" t="s">
        <v>585</v>
      </c>
      <c r="M1604" s="910" t="s">
        <v>586</v>
      </c>
      <c r="N1604" s="912" t="s">
        <v>587</v>
      </c>
      <c r="O1604" s="480"/>
      <c r="P1604" s="480"/>
      <c r="Q1604" s="480"/>
      <c r="R1604" s="480"/>
      <c r="S1604" s="480"/>
    </row>
    <row r="1605" spans="2:19">
      <c r="C1605" s="434" t="str" cm="1">
        <f t="array" aca="1" ref="C1605:N1609" ca="1">_xlfn._xlws.FILTER('Pivot Table Data'!B65:M95,'Pivot Table Data'!D65:D95=E1617)</f>
        <v>ND001</v>
      </c>
      <c r="D1605" s="394">
        <f ca="1"/>
        <v>45292</v>
      </c>
      <c r="E1605" s="433" t="str">
        <f ca="1"/>
        <v>ND APPARELS</v>
      </c>
      <c r="F1605" s="433" t="str">
        <f ca="1"/>
        <v xml:space="preserve">Mobile &amp; Electronics </v>
      </c>
      <c r="G1605" s="434">
        <f ca="1"/>
        <v>125478</v>
      </c>
      <c r="H1605" s="434" t="str">
        <f ca="1"/>
        <v>North</v>
      </c>
      <c r="I1605" s="433" t="str">
        <f ca="1"/>
        <v>Apple</v>
      </c>
      <c r="J1605" s="155">
        <f ca="1"/>
        <v>377222</v>
      </c>
      <c r="K1605" s="434">
        <f ca="1"/>
        <v>10</v>
      </c>
      <c r="L1605" s="155">
        <f ca="1"/>
        <v>9430.5500000000011</v>
      </c>
      <c r="M1605" s="155">
        <f ca="1"/>
        <v>3781650.55</v>
      </c>
      <c r="N1605" s="155">
        <f ca="1"/>
        <v>3772220</v>
      </c>
      <c r="O1605" s="480"/>
      <c r="P1605" s="480"/>
      <c r="Q1605" s="480"/>
      <c r="R1605" s="480"/>
      <c r="S1605" s="480"/>
    </row>
    <row r="1606" spans="2:19">
      <c r="C1606" s="434" t="str">
        <f ca="1"/>
        <v>ND005</v>
      </c>
      <c r="D1606" s="394">
        <f ca="1"/>
        <v>45296</v>
      </c>
      <c r="E1606" s="433" t="str">
        <f ca="1"/>
        <v>ND APPARELS</v>
      </c>
      <c r="F1606" s="433" t="str">
        <f ca="1"/>
        <v>Book &amp; Education</v>
      </c>
      <c r="G1606" s="434">
        <f ca="1"/>
        <v>112285</v>
      </c>
      <c r="H1606" s="434" t="str">
        <f ca="1"/>
        <v>North</v>
      </c>
      <c r="I1606" s="433" t="str">
        <f ca="1"/>
        <v>Oppo</v>
      </c>
      <c r="J1606" s="155">
        <f ca="1"/>
        <v>240519</v>
      </c>
      <c r="K1606" s="434">
        <f ca="1"/>
        <v>23</v>
      </c>
      <c r="L1606" s="155">
        <f ca="1"/>
        <v>6012.9750000000004</v>
      </c>
      <c r="M1606" s="155">
        <f ca="1"/>
        <v>5537949.9749999996</v>
      </c>
      <c r="N1606" s="155">
        <f ca="1"/>
        <v>5531937</v>
      </c>
      <c r="O1606" s="480"/>
      <c r="P1606" s="480"/>
      <c r="Q1606" s="480"/>
      <c r="R1606" s="480"/>
      <c r="S1606" s="480"/>
    </row>
    <row r="1607" spans="2:19">
      <c r="C1607" s="434" t="str">
        <f ca="1"/>
        <v>ND012</v>
      </c>
      <c r="D1607" s="394">
        <f ca="1"/>
        <v>45303</v>
      </c>
      <c r="E1607" s="433" t="str">
        <f ca="1"/>
        <v>ND APPARELS</v>
      </c>
      <c r="F1607" s="433" t="str">
        <f ca="1"/>
        <v>Fashion &amp; Clothing</v>
      </c>
      <c r="G1607" s="434">
        <f ca="1"/>
        <v>695425</v>
      </c>
      <c r="H1607" s="434" t="str">
        <f ca="1"/>
        <v>North</v>
      </c>
      <c r="I1607" s="433" t="str">
        <f ca="1"/>
        <v>Peloton</v>
      </c>
      <c r="J1607" s="155">
        <f ca="1"/>
        <v>736073</v>
      </c>
      <c r="K1607" s="434">
        <f ca="1"/>
        <v>17</v>
      </c>
      <c r="L1607" s="155">
        <f ca="1"/>
        <v>18401.825000000001</v>
      </c>
      <c r="M1607" s="155">
        <f ca="1"/>
        <v>12531642.824999999</v>
      </c>
      <c r="N1607" s="155">
        <f ca="1"/>
        <v>12513241</v>
      </c>
      <c r="O1607" s="480"/>
      <c r="P1607" s="480"/>
      <c r="Q1607" s="480"/>
      <c r="R1607" s="480"/>
      <c r="S1607" s="480"/>
    </row>
    <row r="1608" spans="2:19">
      <c r="C1608" s="434" t="str">
        <f ca="1"/>
        <v>ND018</v>
      </c>
      <c r="D1608" s="394">
        <f ca="1"/>
        <v>45309</v>
      </c>
      <c r="E1608" s="433" t="str">
        <f ca="1"/>
        <v>ND APPARELS</v>
      </c>
      <c r="F1608" s="433" t="str">
        <f ca="1"/>
        <v>Home &amp; Furniture</v>
      </c>
      <c r="G1608" s="434">
        <f ca="1"/>
        <v>125478</v>
      </c>
      <c r="H1608" s="434" t="str">
        <f ca="1"/>
        <v>North</v>
      </c>
      <c r="I1608" s="433" t="str">
        <f ca="1"/>
        <v>Hometown</v>
      </c>
      <c r="J1608" s="155">
        <f ca="1"/>
        <v>632679</v>
      </c>
      <c r="K1608" s="434">
        <f ca="1"/>
        <v>28</v>
      </c>
      <c r="L1608" s="155">
        <f ca="1"/>
        <v>15816.975</v>
      </c>
      <c r="M1608" s="155">
        <f ca="1"/>
        <v>17730828.975000001</v>
      </c>
      <c r="N1608" s="155">
        <f ca="1"/>
        <v>17715012</v>
      </c>
      <c r="O1608" s="480"/>
      <c r="P1608" s="480"/>
      <c r="Q1608" s="480"/>
      <c r="R1608" s="480"/>
      <c r="S1608" s="480"/>
    </row>
    <row r="1609" spans="2:19">
      <c r="C1609" s="434" t="str">
        <f ca="1"/>
        <v>ND025</v>
      </c>
      <c r="D1609" s="394">
        <f ca="1"/>
        <v>45316</v>
      </c>
      <c r="E1609" s="433" t="str">
        <f ca="1"/>
        <v>ND APPARELS</v>
      </c>
      <c r="F1609" s="433" t="str">
        <f ca="1"/>
        <v>Book &amp; Education</v>
      </c>
      <c r="G1609" s="434">
        <f ca="1"/>
        <v>695425</v>
      </c>
      <c r="H1609" s="434" t="str">
        <f ca="1"/>
        <v>North</v>
      </c>
      <c r="I1609" s="433" t="str">
        <f ca="1"/>
        <v>Zero To One</v>
      </c>
      <c r="J1609" s="155">
        <f ca="1"/>
        <v>379962</v>
      </c>
      <c r="K1609" s="434">
        <f ca="1"/>
        <v>33</v>
      </c>
      <c r="L1609" s="155">
        <f ca="1"/>
        <v>9499.0500000000011</v>
      </c>
      <c r="M1609" s="155">
        <f ca="1"/>
        <v>12548245.050000001</v>
      </c>
      <c r="N1609" s="155">
        <f ca="1"/>
        <v>12538746</v>
      </c>
    </row>
    <row r="1610" spans="2:19">
      <c r="C1610" s="434"/>
      <c r="D1610" s="394"/>
      <c r="E1610" s="433"/>
      <c r="F1610" s="433"/>
      <c r="G1610" s="434"/>
      <c r="H1610" s="434"/>
      <c r="I1610" s="433"/>
      <c r="J1610" s="155"/>
      <c r="K1610" s="434"/>
      <c r="L1610" s="155"/>
      <c r="M1610" s="155"/>
      <c r="N1610" s="155"/>
    </row>
    <row r="1611" spans="2:19">
      <c r="C1611" s="434"/>
      <c r="D1611" s="394"/>
      <c r="E1611" s="433"/>
      <c r="F1611" s="433"/>
      <c r="G1611" s="434"/>
      <c r="H1611" s="434"/>
      <c r="I1611" s="433"/>
      <c r="J1611" s="155"/>
      <c r="K1611" s="434"/>
      <c r="L1611" s="155"/>
      <c r="M1611" s="155"/>
      <c r="N1611" s="155"/>
    </row>
    <row r="1612" spans="2:19">
      <c r="C1612" s="434"/>
      <c r="D1612" s="394"/>
      <c r="E1612" s="433"/>
      <c r="F1612" s="433"/>
      <c r="G1612" s="434"/>
      <c r="H1612" s="434"/>
      <c r="I1612" s="433"/>
      <c r="J1612" s="155"/>
      <c r="K1612" s="434"/>
      <c r="L1612" s="155"/>
      <c r="M1612" s="155"/>
      <c r="N1612" s="155"/>
    </row>
    <row r="1613" spans="2:19">
      <c r="C1613" s="434"/>
      <c r="D1613" s="394"/>
      <c r="E1613" s="433"/>
      <c r="F1613" s="433"/>
      <c r="G1613" s="434"/>
      <c r="H1613" s="434"/>
      <c r="I1613" s="433"/>
      <c r="J1613" s="155"/>
      <c r="K1613" s="434"/>
      <c r="L1613" s="155"/>
      <c r="M1613" s="155"/>
      <c r="N1613" s="155"/>
    </row>
    <row r="1616" spans="2:19">
      <c r="C1616" s="913" t="s">
        <v>578</v>
      </c>
      <c r="E1616" s="906" t="s">
        <v>588</v>
      </c>
    </row>
    <row r="1617" spans="3:9">
      <c r="C1617" s="433" t="s">
        <v>589</v>
      </c>
      <c r="E1617" s="433" t="s">
        <v>589</v>
      </c>
    </row>
    <row r="1618" spans="3:9">
      <c r="C1618" s="433" t="s">
        <v>590</v>
      </c>
    </row>
    <row r="1619" spans="3:9">
      <c r="C1619" s="433" t="s">
        <v>591</v>
      </c>
    </row>
    <row r="1620" spans="3:9">
      <c r="C1620" s="433" t="s">
        <v>592</v>
      </c>
    </row>
    <row r="1623" spans="3:9">
      <c r="C1623" s="905" t="s">
        <v>328</v>
      </c>
      <c r="D1623" s="905" t="s">
        <v>577</v>
      </c>
      <c r="E1623" s="906" t="s">
        <v>578</v>
      </c>
      <c r="F1623" s="906" t="s">
        <v>579</v>
      </c>
      <c r="G1623" s="907" t="s">
        <v>580</v>
      </c>
      <c r="H1623" s="908" t="s">
        <v>581</v>
      </c>
      <c r="I1623" s="909" t="s">
        <v>582</v>
      </c>
    </row>
    <row r="1624" spans="3:9">
      <c r="C1624" s="433" t="s">
        <v>302</v>
      </c>
      <c r="D1624" s="394">
        <v>45292</v>
      </c>
      <c r="E1624" s="433" t="s">
        <v>589</v>
      </c>
      <c r="F1624" s="433" t="s">
        <v>593</v>
      </c>
      <c r="G1624" s="434">
        <v>125478</v>
      </c>
      <c r="H1624" s="434" t="s">
        <v>594</v>
      </c>
      <c r="I1624" s="433" t="s">
        <v>555</v>
      </c>
    </row>
    <row r="1625" spans="3:9">
      <c r="C1625" s="433" t="s">
        <v>304</v>
      </c>
      <c r="D1625" s="394">
        <v>45293</v>
      </c>
      <c r="E1625" s="433" t="s">
        <v>590</v>
      </c>
      <c r="F1625" s="433" t="s">
        <v>595</v>
      </c>
      <c r="G1625" s="434">
        <v>556688</v>
      </c>
      <c r="H1625" s="434" t="s">
        <v>596</v>
      </c>
      <c r="I1625" s="433" t="s">
        <v>597</v>
      </c>
    </row>
    <row r="1626" spans="3:9">
      <c r="C1626" s="433" t="s">
        <v>306</v>
      </c>
      <c r="D1626" s="394">
        <v>45294</v>
      </c>
      <c r="E1626" s="433" t="s">
        <v>591</v>
      </c>
      <c r="F1626" s="435" t="s">
        <v>598</v>
      </c>
      <c r="G1626" s="434">
        <v>126589</v>
      </c>
      <c r="H1626" s="434" t="s">
        <v>599</v>
      </c>
      <c r="I1626" s="433" t="s">
        <v>600</v>
      </c>
    </row>
    <row r="1627" spans="3:9">
      <c r="C1627" s="433" t="s">
        <v>308</v>
      </c>
      <c r="D1627" s="394">
        <v>45295</v>
      </c>
      <c r="E1627" s="433" t="s">
        <v>592</v>
      </c>
      <c r="F1627" s="433" t="s">
        <v>601</v>
      </c>
      <c r="G1627" s="434">
        <v>852369</v>
      </c>
      <c r="H1627" s="434" t="s">
        <v>602</v>
      </c>
      <c r="I1627" s="433" t="s">
        <v>603</v>
      </c>
    </row>
    <row r="1628" spans="3:9">
      <c r="C1628" s="433" t="s">
        <v>310</v>
      </c>
      <c r="D1628" s="394">
        <v>45296</v>
      </c>
      <c r="E1628" s="433" t="s">
        <v>589</v>
      </c>
      <c r="F1628" s="433" t="s">
        <v>604</v>
      </c>
      <c r="G1628" s="434">
        <v>112285</v>
      </c>
      <c r="H1628" s="434" t="s">
        <v>594</v>
      </c>
      <c r="I1628" s="433" t="s">
        <v>605</v>
      </c>
    </row>
    <row r="1629" spans="3:9">
      <c r="C1629" s="433" t="s">
        <v>312</v>
      </c>
      <c r="D1629" s="394">
        <v>45297</v>
      </c>
      <c r="E1629" s="433" t="s">
        <v>590</v>
      </c>
      <c r="F1629" s="433" t="s">
        <v>593</v>
      </c>
      <c r="G1629" s="434">
        <v>695425</v>
      </c>
      <c r="H1629" s="434" t="s">
        <v>596</v>
      </c>
      <c r="I1629" s="433" t="s">
        <v>606</v>
      </c>
    </row>
    <row r="1630" spans="3:9">
      <c r="C1630" s="433" t="s">
        <v>314</v>
      </c>
      <c r="D1630" s="394">
        <v>45298</v>
      </c>
      <c r="E1630" s="433" t="s">
        <v>591</v>
      </c>
      <c r="F1630" s="433" t="s">
        <v>595</v>
      </c>
      <c r="G1630" s="434">
        <v>125478</v>
      </c>
      <c r="H1630" s="434" t="s">
        <v>599</v>
      </c>
      <c r="I1630" s="433" t="s">
        <v>607</v>
      </c>
    </row>
    <row r="1631" spans="3:9">
      <c r="C1631" s="433" t="s">
        <v>316</v>
      </c>
      <c r="D1631" s="394">
        <v>45299</v>
      </c>
      <c r="E1631" s="433" t="s">
        <v>592</v>
      </c>
      <c r="F1631" s="435" t="s">
        <v>598</v>
      </c>
      <c r="G1631" s="434">
        <v>556688</v>
      </c>
      <c r="H1631" s="434" t="s">
        <v>602</v>
      </c>
      <c r="I1631" s="433" t="s">
        <v>608</v>
      </c>
    </row>
    <row r="1632" spans="3:9">
      <c r="C1632" s="433" t="s">
        <v>319</v>
      </c>
      <c r="D1632" s="394">
        <v>45300</v>
      </c>
      <c r="E1632" s="433" t="s">
        <v>590</v>
      </c>
      <c r="F1632" s="433" t="s">
        <v>601</v>
      </c>
      <c r="G1632" s="434">
        <v>126589</v>
      </c>
      <c r="H1632" s="434" t="s">
        <v>596</v>
      </c>
      <c r="I1632" s="433" t="s">
        <v>609</v>
      </c>
    </row>
    <row r="1633" spans="3:9">
      <c r="C1633" s="433" t="s">
        <v>322</v>
      </c>
      <c r="D1633" s="394">
        <v>45301</v>
      </c>
      <c r="E1633" s="433" t="s">
        <v>591</v>
      </c>
      <c r="F1633" s="433" t="s">
        <v>604</v>
      </c>
      <c r="G1633" s="434">
        <v>852369</v>
      </c>
      <c r="H1633" s="434" t="s">
        <v>599</v>
      </c>
      <c r="I1633" s="433" t="s">
        <v>610</v>
      </c>
    </row>
    <row r="1634" spans="3:9">
      <c r="C1634" s="433" t="s">
        <v>611</v>
      </c>
      <c r="D1634" s="394">
        <v>45302</v>
      </c>
      <c r="E1634" s="433" t="s">
        <v>592</v>
      </c>
      <c r="F1634" s="433" t="s">
        <v>593</v>
      </c>
      <c r="G1634" s="434">
        <v>112285</v>
      </c>
      <c r="H1634" s="434" t="s">
        <v>602</v>
      </c>
      <c r="I1634" s="433" t="s">
        <v>612</v>
      </c>
    </row>
    <row r="1635" spans="3:9">
      <c r="C1635" s="433" t="s">
        <v>613</v>
      </c>
      <c r="D1635" s="394">
        <v>45303</v>
      </c>
      <c r="E1635" s="433" t="s">
        <v>589</v>
      </c>
      <c r="F1635" s="433" t="s">
        <v>595</v>
      </c>
      <c r="G1635" s="434">
        <v>695425</v>
      </c>
      <c r="H1635" s="434" t="s">
        <v>594</v>
      </c>
      <c r="I1635" s="433" t="s">
        <v>614</v>
      </c>
    </row>
    <row r="1636" spans="3:9">
      <c r="C1636" s="433" t="s">
        <v>615</v>
      </c>
      <c r="D1636" s="394">
        <v>45304</v>
      </c>
      <c r="E1636" s="433" t="s">
        <v>590</v>
      </c>
      <c r="F1636" s="435" t="s">
        <v>598</v>
      </c>
      <c r="G1636" s="434">
        <v>556688</v>
      </c>
      <c r="H1636" s="434" t="s">
        <v>596</v>
      </c>
      <c r="I1636" s="433" t="s">
        <v>616</v>
      </c>
    </row>
    <row r="1637" spans="3:9">
      <c r="C1637" s="433" t="s">
        <v>617</v>
      </c>
      <c r="D1637" s="394">
        <v>45305</v>
      </c>
      <c r="E1637" s="433" t="s">
        <v>591</v>
      </c>
      <c r="F1637" s="433" t="s">
        <v>601</v>
      </c>
      <c r="G1637" s="434">
        <v>126589</v>
      </c>
      <c r="H1637" s="434" t="s">
        <v>599</v>
      </c>
      <c r="I1637" s="433" t="s">
        <v>618</v>
      </c>
    </row>
    <row r="1638" spans="3:9">
      <c r="C1638" s="433" t="s">
        <v>619</v>
      </c>
      <c r="D1638" s="394">
        <v>45306</v>
      </c>
      <c r="E1638" s="433" t="s">
        <v>590</v>
      </c>
      <c r="F1638" s="433" t="s">
        <v>604</v>
      </c>
      <c r="G1638" s="434">
        <v>852369</v>
      </c>
      <c r="H1638" s="434" t="s">
        <v>596</v>
      </c>
      <c r="I1638" s="433" t="s">
        <v>620</v>
      </c>
    </row>
    <row r="1639" spans="3:9">
      <c r="C1639" s="433" t="s">
        <v>621</v>
      </c>
      <c r="D1639" s="394">
        <v>45307</v>
      </c>
      <c r="E1639" s="433" t="s">
        <v>591</v>
      </c>
      <c r="F1639" s="433" t="s">
        <v>595</v>
      </c>
      <c r="G1639" s="434">
        <v>112285</v>
      </c>
      <c r="H1639" s="434" t="s">
        <v>599</v>
      </c>
      <c r="I1639" s="433" t="s">
        <v>622</v>
      </c>
    </row>
    <row r="1640" spans="3:9">
      <c r="C1640" s="433" t="s">
        <v>623</v>
      </c>
      <c r="D1640" s="394">
        <v>45308</v>
      </c>
      <c r="E1640" s="433" t="s">
        <v>592</v>
      </c>
      <c r="F1640" s="435" t="s">
        <v>598</v>
      </c>
      <c r="G1640" s="434">
        <v>695425</v>
      </c>
      <c r="H1640" s="434" t="s">
        <v>602</v>
      </c>
      <c r="I1640" s="433" t="s">
        <v>624</v>
      </c>
    </row>
    <row r="1641" spans="3:9">
      <c r="C1641" s="433" t="s">
        <v>625</v>
      </c>
      <c r="D1641" s="394">
        <v>45309</v>
      </c>
      <c r="E1641" s="433" t="s">
        <v>589</v>
      </c>
      <c r="F1641" s="433" t="s">
        <v>601</v>
      </c>
      <c r="G1641" s="434">
        <v>125478</v>
      </c>
      <c r="H1641" s="434" t="s">
        <v>594</v>
      </c>
      <c r="I1641" s="433" t="s">
        <v>626</v>
      </c>
    </row>
    <row r="1642" spans="3:9">
      <c r="C1642" s="433" t="s">
        <v>627</v>
      </c>
      <c r="D1642" s="394">
        <v>45310</v>
      </c>
      <c r="E1642" s="433" t="s">
        <v>590</v>
      </c>
      <c r="F1642" s="433" t="s">
        <v>604</v>
      </c>
      <c r="G1642" s="434">
        <v>556688</v>
      </c>
      <c r="H1642" s="434" t="s">
        <v>596</v>
      </c>
      <c r="I1642" s="433" t="s">
        <v>628</v>
      </c>
    </row>
    <row r="1643" spans="3:9">
      <c r="C1643" s="433" t="s">
        <v>629</v>
      </c>
      <c r="D1643" s="394">
        <v>45311</v>
      </c>
      <c r="E1643" s="433" t="s">
        <v>591</v>
      </c>
      <c r="F1643" s="433" t="s">
        <v>593</v>
      </c>
      <c r="G1643" s="434">
        <v>126589</v>
      </c>
      <c r="H1643" s="434" t="s">
        <v>599</v>
      </c>
      <c r="I1643" s="433" t="s">
        <v>630</v>
      </c>
    </row>
    <row r="1644" spans="3:9">
      <c r="C1644" s="433" t="s">
        <v>631</v>
      </c>
      <c r="D1644" s="394">
        <v>45312</v>
      </c>
      <c r="E1644" s="433" t="s">
        <v>592</v>
      </c>
      <c r="F1644" s="433" t="s">
        <v>595</v>
      </c>
      <c r="G1644" s="434">
        <v>852369</v>
      </c>
      <c r="H1644" s="434" t="s">
        <v>602</v>
      </c>
      <c r="I1644" s="433" t="s">
        <v>632</v>
      </c>
    </row>
    <row r="1645" spans="3:9">
      <c r="C1645" s="433" t="s">
        <v>633</v>
      </c>
      <c r="D1645" s="394">
        <v>45313</v>
      </c>
      <c r="E1645" s="433" t="s">
        <v>590</v>
      </c>
      <c r="F1645" s="435" t="s">
        <v>598</v>
      </c>
      <c r="G1645" s="434">
        <v>112285</v>
      </c>
      <c r="H1645" s="434" t="s">
        <v>596</v>
      </c>
      <c r="I1645" s="433" t="s">
        <v>634</v>
      </c>
    </row>
    <row r="1646" spans="3:9">
      <c r="C1646" s="433" t="s">
        <v>635</v>
      </c>
      <c r="D1646" s="394">
        <v>45314</v>
      </c>
      <c r="E1646" s="433" t="s">
        <v>591</v>
      </c>
      <c r="F1646" s="433" t="s">
        <v>601</v>
      </c>
      <c r="G1646" s="434">
        <v>852369</v>
      </c>
      <c r="H1646" s="434" t="s">
        <v>599</v>
      </c>
      <c r="I1646" s="433" t="s">
        <v>636</v>
      </c>
    </row>
    <row r="1647" spans="3:9">
      <c r="C1647" s="433" t="s">
        <v>637</v>
      </c>
      <c r="D1647" s="394">
        <v>45315</v>
      </c>
      <c r="E1647" s="433" t="s">
        <v>592</v>
      </c>
      <c r="F1647" s="433" t="s">
        <v>604</v>
      </c>
      <c r="G1647" s="434">
        <v>112285</v>
      </c>
      <c r="H1647" s="434" t="s">
        <v>602</v>
      </c>
      <c r="I1647" s="433" t="s">
        <v>638</v>
      </c>
    </row>
    <row r="1648" spans="3:9">
      <c r="C1648" s="433" t="s">
        <v>639</v>
      </c>
      <c r="D1648" s="394">
        <v>45316</v>
      </c>
      <c r="E1648" s="433" t="s">
        <v>589</v>
      </c>
      <c r="F1648" s="433" t="s">
        <v>604</v>
      </c>
      <c r="G1648" s="434">
        <v>695425</v>
      </c>
      <c r="H1648" s="434" t="s">
        <v>594</v>
      </c>
      <c r="I1648" s="433" t="s">
        <v>640</v>
      </c>
    </row>
    <row r="1649" spans="3:9">
      <c r="C1649" s="433" t="s">
        <v>641</v>
      </c>
      <c r="D1649" s="394">
        <v>45317</v>
      </c>
      <c r="E1649" s="433" t="s">
        <v>590</v>
      </c>
      <c r="F1649" s="433" t="s">
        <v>595</v>
      </c>
      <c r="G1649" s="434">
        <v>125478</v>
      </c>
      <c r="H1649" s="434" t="s">
        <v>596</v>
      </c>
      <c r="I1649" s="433" t="s">
        <v>642</v>
      </c>
    </row>
    <row r="1650" spans="3:9">
      <c r="C1650" s="433" t="s">
        <v>643</v>
      </c>
      <c r="D1650" s="394">
        <v>45318</v>
      </c>
      <c r="E1650" s="433" t="s">
        <v>591</v>
      </c>
      <c r="F1650" s="435" t="s">
        <v>598</v>
      </c>
      <c r="G1650" s="434">
        <v>556688</v>
      </c>
      <c r="H1650" s="434" t="s">
        <v>596</v>
      </c>
      <c r="I1650" s="433" t="s">
        <v>628</v>
      </c>
    </row>
    <row r="1651" spans="3:9">
      <c r="C1651" s="433" t="s">
        <v>644</v>
      </c>
      <c r="D1651" s="394">
        <v>45319</v>
      </c>
      <c r="E1651" s="433" t="s">
        <v>592</v>
      </c>
      <c r="F1651" s="433" t="s">
        <v>601</v>
      </c>
      <c r="G1651" s="434">
        <v>126589</v>
      </c>
      <c r="H1651" s="434" t="s">
        <v>599</v>
      </c>
      <c r="I1651" s="433" t="s">
        <v>630</v>
      </c>
    </row>
    <row r="1652" spans="3:9">
      <c r="C1652" s="433" t="s">
        <v>645</v>
      </c>
      <c r="D1652" s="394">
        <v>45320</v>
      </c>
      <c r="E1652" s="433" t="s">
        <v>590</v>
      </c>
      <c r="F1652" s="433" t="s">
        <v>604</v>
      </c>
      <c r="G1652" s="434">
        <v>112285</v>
      </c>
      <c r="H1652" s="434" t="s">
        <v>602</v>
      </c>
      <c r="I1652" s="433" t="s">
        <v>632</v>
      </c>
    </row>
    <row r="1653" spans="3:9">
      <c r="C1653" s="433" t="s">
        <v>646</v>
      </c>
      <c r="D1653" s="394">
        <v>45321</v>
      </c>
      <c r="E1653" s="433" t="s">
        <v>591</v>
      </c>
      <c r="F1653" s="433" t="s">
        <v>593</v>
      </c>
      <c r="G1653" s="434">
        <v>852369</v>
      </c>
      <c r="H1653" s="434" t="s">
        <v>594</v>
      </c>
      <c r="I1653" s="433" t="s">
        <v>634</v>
      </c>
    </row>
    <row r="1655" spans="3:9">
      <c r="C1655" s="906" t="s">
        <v>578</v>
      </c>
    </row>
    <row r="1656" spans="3:9">
      <c r="C1656" s="434" t="s">
        <v>647</v>
      </c>
    </row>
    <row r="1657" spans="3:9">
      <c r="E1657" s="480"/>
    </row>
    <row r="1658" spans="3:9">
      <c r="C1658" s="905" t="s">
        <v>328</v>
      </c>
      <c r="D1658" s="905" t="s">
        <v>577</v>
      </c>
      <c r="E1658" s="906" t="s">
        <v>578</v>
      </c>
      <c r="F1658" s="906" t="s">
        <v>579</v>
      </c>
      <c r="G1658" s="907" t="s">
        <v>580</v>
      </c>
      <c r="H1658" s="908" t="s">
        <v>581</v>
      </c>
      <c r="I1658" s="909" t="s">
        <v>582</v>
      </c>
    </row>
    <row r="1659" spans="3:9">
      <c r="C1659" s="433" t="str" cm="1">
        <f t="array" ref="C1659">_xlfn._xlws.FILTER(C1623:I1653,E1623:E1653=C1656,"Data Not Found")</f>
        <v>Data Not Found</v>
      </c>
      <c r="D1659" s="394"/>
      <c r="E1659" s="433"/>
      <c r="F1659" s="435"/>
      <c r="G1659" s="434"/>
      <c r="H1659" s="434"/>
      <c r="I1659" s="433"/>
    </row>
    <row r="1660" spans="3:9">
      <c r="C1660" s="433"/>
      <c r="D1660" s="394"/>
      <c r="E1660" s="433"/>
      <c r="F1660" s="435"/>
      <c r="G1660" s="434"/>
      <c r="H1660" s="434"/>
      <c r="I1660" s="433"/>
    </row>
    <row r="1661" spans="3:9">
      <c r="C1661" s="433"/>
      <c r="D1661" s="394"/>
      <c r="E1661" s="433"/>
      <c r="F1661" s="435"/>
      <c r="G1661" s="434"/>
      <c r="H1661" s="434"/>
      <c r="I1661" s="433"/>
    </row>
    <row r="1662" spans="3:9">
      <c r="C1662" s="433"/>
      <c r="D1662" s="394"/>
      <c r="E1662" s="433"/>
      <c r="F1662" s="435"/>
      <c r="G1662" s="434"/>
      <c r="H1662" s="434"/>
      <c r="I1662" s="433"/>
    </row>
    <row r="1663" spans="3:9">
      <c r="C1663" s="433"/>
      <c r="D1663" s="394"/>
      <c r="E1663" s="433"/>
      <c r="F1663" s="435"/>
      <c r="G1663" s="434"/>
      <c r="H1663" s="434"/>
      <c r="I1663" s="433"/>
    </row>
    <row r="1664" spans="3:9">
      <c r="C1664" s="433"/>
      <c r="D1664" s="394"/>
      <c r="E1664" s="433"/>
      <c r="F1664" s="435"/>
      <c r="G1664" s="434"/>
      <c r="H1664" s="434"/>
      <c r="I1664" s="433"/>
    </row>
    <row r="1665" spans="1:20">
      <c r="C1665" s="433"/>
      <c r="D1665" s="394"/>
      <c r="E1665" s="433"/>
      <c r="F1665" s="435"/>
      <c r="G1665" s="434"/>
      <c r="H1665" s="434"/>
      <c r="I1665" s="433"/>
    </row>
    <row r="1666" spans="1:20">
      <c r="C1666" s="433"/>
      <c r="D1666" s="394"/>
      <c r="E1666" s="433"/>
      <c r="F1666" s="435"/>
      <c r="G1666" s="434"/>
      <c r="H1666" s="434"/>
      <c r="I1666" s="433"/>
    </row>
    <row r="1667" spans="1:20">
      <c r="A1667" s="987" t="s">
        <v>7</v>
      </c>
      <c r="B1667" s="988"/>
      <c r="C1667" s="988"/>
      <c r="D1667" s="988"/>
      <c r="E1667" s="988"/>
      <c r="F1667" s="988"/>
      <c r="G1667" s="988"/>
      <c r="H1667" s="988"/>
      <c r="I1667" s="988"/>
      <c r="J1667" s="988"/>
      <c r="K1667" s="987"/>
      <c r="L1667" s="987"/>
      <c r="M1667" s="987"/>
      <c r="N1667" s="987"/>
      <c r="O1667" s="987"/>
      <c r="P1667" s="987"/>
      <c r="Q1667" s="987"/>
      <c r="R1667" s="987"/>
      <c r="S1667" s="987"/>
      <c r="T1667" s="987"/>
    </row>
    <row r="1670" spans="1:20">
      <c r="B1670" s="938" t="s">
        <v>648</v>
      </c>
      <c r="C1670" s="928"/>
      <c r="D1670" s="929"/>
    </row>
    <row r="1671" spans="1:20">
      <c r="B1671" s="914" t="s">
        <v>575</v>
      </c>
      <c r="C1671" s="915"/>
      <c r="D1671" s="916"/>
    </row>
    <row r="1672" spans="1:20" ht="25.5" customHeight="1">
      <c r="B1672" s="935" t="s">
        <v>559</v>
      </c>
      <c r="C1672" s="936"/>
      <c r="D1672" s="937"/>
    </row>
    <row r="1673" spans="1:20" ht="25.5" customHeight="1">
      <c r="B1673" s="588" t="s">
        <v>570</v>
      </c>
      <c r="C1673" s="589" t="s">
        <v>300</v>
      </c>
      <c r="D1673" s="590" t="s">
        <v>301</v>
      </c>
    </row>
    <row r="1674" spans="1:20" ht="25.5" customHeight="1">
      <c r="B1674" s="433" t="s">
        <v>278</v>
      </c>
      <c r="C1674" s="591" t="s">
        <v>513</v>
      </c>
      <c r="D1674" s="592">
        <v>6915482</v>
      </c>
    </row>
    <row r="1675" spans="1:20" ht="25.5" customHeight="1">
      <c r="B1675" s="433" t="s">
        <v>279</v>
      </c>
      <c r="C1675" s="591" t="s">
        <v>514</v>
      </c>
      <c r="D1675" s="592">
        <v>3096747</v>
      </c>
    </row>
    <row r="1676" spans="1:20" ht="25.5" customHeight="1">
      <c r="B1676" s="433" t="s">
        <v>283</v>
      </c>
      <c r="C1676" s="591" t="s">
        <v>515</v>
      </c>
      <c r="D1676" s="592">
        <v>40000</v>
      </c>
    </row>
    <row r="1677" spans="1:20" ht="25.5" customHeight="1">
      <c r="B1677" s="433" t="s">
        <v>281</v>
      </c>
      <c r="C1677" s="591" t="s">
        <v>513</v>
      </c>
      <c r="D1677" s="592">
        <v>9942253</v>
      </c>
    </row>
    <row r="1678" spans="1:20" ht="25.5" customHeight="1">
      <c r="B1678" s="433" t="s">
        <v>282</v>
      </c>
      <c r="C1678" s="591" t="s">
        <v>516</v>
      </c>
      <c r="D1678" s="592">
        <v>15000000</v>
      </c>
    </row>
    <row r="1679" spans="1:20" ht="25.5" customHeight="1">
      <c r="B1679" s="433" t="s">
        <v>283</v>
      </c>
      <c r="C1679" s="591" t="s">
        <v>515</v>
      </c>
      <c r="D1679" s="592">
        <v>9567960</v>
      </c>
    </row>
    <row r="1680" spans="1:20" ht="25.5" customHeight="1">
      <c r="B1680" s="433" t="s">
        <v>561</v>
      </c>
      <c r="C1680" s="591" t="s">
        <v>517</v>
      </c>
      <c r="D1680" s="592">
        <v>100000</v>
      </c>
    </row>
    <row r="1682" spans="2:4">
      <c r="B1682" s="917" t="s">
        <v>648</v>
      </c>
      <c r="C1682" s="918"/>
    </row>
    <row r="1683" spans="2:4">
      <c r="B1683" s="588" t="s">
        <v>570</v>
      </c>
      <c r="C1683" s="604" t="s">
        <v>649</v>
      </c>
    </row>
    <row r="1684" spans="2:4">
      <c r="B1684" s="433" t="s">
        <v>282</v>
      </c>
      <c r="C1684" s="500">
        <f>MATCH(B1684,B1674:B1680,0)</f>
        <v>5</v>
      </c>
    </row>
    <row r="1686" spans="2:4">
      <c r="B1686" s="590" t="s">
        <v>301</v>
      </c>
      <c r="C1686" s="604" t="s">
        <v>649</v>
      </c>
    </row>
    <row r="1687" spans="2:4">
      <c r="B1687" s="591" t="s">
        <v>516</v>
      </c>
      <c r="C1687" s="434">
        <f>MATCH(B1687,C1674:C1681,0)</f>
        <v>5</v>
      </c>
    </row>
    <row r="1689" spans="2:4">
      <c r="B1689" s="1010" t="s">
        <v>650</v>
      </c>
      <c r="C1689" s="1011"/>
      <c r="D1689" s="1012"/>
    </row>
    <row r="1691" spans="2:4">
      <c r="B1691" s="1013" t="s">
        <v>559</v>
      </c>
      <c r="C1691" s="1014"/>
      <c r="D1691" s="1015"/>
    </row>
    <row r="1692" spans="2:4">
      <c r="B1692" s="588" t="s">
        <v>570</v>
      </c>
      <c r="C1692" s="589" t="s">
        <v>300</v>
      </c>
      <c r="D1692" s="590" t="s">
        <v>301</v>
      </c>
    </row>
    <row r="1693" spans="2:4">
      <c r="B1693" s="433" t="s">
        <v>278</v>
      </c>
      <c r="C1693" s="591" t="s">
        <v>513</v>
      </c>
      <c r="D1693" s="592">
        <v>7015482</v>
      </c>
    </row>
    <row r="1694" spans="2:4">
      <c r="B1694" s="433" t="s">
        <v>279</v>
      </c>
      <c r="C1694" s="591" t="s">
        <v>514</v>
      </c>
      <c r="D1694" s="592">
        <v>3096747</v>
      </c>
    </row>
    <row r="1695" spans="2:4">
      <c r="B1695" s="433" t="s">
        <v>651</v>
      </c>
      <c r="C1695" s="591" t="s">
        <v>515</v>
      </c>
      <c r="D1695" s="592">
        <v>400000</v>
      </c>
    </row>
    <row r="1696" spans="2:4" ht="25.5" customHeight="1">
      <c r="B1696" s="433" t="s">
        <v>281</v>
      </c>
      <c r="C1696" s="591" t="s">
        <v>513</v>
      </c>
      <c r="D1696" s="592">
        <v>9942253</v>
      </c>
    </row>
    <row r="1697" spans="1:20" ht="25.5" customHeight="1">
      <c r="B1697" s="433" t="s">
        <v>282</v>
      </c>
      <c r="C1697" s="591" t="s">
        <v>516</v>
      </c>
      <c r="D1697" s="592">
        <v>15000000</v>
      </c>
    </row>
    <row r="1698" spans="1:20" ht="25.5" customHeight="1">
      <c r="B1698" s="433" t="s">
        <v>283</v>
      </c>
      <c r="C1698" s="591" t="s">
        <v>515</v>
      </c>
      <c r="D1698" s="592">
        <v>9567960</v>
      </c>
    </row>
    <row r="1699" spans="1:20" ht="25.5" customHeight="1">
      <c r="B1699" s="433" t="s">
        <v>561</v>
      </c>
      <c r="C1699" s="591" t="s">
        <v>517</v>
      </c>
      <c r="D1699" s="592">
        <v>100000</v>
      </c>
    </row>
    <row r="1701" spans="1:20">
      <c r="B1701" s="917" t="s">
        <v>650</v>
      </c>
      <c r="C1701" s="918"/>
    </row>
    <row r="1702" spans="1:20" ht="25.5" customHeight="1">
      <c r="B1702" s="588" t="s">
        <v>570</v>
      </c>
      <c r="C1702" s="604" t="s">
        <v>652</v>
      </c>
    </row>
    <row r="1703" spans="1:20" ht="25.5" customHeight="1">
      <c r="B1703" s="433" t="s">
        <v>653</v>
      </c>
      <c r="C1703" s="500" t="s">
        <v>654</v>
      </c>
    </row>
    <row r="1705" spans="1:20">
      <c r="B1705" s="589" t="s">
        <v>300</v>
      </c>
      <c r="C1705" s="604" t="s">
        <v>652</v>
      </c>
    </row>
    <row r="1706" spans="1:20">
      <c r="B1706" s="591" t="str" cm="1">
        <f t="array" ref="B1706">INDEX(C1693:C1700,C1706)</f>
        <v>Graphic Designer</v>
      </c>
      <c r="C1706" s="500">
        <v>3</v>
      </c>
    </row>
    <row r="1707" spans="1:20">
      <c r="C1707" s="640"/>
    </row>
    <row r="1708" spans="1:20" ht="25.5" customHeight="1">
      <c r="B1708" s="590" t="s">
        <v>301</v>
      </c>
      <c r="C1708" s="604" t="s">
        <v>652</v>
      </c>
    </row>
    <row r="1709" spans="1:20" ht="25.5" customHeight="1">
      <c r="B1709" s="592" cm="1">
        <f t="array" ref="B1709">INDEX(D1693:D1699,C1709)</f>
        <v>400000</v>
      </c>
      <c r="C1709" s="500" t="s">
        <v>654</v>
      </c>
    </row>
    <row r="1711" spans="1:20">
      <c r="A1711" s="987" t="s">
        <v>7</v>
      </c>
      <c r="B1711" s="988"/>
      <c r="C1711" s="988"/>
      <c r="D1711" s="988"/>
      <c r="E1711" s="988"/>
      <c r="F1711" s="988"/>
      <c r="G1711" s="988"/>
      <c r="H1711" s="988"/>
      <c r="I1711" s="988"/>
      <c r="J1711" s="988"/>
      <c r="K1711" s="987"/>
      <c r="L1711" s="987"/>
      <c r="M1711" s="987"/>
      <c r="N1711" s="987"/>
      <c r="O1711" s="987"/>
      <c r="P1711" s="987"/>
      <c r="Q1711" s="987"/>
      <c r="R1711" s="987"/>
      <c r="S1711" s="987"/>
      <c r="T1711" s="987"/>
    </row>
    <row r="1713" spans="2:8" ht="25.5" customHeight="1">
      <c r="B1713" s="998" t="s">
        <v>655</v>
      </c>
      <c r="C1713" s="999"/>
      <c r="D1713" s="994"/>
    </row>
    <row r="1714" spans="2:8" ht="25.5" customHeight="1">
      <c r="B1714" s="632"/>
      <c r="C1714" s="632"/>
      <c r="D1714" s="919" t="s">
        <v>655</v>
      </c>
    </row>
    <row r="1715" spans="2:8" ht="25.5" customHeight="1">
      <c r="B1715" s="920" t="s">
        <v>656</v>
      </c>
      <c r="C1715" s="920" t="s">
        <v>657</v>
      </c>
      <c r="D1715" s="920" t="s">
        <v>658</v>
      </c>
      <c r="E1715" s="647"/>
    </row>
    <row r="1716" spans="2:8" ht="25.5" customHeight="1">
      <c r="B1716" s="499" t="s">
        <v>659</v>
      </c>
      <c r="C1716" s="499">
        <v>4</v>
      </c>
      <c r="D1716" s="499" t="str">
        <f>REPT(B1716,C1716)</f>
        <v>****</v>
      </c>
      <c r="E1716" s="647"/>
    </row>
    <row r="1717" spans="2:8" ht="25.5" customHeight="1">
      <c r="B1717" s="499" t="s">
        <v>660</v>
      </c>
      <c r="C1717" s="499">
        <v>5</v>
      </c>
      <c r="D1717" s="499" t="str">
        <f t="shared" ref="D1717:D1722" si="29">REPT(B1717,C1717)</f>
        <v>$$$$$</v>
      </c>
      <c r="E1717" s="647"/>
    </row>
    <row r="1718" spans="2:8" ht="25.5" customHeight="1">
      <c r="B1718" s="499" t="s">
        <v>661</v>
      </c>
      <c r="C1718" s="499">
        <v>2</v>
      </c>
      <c r="D1718" s="499" t="str">
        <f t="shared" si="29"/>
        <v>##</v>
      </c>
      <c r="E1718" s="647"/>
    </row>
    <row r="1719" spans="2:8" ht="25.5" customHeight="1">
      <c r="B1719" s="499" t="s">
        <v>662</v>
      </c>
      <c r="C1719" s="499">
        <v>6</v>
      </c>
      <c r="D1719" s="499" t="str">
        <f t="shared" si="29"/>
        <v>%%%%%%</v>
      </c>
      <c r="E1719" s="647"/>
    </row>
    <row r="1720" spans="2:8" ht="25.5" customHeight="1">
      <c r="B1720" s="499">
        <v>0</v>
      </c>
      <c r="C1720" s="499">
        <v>10</v>
      </c>
      <c r="D1720" s="499" t="str">
        <f t="shared" si="29"/>
        <v>0000000000</v>
      </c>
      <c r="E1720" s="647"/>
    </row>
    <row r="1721" spans="2:8" ht="25.5" customHeight="1">
      <c r="B1721" s="499">
        <v>1234</v>
      </c>
      <c r="C1721" s="499">
        <v>3</v>
      </c>
      <c r="D1721" s="499" t="str">
        <f t="shared" si="29"/>
        <v>123412341234</v>
      </c>
      <c r="E1721" s="647"/>
    </row>
    <row r="1722" spans="2:8" ht="25.5" customHeight="1">
      <c r="B1722" s="499" t="s">
        <v>553</v>
      </c>
      <c r="C1722" s="499">
        <v>2</v>
      </c>
      <c r="D1722" s="499" t="str">
        <f t="shared" si="29"/>
        <v>MicrosoftMicrosoft</v>
      </c>
      <c r="E1722" s="647"/>
    </row>
    <row r="1723" spans="2:8" ht="15" customHeight="1">
      <c r="B1723" s="649"/>
      <c r="C1723" s="649"/>
      <c r="D1723" s="649"/>
    </row>
    <row r="1725" spans="2:8" ht="25.5" customHeight="1">
      <c r="B1725" s="989" t="s">
        <v>663</v>
      </c>
      <c r="C1725" s="990"/>
      <c r="D1725" s="990"/>
      <c r="E1725" s="990"/>
      <c r="F1725" s="990"/>
      <c r="G1725" s="990"/>
      <c r="H1725" s="991"/>
    </row>
    <row r="1727" spans="2:8">
      <c r="B1727" s="905" t="s">
        <v>328</v>
      </c>
      <c r="C1727" s="905" t="s">
        <v>577</v>
      </c>
      <c r="D1727" s="906" t="s">
        <v>578</v>
      </c>
      <c r="E1727" s="906" t="s">
        <v>579</v>
      </c>
      <c r="F1727" s="907" t="s">
        <v>580</v>
      </c>
      <c r="G1727" s="908" t="s">
        <v>581</v>
      </c>
      <c r="H1727" s="909" t="s">
        <v>582</v>
      </c>
    </row>
    <row r="1728" spans="2:8">
      <c r="B1728" s="433" t="s">
        <v>302</v>
      </c>
      <c r="C1728" s="394">
        <v>45292</v>
      </c>
      <c r="D1728" s="433" t="s">
        <v>589</v>
      </c>
      <c r="E1728" s="433" t="s">
        <v>593</v>
      </c>
      <c r="F1728" s="434">
        <v>125478</v>
      </c>
      <c r="G1728" s="434" t="s">
        <v>594</v>
      </c>
      <c r="H1728" s="433" t="s">
        <v>555</v>
      </c>
    </row>
    <row r="1729" spans="2:8">
      <c r="B1729" s="433" t="s">
        <v>304</v>
      </c>
      <c r="C1729" s="394">
        <v>45293</v>
      </c>
      <c r="D1729" s="433" t="s">
        <v>590</v>
      </c>
      <c r="E1729" s="433" t="s">
        <v>595</v>
      </c>
      <c r="F1729" s="434">
        <v>556688</v>
      </c>
      <c r="G1729" s="434" t="s">
        <v>596</v>
      </c>
      <c r="H1729" s="433" t="s">
        <v>597</v>
      </c>
    </row>
    <row r="1730" spans="2:8">
      <c r="B1730" s="433" t="s">
        <v>306</v>
      </c>
      <c r="C1730" s="394">
        <v>45294</v>
      </c>
      <c r="D1730" s="433" t="s">
        <v>591</v>
      </c>
      <c r="E1730" s="435" t="s">
        <v>598</v>
      </c>
      <c r="F1730" s="434">
        <v>126589</v>
      </c>
      <c r="G1730" s="434" t="s">
        <v>599</v>
      </c>
      <c r="H1730" s="433" t="s">
        <v>600</v>
      </c>
    </row>
    <row r="1731" spans="2:8">
      <c r="B1731" s="433" t="s">
        <v>308</v>
      </c>
      <c r="C1731" s="394">
        <v>45295</v>
      </c>
      <c r="D1731" s="433" t="s">
        <v>592</v>
      </c>
      <c r="E1731" s="433" t="s">
        <v>601</v>
      </c>
      <c r="F1731" s="434">
        <v>852369</v>
      </c>
      <c r="G1731" s="434" t="s">
        <v>602</v>
      </c>
      <c r="H1731" s="433" t="s">
        <v>603</v>
      </c>
    </row>
    <row r="1732" spans="2:8">
      <c r="B1732" s="433" t="s">
        <v>310</v>
      </c>
      <c r="C1732" s="394">
        <v>45296</v>
      </c>
      <c r="D1732" s="433" t="s">
        <v>589</v>
      </c>
      <c r="E1732" s="433" t="s">
        <v>604</v>
      </c>
      <c r="F1732" s="434">
        <v>112285</v>
      </c>
      <c r="G1732" s="434" t="s">
        <v>594</v>
      </c>
      <c r="H1732" s="433" t="s">
        <v>605</v>
      </c>
    </row>
    <row r="1733" spans="2:8">
      <c r="B1733" s="433" t="s">
        <v>312</v>
      </c>
      <c r="C1733" s="394">
        <v>45297</v>
      </c>
      <c r="D1733" s="433" t="s">
        <v>590</v>
      </c>
      <c r="E1733" s="433" t="s">
        <v>593</v>
      </c>
      <c r="F1733" s="434">
        <v>695425</v>
      </c>
      <c r="G1733" s="434" t="s">
        <v>596</v>
      </c>
      <c r="H1733" s="433" t="s">
        <v>606</v>
      </c>
    </row>
    <row r="1734" spans="2:8">
      <c r="B1734" s="433" t="s">
        <v>314</v>
      </c>
      <c r="C1734" s="394">
        <v>45298</v>
      </c>
      <c r="D1734" s="433" t="s">
        <v>591</v>
      </c>
      <c r="E1734" s="433" t="s">
        <v>595</v>
      </c>
      <c r="F1734" s="434">
        <v>125478</v>
      </c>
      <c r="G1734" s="434" t="s">
        <v>599</v>
      </c>
      <c r="H1734" s="433" t="s">
        <v>607</v>
      </c>
    </row>
    <row r="1735" spans="2:8">
      <c r="B1735" s="433" t="s">
        <v>316</v>
      </c>
      <c r="C1735" s="394">
        <v>45299</v>
      </c>
      <c r="D1735" s="433" t="s">
        <v>592</v>
      </c>
      <c r="E1735" s="435" t="s">
        <v>598</v>
      </c>
      <c r="F1735" s="434">
        <v>556688</v>
      </c>
      <c r="G1735" s="434" t="s">
        <v>602</v>
      </c>
      <c r="H1735" s="433" t="s">
        <v>608</v>
      </c>
    </row>
    <row r="1736" spans="2:8">
      <c r="B1736" s="433" t="s">
        <v>319</v>
      </c>
      <c r="C1736" s="394">
        <v>45300</v>
      </c>
      <c r="D1736" s="433" t="s">
        <v>590</v>
      </c>
      <c r="E1736" s="433" t="s">
        <v>601</v>
      </c>
      <c r="F1736" s="434">
        <v>126589</v>
      </c>
      <c r="G1736" s="434" t="s">
        <v>596</v>
      </c>
      <c r="H1736" s="433" t="s">
        <v>609</v>
      </c>
    </row>
    <row r="1737" spans="2:8">
      <c r="B1737" s="433" t="s">
        <v>322</v>
      </c>
      <c r="C1737" s="394">
        <v>45301</v>
      </c>
      <c r="D1737" s="433" t="s">
        <v>591</v>
      </c>
      <c r="E1737" s="433" t="s">
        <v>604</v>
      </c>
      <c r="F1737" s="434">
        <v>852369</v>
      </c>
      <c r="G1737" s="434" t="s">
        <v>599</v>
      </c>
      <c r="H1737" s="433" t="s">
        <v>610</v>
      </c>
    </row>
    <row r="1738" spans="2:8">
      <c r="B1738" s="433" t="s">
        <v>611</v>
      </c>
      <c r="C1738" s="394">
        <v>45302</v>
      </c>
      <c r="D1738" s="433" t="s">
        <v>592</v>
      </c>
      <c r="E1738" s="433" t="s">
        <v>593</v>
      </c>
      <c r="F1738" s="434">
        <v>112285</v>
      </c>
      <c r="G1738" s="434" t="s">
        <v>602</v>
      </c>
      <c r="H1738" s="433" t="s">
        <v>612</v>
      </c>
    </row>
    <row r="1739" spans="2:8">
      <c r="B1739" s="433" t="s">
        <v>613</v>
      </c>
      <c r="C1739" s="394">
        <v>45303</v>
      </c>
      <c r="D1739" s="433" t="s">
        <v>589</v>
      </c>
      <c r="E1739" s="433" t="s">
        <v>595</v>
      </c>
      <c r="F1739" s="434">
        <v>695425</v>
      </c>
      <c r="G1739" s="434" t="s">
        <v>594</v>
      </c>
      <c r="H1739" s="433" t="s">
        <v>614</v>
      </c>
    </row>
    <row r="1740" spans="2:8">
      <c r="B1740" s="433" t="s">
        <v>615</v>
      </c>
      <c r="C1740" s="394">
        <v>45304</v>
      </c>
      <c r="D1740" s="433" t="s">
        <v>590</v>
      </c>
      <c r="E1740" s="435" t="s">
        <v>598</v>
      </c>
      <c r="F1740" s="434">
        <v>556688</v>
      </c>
      <c r="G1740" s="434" t="s">
        <v>596</v>
      </c>
      <c r="H1740" s="433" t="s">
        <v>616</v>
      </c>
    </row>
    <row r="1741" spans="2:8">
      <c r="B1741" s="433" t="s">
        <v>617</v>
      </c>
      <c r="C1741" s="394">
        <v>45305</v>
      </c>
      <c r="D1741" s="433" t="s">
        <v>591</v>
      </c>
      <c r="E1741" s="433" t="s">
        <v>601</v>
      </c>
      <c r="F1741" s="434">
        <v>126589</v>
      </c>
      <c r="G1741" s="434" t="s">
        <v>599</v>
      </c>
      <c r="H1741" s="433" t="s">
        <v>618</v>
      </c>
    </row>
    <row r="1742" spans="2:8">
      <c r="B1742" s="433" t="s">
        <v>619</v>
      </c>
      <c r="C1742" s="394">
        <v>45306</v>
      </c>
      <c r="D1742" s="433" t="s">
        <v>590</v>
      </c>
      <c r="E1742" s="433" t="s">
        <v>604</v>
      </c>
      <c r="F1742" s="434">
        <v>852369</v>
      </c>
      <c r="G1742" s="434" t="s">
        <v>596</v>
      </c>
      <c r="H1742" s="433" t="s">
        <v>620</v>
      </c>
    </row>
    <row r="1743" spans="2:8">
      <c r="B1743" s="433" t="s">
        <v>621</v>
      </c>
      <c r="C1743" s="394">
        <v>45307</v>
      </c>
      <c r="D1743" s="433" t="s">
        <v>591</v>
      </c>
      <c r="E1743" s="433" t="s">
        <v>595</v>
      </c>
      <c r="F1743" s="434">
        <v>112285</v>
      </c>
      <c r="G1743" s="434" t="s">
        <v>599</v>
      </c>
      <c r="H1743" s="433" t="s">
        <v>622</v>
      </c>
    </row>
    <row r="1744" spans="2:8">
      <c r="B1744" s="433" t="s">
        <v>623</v>
      </c>
      <c r="C1744" s="394">
        <v>45308</v>
      </c>
      <c r="D1744" s="433" t="s">
        <v>592</v>
      </c>
      <c r="E1744" s="435" t="s">
        <v>598</v>
      </c>
      <c r="F1744" s="434">
        <v>695425</v>
      </c>
      <c r="G1744" s="434" t="s">
        <v>602</v>
      </c>
      <c r="H1744" s="433" t="s">
        <v>624</v>
      </c>
    </row>
    <row r="1745" spans="2:8">
      <c r="B1745" s="433" t="s">
        <v>625</v>
      </c>
      <c r="C1745" s="394">
        <v>45309</v>
      </c>
      <c r="D1745" s="433" t="s">
        <v>589</v>
      </c>
      <c r="E1745" s="433" t="s">
        <v>601</v>
      </c>
      <c r="F1745" s="434">
        <v>125478</v>
      </c>
      <c r="G1745" s="434" t="s">
        <v>594</v>
      </c>
      <c r="H1745" s="433" t="s">
        <v>626</v>
      </c>
    </row>
    <row r="1746" spans="2:8">
      <c r="B1746" s="433" t="s">
        <v>627</v>
      </c>
      <c r="C1746" s="394">
        <v>45310</v>
      </c>
      <c r="D1746" s="433" t="s">
        <v>590</v>
      </c>
      <c r="E1746" s="433" t="s">
        <v>604</v>
      </c>
      <c r="F1746" s="434">
        <v>556688</v>
      </c>
      <c r="G1746" s="434" t="s">
        <v>596</v>
      </c>
      <c r="H1746" s="433" t="s">
        <v>628</v>
      </c>
    </row>
    <row r="1747" spans="2:8">
      <c r="B1747" s="433" t="s">
        <v>629</v>
      </c>
      <c r="C1747" s="394">
        <v>45311</v>
      </c>
      <c r="D1747" s="433" t="s">
        <v>591</v>
      </c>
      <c r="E1747" s="433" t="s">
        <v>593</v>
      </c>
      <c r="F1747" s="434">
        <v>126589</v>
      </c>
      <c r="G1747" s="434" t="s">
        <v>599</v>
      </c>
      <c r="H1747" s="433" t="s">
        <v>630</v>
      </c>
    </row>
    <row r="1748" spans="2:8">
      <c r="B1748" s="433" t="s">
        <v>631</v>
      </c>
      <c r="C1748" s="394">
        <v>45312</v>
      </c>
      <c r="D1748" s="433" t="s">
        <v>592</v>
      </c>
      <c r="E1748" s="433" t="s">
        <v>595</v>
      </c>
      <c r="F1748" s="434">
        <v>852369</v>
      </c>
      <c r="G1748" s="434" t="s">
        <v>602</v>
      </c>
      <c r="H1748" s="433" t="s">
        <v>632</v>
      </c>
    </row>
    <row r="1749" spans="2:8">
      <c r="B1749" s="433" t="s">
        <v>633</v>
      </c>
      <c r="C1749" s="394">
        <v>45313</v>
      </c>
      <c r="D1749" s="433" t="s">
        <v>590</v>
      </c>
      <c r="E1749" s="435" t="s">
        <v>598</v>
      </c>
      <c r="F1749" s="434">
        <v>112285</v>
      </c>
      <c r="G1749" s="434" t="s">
        <v>596</v>
      </c>
      <c r="H1749" s="433" t="s">
        <v>634</v>
      </c>
    </row>
    <row r="1750" spans="2:8">
      <c r="B1750" s="433" t="s">
        <v>635</v>
      </c>
      <c r="C1750" s="394">
        <v>45314</v>
      </c>
      <c r="D1750" s="433" t="s">
        <v>591</v>
      </c>
      <c r="E1750" s="433" t="s">
        <v>601</v>
      </c>
      <c r="F1750" s="434">
        <v>852369</v>
      </c>
      <c r="G1750" s="434" t="s">
        <v>599</v>
      </c>
      <c r="H1750" s="433" t="s">
        <v>636</v>
      </c>
    </row>
    <row r="1751" spans="2:8">
      <c r="B1751" s="433" t="s">
        <v>637</v>
      </c>
      <c r="C1751" s="394">
        <v>45315</v>
      </c>
      <c r="D1751" s="433" t="s">
        <v>592</v>
      </c>
      <c r="E1751" s="433" t="s">
        <v>604</v>
      </c>
      <c r="F1751" s="434">
        <v>112285</v>
      </c>
      <c r="G1751" s="434" t="s">
        <v>602</v>
      </c>
      <c r="H1751" s="433" t="s">
        <v>638</v>
      </c>
    </row>
    <row r="1752" spans="2:8">
      <c r="B1752" s="433" t="s">
        <v>639</v>
      </c>
      <c r="C1752" s="394">
        <v>45316</v>
      </c>
      <c r="D1752" s="433" t="s">
        <v>589</v>
      </c>
      <c r="E1752" s="433" t="s">
        <v>604</v>
      </c>
      <c r="F1752" s="434">
        <v>695425</v>
      </c>
      <c r="G1752" s="434" t="s">
        <v>594</v>
      </c>
      <c r="H1752" s="433" t="s">
        <v>640</v>
      </c>
    </row>
    <row r="1753" spans="2:8">
      <c r="B1753" s="433" t="s">
        <v>641</v>
      </c>
      <c r="C1753" s="394">
        <v>45317</v>
      </c>
      <c r="D1753" s="433" t="s">
        <v>590</v>
      </c>
      <c r="E1753" s="433" t="s">
        <v>595</v>
      </c>
      <c r="F1753" s="434">
        <v>125478</v>
      </c>
      <c r="G1753" s="434" t="s">
        <v>596</v>
      </c>
      <c r="H1753" s="433" t="s">
        <v>642</v>
      </c>
    </row>
    <row r="1754" spans="2:8">
      <c r="B1754" s="433" t="s">
        <v>643</v>
      </c>
      <c r="C1754" s="394">
        <v>45318</v>
      </c>
      <c r="D1754" s="433" t="s">
        <v>591</v>
      </c>
      <c r="E1754" s="435" t="s">
        <v>598</v>
      </c>
      <c r="F1754" s="434">
        <v>556688</v>
      </c>
      <c r="G1754" s="434" t="s">
        <v>596</v>
      </c>
      <c r="H1754" s="433" t="s">
        <v>628</v>
      </c>
    </row>
    <row r="1755" spans="2:8">
      <c r="B1755" s="433" t="s">
        <v>644</v>
      </c>
      <c r="C1755" s="394">
        <v>45319</v>
      </c>
      <c r="D1755" s="433" t="s">
        <v>592</v>
      </c>
      <c r="E1755" s="433" t="s">
        <v>601</v>
      </c>
      <c r="F1755" s="434">
        <v>126589</v>
      </c>
      <c r="G1755" s="434" t="s">
        <v>599</v>
      </c>
      <c r="H1755" s="433" t="s">
        <v>630</v>
      </c>
    </row>
    <row r="1756" spans="2:8">
      <c r="B1756" s="433" t="s">
        <v>645</v>
      </c>
      <c r="C1756" s="394">
        <v>45320</v>
      </c>
      <c r="D1756" s="433" t="s">
        <v>590</v>
      </c>
      <c r="E1756" s="433" t="s">
        <v>604</v>
      </c>
      <c r="F1756" s="434">
        <v>112285</v>
      </c>
      <c r="G1756" s="434" t="s">
        <v>602</v>
      </c>
      <c r="H1756" s="433" t="s">
        <v>632</v>
      </c>
    </row>
    <row r="1757" spans="2:8">
      <c r="B1757" s="433" t="s">
        <v>646</v>
      </c>
      <c r="C1757" s="394">
        <v>45321</v>
      </c>
      <c r="D1757" s="433" t="s">
        <v>591</v>
      </c>
      <c r="E1757" s="433" t="s">
        <v>593</v>
      </c>
      <c r="F1757" s="434">
        <v>852369</v>
      </c>
      <c r="G1757" s="434" t="s">
        <v>594</v>
      </c>
      <c r="H1757" s="433" t="s">
        <v>634</v>
      </c>
    </row>
    <row r="1760" spans="2:8">
      <c r="B1760" s="921" t="s">
        <v>664</v>
      </c>
    </row>
    <row r="1761" spans="2:8">
      <c r="B1761" s="905" t="str" cm="1">
        <f t="array" ref="B1761:H1771">_xlfn.TAKE(B1727:H1757,11)</f>
        <v>ID No.</v>
      </c>
      <c r="C1761" s="905" t="str">
        <v xml:space="preserve">Order Date </v>
      </c>
      <c r="D1761" s="906" t="str">
        <v xml:space="preserve">Seller Name </v>
      </c>
      <c r="E1761" s="906" t="str">
        <v xml:space="preserve"> Category</v>
      </c>
      <c r="F1761" s="907" t="str">
        <v>Picode</v>
      </c>
      <c r="G1761" s="908" t="str">
        <v>Region (WorldWide)</v>
      </c>
      <c r="H1761" s="909" t="str">
        <v>Brands</v>
      </c>
    </row>
    <row r="1762" spans="2:8">
      <c r="B1762" s="433" t="str">
        <v>ND001</v>
      </c>
      <c r="C1762" s="433">
        <v>45292</v>
      </c>
      <c r="D1762" s="433" t="str">
        <v>ND APPARELS</v>
      </c>
      <c r="E1762" s="433" t="str">
        <v xml:space="preserve">Mobile &amp; Electronics </v>
      </c>
      <c r="F1762" s="434">
        <v>125478</v>
      </c>
      <c r="G1762" s="434" t="str">
        <v>North</v>
      </c>
      <c r="H1762" s="433" t="str">
        <v>Apple</v>
      </c>
    </row>
    <row r="1763" spans="2:8">
      <c r="B1763" s="433" t="str">
        <v>ND002</v>
      </c>
      <c r="C1763" s="433">
        <v>45293</v>
      </c>
      <c r="D1763" s="433" t="str">
        <v>SD APPARELS</v>
      </c>
      <c r="E1763" s="433" t="str">
        <v>Fashion &amp; Clothing</v>
      </c>
      <c r="F1763" s="434">
        <v>556688</v>
      </c>
      <c r="G1763" s="434" t="str">
        <v xml:space="preserve">South </v>
      </c>
      <c r="H1763" s="433" t="str">
        <v>Samsung</v>
      </c>
    </row>
    <row r="1764" spans="2:8">
      <c r="B1764" s="433" t="str">
        <v>ND003</v>
      </c>
      <c r="C1764" s="433">
        <v>45294</v>
      </c>
      <c r="D1764" s="433" t="str">
        <v>AD APPARELS</v>
      </c>
      <c r="E1764" s="433" t="str">
        <v>Sports &amp; Fitness</v>
      </c>
      <c r="F1764" s="434">
        <v>126589</v>
      </c>
      <c r="G1764" s="434" t="str">
        <v xml:space="preserve">EAST </v>
      </c>
      <c r="H1764" s="433" t="str">
        <v>Vivo</v>
      </c>
    </row>
    <row r="1765" spans="2:8">
      <c r="B1765" s="433" t="str">
        <v>ND004</v>
      </c>
      <c r="C1765" s="433">
        <v>45295</v>
      </c>
      <c r="D1765" s="433" t="str">
        <v>MD APPARELS</v>
      </c>
      <c r="E1765" s="433" t="str">
        <v>Home &amp; Furniture</v>
      </c>
      <c r="F1765" s="434">
        <v>852369</v>
      </c>
      <c r="G1765" s="434" t="str">
        <v>WEST</v>
      </c>
      <c r="H1765" s="433" t="str">
        <v>Realme</v>
      </c>
    </row>
    <row r="1766" spans="2:8">
      <c r="B1766" s="433" t="str">
        <v>ND005</v>
      </c>
      <c r="C1766" s="433">
        <v>45296</v>
      </c>
      <c r="D1766" s="433" t="str">
        <v>ND APPARELS</v>
      </c>
      <c r="E1766" s="433" t="str">
        <v>Book &amp; Education</v>
      </c>
      <c r="F1766" s="434">
        <v>112285</v>
      </c>
      <c r="G1766" s="434" t="str">
        <v>North</v>
      </c>
      <c r="H1766" s="433" t="str">
        <v>Oppo</v>
      </c>
    </row>
    <row r="1767" spans="2:8">
      <c r="B1767" s="433" t="str">
        <v>ND006</v>
      </c>
      <c r="C1767" s="433">
        <v>45297</v>
      </c>
      <c r="D1767" s="433" t="str">
        <v>SD APPARELS</v>
      </c>
      <c r="E1767" s="433" t="str">
        <v xml:space="preserve">Mobile &amp; Electronics </v>
      </c>
      <c r="F1767" s="434">
        <v>695425</v>
      </c>
      <c r="G1767" s="434" t="str">
        <v xml:space="preserve">South </v>
      </c>
      <c r="H1767" s="433" t="str">
        <v>ZARA</v>
      </c>
    </row>
    <row r="1768" spans="2:8">
      <c r="B1768" s="433" t="str">
        <v>ND007</v>
      </c>
      <c r="C1768" s="433">
        <v>45298</v>
      </c>
      <c r="D1768" s="433" t="str">
        <v>AD APPARELS</v>
      </c>
      <c r="E1768" s="433" t="str">
        <v>Fashion &amp; Clothing</v>
      </c>
      <c r="F1768" s="434">
        <v>125478</v>
      </c>
      <c r="G1768" s="434" t="str">
        <v xml:space="preserve">EAST </v>
      </c>
      <c r="H1768" s="433" t="str">
        <v>Adidas</v>
      </c>
    </row>
    <row r="1769" spans="2:8">
      <c r="B1769" s="433" t="str">
        <v>ND008</v>
      </c>
      <c r="C1769" s="433">
        <v>45299</v>
      </c>
      <c r="D1769" s="433" t="str">
        <v>MD APPARELS</v>
      </c>
      <c r="E1769" s="433" t="str">
        <v>Sports &amp; Fitness</v>
      </c>
      <c r="F1769" s="434">
        <v>556688</v>
      </c>
      <c r="G1769" s="434" t="str">
        <v>WEST</v>
      </c>
      <c r="H1769" s="433" t="str">
        <v>Puma</v>
      </c>
    </row>
    <row r="1770" spans="2:8">
      <c r="B1770" s="433" t="str">
        <v>ND009</v>
      </c>
      <c r="C1770" s="433">
        <v>45300</v>
      </c>
      <c r="D1770" s="433" t="str">
        <v>SD APPARELS</v>
      </c>
      <c r="E1770" s="433" t="str">
        <v>Home &amp; Furniture</v>
      </c>
      <c r="F1770" s="434">
        <v>126589</v>
      </c>
      <c r="G1770" s="434" t="str">
        <v xml:space="preserve">South </v>
      </c>
      <c r="H1770" s="433" t="str">
        <v>Levi's</v>
      </c>
    </row>
    <row r="1771" spans="2:8">
      <c r="B1771" s="433" t="str">
        <v>ND010</v>
      </c>
      <c r="C1771" s="433">
        <v>45301</v>
      </c>
      <c r="D1771" s="433" t="str">
        <v>AD APPARELS</v>
      </c>
      <c r="E1771" s="433" t="str">
        <v>Book &amp; Education</v>
      </c>
      <c r="F1771" s="434">
        <v>852369</v>
      </c>
      <c r="G1771" s="434" t="str">
        <v xml:space="preserve">EAST </v>
      </c>
      <c r="H1771" s="433" t="str">
        <v>Tommy Hilfigure</v>
      </c>
    </row>
    <row r="1772" spans="2:8" ht="15" customHeight="1">
      <c r="E1772" s="602" t="s">
        <v>665</v>
      </c>
    </row>
    <row r="1773" spans="2:8">
      <c r="B1773" s="992" t="s">
        <v>666</v>
      </c>
      <c r="C1773" s="991"/>
    </row>
    <row r="1775" spans="2:8">
      <c r="B1775" s="905" t="str" cm="1">
        <f t="array" ref="B1775:F1784">_xlfn.TAKE(B1727:H1757,10,5)</f>
        <v>ID No.</v>
      </c>
      <c r="C1775" s="905" t="str">
        <v xml:space="preserve">Order Date </v>
      </c>
      <c r="D1775" s="906" t="str">
        <v xml:space="preserve">Seller Name </v>
      </c>
      <c r="E1775" s="906" t="str">
        <v xml:space="preserve"> Category</v>
      </c>
      <c r="F1775" s="907" t="str">
        <v>Picode</v>
      </c>
      <c r="G1775" s="908"/>
      <c r="H1775" s="909"/>
    </row>
    <row r="1776" spans="2:8">
      <c r="B1776" s="433" t="str">
        <v>ND001</v>
      </c>
      <c r="C1776" s="433">
        <v>45292</v>
      </c>
      <c r="D1776" s="433" t="str">
        <v>ND APPARELS</v>
      </c>
      <c r="E1776" s="433" t="str">
        <v xml:space="preserve">Mobile &amp; Electronics </v>
      </c>
      <c r="F1776" s="434">
        <v>125478</v>
      </c>
      <c r="G1776" s="434"/>
      <c r="H1776" s="433"/>
    </row>
    <row r="1777" spans="2:8">
      <c r="B1777" s="433" t="str">
        <v>ND002</v>
      </c>
      <c r="C1777" s="433">
        <v>45293</v>
      </c>
      <c r="D1777" s="433" t="str">
        <v>SD APPARELS</v>
      </c>
      <c r="E1777" s="433" t="str">
        <v>Fashion &amp; Clothing</v>
      </c>
      <c r="F1777" s="434">
        <v>556688</v>
      </c>
      <c r="G1777" s="434"/>
      <c r="H1777" s="433"/>
    </row>
    <row r="1778" spans="2:8">
      <c r="B1778" s="433" t="str">
        <v>ND003</v>
      </c>
      <c r="C1778" s="433">
        <v>45294</v>
      </c>
      <c r="D1778" s="433" t="str">
        <v>AD APPARELS</v>
      </c>
      <c r="E1778" s="433" t="str">
        <v>Sports &amp; Fitness</v>
      </c>
      <c r="F1778" s="434">
        <v>126589</v>
      </c>
      <c r="G1778" s="434"/>
      <c r="H1778" s="433"/>
    </row>
    <row r="1779" spans="2:8">
      <c r="B1779" s="433" t="str">
        <v>ND004</v>
      </c>
      <c r="C1779" s="433">
        <v>45295</v>
      </c>
      <c r="D1779" s="433" t="str">
        <v>MD APPARELS</v>
      </c>
      <c r="E1779" s="433" t="str">
        <v>Home &amp; Furniture</v>
      </c>
      <c r="F1779" s="434">
        <v>852369</v>
      </c>
      <c r="G1779" s="434"/>
      <c r="H1779" s="433"/>
    </row>
    <row r="1780" spans="2:8">
      <c r="B1780" s="433" t="str">
        <v>ND005</v>
      </c>
      <c r="C1780" s="433">
        <v>45296</v>
      </c>
      <c r="D1780" s="433" t="str">
        <v>ND APPARELS</v>
      </c>
      <c r="E1780" s="433" t="str">
        <v>Book &amp; Education</v>
      </c>
      <c r="F1780" s="434">
        <v>112285</v>
      </c>
      <c r="G1780" s="434"/>
      <c r="H1780" s="433"/>
    </row>
    <row r="1781" spans="2:8">
      <c r="B1781" s="433" t="str">
        <v>ND006</v>
      </c>
      <c r="C1781" s="433">
        <v>45297</v>
      </c>
      <c r="D1781" s="433" t="str">
        <v>SD APPARELS</v>
      </c>
      <c r="E1781" s="433" t="str">
        <v xml:space="preserve">Mobile &amp; Electronics </v>
      </c>
      <c r="F1781" s="434">
        <v>695425</v>
      </c>
      <c r="G1781" s="434"/>
      <c r="H1781" s="433"/>
    </row>
    <row r="1782" spans="2:8">
      <c r="B1782" s="433" t="str">
        <v>ND007</v>
      </c>
      <c r="C1782" s="433">
        <v>45298</v>
      </c>
      <c r="D1782" s="433" t="str">
        <v>AD APPARELS</v>
      </c>
      <c r="E1782" s="433" t="str">
        <v>Fashion &amp; Clothing</v>
      </c>
      <c r="F1782" s="434">
        <v>125478</v>
      </c>
      <c r="G1782" s="434"/>
      <c r="H1782" s="433"/>
    </row>
    <row r="1783" spans="2:8">
      <c r="B1783" s="433" t="str">
        <v>ND008</v>
      </c>
      <c r="C1783" s="433">
        <v>45299</v>
      </c>
      <c r="D1783" s="433" t="str">
        <v>MD APPARELS</v>
      </c>
      <c r="E1783" s="433" t="str">
        <v>Sports &amp; Fitness</v>
      </c>
      <c r="F1783" s="434">
        <v>556688</v>
      </c>
      <c r="G1783" s="434"/>
      <c r="H1783" s="433"/>
    </row>
    <row r="1784" spans="2:8">
      <c r="B1784" s="433" t="str">
        <v>ND009</v>
      </c>
      <c r="C1784" s="433">
        <v>45300</v>
      </c>
      <c r="D1784" s="433" t="str">
        <v>SD APPARELS</v>
      </c>
      <c r="E1784" s="433" t="str">
        <v>Home &amp; Furniture</v>
      </c>
      <c r="F1784" s="434">
        <v>126589</v>
      </c>
      <c r="G1784" s="434"/>
      <c r="H1784" s="433"/>
    </row>
    <row r="1785" spans="2:8">
      <c r="B1785" s="433"/>
      <c r="C1785" s="433"/>
      <c r="D1785" s="433"/>
      <c r="E1785" s="433"/>
      <c r="F1785" s="434"/>
      <c r="G1785" s="434"/>
      <c r="H1785" s="433"/>
    </row>
    <row r="1787" spans="2:8">
      <c r="B1787" s="921" t="s">
        <v>664</v>
      </c>
    </row>
    <row r="1788" spans="2:8">
      <c r="B1788" s="905" t="s">
        <v>328</v>
      </c>
      <c r="C1788" s="905" t="s">
        <v>577</v>
      </c>
      <c r="D1788" s="906" t="s">
        <v>578</v>
      </c>
      <c r="E1788" s="906" t="s">
        <v>579</v>
      </c>
      <c r="F1788" s="907" t="s">
        <v>580</v>
      </c>
      <c r="G1788" s="908" t="s">
        <v>581</v>
      </c>
      <c r="H1788" s="909" t="s">
        <v>582</v>
      </c>
    </row>
    <row r="1789" spans="2:8">
      <c r="B1789" s="433" t="str" cm="1">
        <f t="array" ref="B1789:H1793">_xlfn.TAKE(B1727:H1757,-5)</f>
        <v>ND026</v>
      </c>
      <c r="C1789" s="433">
        <v>45317</v>
      </c>
      <c r="D1789" s="433" t="str">
        <v>SD APPARELS</v>
      </c>
      <c r="E1789" s="433" t="str">
        <v>Fashion &amp; Clothing</v>
      </c>
      <c r="F1789" s="434">
        <v>125478</v>
      </c>
      <c r="G1789" s="433" t="str">
        <v xml:space="preserve">South </v>
      </c>
      <c r="H1789" s="433" t="str">
        <v>Deep Work</v>
      </c>
    </row>
    <row r="1790" spans="2:8">
      <c r="B1790" s="433" t="str">
        <v>ND027</v>
      </c>
      <c r="C1790" s="433">
        <v>45318</v>
      </c>
      <c r="D1790" s="433" t="str">
        <v>AD APPARELS</v>
      </c>
      <c r="E1790" s="433" t="str">
        <v>Sports &amp; Fitness</v>
      </c>
      <c r="F1790" s="434">
        <v>556688</v>
      </c>
      <c r="G1790" s="433" t="str">
        <v xml:space="preserve">South </v>
      </c>
      <c r="H1790" s="433" t="str">
        <v>Savya Home</v>
      </c>
    </row>
    <row r="1791" spans="2:8">
      <c r="B1791" s="433" t="str">
        <v>ND028</v>
      </c>
      <c r="C1791" s="433">
        <v>45319</v>
      </c>
      <c r="D1791" s="433" t="str">
        <v>MD APPARELS</v>
      </c>
      <c r="E1791" s="433" t="str">
        <v>Home &amp; Furniture</v>
      </c>
      <c r="F1791" s="434">
        <v>126589</v>
      </c>
      <c r="G1791" s="433" t="str">
        <v xml:space="preserve">EAST </v>
      </c>
      <c r="H1791" s="433" t="str">
        <v>Indigo Architecture</v>
      </c>
    </row>
    <row r="1792" spans="2:8">
      <c r="B1792" s="433" t="str">
        <v>ND029</v>
      </c>
      <c r="C1792" s="433">
        <v>45320</v>
      </c>
      <c r="D1792" s="433" t="str">
        <v>SD APPARELS</v>
      </c>
      <c r="E1792" s="433" t="str">
        <v>Book &amp; Education</v>
      </c>
      <c r="F1792" s="434">
        <v>112285</v>
      </c>
      <c r="G1792" s="433" t="str">
        <v>WEST</v>
      </c>
      <c r="H1792" s="433" t="str">
        <v>WoodenStreet</v>
      </c>
    </row>
    <row r="1793" spans="2:8">
      <c r="B1793" s="433" t="str">
        <v>ND030</v>
      </c>
      <c r="C1793" s="433">
        <v>45321</v>
      </c>
      <c r="D1793" s="433" t="str">
        <v>AD APPARELS</v>
      </c>
      <c r="E1793" s="433" t="str">
        <v xml:space="preserve">Mobile &amp; Electronics </v>
      </c>
      <c r="F1793" s="434">
        <v>852369</v>
      </c>
      <c r="G1793" s="433" t="str">
        <v>North</v>
      </c>
      <c r="H1793" s="433" t="str">
        <v>Power</v>
      </c>
    </row>
    <row r="1796" spans="2:8" ht="25.5" customHeight="1">
      <c r="B1796" s="933" t="s">
        <v>667</v>
      </c>
      <c r="C1796" s="934"/>
      <c r="D1796" s="934"/>
      <c r="E1796" s="934"/>
      <c r="F1796" s="934"/>
      <c r="G1796" s="934"/>
      <c r="H1796" s="940"/>
    </row>
    <row r="1798" spans="2:8">
      <c r="B1798" s="905" t="s">
        <v>328</v>
      </c>
      <c r="C1798" s="905" t="s">
        <v>577</v>
      </c>
      <c r="D1798" s="906" t="s">
        <v>578</v>
      </c>
      <c r="E1798" s="906" t="s">
        <v>579</v>
      </c>
      <c r="F1798" s="907" t="s">
        <v>580</v>
      </c>
      <c r="G1798" s="908" t="s">
        <v>581</v>
      </c>
      <c r="H1798" s="909" t="s">
        <v>582</v>
      </c>
    </row>
    <row r="1799" spans="2:8">
      <c r="B1799" s="433" t="s">
        <v>302</v>
      </c>
      <c r="C1799" s="394">
        <v>45292</v>
      </c>
      <c r="D1799" s="433" t="s">
        <v>589</v>
      </c>
      <c r="E1799" s="433" t="s">
        <v>593</v>
      </c>
      <c r="F1799" s="434">
        <v>125478</v>
      </c>
      <c r="G1799" s="434" t="s">
        <v>594</v>
      </c>
      <c r="H1799" s="433" t="s">
        <v>555</v>
      </c>
    </row>
    <row r="1800" spans="2:8">
      <c r="B1800" s="433" t="s">
        <v>304</v>
      </c>
      <c r="C1800" s="394">
        <v>45293</v>
      </c>
      <c r="D1800" s="433" t="s">
        <v>590</v>
      </c>
      <c r="E1800" s="433" t="s">
        <v>595</v>
      </c>
      <c r="F1800" s="434">
        <v>556688</v>
      </c>
      <c r="G1800" s="434" t="s">
        <v>596</v>
      </c>
      <c r="H1800" s="433" t="s">
        <v>597</v>
      </c>
    </row>
    <row r="1801" spans="2:8">
      <c r="B1801" s="433" t="s">
        <v>306</v>
      </c>
      <c r="C1801" s="394">
        <v>45294</v>
      </c>
      <c r="D1801" s="433" t="s">
        <v>591</v>
      </c>
      <c r="E1801" s="435" t="s">
        <v>598</v>
      </c>
      <c r="F1801" s="434">
        <v>126589</v>
      </c>
      <c r="G1801" s="434" t="s">
        <v>599</v>
      </c>
      <c r="H1801" s="433" t="s">
        <v>600</v>
      </c>
    </row>
    <row r="1802" spans="2:8">
      <c r="B1802" s="433" t="s">
        <v>308</v>
      </c>
      <c r="C1802" s="394">
        <v>45295</v>
      </c>
      <c r="D1802" s="433" t="s">
        <v>592</v>
      </c>
      <c r="E1802" s="433" t="s">
        <v>601</v>
      </c>
      <c r="F1802" s="434">
        <v>852369</v>
      </c>
      <c r="G1802" s="434" t="s">
        <v>602</v>
      </c>
      <c r="H1802" s="433" t="s">
        <v>603</v>
      </c>
    </row>
    <row r="1803" spans="2:8">
      <c r="B1803" s="433" t="s">
        <v>310</v>
      </c>
      <c r="C1803" s="394">
        <v>45296</v>
      </c>
      <c r="D1803" s="433" t="s">
        <v>589</v>
      </c>
      <c r="E1803" s="433" t="s">
        <v>604</v>
      </c>
      <c r="F1803" s="434">
        <v>112285</v>
      </c>
      <c r="G1803" s="434" t="s">
        <v>594</v>
      </c>
      <c r="H1803" s="433" t="s">
        <v>605</v>
      </c>
    </row>
    <row r="1804" spans="2:8">
      <c r="B1804" s="433" t="s">
        <v>312</v>
      </c>
      <c r="C1804" s="394">
        <v>45297</v>
      </c>
      <c r="D1804" s="433" t="s">
        <v>590</v>
      </c>
      <c r="E1804" s="433" t="s">
        <v>593</v>
      </c>
      <c r="F1804" s="434">
        <v>695425</v>
      </c>
      <c r="G1804" s="434" t="s">
        <v>596</v>
      </c>
      <c r="H1804" s="433" t="s">
        <v>606</v>
      </c>
    </row>
    <row r="1805" spans="2:8">
      <c r="B1805" s="433" t="s">
        <v>314</v>
      </c>
      <c r="C1805" s="394">
        <v>45298</v>
      </c>
      <c r="D1805" s="433" t="s">
        <v>591</v>
      </c>
      <c r="E1805" s="433" t="s">
        <v>595</v>
      </c>
      <c r="F1805" s="434">
        <v>125478</v>
      </c>
      <c r="G1805" s="434" t="s">
        <v>599</v>
      </c>
      <c r="H1805" s="433" t="s">
        <v>607</v>
      </c>
    </row>
    <row r="1806" spans="2:8">
      <c r="B1806" s="433" t="s">
        <v>316</v>
      </c>
      <c r="C1806" s="394">
        <v>45299</v>
      </c>
      <c r="D1806" s="433" t="s">
        <v>592</v>
      </c>
      <c r="E1806" s="435" t="s">
        <v>598</v>
      </c>
      <c r="F1806" s="434">
        <v>556688</v>
      </c>
      <c r="G1806" s="434" t="s">
        <v>602</v>
      </c>
      <c r="H1806" s="433" t="s">
        <v>608</v>
      </c>
    </row>
    <row r="1807" spans="2:8">
      <c r="B1807" s="433" t="s">
        <v>319</v>
      </c>
      <c r="C1807" s="394">
        <v>45300</v>
      </c>
      <c r="D1807" s="433" t="s">
        <v>590</v>
      </c>
      <c r="E1807" s="433" t="s">
        <v>601</v>
      </c>
      <c r="F1807" s="434">
        <v>126589</v>
      </c>
      <c r="G1807" s="434" t="s">
        <v>596</v>
      </c>
      <c r="H1807" s="433" t="s">
        <v>609</v>
      </c>
    </row>
    <row r="1808" spans="2:8">
      <c r="B1808" s="433" t="s">
        <v>322</v>
      </c>
      <c r="C1808" s="394">
        <v>45301</v>
      </c>
      <c r="D1808" s="433" t="s">
        <v>591</v>
      </c>
      <c r="E1808" s="433" t="s">
        <v>604</v>
      </c>
      <c r="F1808" s="434">
        <v>852369</v>
      </c>
      <c r="G1808" s="434" t="s">
        <v>599</v>
      </c>
      <c r="H1808" s="433" t="s">
        <v>610</v>
      </c>
    </row>
    <row r="1809" spans="2:8">
      <c r="B1809" s="433" t="s">
        <v>611</v>
      </c>
      <c r="C1809" s="394">
        <v>45302</v>
      </c>
      <c r="D1809" s="433" t="s">
        <v>592</v>
      </c>
      <c r="E1809" s="433" t="s">
        <v>593</v>
      </c>
      <c r="F1809" s="434">
        <v>112285</v>
      </c>
      <c r="G1809" s="434" t="s">
        <v>602</v>
      </c>
      <c r="H1809" s="433" t="s">
        <v>612</v>
      </c>
    </row>
    <row r="1810" spans="2:8">
      <c r="B1810" s="433" t="s">
        <v>613</v>
      </c>
      <c r="C1810" s="394">
        <v>45303</v>
      </c>
      <c r="D1810" s="433" t="s">
        <v>589</v>
      </c>
      <c r="E1810" s="433" t="s">
        <v>595</v>
      </c>
      <c r="F1810" s="434">
        <v>695425</v>
      </c>
      <c r="G1810" s="434" t="s">
        <v>594</v>
      </c>
      <c r="H1810" s="433" t="s">
        <v>614</v>
      </c>
    </row>
    <row r="1811" spans="2:8">
      <c r="B1811" s="433" t="s">
        <v>615</v>
      </c>
      <c r="C1811" s="394">
        <v>45304</v>
      </c>
      <c r="D1811" s="433" t="s">
        <v>590</v>
      </c>
      <c r="E1811" s="435" t="s">
        <v>598</v>
      </c>
      <c r="F1811" s="434">
        <v>556688</v>
      </c>
      <c r="G1811" s="434" t="s">
        <v>596</v>
      </c>
      <c r="H1811" s="433" t="s">
        <v>616</v>
      </c>
    </row>
    <row r="1812" spans="2:8">
      <c r="B1812" s="433" t="s">
        <v>617</v>
      </c>
      <c r="C1812" s="394">
        <v>45305</v>
      </c>
      <c r="D1812" s="433" t="s">
        <v>591</v>
      </c>
      <c r="E1812" s="433" t="s">
        <v>601</v>
      </c>
      <c r="F1812" s="434">
        <v>126589</v>
      </c>
      <c r="G1812" s="434" t="s">
        <v>599</v>
      </c>
      <c r="H1812" s="433" t="s">
        <v>618</v>
      </c>
    </row>
    <row r="1813" spans="2:8">
      <c r="B1813" s="433" t="s">
        <v>619</v>
      </c>
      <c r="C1813" s="394">
        <v>45306</v>
      </c>
      <c r="D1813" s="433" t="s">
        <v>590</v>
      </c>
      <c r="E1813" s="433" t="s">
        <v>604</v>
      </c>
      <c r="F1813" s="434">
        <v>852369</v>
      </c>
      <c r="G1813" s="434" t="s">
        <v>596</v>
      </c>
      <c r="H1813" s="433" t="s">
        <v>620</v>
      </c>
    </row>
    <row r="1814" spans="2:8">
      <c r="B1814" s="433" t="s">
        <v>621</v>
      </c>
      <c r="C1814" s="394">
        <v>45307</v>
      </c>
      <c r="D1814" s="433" t="s">
        <v>591</v>
      </c>
      <c r="E1814" s="433" t="s">
        <v>595</v>
      </c>
      <c r="F1814" s="434">
        <v>112285</v>
      </c>
      <c r="G1814" s="434" t="s">
        <v>599</v>
      </c>
      <c r="H1814" s="433" t="s">
        <v>622</v>
      </c>
    </row>
    <row r="1815" spans="2:8">
      <c r="B1815" s="433" t="s">
        <v>623</v>
      </c>
      <c r="C1815" s="394">
        <v>45308</v>
      </c>
      <c r="D1815" s="433" t="s">
        <v>592</v>
      </c>
      <c r="E1815" s="435" t="s">
        <v>598</v>
      </c>
      <c r="F1815" s="434">
        <v>695425</v>
      </c>
      <c r="G1815" s="434" t="s">
        <v>602</v>
      </c>
      <c r="H1815" s="433" t="s">
        <v>624</v>
      </c>
    </row>
    <row r="1816" spans="2:8">
      <c r="B1816" s="433" t="s">
        <v>625</v>
      </c>
      <c r="C1816" s="394">
        <v>45309</v>
      </c>
      <c r="D1816" s="433" t="s">
        <v>589</v>
      </c>
      <c r="E1816" s="433" t="s">
        <v>601</v>
      </c>
      <c r="F1816" s="434">
        <v>125478</v>
      </c>
      <c r="G1816" s="434" t="s">
        <v>594</v>
      </c>
      <c r="H1816" s="433" t="s">
        <v>626</v>
      </c>
    </row>
    <row r="1817" spans="2:8">
      <c r="B1817" s="433" t="s">
        <v>627</v>
      </c>
      <c r="C1817" s="394">
        <v>45310</v>
      </c>
      <c r="D1817" s="433" t="s">
        <v>590</v>
      </c>
      <c r="E1817" s="433" t="s">
        <v>604</v>
      </c>
      <c r="F1817" s="434">
        <v>556688</v>
      </c>
      <c r="G1817" s="434" t="s">
        <v>596</v>
      </c>
      <c r="H1817" s="433" t="s">
        <v>628</v>
      </c>
    </row>
    <row r="1818" spans="2:8">
      <c r="B1818" s="433" t="s">
        <v>629</v>
      </c>
      <c r="C1818" s="394">
        <v>45311</v>
      </c>
      <c r="D1818" s="433" t="s">
        <v>591</v>
      </c>
      <c r="E1818" s="433" t="s">
        <v>593</v>
      </c>
      <c r="F1818" s="434">
        <v>126589</v>
      </c>
      <c r="G1818" s="434" t="s">
        <v>599</v>
      </c>
      <c r="H1818" s="433" t="s">
        <v>630</v>
      </c>
    </row>
    <row r="1819" spans="2:8">
      <c r="B1819" s="433" t="s">
        <v>631</v>
      </c>
      <c r="C1819" s="394">
        <v>45312</v>
      </c>
      <c r="D1819" s="433" t="s">
        <v>592</v>
      </c>
      <c r="E1819" s="433" t="s">
        <v>595</v>
      </c>
      <c r="F1819" s="434">
        <v>852369</v>
      </c>
      <c r="G1819" s="434" t="s">
        <v>602</v>
      </c>
      <c r="H1819" s="433" t="s">
        <v>632</v>
      </c>
    </row>
    <row r="1820" spans="2:8">
      <c r="B1820" s="433" t="s">
        <v>633</v>
      </c>
      <c r="C1820" s="394">
        <v>45313</v>
      </c>
      <c r="D1820" s="433" t="s">
        <v>590</v>
      </c>
      <c r="E1820" s="435" t="s">
        <v>598</v>
      </c>
      <c r="F1820" s="434">
        <v>112285</v>
      </c>
      <c r="G1820" s="434" t="s">
        <v>596</v>
      </c>
      <c r="H1820" s="433" t="s">
        <v>634</v>
      </c>
    </row>
    <row r="1821" spans="2:8">
      <c r="B1821" s="433" t="s">
        <v>635</v>
      </c>
      <c r="C1821" s="394">
        <v>45314</v>
      </c>
      <c r="D1821" s="433" t="s">
        <v>591</v>
      </c>
      <c r="E1821" s="433" t="s">
        <v>601</v>
      </c>
      <c r="F1821" s="434">
        <v>852369</v>
      </c>
      <c r="G1821" s="434" t="s">
        <v>599</v>
      </c>
      <c r="H1821" s="433" t="s">
        <v>636</v>
      </c>
    </row>
    <row r="1822" spans="2:8">
      <c r="B1822" s="433" t="s">
        <v>637</v>
      </c>
      <c r="C1822" s="394">
        <v>45315</v>
      </c>
      <c r="D1822" s="433" t="s">
        <v>592</v>
      </c>
      <c r="E1822" s="433" t="s">
        <v>604</v>
      </c>
      <c r="F1822" s="434">
        <v>112285</v>
      </c>
      <c r="G1822" s="434" t="s">
        <v>602</v>
      </c>
      <c r="H1822" s="433" t="s">
        <v>638</v>
      </c>
    </row>
    <row r="1823" spans="2:8">
      <c r="B1823" s="433" t="s">
        <v>639</v>
      </c>
      <c r="C1823" s="394">
        <v>45316</v>
      </c>
      <c r="D1823" s="433" t="s">
        <v>589</v>
      </c>
      <c r="E1823" s="433" t="s">
        <v>604</v>
      </c>
      <c r="F1823" s="434">
        <v>695425</v>
      </c>
      <c r="G1823" s="434" t="s">
        <v>594</v>
      </c>
      <c r="H1823" s="433" t="s">
        <v>640</v>
      </c>
    </row>
    <row r="1824" spans="2:8">
      <c r="B1824" s="433" t="s">
        <v>641</v>
      </c>
      <c r="C1824" s="394">
        <v>45317</v>
      </c>
      <c r="D1824" s="433" t="s">
        <v>590</v>
      </c>
      <c r="E1824" s="433" t="s">
        <v>595</v>
      </c>
      <c r="F1824" s="434">
        <v>125478</v>
      </c>
      <c r="G1824" s="434" t="s">
        <v>596</v>
      </c>
      <c r="H1824" s="433" t="s">
        <v>642</v>
      </c>
    </row>
    <row r="1825" spans="2:8">
      <c r="B1825" s="433" t="s">
        <v>643</v>
      </c>
      <c r="C1825" s="394">
        <v>45318</v>
      </c>
      <c r="D1825" s="433" t="s">
        <v>591</v>
      </c>
      <c r="E1825" s="435" t="s">
        <v>598</v>
      </c>
      <c r="F1825" s="434">
        <v>556688</v>
      </c>
      <c r="G1825" s="434" t="s">
        <v>596</v>
      </c>
      <c r="H1825" s="433" t="s">
        <v>628</v>
      </c>
    </row>
    <row r="1826" spans="2:8">
      <c r="B1826" s="433" t="s">
        <v>644</v>
      </c>
      <c r="C1826" s="394">
        <v>45319</v>
      </c>
      <c r="D1826" s="433" t="s">
        <v>592</v>
      </c>
      <c r="E1826" s="433" t="s">
        <v>601</v>
      </c>
      <c r="F1826" s="434">
        <v>126589</v>
      </c>
      <c r="G1826" s="434" t="s">
        <v>599</v>
      </c>
      <c r="H1826" s="433" t="s">
        <v>630</v>
      </c>
    </row>
    <row r="1827" spans="2:8">
      <c r="B1827" s="433" t="s">
        <v>645</v>
      </c>
      <c r="C1827" s="394">
        <v>45320</v>
      </c>
      <c r="D1827" s="433" t="s">
        <v>590</v>
      </c>
      <c r="E1827" s="433" t="s">
        <v>604</v>
      </c>
      <c r="F1827" s="434">
        <v>112285</v>
      </c>
      <c r="G1827" s="434" t="s">
        <v>602</v>
      </c>
      <c r="H1827" s="433" t="s">
        <v>632</v>
      </c>
    </row>
    <row r="1828" spans="2:8">
      <c r="B1828" s="433" t="s">
        <v>646</v>
      </c>
      <c r="C1828" s="394">
        <v>45321</v>
      </c>
      <c r="D1828" s="433" t="s">
        <v>591</v>
      </c>
      <c r="E1828" s="433" t="s">
        <v>593</v>
      </c>
      <c r="F1828" s="434">
        <v>852369</v>
      </c>
      <c r="G1828" s="434" t="s">
        <v>594</v>
      </c>
      <c r="H1828" s="433" t="s">
        <v>634</v>
      </c>
    </row>
    <row r="1831" spans="2:8">
      <c r="B1831" s="921" t="s">
        <v>668</v>
      </c>
    </row>
    <row r="1832" spans="2:8">
      <c r="B1832" s="905" t="s">
        <v>328</v>
      </c>
      <c r="C1832" s="905" t="s">
        <v>577</v>
      </c>
      <c r="D1832" s="906" t="s">
        <v>578</v>
      </c>
      <c r="E1832" s="906" t="s">
        <v>579</v>
      </c>
      <c r="F1832" s="907" t="s">
        <v>580</v>
      </c>
      <c r="G1832" s="908" t="s">
        <v>581</v>
      </c>
      <c r="H1832" s="909" t="s">
        <v>582</v>
      </c>
    </row>
    <row r="1833" spans="2:8">
      <c r="B1833" s="433" t="str" cm="1">
        <f t="array" ref="B1833:H1843">_xlfn.DROP(B1798:H1828,20)</f>
        <v>ND020</v>
      </c>
      <c r="C1833" s="394">
        <v>45311</v>
      </c>
      <c r="D1833" s="433" t="str">
        <v>AD APPARELS</v>
      </c>
      <c r="E1833" s="433" t="str">
        <v xml:space="preserve">Mobile &amp; Electronics </v>
      </c>
      <c r="F1833" s="434">
        <v>126589</v>
      </c>
      <c r="G1833" s="434" t="str">
        <v xml:space="preserve">EAST </v>
      </c>
      <c r="H1833" s="433" t="str">
        <v>Indigo Architecture</v>
      </c>
    </row>
    <row r="1834" spans="2:8">
      <c r="B1834" s="433" t="str">
        <v>ND021</v>
      </c>
      <c r="C1834" s="394">
        <v>45312</v>
      </c>
      <c r="D1834" s="433" t="str">
        <v>MD APPARELS</v>
      </c>
      <c r="E1834" s="433" t="str">
        <v>Fashion &amp; Clothing</v>
      </c>
      <c r="F1834" s="434">
        <v>852369</v>
      </c>
      <c r="G1834" s="434" t="str">
        <v>WEST</v>
      </c>
      <c r="H1834" s="433" t="str">
        <v>WoodenStreet</v>
      </c>
    </row>
    <row r="1835" spans="2:8">
      <c r="B1835" s="433" t="str">
        <v>ND022</v>
      </c>
      <c r="C1835" s="394">
        <v>45313</v>
      </c>
      <c r="D1835" s="433" t="str">
        <v>SD APPARELS</v>
      </c>
      <c r="E1835" s="433" t="str">
        <v>Sports &amp; Fitness</v>
      </c>
      <c r="F1835" s="434">
        <v>112285</v>
      </c>
      <c r="G1835" s="434" t="str">
        <v xml:space="preserve">South </v>
      </c>
      <c r="H1835" s="433" t="str">
        <v>Power</v>
      </c>
    </row>
    <row r="1836" spans="2:8">
      <c r="B1836" s="433" t="str">
        <v>ND023</v>
      </c>
      <c r="C1836" s="394">
        <v>45314</v>
      </c>
      <c r="D1836" s="433" t="str">
        <v>AD APPARELS</v>
      </c>
      <c r="E1836" s="433" t="str">
        <v>Home &amp; Furniture</v>
      </c>
      <c r="F1836" s="434">
        <v>852369</v>
      </c>
      <c r="G1836" s="434" t="str">
        <v xml:space="preserve">EAST </v>
      </c>
      <c r="H1836" s="433" t="str">
        <v xml:space="preserve">Atomic Habit </v>
      </c>
    </row>
    <row r="1837" spans="2:8">
      <c r="B1837" s="433" t="str">
        <v>ND024</v>
      </c>
      <c r="C1837" s="394">
        <v>45315</v>
      </c>
      <c r="D1837" s="433" t="str">
        <v>MD APPARELS</v>
      </c>
      <c r="E1837" s="433" t="str">
        <v>Book &amp; Education</v>
      </c>
      <c r="F1837" s="434">
        <v>112285</v>
      </c>
      <c r="G1837" s="434" t="str">
        <v>WEST</v>
      </c>
      <c r="H1837" s="433" t="str">
        <v>Psychology Of Money</v>
      </c>
    </row>
    <row r="1838" spans="2:8">
      <c r="B1838" s="433" t="str">
        <v>ND025</v>
      </c>
      <c r="C1838" s="394">
        <v>45316</v>
      </c>
      <c r="D1838" s="433" t="str">
        <v>ND APPARELS</v>
      </c>
      <c r="E1838" s="433" t="str">
        <v>Book &amp; Education</v>
      </c>
      <c r="F1838" s="434">
        <v>695425</v>
      </c>
      <c r="G1838" s="434" t="str">
        <v>North</v>
      </c>
      <c r="H1838" s="433" t="str">
        <v>Zero To One</v>
      </c>
    </row>
    <row r="1839" spans="2:8">
      <c r="B1839" s="433" t="str">
        <v>ND026</v>
      </c>
      <c r="C1839" s="394">
        <v>45317</v>
      </c>
      <c r="D1839" s="433" t="str">
        <v>SD APPARELS</v>
      </c>
      <c r="E1839" s="433" t="str">
        <v>Fashion &amp; Clothing</v>
      </c>
      <c r="F1839" s="434">
        <v>125478</v>
      </c>
      <c r="G1839" s="434" t="str">
        <v xml:space="preserve">South </v>
      </c>
      <c r="H1839" s="433" t="str">
        <v>Deep Work</v>
      </c>
    </row>
    <row r="1840" spans="2:8">
      <c r="B1840" s="433" t="str">
        <v>ND027</v>
      </c>
      <c r="C1840" s="394">
        <v>45318</v>
      </c>
      <c r="D1840" s="433" t="str">
        <v>AD APPARELS</v>
      </c>
      <c r="E1840" s="433" t="str">
        <v>Sports &amp; Fitness</v>
      </c>
      <c r="F1840" s="434">
        <v>556688</v>
      </c>
      <c r="G1840" s="434" t="str">
        <v xml:space="preserve">South </v>
      </c>
      <c r="H1840" s="433" t="str">
        <v>Savya Home</v>
      </c>
    </row>
    <row r="1841" spans="2:8">
      <c r="B1841" s="433" t="str">
        <v>ND028</v>
      </c>
      <c r="C1841" s="394">
        <v>45319</v>
      </c>
      <c r="D1841" s="433" t="str">
        <v>MD APPARELS</v>
      </c>
      <c r="E1841" s="433" t="str">
        <v>Home &amp; Furniture</v>
      </c>
      <c r="F1841" s="434">
        <v>126589</v>
      </c>
      <c r="G1841" s="434" t="str">
        <v xml:space="preserve">EAST </v>
      </c>
      <c r="H1841" s="433" t="str">
        <v>Indigo Architecture</v>
      </c>
    </row>
    <row r="1842" spans="2:8">
      <c r="B1842" s="433" t="str">
        <v>ND029</v>
      </c>
      <c r="C1842" s="394">
        <v>45320</v>
      </c>
      <c r="D1842" s="433" t="str">
        <v>SD APPARELS</v>
      </c>
      <c r="E1842" s="433" t="str">
        <v>Book &amp; Education</v>
      </c>
      <c r="F1842" s="434">
        <v>112285</v>
      </c>
      <c r="G1842" s="434" t="str">
        <v>WEST</v>
      </c>
      <c r="H1842" s="433" t="str">
        <v>WoodenStreet</v>
      </c>
    </row>
    <row r="1843" spans="2:8">
      <c r="B1843" s="433" t="str">
        <v>ND030</v>
      </c>
      <c r="C1843" s="394">
        <v>45321</v>
      </c>
      <c r="D1843" s="433" t="str">
        <v>AD APPARELS</v>
      </c>
      <c r="E1843" s="433" t="str">
        <v xml:space="preserve">Mobile &amp; Electronics </v>
      </c>
      <c r="F1843" s="434">
        <v>852369</v>
      </c>
      <c r="G1843" s="434" t="str">
        <v>North</v>
      </c>
      <c r="H1843" s="433" t="str">
        <v>Power</v>
      </c>
    </row>
    <row r="1845" spans="2:8">
      <c r="B1845" s="992" t="s">
        <v>669</v>
      </c>
      <c r="C1845" s="991"/>
    </row>
    <row r="1847" spans="2:8">
      <c r="B1847" s="905" t="s">
        <v>328</v>
      </c>
      <c r="C1847" s="905" t="s">
        <v>577</v>
      </c>
      <c r="D1847" s="906" t="s">
        <v>578</v>
      </c>
      <c r="E1847" s="906" t="s">
        <v>579</v>
      </c>
      <c r="F1847" s="907" t="s">
        <v>580</v>
      </c>
      <c r="G1847" s="908" t="s">
        <v>581</v>
      </c>
      <c r="H1847" s="909" t="s">
        <v>582</v>
      </c>
    </row>
    <row r="1848" spans="2:8">
      <c r="B1848" s="433" t="str" cm="1">
        <f t="array" ref="B1848:F1858">_xlfn.DROP(B1798:H1828,20,2)</f>
        <v>AD APPARELS</v>
      </c>
      <c r="C1848" s="433" t="str">
        <v xml:space="preserve">Mobile &amp; Electronics </v>
      </c>
      <c r="D1848" s="434">
        <v>126589</v>
      </c>
      <c r="E1848" s="434" t="str">
        <v xml:space="preserve">EAST </v>
      </c>
      <c r="F1848" s="433" t="str">
        <v>Indigo Architecture</v>
      </c>
    </row>
    <row r="1849" spans="2:8">
      <c r="B1849" s="433" t="str">
        <v>MD APPARELS</v>
      </c>
      <c r="C1849" s="433" t="str">
        <v>Fashion &amp; Clothing</v>
      </c>
      <c r="D1849" s="434">
        <v>852369</v>
      </c>
      <c r="E1849" s="434" t="str">
        <v>WEST</v>
      </c>
      <c r="F1849" s="433" t="str">
        <v>WoodenStreet</v>
      </c>
    </row>
    <row r="1850" spans="2:8">
      <c r="B1850" s="433" t="str">
        <v>SD APPARELS</v>
      </c>
      <c r="C1850" s="433" t="str">
        <v>Sports &amp; Fitness</v>
      </c>
      <c r="D1850" s="434">
        <v>112285</v>
      </c>
      <c r="E1850" s="434" t="str">
        <v xml:space="preserve">South </v>
      </c>
      <c r="F1850" s="433" t="str">
        <v>Power</v>
      </c>
    </row>
    <row r="1851" spans="2:8">
      <c r="B1851" s="433" t="str">
        <v>AD APPARELS</v>
      </c>
      <c r="C1851" s="433" t="str">
        <v>Home &amp; Furniture</v>
      </c>
      <c r="D1851" s="434">
        <v>852369</v>
      </c>
      <c r="E1851" s="434" t="str">
        <v xml:space="preserve">EAST </v>
      </c>
      <c r="F1851" s="433" t="str">
        <v xml:space="preserve">Atomic Habit </v>
      </c>
    </row>
    <row r="1852" spans="2:8">
      <c r="B1852" s="433" t="str">
        <v>MD APPARELS</v>
      </c>
      <c r="C1852" s="433" t="str">
        <v>Book &amp; Education</v>
      </c>
      <c r="D1852" s="434">
        <v>112285</v>
      </c>
      <c r="E1852" s="434" t="str">
        <v>WEST</v>
      </c>
      <c r="F1852" s="433" t="str">
        <v>Psychology Of Money</v>
      </c>
      <c r="G1852" s="893"/>
    </row>
    <row r="1853" spans="2:8">
      <c r="B1853" s="433" t="str">
        <v>ND APPARELS</v>
      </c>
      <c r="C1853" s="433" t="str">
        <v>Book &amp; Education</v>
      </c>
      <c r="D1853" s="434">
        <v>695425</v>
      </c>
      <c r="E1853" s="434" t="str">
        <v>North</v>
      </c>
      <c r="F1853" s="433" t="str">
        <v>Zero To One</v>
      </c>
    </row>
    <row r="1854" spans="2:8">
      <c r="B1854" s="433" t="str">
        <v>SD APPARELS</v>
      </c>
      <c r="C1854" s="433" t="str">
        <v>Fashion &amp; Clothing</v>
      </c>
      <c r="D1854" s="434">
        <v>125478</v>
      </c>
      <c r="E1854" s="434" t="str">
        <v xml:space="preserve">South </v>
      </c>
      <c r="F1854" s="433" t="str">
        <v>Deep Work</v>
      </c>
    </row>
    <row r="1855" spans="2:8">
      <c r="B1855" s="433" t="str">
        <v>AD APPARELS</v>
      </c>
      <c r="C1855" s="433" t="str">
        <v>Sports &amp; Fitness</v>
      </c>
      <c r="D1855" s="434">
        <v>556688</v>
      </c>
      <c r="E1855" s="434" t="str">
        <v xml:space="preserve">South </v>
      </c>
      <c r="F1855" s="433" t="str">
        <v>Savya Home</v>
      </c>
    </row>
    <row r="1856" spans="2:8">
      <c r="B1856" s="433" t="str">
        <v>MD APPARELS</v>
      </c>
      <c r="C1856" s="433" t="str">
        <v>Home &amp; Furniture</v>
      </c>
      <c r="D1856" s="434">
        <v>126589</v>
      </c>
      <c r="E1856" s="434" t="str">
        <v xml:space="preserve">EAST </v>
      </c>
      <c r="F1856" s="433" t="str">
        <v>Indigo Architecture</v>
      </c>
    </row>
    <row r="1857" spans="1:20">
      <c r="B1857" s="433" t="str">
        <v>SD APPARELS</v>
      </c>
      <c r="C1857" s="433" t="str">
        <v>Book &amp; Education</v>
      </c>
      <c r="D1857" s="434">
        <v>112285</v>
      </c>
      <c r="E1857" s="434" t="str">
        <v>WEST</v>
      </c>
      <c r="F1857" s="433" t="str">
        <v>WoodenStreet</v>
      </c>
    </row>
    <row r="1858" spans="1:20">
      <c r="B1858" s="433" t="str">
        <v>AD APPARELS</v>
      </c>
      <c r="C1858" s="433" t="str">
        <v xml:space="preserve">Mobile &amp; Electronics </v>
      </c>
      <c r="D1858" s="434">
        <v>852369</v>
      </c>
      <c r="E1858" s="434" t="str">
        <v>North</v>
      </c>
      <c r="F1858" s="433" t="str">
        <v>Power</v>
      </c>
    </row>
    <row r="1860" spans="1:20" ht="30.75" customHeight="1">
      <c r="A1860" s="987" t="s">
        <v>7</v>
      </c>
      <c r="B1860" s="988"/>
      <c r="C1860" s="988"/>
      <c r="D1860" s="988"/>
      <c r="E1860" s="988"/>
      <c r="F1860" s="988"/>
      <c r="G1860" s="988"/>
      <c r="H1860" s="988"/>
      <c r="I1860" s="988"/>
      <c r="J1860" s="988"/>
      <c r="K1860" s="987"/>
      <c r="L1860" s="987"/>
      <c r="M1860" s="987"/>
      <c r="N1860" s="987"/>
      <c r="O1860" s="987"/>
      <c r="P1860" s="987"/>
      <c r="Q1860" s="987"/>
      <c r="R1860" s="987"/>
      <c r="S1860" s="987"/>
      <c r="T1860" s="987"/>
    </row>
    <row r="1862" spans="1:20">
      <c r="B1862" s="1005" t="s">
        <v>670</v>
      </c>
      <c r="C1862" s="1006"/>
      <c r="D1862" s="647"/>
    </row>
    <row r="1863" spans="1:20">
      <c r="B1863" s="498" t="s">
        <v>671</v>
      </c>
      <c r="C1863" s="497">
        <f>ROW(C1852)</f>
        <v>1852</v>
      </c>
    </row>
    <row r="1864" spans="1:20">
      <c r="B1864" s="433" t="s">
        <v>672</v>
      </c>
      <c r="C1864" s="434">
        <f>ROWS(B1847:E1858)</f>
        <v>12</v>
      </c>
    </row>
    <row r="1865" spans="1:20">
      <c r="B1865" s="433" t="s">
        <v>673</v>
      </c>
      <c r="C1865" s="434">
        <f>COLUMN(F1852)</f>
        <v>6</v>
      </c>
    </row>
    <row r="1866" spans="1:20">
      <c r="B1866" s="433" t="s">
        <v>674</v>
      </c>
      <c r="C1866" s="434">
        <f>COLUMNS(B1847:E1858)</f>
        <v>4</v>
      </c>
    </row>
    <row r="1868" spans="1:20">
      <c r="B1868" s="989" t="s">
        <v>675</v>
      </c>
      <c r="C1868" s="990"/>
      <c r="D1868" s="990"/>
      <c r="E1868" s="990"/>
      <c r="F1868" s="990"/>
      <c r="G1868" s="991"/>
    </row>
    <row r="1870" spans="1:20">
      <c r="B1870" s="905" t="s">
        <v>577</v>
      </c>
      <c r="C1870" s="922" t="s">
        <v>294</v>
      </c>
      <c r="D1870" s="922" t="s">
        <v>295</v>
      </c>
      <c r="E1870" s="922" t="s">
        <v>296</v>
      </c>
      <c r="F1870" s="922" t="s">
        <v>294</v>
      </c>
      <c r="G1870" s="922" t="s">
        <v>295</v>
      </c>
    </row>
    <row r="1871" spans="1:20">
      <c r="B1871" s="394">
        <v>45292</v>
      </c>
      <c r="C1871" s="434" t="str">
        <f>TEXT(B1871,"MM")</f>
        <v>01</v>
      </c>
      <c r="D1871" s="434" t="str">
        <f>TEXT(B1871,"YY")</f>
        <v>24</v>
      </c>
      <c r="E1871" s="434" t="str">
        <f>TEXT(B1871,"DDDD")</f>
        <v>Monday</v>
      </c>
      <c r="F1871" s="434" t="str">
        <f>TEXT(B1871,"MMMM")</f>
        <v>January</v>
      </c>
      <c r="G1871" s="434" t="str">
        <f>TEXT(B1871,"YYYY")</f>
        <v>2024</v>
      </c>
    </row>
    <row r="1872" spans="1:20">
      <c r="B1872" s="394">
        <v>45350</v>
      </c>
      <c r="C1872" s="434" t="str">
        <f>TEXT(B1872,"MM")</f>
        <v>02</v>
      </c>
      <c r="D1872" s="434" t="str">
        <f>TEXT(B1872,"YY")</f>
        <v>24</v>
      </c>
      <c r="E1872" s="434" t="str">
        <f>TEXT(B1872,"DDDD")</f>
        <v>Wednesday</v>
      </c>
      <c r="F1872" s="434" t="str">
        <f>TEXT(B1872,"MMMM")</f>
        <v>February</v>
      </c>
      <c r="G1872" s="434" t="str">
        <f>TEXT(B1872,"YYYY")</f>
        <v>2024</v>
      </c>
    </row>
    <row r="1873" spans="2:7">
      <c r="B1873" s="394">
        <v>45294</v>
      </c>
      <c r="C1873" s="434" t="str">
        <f>TEXT(B1873,"MM")</f>
        <v>01</v>
      </c>
      <c r="D1873" s="434" t="str">
        <f>TEXT(B1873,"YY")</f>
        <v>24</v>
      </c>
      <c r="E1873" s="434" t="str">
        <f>TEXT(B1873,"DDDD")</f>
        <v>Wednesday</v>
      </c>
      <c r="F1873" s="434" t="str">
        <f>TEXT(B1873,"MMMM")</f>
        <v>January</v>
      </c>
      <c r="G1873" s="434" t="str">
        <f>TEXT(B1873,"YYYY")</f>
        <v>2024</v>
      </c>
    </row>
    <row r="1874" spans="2:7">
      <c r="B1874" s="394">
        <v>45267</v>
      </c>
      <c r="C1874" s="434" t="str">
        <f>TEXT(B1874,"MM")</f>
        <v>12</v>
      </c>
      <c r="D1874" s="434" t="str">
        <f>TEXT(B1874,"YY")</f>
        <v>23</v>
      </c>
      <c r="E1874" s="434" t="str">
        <f>TEXT(B1874,"DDDD")</f>
        <v>Thursday</v>
      </c>
      <c r="F1874" s="434" t="str">
        <f>TEXT(B1874,"MMMM")</f>
        <v>December</v>
      </c>
      <c r="G1874" s="434" t="str">
        <f>TEXT(B1874,"YYYY")</f>
        <v>2023</v>
      </c>
    </row>
    <row r="1875" spans="2:7">
      <c r="B1875" s="394">
        <v>45296</v>
      </c>
      <c r="C1875" s="434" t="str">
        <f>TEXT(B1875,"MM")</f>
        <v>01</v>
      </c>
      <c r="D1875" s="434" t="str">
        <f>TEXT(B1875,"YY")</f>
        <v>24</v>
      </c>
      <c r="E1875" s="434" t="str">
        <f>TEXT(B1875,"DDDD")</f>
        <v>Friday</v>
      </c>
      <c r="F1875" s="434" t="str">
        <f>TEXT(B1875,"MMMM")</f>
        <v>January</v>
      </c>
      <c r="G1875" s="434" t="str">
        <f>TEXT(B1875,"YYYY")</f>
        <v>2024</v>
      </c>
    </row>
    <row r="1876" spans="2:7">
      <c r="B1876" s="394">
        <v>39645</v>
      </c>
      <c r="C1876" s="434" t="str">
        <f>TEXT(B1876,"MM")</f>
        <v>07</v>
      </c>
      <c r="D1876" s="434" t="str">
        <f>TEXT(B1876,"YY")</f>
        <v>08</v>
      </c>
      <c r="E1876" s="434" t="str">
        <f>TEXT(B1876,"DDDD")</f>
        <v>Wednesday</v>
      </c>
      <c r="F1876" s="434" t="str">
        <f>TEXT(B1876,"MMMM")</f>
        <v>July</v>
      </c>
      <c r="G1876" s="434" t="str">
        <f>TEXT(B1876,"YYYY")</f>
        <v>2008</v>
      </c>
    </row>
    <row r="1877" spans="2:7">
      <c r="B1877" s="394">
        <v>45336</v>
      </c>
      <c r="C1877" s="434" t="str">
        <f>TEXT(B1877,"MM")</f>
        <v>02</v>
      </c>
      <c r="D1877" s="434" t="str">
        <f>TEXT(B1877,"YY")</f>
        <v>24</v>
      </c>
      <c r="E1877" s="434" t="str">
        <f>TEXT(B1877,"DDDD")</f>
        <v>Wednesday</v>
      </c>
      <c r="F1877" s="434" t="str">
        <f>TEXT(B1877,"MMMM")</f>
        <v>February</v>
      </c>
      <c r="G1877" s="434" t="str">
        <f>TEXT(B1877,"YYYY")</f>
        <v>2024</v>
      </c>
    </row>
    <row r="1878" spans="2:7">
      <c r="B1878" s="394">
        <v>45299</v>
      </c>
      <c r="C1878" s="434" t="str">
        <f>TEXT(B1878,"MM")</f>
        <v>01</v>
      </c>
      <c r="D1878" s="434" t="str">
        <f>TEXT(B1878,"YY")</f>
        <v>24</v>
      </c>
      <c r="E1878" s="434" t="str">
        <f>TEXT(B1878,"DDDD")</f>
        <v>Monday</v>
      </c>
      <c r="F1878" s="434" t="str">
        <f>TEXT(B1878,"MMMM")</f>
        <v>January</v>
      </c>
      <c r="G1878" s="434" t="str">
        <f>TEXT(B1878,"YYYY")</f>
        <v>2024</v>
      </c>
    </row>
    <row r="1879" spans="2:7">
      <c r="B1879" s="394">
        <v>45736</v>
      </c>
      <c r="C1879" s="434" t="str">
        <f>TEXT(B1879,"MM")</f>
        <v>03</v>
      </c>
      <c r="D1879" s="434" t="str">
        <f>TEXT(B1879,"YY")</f>
        <v>25</v>
      </c>
      <c r="E1879" s="434" t="str">
        <f>TEXT(B1879,"DDDD")</f>
        <v>Thursday</v>
      </c>
      <c r="F1879" s="434" t="str">
        <f>TEXT(B1879,"MMMM")</f>
        <v>March</v>
      </c>
      <c r="G1879" s="434" t="str">
        <f>TEXT(B1879,"YYYY")</f>
        <v>2025</v>
      </c>
    </row>
    <row r="1880" spans="2:7">
      <c r="B1880" s="394">
        <v>45301</v>
      </c>
      <c r="C1880" s="434" t="str">
        <f>TEXT(B1880,"MM")</f>
        <v>01</v>
      </c>
      <c r="D1880" s="434" t="str">
        <f>TEXT(B1880,"YY")</f>
        <v>24</v>
      </c>
      <c r="E1880" s="434" t="str">
        <f>TEXT(B1880,"DDDD")</f>
        <v>Wednesday</v>
      </c>
      <c r="F1880" s="434" t="str">
        <f>TEXT(B1880,"MMMM")</f>
        <v>January</v>
      </c>
      <c r="G1880" s="434" t="str">
        <f>TEXT(B1880,"YYYY")</f>
        <v>2024</v>
      </c>
    </row>
    <row r="1881" spans="2:7">
      <c r="B1881" s="394">
        <v>45302</v>
      </c>
      <c r="C1881" s="434" t="str">
        <f>TEXT(B1881,"MM")</f>
        <v>01</v>
      </c>
      <c r="D1881" s="434" t="str">
        <f>TEXT(B1881,"YY")</f>
        <v>24</v>
      </c>
      <c r="E1881" s="434" t="str">
        <f>TEXT(B1881,"DDDD")</f>
        <v>Thursday</v>
      </c>
      <c r="F1881" s="434" t="str">
        <f>TEXT(B1881,"MMMM")</f>
        <v>January</v>
      </c>
      <c r="G1881" s="434" t="str">
        <f>TEXT(B1881,"YYYY")</f>
        <v>2024</v>
      </c>
    </row>
    <row r="1882" spans="2:7">
      <c r="B1882" s="394">
        <v>45395</v>
      </c>
      <c r="C1882" s="434" t="str">
        <f>TEXT(B1882,"MM")</f>
        <v>04</v>
      </c>
      <c r="D1882" s="434" t="str">
        <f>TEXT(B1882,"YY")</f>
        <v>24</v>
      </c>
      <c r="E1882" s="434" t="str">
        <f>TEXT(B1882,"DDDD")</f>
        <v>Saturday</v>
      </c>
      <c r="F1882" s="434" t="str">
        <f>TEXT(B1882,"MMMM")</f>
        <v>April</v>
      </c>
      <c r="G1882" s="434" t="str">
        <f>TEXT(B1882,"YYYY")</f>
        <v>2024</v>
      </c>
    </row>
    <row r="1883" spans="2:7">
      <c r="B1883" s="394">
        <v>45304</v>
      </c>
      <c r="C1883" s="434" t="str">
        <f>TEXT(B1883,"MM")</f>
        <v>01</v>
      </c>
      <c r="D1883" s="434" t="str">
        <f>TEXT(B1883,"YY")</f>
        <v>24</v>
      </c>
      <c r="E1883" s="434" t="str">
        <f>TEXT(B1883,"DDDD")</f>
        <v>Saturday</v>
      </c>
      <c r="F1883" s="434" t="str">
        <f>TEXT(B1883,"MMMM")</f>
        <v>January</v>
      </c>
      <c r="G1883" s="434" t="str">
        <f>TEXT(B1883,"YYYY")</f>
        <v>2024</v>
      </c>
    </row>
    <row r="1884" spans="2:7">
      <c r="B1884" s="394">
        <v>45305</v>
      </c>
      <c r="C1884" s="434" t="str">
        <f>TEXT(B1884,"MM")</f>
        <v>01</v>
      </c>
      <c r="D1884" s="434" t="str">
        <f>TEXT(B1884,"YY")</f>
        <v>24</v>
      </c>
      <c r="E1884" s="434" t="str">
        <f>TEXT(B1884,"DDDD")</f>
        <v>Sunday</v>
      </c>
      <c r="F1884" s="434" t="str">
        <f>TEXT(B1884,"MMMM")</f>
        <v>January</v>
      </c>
      <c r="G1884" s="434" t="str">
        <f>TEXT(B1884,"YYYY")</f>
        <v>2024</v>
      </c>
    </row>
    <row r="1885" spans="2:7">
      <c r="B1885" s="394">
        <v>45400</v>
      </c>
      <c r="C1885" s="434" t="str">
        <f>TEXT(B1885,"MM")</f>
        <v>04</v>
      </c>
      <c r="D1885" s="434" t="str">
        <f>TEXT(B1885,"YY")</f>
        <v>24</v>
      </c>
      <c r="E1885" s="434" t="str">
        <f>TEXT(B1885,"DDDD")</f>
        <v>Thursday</v>
      </c>
      <c r="F1885" s="434" t="str">
        <f>TEXT(B1885,"MMMM")</f>
        <v>April</v>
      </c>
      <c r="G1885" s="434" t="str">
        <f>TEXT(B1885,"YYYY")</f>
        <v>2024</v>
      </c>
    </row>
    <row r="1886" spans="2:7">
      <c r="B1886" s="394">
        <v>45351</v>
      </c>
      <c r="C1886" s="434" t="str">
        <f>TEXT(B1886,"MM")</f>
        <v>02</v>
      </c>
      <c r="D1886" s="434" t="str">
        <f>TEXT(B1886,"YY")</f>
        <v>24</v>
      </c>
      <c r="E1886" s="434" t="str">
        <f>TEXT(B1886,"DDDD")</f>
        <v>Thursday</v>
      </c>
      <c r="F1886" s="434" t="str">
        <f>TEXT(B1886,"MMMM")</f>
        <v>February</v>
      </c>
      <c r="G1886" s="434" t="str">
        <f>TEXT(B1886,"YYYY")</f>
        <v>2024</v>
      </c>
    </row>
    <row r="1887" spans="2:7">
      <c r="B1887" s="394">
        <v>45308</v>
      </c>
      <c r="C1887" s="434" t="str">
        <f>TEXT(B1887,"MM")</f>
        <v>01</v>
      </c>
      <c r="D1887" s="434" t="str">
        <f>TEXT(B1887,"YY")</f>
        <v>24</v>
      </c>
      <c r="E1887" s="434" t="str">
        <f>TEXT(B1887,"DDDD")</f>
        <v>Wednesday</v>
      </c>
      <c r="F1887" s="434" t="str">
        <f>TEXT(B1887,"MMMM")</f>
        <v>January</v>
      </c>
      <c r="G1887" s="434" t="str">
        <f>TEXT(B1887,"YYYY")</f>
        <v>2024</v>
      </c>
    </row>
    <row r="1888" spans="2:7">
      <c r="B1888" s="394">
        <v>45434</v>
      </c>
      <c r="C1888" s="434" t="str">
        <f>TEXT(B1888,"MM")</f>
        <v>05</v>
      </c>
      <c r="D1888" s="434" t="str">
        <f>TEXT(B1888,"YY")</f>
        <v>24</v>
      </c>
      <c r="E1888" s="434" t="str">
        <f>TEXT(B1888,"DDDD")</f>
        <v>Wednesday</v>
      </c>
      <c r="F1888" s="434" t="str">
        <f>TEXT(B1888,"MMMM")</f>
        <v>May</v>
      </c>
      <c r="G1888" s="434" t="str">
        <f>TEXT(B1888,"YYYY")</f>
        <v>2024</v>
      </c>
    </row>
    <row r="1889" spans="2:7">
      <c r="B1889" s="394">
        <v>45310</v>
      </c>
      <c r="C1889" s="434" t="str">
        <f>TEXT(B1889,"MM")</f>
        <v>01</v>
      </c>
      <c r="D1889" s="434" t="str">
        <f>TEXT(B1889,"YY")</f>
        <v>24</v>
      </c>
      <c r="E1889" s="434" t="str">
        <f>TEXT(B1889,"DDDD")</f>
        <v>Friday</v>
      </c>
      <c r="F1889" s="434" t="str">
        <f>TEXT(B1889,"MMMM")</f>
        <v>January</v>
      </c>
      <c r="G1889" s="434" t="str">
        <f>TEXT(B1889,"YYYY")</f>
        <v>2024</v>
      </c>
    </row>
    <row r="1890" spans="2:7">
      <c r="B1890" s="394">
        <v>43391</v>
      </c>
      <c r="C1890" s="434" t="str">
        <f>TEXT(B1890,"MM")</f>
        <v>10</v>
      </c>
      <c r="D1890" s="434" t="str">
        <f>TEXT(B1890,"YY")</f>
        <v>18</v>
      </c>
      <c r="E1890" s="434" t="str">
        <f>TEXT(B1890,"DDDD")</f>
        <v>Thursday</v>
      </c>
      <c r="F1890" s="434" t="str">
        <f>TEXT(B1890,"MMMM")</f>
        <v>October</v>
      </c>
      <c r="G1890" s="434" t="str">
        <f>TEXT(B1890,"YYYY")</f>
        <v>2018</v>
      </c>
    </row>
    <row r="1891" spans="2:7">
      <c r="B1891" s="394">
        <v>45365</v>
      </c>
      <c r="C1891" s="434" t="str">
        <f>TEXT(B1891,"MM")</f>
        <v>03</v>
      </c>
      <c r="D1891" s="434" t="str">
        <f>TEXT(B1891,"YY")</f>
        <v>24</v>
      </c>
      <c r="E1891" s="434" t="str">
        <f>TEXT(B1891,"DDDD")</f>
        <v>Thursday</v>
      </c>
      <c r="F1891" s="434" t="str">
        <f>TEXT(B1891,"MMMM")</f>
        <v>March</v>
      </c>
      <c r="G1891" s="434" t="str">
        <f>TEXT(B1891,"YYYY")</f>
        <v>2024</v>
      </c>
    </row>
    <row r="1892" spans="2:7">
      <c r="B1892" s="394">
        <v>45313</v>
      </c>
      <c r="C1892" s="434" t="str">
        <f>TEXT(B1892,"MM")</f>
        <v>01</v>
      </c>
      <c r="D1892" s="434" t="str">
        <f>TEXT(B1892,"YY")</f>
        <v>24</v>
      </c>
      <c r="E1892" s="434" t="str">
        <f>TEXT(B1892,"DDDD")</f>
        <v>Monday</v>
      </c>
      <c r="F1892" s="434" t="str">
        <f>TEXT(B1892,"MMMM")</f>
        <v>January</v>
      </c>
      <c r="G1892" s="434" t="str">
        <f>TEXT(B1892,"YYYY")</f>
        <v>2024</v>
      </c>
    </row>
    <row r="1893" spans="2:7">
      <c r="B1893" s="394">
        <v>38716</v>
      </c>
      <c r="C1893" s="434" t="str">
        <f>TEXT(B1893,"MM")</f>
        <v>12</v>
      </c>
      <c r="D1893" s="434" t="str">
        <f>TEXT(B1893,"YY")</f>
        <v>05</v>
      </c>
      <c r="E1893" s="434" t="str">
        <f>TEXT(B1893,"DDDD")</f>
        <v>Friday</v>
      </c>
      <c r="F1893" s="434" t="str">
        <f>TEXT(B1893,"MMMM")</f>
        <v>December</v>
      </c>
      <c r="G1893" s="434" t="str">
        <f>TEXT(B1893,"YYYY")</f>
        <v>2005</v>
      </c>
    </row>
    <row r="1894" spans="2:7">
      <c r="B1894" s="394">
        <v>45456</v>
      </c>
      <c r="C1894" s="434" t="str">
        <f>TEXT(B1894,"MM")</f>
        <v>06</v>
      </c>
      <c r="D1894" s="434" t="str">
        <f>TEXT(B1894,"YY")</f>
        <v>24</v>
      </c>
      <c r="E1894" s="434" t="str">
        <f>TEXT(B1894,"DDDD")</f>
        <v>Thursday</v>
      </c>
      <c r="F1894" s="434" t="str">
        <f>TEXT(B1894,"MMMM")</f>
        <v>June</v>
      </c>
      <c r="G1894" s="434" t="str">
        <f>TEXT(B1894,"YYYY")</f>
        <v>2024</v>
      </c>
    </row>
    <row r="1895" spans="2:7">
      <c r="B1895" s="394">
        <v>45316</v>
      </c>
      <c r="C1895" s="434" t="str">
        <f>TEXT(B1895,"MM")</f>
        <v>01</v>
      </c>
      <c r="D1895" s="434" t="str">
        <f>TEXT(B1895,"YY")</f>
        <v>24</v>
      </c>
      <c r="E1895" s="434" t="str">
        <f>TEXT(B1895,"DDDD")</f>
        <v>Thursday</v>
      </c>
      <c r="F1895" s="434" t="str">
        <f>TEXT(B1895,"MMMM")</f>
        <v>January</v>
      </c>
      <c r="G1895" s="434" t="str">
        <f>TEXT(B1895,"YYYY")</f>
        <v>2024</v>
      </c>
    </row>
    <row r="1896" spans="2:7">
      <c r="B1896" s="394">
        <v>45481</v>
      </c>
      <c r="C1896" s="434" t="str">
        <f>TEXT(B1896,"MM")</f>
        <v>07</v>
      </c>
      <c r="D1896" s="434" t="str">
        <f>TEXT(B1896,"YY")</f>
        <v>24</v>
      </c>
      <c r="E1896" s="434" t="str">
        <f>TEXT(B1896,"DDDD")</f>
        <v>Monday</v>
      </c>
      <c r="F1896" s="434" t="str">
        <f>TEXT(B1896,"MMMM")</f>
        <v>July</v>
      </c>
      <c r="G1896" s="434" t="str">
        <f>TEXT(B1896,"YYYY")</f>
        <v>2024</v>
      </c>
    </row>
    <row r="1897" spans="2:7">
      <c r="B1897" s="394">
        <v>45318</v>
      </c>
      <c r="C1897" s="434" t="str">
        <f>TEXT(B1897,"MM")</f>
        <v>01</v>
      </c>
      <c r="D1897" s="434" t="str">
        <f>TEXT(B1897,"YY")</f>
        <v>24</v>
      </c>
      <c r="E1897" s="434" t="str">
        <f>TEXT(B1897,"DDDD")</f>
        <v>Saturday</v>
      </c>
      <c r="F1897" s="434" t="str">
        <f>TEXT(B1897,"MMMM")</f>
        <v>January</v>
      </c>
      <c r="G1897" s="434" t="str">
        <f>TEXT(B1897,"YYYY")</f>
        <v>2024</v>
      </c>
    </row>
    <row r="1898" spans="2:7">
      <c r="B1898" s="394">
        <v>47646</v>
      </c>
      <c r="C1898" s="434" t="str">
        <f>TEXT(B1898,"MM")</f>
        <v>06</v>
      </c>
      <c r="D1898" s="434" t="str">
        <f>TEXT(B1898,"YY")</f>
        <v>30</v>
      </c>
      <c r="E1898" s="434" t="str">
        <f>TEXT(B1898,"DDDD")</f>
        <v>Wednesday</v>
      </c>
      <c r="F1898" s="434" t="str">
        <f>TEXT(B1898,"MMMM")</f>
        <v>June</v>
      </c>
      <c r="G1898" s="434" t="str">
        <f>TEXT(B1898,"YYYY")</f>
        <v>2030</v>
      </c>
    </row>
    <row r="1899" spans="2:7">
      <c r="B1899" s="394">
        <v>32946</v>
      </c>
      <c r="C1899" s="434" t="str">
        <f>TEXT(B1899,"MM")</f>
        <v>03</v>
      </c>
      <c r="D1899" s="434" t="str">
        <f>TEXT(B1899,"YY")</f>
        <v>90</v>
      </c>
      <c r="E1899" s="434" t="str">
        <f>TEXT(B1899,"DDDD")</f>
        <v>Wednesday</v>
      </c>
      <c r="F1899" s="434" t="str">
        <f>TEXT(B1899,"MMMM")</f>
        <v>March</v>
      </c>
      <c r="G1899" s="434" t="str">
        <f>TEXT(B1899,"YYYY")</f>
        <v>1990</v>
      </c>
    </row>
    <row r="1900" spans="2:7">
      <c r="B1900" s="394">
        <v>45321</v>
      </c>
      <c r="C1900" s="434" t="str">
        <f>TEXT(B1900,"MM")</f>
        <v>01</v>
      </c>
      <c r="D1900" s="434" t="str">
        <f>TEXT(B1900,"YY")</f>
        <v>24</v>
      </c>
      <c r="E1900" s="434" t="str">
        <f>TEXT(B1900,"DDDD")</f>
        <v>Tuesday</v>
      </c>
      <c r="F1900" s="434" t="str">
        <f>TEXT(B1900,"MMMM")</f>
        <v>January</v>
      </c>
      <c r="G1900" s="434" t="str">
        <f>TEXT(B1900,"YYYY")</f>
        <v>2024</v>
      </c>
    </row>
    <row r="1903" spans="2:7">
      <c r="B1903" s="989" t="s">
        <v>676</v>
      </c>
      <c r="C1903" s="990"/>
      <c r="D1903" s="990"/>
      <c r="E1903" s="990"/>
      <c r="F1903" s="990"/>
      <c r="G1903" s="991"/>
    </row>
    <row r="1905" spans="2:8">
      <c r="B1905" s="1007" t="s">
        <v>559</v>
      </c>
      <c r="C1905" s="1008"/>
      <c r="D1905" s="1009"/>
    </row>
    <row r="1906" spans="2:8">
      <c r="B1906" s="588" t="s">
        <v>570</v>
      </c>
      <c r="C1906" s="589" t="s">
        <v>300</v>
      </c>
      <c r="D1906" s="590" t="s">
        <v>301</v>
      </c>
      <c r="F1906" s="922" t="s">
        <v>421</v>
      </c>
      <c r="G1906" s="922" t="s">
        <v>677</v>
      </c>
    </row>
    <row r="1907" spans="2:8">
      <c r="B1907" s="433" t="s">
        <v>678</v>
      </c>
      <c r="C1907" s="591" t="s">
        <v>513</v>
      </c>
      <c r="D1907" s="592">
        <v>6915482</v>
      </c>
      <c r="F1907" s="433" t="str">
        <f>_xlfn.TEXTBEFORE(B1907,".")</f>
        <v>Tushar</v>
      </c>
      <c r="G1907" s="433" t="str">
        <f>_xlfn.TEXTAFTER(B1907,".")</f>
        <v>Taak</v>
      </c>
    </row>
    <row r="1908" spans="2:8">
      <c r="B1908" s="433" t="s">
        <v>679</v>
      </c>
      <c r="C1908" s="591" t="s">
        <v>514</v>
      </c>
      <c r="D1908" s="592">
        <v>3096747</v>
      </c>
      <c r="F1908" s="433" t="str">
        <f>_xlfn.TEXTBEFORE(B1908,".")</f>
        <v>Rahul</v>
      </c>
      <c r="G1908" s="433" t="str">
        <f t="shared" ref="G1908:G1913" si="30">_xlfn.TEXTAFTER(B1908,".")</f>
        <v>Sharma</v>
      </c>
    </row>
    <row r="1909" spans="2:8">
      <c r="B1909" s="433" t="s">
        <v>680</v>
      </c>
      <c r="C1909" s="591" t="s">
        <v>515</v>
      </c>
      <c r="D1909" s="592">
        <v>40000</v>
      </c>
      <c r="F1909" s="433" t="str">
        <f>_xlfn.TEXTBEFORE(B1909,".")</f>
        <v>Preeti</v>
      </c>
      <c r="G1909" s="433" t="str">
        <f t="shared" si="30"/>
        <v>Saini</v>
      </c>
    </row>
    <row r="1910" spans="2:8">
      <c r="B1910" s="433" t="s">
        <v>681</v>
      </c>
      <c r="C1910" s="591" t="s">
        <v>513</v>
      </c>
      <c r="D1910" s="592">
        <v>9942253</v>
      </c>
      <c r="F1910" s="433" t="str">
        <f>_xlfn.TEXTBEFORE(B1910,".")</f>
        <v>Shalini</v>
      </c>
      <c r="G1910" s="433" t="str">
        <f t="shared" si="30"/>
        <v>Dhiman</v>
      </c>
    </row>
    <row r="1911" spans="2:8">
      <c r="B1911" s="433" t="s">
        <v>682</v>
      </c>
      <c r="C1911" s="591" t="s">
        <v>516</v>
      </c>
      <c r="D1911" s="592">
        <v>15000000</v>
      </c>
      <c r="F1911" s="433" t="str">
        <f>_xlfn.TEXTBEFORE(B1911,".")</f>
        <v>Aayush</v>
      </c>
      <c r="G1911" s="433" t="str">
        <f t="shared" si="30"/>
        <v>Sharma</v>
      </c>
    </row>
    <row r="1912" spans="2:8">
      <c r="B1912" s="433" t="s">
        <v>680</v>
      </c>
      <c r="C1912" s="591" t="s">
        <v>515</v>
      </c>
      <c r="D1912" s="592">
        <v>9567960</v>
      </c>
      <c r="F1912" s="433" t="str">
        <f>_xlfn.TEXTBEFORE(B1912,".")</f>
        <v>Preeti</v>
      </c>
      <c r="G1912" s="433" t="str">
        <f t="shared" si="30"/>
        <v>Saini</v>
      </c>
    </row>
    <row r="1913" spans="2:8">
      <c r="B1913" s="433" t="s">
        <v>683</v>
      </c>
      <c r="C1913" s="591" t="s">
        <v>517</v>
      </c>
      <c r="D1913" s="592">
        <v>100000</v>
      </c>
      <c r="F1913" s="433" t="str">
        <f>_xlfn.TEXTBEFORE(B1913,".")</f>
        <v>Bhumii</v>
      </c>
      <c r="G1913" s="433" t="str">
        <f t="shared" si="30"/>
        <v>Malhotra</v>
      </c>
    </row>
    <row r="1915" spans="2:8">
      <c r="B1915" s="998" t="s">
        <v>684</v>
      </c>
      <c r="C1915" s="999"/>
      <c r="D1915" s="999"/>
      <c r="E1915" s="999"/>
      <c r="F1915" s="999"/>
      <c r="G1915" s="999"/>
      <c r="H1915" s="994"/>
    </row>
    <row r="1917" spans="2:8">
      <c r="B1917" s="995" t="s">
        <v>685</v>
      </c>
      <c r="C1917" s="996"/>
      <c r="D1917" s="997"/>
      <c r="F1917" s="947" t="s">
        <v>686</v>
      </c>
      <c r="G1917" s="480"/>
      <c r="H1917" s="947" t="s">
        <v>686</v>
      </c>
    </row>
    <row r="1918" spans="2:8">
      <c r="B1918" s="434" t="s">
        <v>48</v>
      </c>
      <c r="C1918" s="434" t="s">
        <v>52</v>
      </c>
      <c r="D1918" s="434" t="s">
        <v>55</v>
      </c>
      <c r="F1918" s="434" t="str">
        <f>_xlfn.TEXTJOIN(",",TRUE,B1918,C1918,D1918)</f>
        <v>A,B,C</v>
      </c>
      <c r="H1918" s="434" t="str">
        <f>_xlfn.TEXTJOIN("-",TRUE,F1907,G1907)</f>
        <v>Tushar-Taak</v>
      </c>
    </row>
    <row r="1919" spans="2:8">
      <c r="B1919" s="434" t="s">
        <v>57</v>
      </c>
      <c r="C1919" s="434" t="s">
        <v>687</v>
      </c>
      <c r="D1919" s="434" t="s">
        <v>688</v>
      </c>
      <c r="F1919" s="434" t="str">
        <f t="shared" ref="F1919:F1924" si="31">_xlfn.TEXTJOIN(",",TRUE,B1919,C1919,D1919)</f>
        <v>D,E,F</v>
      </c>
      <c r="H1919" s="434" t="str">
        <f>_xlfn.TEXTJOIN("-",TRUE,F1908,G1908)</f>
        <v>Rahul-Sharma</v>
      </c>
    </row>
    <row r="1920" spans="2:8">
      <c r="B1920" s="434" t="s">
        <v>689</v>
      </c>
      <c r="C1920" s="434" t="s">
        <v>690</v>
      </c>
      <c r="D1920" s="434" t="s">
        <v>691</v>
      </c>
      <c r="F1920" s="434" t="str">
        <f t="shared" si="31"/>
        <v>G,H,I</v>
      </c>
      <c r="H1920" s="434" t="str">
        <f>_xlfn.TEXTJOIN("-",TRUE,F1909,G1909)</f>
        <v>Preeti-Saini</v>
      </c>
    </row>
    <row r="1921" spans="2:10">
      <c r="B1921" s="434" t="s">
        <v>692</v>
      </c>
      <c r="C1921" s="434" t="s">
        <v>693</v>
      </c>
      <c r="D1921" s="434" t="s">
        <v>694</v>
      </c>
      <c r="F1921" s="434" t="str">
        <f t="shared" si="31"/>
        <v>J,K,L</v>
      </c>
      <c r="H1921" s="434" t="str">
        <f>_xlfn.TEXTJOIN("-",TRUE,F1910,G1910)</f>
        <v>Shalini-Dhiman</v>
      </c>
    </row>
    <row r="1922" spans="2:10">
      <c r="B1922" s="434" t="s">
        <v>695</v>
      </c>
      <c r="C1922" s="434" t="s">
        <v>483</v>
      </c>
      <c r="D1922" s="434" t="s">
        <v>696</v>
      </c>
      <c r="F1922" s="434" t="str">
        <f t="shared" si="31"/>
        <v>M,N,O</v>
      </c>
      <c r="H1922" s="434" t="str">
        <f>_xlfn.TEXTJOIN("-",TRUE,F1911,G1911)</f>
        <v>Aayush-Sharma</v>
      </c>
    </row>
    <row r="1923" spans="2:10">
      <c r="B1923" s="434" t="s">
        <v>697</v>
      </c>
      <c r="C1923" s="434" t="s">
        <v>551</v>
      </c>
      <c r="D1923" s="434" t="s">
        <v>698</v>
      </c>
      <c r="F1923" s="434" t="str">
        <f t="shared" si="31"/>
        <v>P,Q,R</v>
      </c>
      <c r="H1923" s="434" t="str">
        <f>_xlfn.TEXTJOIN("-",TRUE,F1912,G1912)</f>
        <v>Preeti-Saini</v>
      </c>
    </row>
    <row r="1924" spans="2:10">
      <c r="B1924" s="434" t="s">
        <v>484</v>
      </c>
      <c r="C1924" s="434" t="s">
        <v>699</v>
      </c>
      <c r="D1924" s="434" t="s">
        <v>700</v>
      </c>
      <c r="F1924" s="434" t="str">
        <f t="shared" si="31"/>
        <v>S,T,U</v>
      </c>
      <c r="H1924" s="434" t="str">
        <f>_xlfn.TEXTJOIN("-",TRUE,F1913,G1913)</f>
        <v>Bhumii-Malhotra</v>
      </c>
    </row>
    <row r="1927" spans="2:10">
      <c r="B1927" s="1005" t="s">
        <v>701</v>
      </c>
      <c r="C1927" s="1006"/>
      <c r="E1927" s="1022" t="s">
        <v>701</v>
      </c>
      <c r="F1927" s="1023"/>
      <c r="G1927" s="1023"/>
      <c r="H1927" s="1023"/>
      <c r="I1927" s="1024"/>
    </row>
    <row r="1929" spans="2:10">
      <c r="B1929" s="1020" t="s">
        <v>702</v>
      </c>
      <c r="C1929" s="1021"/>
      <c r="E1929" s="588" t="s">
        <v>703</v>
      </c>
      <c r="F1929" s="588" t="s">
        <v>704</v>
      </c>
      <c r="G1929" s="588" t="s">
        <v>705</v>
      </c>
      <c r="H1929" s="588" t="s">
        <v>706</v>
      </c>
      <c r="I1929" s="588" t="s">
        <v>707</v>
      </c>
    </row>
    <row r="1930" spans="2:10">
      <c r="B1930" s="1016" t="s">
        <v>708</v>
      </c>
      <c r="C1930" s="1017"/>
      <c r="E1930" s="434" t="str" cm="1">
        <f t="array" ref="E1930:H1930">_xlfn.TEXTSPLIT(B1930,",")</f>
        <v>MS Paint</v>
      </c>
      <c r="F1930" s="434" t="str">
        <v>MS Word</v>
      </c>
      <c r="G1930" s="434" t="str">
        <v>MS Excel</v>
      </c>
      <c r="H1930" s="434" t="str">
        <v>MS Power Point</v>
      </c>
      <c r="I1930" s="434"/>
    </row>
    <row r="1931" spans="2:10">
      <c r="B1931" s="1016" t="s">
        <v>709</v>
      </c>
      <c r="C1931" s="1017"/>
      <c r="E1931" s="434" t="str" cm="1">
        <f t="array" ref="E1931:J1931">_xlfn.TEXTSPLIT(B1931,",")</f>
        <v>HTML</v>
      </c>
      <c r="F1931" s="434" t="str">
        <v>CSS</v>
      </c>
      <c r="G1931" s="434" t="str">
        <v>JAVA</v>
      </c>
      <c r="H1931" s="434" t="str">
        <v>JAVA SCRIPT</v>
      </c>
      <c r="I1931" s="434" t="str">
        <v>PYTHON</v>
      </c>
      <c r="J1931" s="602" t="str">
        <v/>
      </c>
    </row>
    <row r="1932" spans="2:10">
      <c r="B1932" s="1016" t="s">
        <v>710</v>
      </c>
      <c r="C1932" s="1017"/>
      <c r="E1932" s="434" t="str" cm="1">
        <f t="array" ref="E1932:I1932">_xlfn.TEXTSPLIT(B1932,",")</f>
        <v>Google</v>
      </c>
      <c r="F1932" s="434" t="str">
        <v>Microsoft</v>
      </c>
      <c r="G1932" s="434" t="str">
        <v>Linkedln</v>
      </c>
      <c r="H1932" s="434" t="str">
        <v>Tesla</v>
      </c>
      <c r="I1932" s="434" t="str">
        <v>Apple</v>
      </c>
    </row>
    <row r="1934" spans="2:10">
      <c r="B1934" s="1020" t="s">
        <v>702</v>
      </c>
      <c r="C1934" s="1021"/>
      <c r="E1934" s="588" t="s">
        <v>703</v>
      </c>
      <c r="F1934" s="588" t="s">
        <v>704</v>
      </c>
      <c r="G1934" s="588" t="s">
        <v>705</v>
      </c>
      <c r="H1934" s="588" t="s">
        <v>706</v>
      </c>
      <c r="I1934" s="588" t="s">
        <v>707</v>
      </c>
    </row>
    <row r="1935" spans="2:10">
      <c r="B1935" s="1016" t="s">
        <v>711</v>
      </c>
      <c r="C1935" s="1017"/>
      <c r="E1935" s="434" t="str" cm="1">
        <f t="array" ref="E1935:H1935">_xlfn.TEXTSPLIT(B1935,{",",";",":","-"})</f>
        <v>MS Paint</v>
      </c>
      <c r="F1935" s="434" t="str">
        <v>MS Word</v>
      </c>
      <c r="G1935" s="434" t="str">
        <v>MS Excel</v>
      </c>
      <c r="H1935" s="434" t="str">
        <v>MS Power Point</v>
      </c>
      <c r="I1935" s="434"/>
    </row>
    <row r="1936" spans="2:10">
      <c r="B1936" s="1016" t="s">
        <v>712</v>
      </c>
      <c r="C1936" s="1017"/>
      <c r="E1936" s="434" t="str" cm="1">
        <f t="array" ref="E1936:I1936">_xlfn.TEXTSPLIT(B1936,{",",";",":","-"})</f>
        <v>HTML</v>
      </c>
      <c r="F1936" s="434" t="str">
        <v>CSS</v>
      </c>
      <c r="G1936" s="434" t="str">
        <v>JAVA</v>
      </c>
      <c r="H1936" s="434" t="str">
        <v>JAVA SCRIPT</v>
      </c>
      <c r="I1936" s="434" t="str">
        <v>PYTHON</v>
      </c>
    </row>
    <row r="1937" spans="1:20">
      <c r="B1937" s="1016" t="s">
        <v>713</v>
      </c>
      <c r="C1937" s="1017"/>
      <c r="E1937" s="434" t="str" cm="1">
        <f t="array" ref="E1937:I1937">_xlfn.TEXTSPLIT(B1937,{",",";",":","-"})</f>
        <v>Google</v>
      </c>
      <c r="F1937" s="434" t="str">
        <v>Microsoft</v>
      </c>
      <c r="G1937" s="434" t="str">
        <v>Linkedln</v>
      </c>
      <c r="H1937" s="434" t="str">
        <v>Tesla</v>
      </c>
      <c r="I1937" s="434" t="str">
        <v>Apple</v>
      </c>
    </row>
    <row r="1940" spans="1:20">
      <c r="B1940" s="632"/>
      <c r="C1940" s="632"/>
      <c r="E1940" s="1025" t="s">
        <v>714</v>
      </c>
      <c r="F1940" s="1026"/>
    </row>
    <row r="1941" spans="1:20">
      <c r="A1941" s="633"/>
      <c r="B1941" s="1018" t="s">
        <v>715</v>
      </c>
      <c r="C1941" s="1019"/>
      <c r="D1941" s="647"/>
      <c r="E1941" s="500" t="str" cm="1">
        <f t="array" ref="E1941:F1944">_xlfn.TEXTSPLIT(B1941,"=",",")</f>
        <v>Rahul</v>
      </c>
      <c r="F1941" s="499" t="str">
        <v>5200</v>
      </c>
      <c r="G1941" s="647"/>
    </row>
    <row r="1942" spans="1:20">
      <c r="B1942" s="649"/>
      <c r="C1942" s="649"/>
      <c r="E1942" s="434" t="str">
        <v>Mahi</v>
      </c>
      <c r="F1942" s="434" t="str">
        <v>4500</v>
      </c>
    </row>
    <row r="1943" spans="1:20">
      <c r="E1943" s="434" t="str">
        <v>Kartik</v>
      </c>
      <c r="F1943" s="434" t="str">
        <v>5600</v>
      </c>
    </row>
    <row r="1944" spans="1:20">
      <c r="E1944" s="434" t="str">
        <v>Arman</v>
      </c>
      <c r="F1944" s="434" t="str">
        <v>2500</v>
      </c>
    </row>
    <row r="1946" spans="1:20" ht="30.75" customHeight="1">
      <c r="A1946" s="987" t="s">
        <v>7</v>
      </c>
      <c r="B1946" s="988"/>
      <c r="C1946" s="988"/>
      <c r="D1946" s="988"/>
      <c r="E1946" s="988"/>
      <c r="F1946" s="988"/>
      <c r="G1946" s="988"/>
      <c r="H1946" s="988"/>
      <c r="I1946" s="988"/>
      <c r="J1946" s="988"/>
      <c r="K1946" s="987"/>
      <c r="L1946" s="987"/>
      <c r="M1946" s="987"/>
      <c r="N1946" s="987"/>
      <c r="O1946" s="987"/>
      <c r="P1946" s="987"/>
      <c r="Q1946" s="987"/>
      <c r="R1946" s="987"/>
      <c r="S1946" s="987"/>
      <c r="T1946" s="987"/>
    </row>
    <row r="1948" spans="1:20">
      <c r="B1948" s="998" t="s">
        <v>716</v>
      </c>
      <c r="C1948" s="999"/>
      <c r="D1948" s="999"/>
      <c r="E1948" s="999"/>
      <c r="F1948" s="994"/>
    </row>
    <row r="1951" spans="1:20" ht="21.75">
      <c r="B1951" s="1028" t="s">
        <v>34</v>
      </c>
      <c r="C1951" s="1027" t="s">
        <v>35</v>
      </c>
      <c r="D1951" s="1027"/>
      <c r="E1951" s="1027"/>
      <c r="F1951" s="1027"/>
      <c r="I1951" s="480"/>
    </row>
    <row r="1952" spans="1:20">
      <c r="B1952" s="1029"/>
      <c r="C1952" s="635" t="s">
        <v>30</v>
      </c>
      <c r="D1952" s="635" t="s">
        <v>31</v>
      </c>
      <c r="E1952" s="635" t="s">
        <v>32</v>
      </c>
      <c r="F1952" s="635" t="s">
        <v>717</v>
      </c>
      <c r="H1952" s="930" t="s">
        <v>716</v>
      </c>
    </row>
    <row r="1953" spans="1:20">
      <c r="B1953" s="634" t="s">
        <v>18</v>
      </c>
      <c r="C1953" s="635">
        <v>89</v>
      </c>
      <c r="D1953" s="635">
        <v>79</v>
      </c>
      <c r="E1953" s="635">
        <v>62</v>
      </c>
      <c r="F1953" s="635">
        <v>45</v>
      </c>
      <c r="G1953" s="633"/>
      <c r="H1953" s="635">
        <f>SUM(Rohit)</f>
        <v>275</v>
      </c>
      <c r="I1953" s="647"/>
    </row>
    <row r="1954" spans="1:20">
      <c r="B1954" s="634" t="s">
        <v>19</v>
      </c>
      <c r="C1954" s="635">
        <v>27</v>
      </c>
      <c r="D1954" s="635">
        <v>47</v>
      </c>
      <c r="E1954" s="635">
        <v>84</v>
      </c>
      <c r="F1954" s="635">
        <v>66</v>
      </c>
      <c r="H1954" s="635">
        <f>SUM(Arjun)</f>
        <v>224</v>
      </c>
    </row>
    <row r="1955" spans="1:20">
      <c r="B1955" s="634" t="s">
        <v>0</v>
      </c>
      <c r="C1955" s="635">
        <v>33</v>
      </c>
      <c r="D1955" s="635">
        <v>66</v>
      </c>
      <c r="E1955" s="635">
        <v>99</v>
      </c>
      <c r="F1955" s="635">
        <v>25</v>
      </c>
      <c r="H1955" s="635">
        <f>MAX(Sahil)</f>
        <v>99</v>
      </c>
    </row>
    <row r="1956" spans="1:20">
      <c r="B1956" s="634" t="s">
        <v>1</v>
      </c>
      <c r="C1956" s="635">
        <v>44</v>
      </c>
      <c r="D1956" s="635">
        <v>40</v>
      </c>
      <c r="E1956" s="635">
        <v>40</v>
      </c>
      <c r="F1956" s="635">
        <v>88</v>
      </c>
      <c r="H1956" s="635">
        <f>MAX(Manish)</f>
        <v>88</v>
      </c>
    </row>
    <row r="1957" spans="1:20">
      <c r="B1957" s="634" t="s">
        <v>2</v>
      </c>
      <c r="C1957" s="635">
        <v>95</v>
      </c>
      <c r="D1957" s="635">
        <v>63</v>
      </c>
      <c r="E1957" s="635">
        <v>99</v>
      </c>
      <c r="F1957" s="635">
        <v>32</v>
      </c>
      <c r="H1957" s="635">
        <f>MIN(Vansh)</f>
        <v>32</v>
      </c>
    </row>
    <row r="1958" spans="1:20">
      <c r="B1958" s="634" t="s">
        <v>3</v>
      </c>
      <c r="C1958" s="635">
        <v>27</v>
      </c>
      <c r="D1958" s="635">
        <v>96</v>
      </c>
      <c r="E1958" s="635">
        <v>68</v>
      </c>
      <c r="F1958" s="635">
        <v>75</v>
      </c>
      <c r="H1958" s="635">
        <f>AVERAGE(Aashish)</f>
        <v>66.5</v>
      </c>
    </row>
    <row r="1959" spans="1:20">
      <c r="B1959" s="634" t="s">
        <v>4</v>
      </c>
      <c r="C1959" s="635">
        <v>34</v>
      </c>
      <c r="D1959" s="635">
        <v>40</v>
      </c>
      <c r="E1959" s="635">
        <v>36</v>
      </c>
      <c r="F1959" s="635">
        <v>96</v>
      </c>
      <c r="H1959" s="635">
        <f>AVERAGE(C1959:F1959)</f>
        <v>51.5</v>
      </c>
    </row>
    <row r="1960" spans="1:20">
      <c r="B1960" s="634" t="s">
        <v>5</v>
      </c>
      <c r="C1960" s="635">
        <v>83</v>
      </c>
      <c r="D1960" s="635">
        <v>73</v>
      </c>
      <c r="E1960" s="635">
        <v>66</v>
      </c>
      <c r="F1960" s="635">
        <v>55</v>
      </c>
      <c r="H1960" s="635">
        <f>SUM(Kunal)</f>
        <v>277</v>
      </c>
    </row>
    <row r="1961" spans="1:20">
      <c r="B1961" s="634" t="s">
        <v>6</v>
      </c>
      <c r="C1961" s="635">
        <v>22</v>
      </c>
      <c r="D1961" s="635">
        <v>66</v>
      </c>
      <c r="E1961" s="635">
        <v>86</v>
      </c>
      <c r="F1961" s="635">
        <v>78</v>
      </c>
      <c r="H1961" s="635">
        <f>AVERAGE(Yash)</f>
        <v>63</v>
      </c>
    </row>
    <row r="1963" spans="1:20" ht="30.75" customHeight="1">
      <c r="A1963" s="987" t="s">
        <v>7</v>
      </c>
      <c r="B1963" s="988"/>
      <c r="C1963" s="988"/>
      <c r="D1963" s="988"/>
      <c r="E1963" s="988"/>
      <c r="F1963" s="988"/>
      <c r="G1963" s="988"/>
      <c r="H1963" s="988"/>
      <c r="I1963" s="988"/>
      <c r="J1963" s="988"/>
      <c r="K1963" s="987"/>
      <c r="L1963" s="987"/>
      <c r="M1963" s="987"/>
      <c r="N1963" s="987"/>
      <c r="O1963" s="987"/>
      <c r="P1963" s="987"/>
      <c r="Q1963" s="987"/>
      <c r="R1963" s="987"/>
      <c r="S1963" s="987"/>
      <c r="T1963" s="987"/>
    </row>
    <row r="1965" spans="1:20">
      <c r="B1965" s="998" t="s">
        <v>718</v>
      </c>
      <c r="C1965" s="999"/>
      <c r="D1965" s="994"/>
    </row>
    <row r="1967" spans="1:20">
      <c r="B1967" s="905" t="s">
        <v>577</v>
      </c>
      <c r="C1967" s="922" t="s">
        <v>719</v>
      </c>
      <c r="D1967" s="922" t="s">
        <v>294</v>
      </c>
    </row>
    <row r="1968" spans="1:20">
      <c r="B1968" s="394">
        <v>45292</v>
      </c>
      <c r="C1968" s="434" t="str">
        <f>TEXT(B1968,"DDDD")</f>
        <v>Monday</v>
      </c>
      <c r="D1968" s="434" t="str">
        <f>TEXT(B1968,"MM")</f>
        <v>01</v>
      </c>
    </row>
    <row r="1969" spans="2:7">
      <c r="B1969" s="394">
        <v>45350</v>
      </c>
      <c r="C1969" s="434" t="str">
        <f t="shared" ref="C1969:C1976" si="32">TEXT(B1969,"DDDD")</f>
        <v>Wednesday</v>
      </c>
      <c r="D1969" s="434" t="str">
        <f>TEXT(B1969,"MM")</f>
        <v>02</v>
      </c>
    </row>
    <row r="1970" spans="2:7">
      <c r="B1970" s="394">
        <v>45294</v>
      </c>
      <c r="C1970" s="434" t="str">
        <f t="shared" si="32"/>
        <v>Wednesday</v>
      </c>
      <c r="D1970" s="434" t="str">
        <f>TEXT(B1970,"MM")</f>
        <v>01</v>
      </c>
    </row>
    <row r="1971" spans="2:7">
      <c r="B1971" s="394">
        <v>45267</v>
      </c>
      <c r="C1971" s="434" t="str">
        <f t="shared" si="32"/>
        <v>Thursday</v>
      </c>
      <c r="D1971" s="434" t="str">
        <f>TEXT(B1971,"MM")</f>
        <v>12</v>
      </c>
    </row>
    <row r="1972" spans="2:7">
      <c r="B1972" s="394">
        <v>45296</v>
      </c>
      <c r="C1972" s="434" t="str">
        <f t="shared" si="32"/>
        <v>Friday</v>
      </c>
      <c r="D1972" s="434" t="str">
        <f>TEXT(B1972,"MM")</f>
        <v>01</v>
      </c>
    </row>
    <row r="1973" spans="2:7">
      <c r="B1973" s="394">
        <v>39645</v>
      </c>
      <c r="C1973" s="434" t="str">
        <f t="shared" si="32"/>
        <v>Wednesday</v>
      </c>
      <c r="D1973" s="434" t="str">
        <f>TEXT(B1973,"MM")</f>
        <v>07</v>
      </c>
    </row>
    <row r="1974" spans="2:7">
      <c r="B1974" s="394">
        <v>45336</v>
      </c>
      <c r="C1974" s="434" t="str">
        <f t="shared" si="32"/>
        <v>Wednesday</v>
      </c>
      <c r="D1974" s="434" t="str">
        <f>TEXT(B1974,"MM")</f>
        <v>02</v>
      </c>
    </row>
    <row r="1975" spans="2:7">
      <c r="B1975" s="394">
        <v>45299</v>
      </c>
      <c r="C1975" s="434" t="str">
        <f t="shared" si="32"/>
        <v>Monday</v>
      </c>
      <c r="D1975" s="434" t="str">
        <f>TEXT(B1975,"MM")</f>
        <v>01</v>
      </c>
    </row>
    <row r="1976" spans="2:7">
      <c r="B1976" s="394">
        <v>45736</v>
      </c>
      <c r="C1976" s="434" t="str">
        <f t="shared" si="32"/>
        <v>Thursday</v>
      </c>
      <c r="D1976" s="434" t="str">
        <f>TEXT(B1976,"MM")</f>
        <v>03</v>
      </c>
    </row>
    <row r="1978" spans="2:7">
      <c r="B1978" s="885" t="s">
        <v>720</v>
      </c>
    </row>
    <row r="1979" spans="2:7">
      <c r="B1979" s="922" t="s">
        <v>237</v>
      </c>
      <c r="C1979" s="922" t="s">
        <v>295</v>
      </c>
      <c r="D1979" s="905" t="s">
        <v>177</v>
      </c>
      <c r="E1979" s="1139" t="s">
        <v>721</v>
      </c>
      <c r="F1979" s="994"/>
      <c r="G1979" s="905" t="s">
        <v>177</v>
      </c>
    </row>
    <row r="1980" spans="2:7">
      <c r="B1980" s="434" t="str">
        <f>TEXT(B1968,"DD")</f>
        <v>01</v>
      </c>
      <c r="C1980" s="434" t="str">
        <f>TEXT(B1968,"YY")</f>
        <v>24</v>
      </c>
      <c r="D1980" s="434">
        <f>SUM(D1968:D1976)</f>
        <v>0</v>
      </c>
      <c r="E1980" s="434">
        <f>VALUE(B1980)</f>
        <v>1</v>
      </c>
      <c r="F1980" s="434">
        <f>VALUE(C1980)</f>
        <v>24</v>
      </c>
      <c r="G1980" s="434">
        <f>SUM(E1980:F1980)</f>
        <v>25</v>
      </c>
    </row>
    <row r="1981" spans="2:7">
      <c r="B1981" s="434" t="str">
        <f>TEXT(B1969,"DD")</f>
        <v>28</v>
      </c>
      <c r="C1981" s="434" t="str">
        <f>TEXT(B1969,"YY")</f>
        <v>24</v>
      </c>
      <c r="D1981" s="434">
        <f>SUM(D1969:D1977)</f>
        <v>0</v>
      </c>
      <c r="E1981" s="434">
        <f t="shared" ref="E1981:E1988" si="33">VALUE(B1981)</f>
        <v>28</v>
      </c>
      <c r="F1981" s="434">
        <f t="shared" ref="F1981:F1988" si="34">VALUE(C1981)</f>
        <v>24</v>
      </c>
      <c r="G1981" s="434">
        <f t="shared" ref="G1981:G1988" si="35">SUM(E1981:F1981)</f>
        <v>52</v>
      </c>
    </row>
    <row r="1982" spans="2:7">
      <c r="B1982" s="434" t="str">
        <f>TEXT(B1970,"DD")</f>
        <v>03</v>
      </c>
      <c r="C1982" s="434" t="str">
        <f>TEXT(B1970,"YY")</f>
        <v>24</v>
      </c>
      <c r="D1982" s="434">
        <f>SUM(D1970:D1979)</f>
        <v>0</v>
      </c>
      <c r="E1982" s="434">
        <f t="shared" si="33"/>
        <v>3</v>
      </c>
      <c r="F1982" s="434">
        <f t="shared" si="34"/>
        <v>24</v>
      </c>
      <c r="G1982" s="434">
        <f t="shared" si="35"/>
        <v>27</v>
      </c>
    </row>
    <row r="1983" spans="2:7">
      <c r="B1983" s="434" t="str">
        <f>TEXT(B1971,"DD")</f>
        <v>07</v>
      </c>
      <c r="C1983" s="434" t="str">
        <f>TEXT(B1971,"YY")</f>
        <v>23</v>
      </c>
      <c r="D1983" s="434">
        <f>SUM(D1971:D1980)</f>
        <v>0</v>
      </c>
      <c r="E1983" s="434">
        <f t="shared" si="33"/>
        <v>7</v>
      </c>
      <c r="F1983" s="434">
        <f t="shared" si="34"/>
        <v>23</v>
      </c>
      <c r="G1983" s="434">
        <f t="shared" si="35"/>
        <v>30</v>
      </c>
    </row>
    <row r="1984" spans="2:7">
      <c r="B1984" s="434" t="str">
        <f>TEXT(B1972,"DD")</f>
        <v>05</v>
      </c>
      <c r="C1984" s="434" t="str">
        <f>TEXT(B1972,"YY")</f>
        <v>24</v>
      </c>
      <c r="D1984" s="434">
        <f>SUM(D1972:D1981)</f>
        <v>0</v>
      </c>
      <c r="E1984" s="434">
        <f t="shared" si="33"/>
        <v>5</v>
      </c>
      <c r="F1984" s="434">
        <f t="shared" si="34"/>
        <v>24</v>
      </c>
      <c r="G1984" s="434">
        <f t="shared" si="35"/>
        <v>29</v>
      </c>
    </row>
    <row r="1985" spans="2:7">
      <c r="B1985" s="434" t="str">
        <f>TEXT(B1973,"DD")</f>
        <v>16</v>
      </c>
      <c r="C1985" s="434" t="str">
        <f>TEXT(B1973,"YY")</f>
        <v>08</v>
      </c>
      <c r="D1985" s="434">
        <f>SUM(D1973:D1982)</f>
        <v>0</v>
      </c>
      <c r="E1985" s="434">
        <f t="shared" si="33"/>
        <v>16</v>
      </c>
      <c r="F1985" s="434">
        <f t="shared" si="34"/>
        <v>8</v>
      </c>
      <c r="G1985" s="434">
        <f t="shared" si="35"/>
        <v>24</v>
      </c>
    </row>
    <row r="1986" spans="2:7">
      <c r="B1986" s="434" t="str">
        <f>TEXT(B1974,"DD")</f>
        <v>14</v>
      </c>
      <c r="C1986" s="434" t="str">
        <f>TEXT(B1974,"YY")</f>
        <v>24</v>
      </c>
      <c r="D1986" s="434">
        <f>SUM(D1974:D1983)</f>
        <v>0</v>
      </c>
      <c r="E1986" s="434">
        <f t="shared" si="33"/>
        <v>14</v>
      </c>
      <c r="F1986" s="434">
        <f t="shared" si="34"/>
        <v>24</v>
      </c>
      <c r="G1986" s="434">
        <f t="shared" si="35"/>
        <v>38</v>
      </c>
    </row>
    <row r="1987" spans="2:7">
      <c r="B1987" s="434" t="str">
        <f>TEXT(B1975,"DD")</f>
        <v>08</v>
      </c>
      <c r="C1987" s="434" t="str">
        <f>TEXT(B1975,"YY")</f>
        <v>24</v>
      </c>
      <c r="D1987" s="434">
        <f>SUM(D1975:D1984)</f>
        <v>0</v>
      </c>
      <c r="E1987" s="434">
        <f t="shared" si="33"/>
        <v>8</v>
      </c>
      <c r="F1987" s="434">
        <f t="shared" si="34"/>
        <v>24</v>
      </c>
      <c r="G1987" s="434">
        <f t="shared" si="35"/>
        <v>32</v>
      </c>
    </row>
    <row r="1988" spans="2:7">
      <c r="B1988" s="434" t="str">
        <f>TEXT(B1976,"DD")</f>
        <v>20</v>
      </c>
      <c r="C1988" s="434" t="str">
        <f>TEXT(B1976,"YY")</f>
        <v>25</v>
      </c>
      <c r="D1988" s="434">
        <f>SUM(D1976:D1985)</f>
        <v>0</v>
      </c>
      <c r="E1988" s="434">
        <f t="shared" si="33"/>
        <v>20</v>
      </c>
      <c r="F1988" s="434">
        <f t="shared" si="34"/>
        <v>25</v>
      </c>
      <c r="G1988" s="434">
        <f t="shared" si="35"/>
        <v>45</v>
      </c>
    </row>
    <row r="1989" spans="2:7">
      <c r="E1989" s="649"/>
      <c r="F1989" s="649"/>
    </row>
    <row r="1991" spans="2:7">
      <c r="B1991" s="989" t="s">
        <v>722</v>
      </c>
      <c r="C1991" s="990"/>
      <c r="D1991" s="480"/>
    </row>
    <row r="1993" spans="2:7">
      <c r="B1993" s="923" t="s">
        <v>221</v>
      </c>
      <c r="C1993" s="923" t="s">
        <v>224</v>
      </c>
    </row>
    <row r="1994" spans="2:7">
      <c r="B1994" s="434" t="s">
        <v>723</v>
      </c>
      <c r="C1994" s="434">
        <f>CONVERT(B1994,"hr","mn")</f>
        <v>60</v>
      </c>
      <c r="E1994" s="434">
        <f>CONVERT(B1994,"yr","day")</f>
        <v>365.25</v>
      </c>
    </row>
    <row r="1995" spans="2:7">
      <c r="B1995" s="434" t="s">
        <v>724</v>
      </c>
      <c r="C1995" s="434">
        <f>CONVERT(B1995,"hr","mn")</f>
        <v>1200</v>
      </c>
    </row>
    <row r="1996" spans="2:7">
      <c r="B1996" s="480"/>
      <c r="C1996" s="480"/>
    </row>
    <row r="1997" spans="2:7">
      <c r="B1997" s="923" t="s">
        <v>725</v>
      </c>
      <c r="C1997" s="923" t="s">
        <v>726</v>
      </c>
    </row>
    <row r="1998" spans="2:7">
      <c r="B1998" s="434">
        <v>1</v>
      </c>
      <c r="C1998" s="434">
        <f>CONVERT(B1998,"mi","km")</f>
        <v>1.6093440000000001</v>
      </c>
    </row>
    <row r="1999" spans="2:7">
      <c r="B1999" s="434" t="s">
        <v>727</v>
      </c>
      <c r="C1999" s="434">
        <f>CONVERT(B1999,"mi","km")</f>
        <v>16.093440000000001</v>
      </c>
    </row>
    <row r="2001" spans="2:3">
      <c r="B2001" s="923" t="s">
        <v>726</v>
      </c>
      <c r="C2001" s="923" t="s">
        <v>728</v>
      </c>
    </row>
    <row r="2002" spans="2:3">
      <c r="B2002" s="434" t="s">
        <v>723</v>
      </c>
      <c r="C2002" s="434">
        <f>CONVERT(B2002,"km","m")</f>
        <v>1000</v>
      </c>
    </row>
    <row r="2003" spans="2:3">
      <c r="B2003" s="434" t="s">
        <v>724</v>
      </c>
      <c r="C2003" s="434">
        <f>CONVERT(B2003,"km","m")</f>
        <v>20000</v>
      </c>
    </row>
    <row r="2005" spans="2:3">
      <c r="B2005" s="923" t="s">
        <v>729</v>
      </c>
      <c r="C2005" s="923" t="s">
        <v>730</v>
      </c>
    </row>
    <row r="2006" spans="2:3">
      <c r="B2006" s="434" t="s">
        <v>723</v>
      </c>
      <c r="C2006" s="434">
        <f>CONVERT(B2006,"C","F")</f>
        <v>33.799999999999997</v>
      </c>
    </row>
    <row r="2007" spans="2:3">
      <c r="B2007" s="434" t="s">
        <v>731</v>
      </c>
      <c r="C2007" s="434">
        <f>CONVERT(B2007,"C","F")</f>
        <v>212</v>
      </c>
    </row>
    <row r="2009" spans="2:3">
      <c r="B2009" s="923" t="s">
        <v>732</v>
      </c>
      <c r="C2009" s="923" t="s">
        <v>733</v>
      </c>
    </row>
    <row r="2010" spans="2:3">
      <c r="B2010" s="434">
        <v>1</v>
      </c>
      <c r="C2010" s="434">
        <f>CONVERT(B2010,"kg","g")</f>
        <v>1000</v>
      </c>
    </row>
    <row r="2011" spans="2:3">
      <c r="B2011" s="434" t="s">
        <v>727</v>
      </c>
      <c r="C2011" s="434">
        <f>CONVERT(B2011,"kg","g")</f>
        <v>10000</v>
      </c>
    </row>
    <row r="2014" spans="2:3">
      <c r="B2014" s="989" t="s">
        <v>734</v>
      </c>
      <c r="C2014" s="990"/>
    </row>
    <row r="2016" spans="2:3">
      <c r="B2016" s="924" t="s">
        <v>735</v>
      </c>
      <c r="C2016" s="924" t="s">
        <v>736</v>
      </c>
    </row>
    <row r="2017" spans="1:20">
      <c r="B2017" s="434">
        <v>1</v>
      </c>
      <c r="C2017" s="434" t="str">
        <f>ROMAN(B2017)</f>
        <v>I</v>
      </c>
    </row>
    <row r="2018" spans="1:20">
      <c r="B2018" s="434" t="s">
        <v>727</v>
      </c>
      <c r="C2018" s="434" t="str">
        <f t="shared" ref="C2018:C2026" si="36">ROMAN(B2018)</f>
        <v>X</v>
      </c>
    </row>
    <row r="2019" spans="1:20">
      <c r="B2019" s="434" t="s">
        <v>546</v>
      </c>
      <c r="C2019" s="434" t="str">
        <f t="shared" si="36"/>
        <v>L</v>
      </c>
    </row>
    <row r="2020" spans="1:20">
      <c r="B2020" s="434" t="s">
        <v>731</v>
      </c>
      <c r="C2020" s="434" t="str">
        <f t="shared" si="36"/>
        <v>C</v>
      </c>
    </row>
    <row r="2021" spans="1:20">
      <c r="B2021" s="434" t="s">
        <v>737</v>
      </c>
      <c r="C2021" s="434" t="e">
        <f t="shared" si="36"/>
        <v>#VALUE!</v>
      </c>
    </row>
    <row r="2022" spans="1:20">
      <c r="B2022" s="434" t="s">
        <v>738</v>
      </c>
      <c r="C2022" s="434" t="str">
        <f t="shared" si="36"/>
        <v>M</v>
      </c>
    </row>
    <row r="2023" spans="1:20">
      <c r="B2023" s="434">
        <v>7</v>
      </c>
      <c r="C2023" s="434" t="str">
        <f t="shared" si="36"/>
        <v>VII</v>
      </c>
    </row>
    <row r="2024" spans="1:20">
      <c r="B2024" s="434">
        <v>8</v>
      </c>
      <c r="C2024" s="434" t="str">
        <f t="shared" si="36"/>
        <v>VIII</v>
      </c>
    </row>
    <row r="2025" spans="1:20">
      <c r="B2025" s="434" t="s">
        <v>739</v>
      </c>
      <c r="C2025" s="434" t="str">
        <f t="shared" si="36"/>
        <v>MMMCMXCIX</v>
      </c>
    </row>
    <row r="2026" spans="1:20">
      <c r="B2026" s="434" t="s">
        <v>740</v>
      </c>
      <c r="C2026" s="434" t="e">
        <f t="shared" si="36"/>
        <v>#VALUE!</v>
      </c>
    </row>
    <row r="2028" spans="1:20" ht="30.75" customHeight="1">
      <c r="A2028" s="987" t="s">
        <v>7</v>
      </c>
      <c r="B2028" s="988"/>
      <c r="C2028" s="988"/>
      <c r="D2028" s="988"/>
      <c r="E2028" s="988"/>
      <c r="F2028" s="988"/>
      <c r="G2028" s="988"/>
      <c r="H2028" s="988"/>
      <c r="I2028" s="988"/>
      <c r="J2028" s="988"/>
      <c r="K2028" s="987"/>
      <c r="L2028" s="987"/>
      <c r="M2028" s="987"/>
      <c r="N2028" s="987"/>
      <c r="O2028" s="987"/>
      <c r="P2028" s="987"/>
      <c r="Q2028" s="987"/>
      <c r="R2028" s="987"/>
      <c r="S2028" s="987"/>
      <c r="T2028" s="987"/>
    </row>
    <row r="2031" spans="1:20">
      <c r="B2031" s="948" t="s">
        <v>741</v>
      </c>
      <c r="C2031" s="934"/>
      <c r="D2031" s="940"/>
      <c r="F2031" s="948" t="s">
        <v>741</v>
      </c>
      <c r="G2031" s="934"/>
      <c r="I2031" s="925" t="s">
        <v>742</v>
      </c>
      <c r="J2031" s="926"/>
    </row>
    <row r="2033" spans="2:10">
      <c r="B2033" s="924" t="s">
        <v>328</v>
      </c>
      <c r="C2033" s="924" t="s">
        <v>743</v>
      </c>
      <c r="D2033" s="924" t="s">
        <v>744</v>
      </c>
      <c r="F2033" s="924" t="s">
        <v>328</v>
      </c>
      <c r="G2033" s="927" t="s">
        <v>744</v>
      </c>
      <c r="I2033" s="924" t="s">
        <v>328</v>
      </c>
      <c r="J2033" s="927" t="s">
        <v>744</v>
      </c>
    </row>
    <row r="2034" spans="2:10">
      <c r="B2034" s="434" t="s">
        <v>745</v>
      </c>
      <c r="C2034" s="434" t="s">
        <v>746</v>
      </c>
      <c r="D2034" s="155">
        <v>4500</v>
      </c>
      <c r="F2034" s="434" t="s">
        <v>745</v>
      </c>
      <c r="G2034" s="155">
        <f>VLOOKUP(F2034,B2033:D2043,3,0)</f>
        <v>4500</v>
      </c>
      <c r="I2034" s="434" t="s">
        <v>745</v>
      </c>
      <c r="J2034" s="155">
        <f>_xlfn.IFNA(VLOOKUP(I2034,B2033:D2043,3,0),0)</f>
        <v>4500</v>
      </c>
    </row>
    <row r="2035" spans="2:10">
      <c r="B2035" s="434" t="s">
        <v>747</v>
      </c>
      <c r="C2035" s="434" t="s">
        <v>350</v>
      </c>
      <c r="D2035" s="155">
        <v>7800</v>
      </c>
      <c r="F2035" s="434" t="s">
        <v>747</v>
      </c>
      <c r="G2035" s="155">
        <f>VLOOKUP(F2035,B2034:D2044,3,0)</f>
        <v>7800</v>
      </c>
      <c r="I2035" s="434" t="s">
        <v>747</v>
      </c>
      <c r="J2035" s="155">
        <f>_xlfn.IFNA(VLOOKUP(I2035,B2034:D2044,3,0),0)</f>
        <v>7800</v>
      </c>
    </row>
    <row r="2036" spans="2:10">
      <c r="B2036" s="434" t="s">
        <v>748</v>
      </c>
      <c r="C2036" s="434" t="s">
        <v>351</v>
      </c>
      <c r="D2036" s="155">
        <v>6500</v>
      </c>
      <c r="F2036" s="434" t="s">
        <v>748</v>
      </c>
      <c r="G2036" s="155">
        <f>VLOOKUP(F2036,B2035:D2045,3,0)</f>
        <v>6500</v>
      </c>
      <c r="I2036" s="434" t="s">
        <v>748</v>
      </c>
      <c r="J2036" s="155">
        <f>_xlfn.IFNA(VLOOKUP(I2036,B2035:D2045,3,0),0)</f>
        <v>6500</v>
      </c>
    </row>
    <row r="2037" spans="2:10">
      <c r="B2037" s="434" t="s">
        <v>749</v>
      </c>
      <c r="C2037" s="434" t="s">
        <v>352</v>
      </c>
      <c r="D2037" s="155">
        <v>8800</v>
      </c>
      <c r="F2037" s="434" t="s">
        <v>749</v>
      </c>
      <c r="G2037" s="155" t="e">
        <f>VLOOKUP(F2037,A2036:C2046,3,0)</f>
        <v>#N/A</v>
      </c>
      <c r="I2037" s="434" t="s">
        <v>749</v>
      </c>
      <c r="J2037" s="155">
        <f>_xlfn.IFNA(VLOOKUP(I2037,A2036:C2046,3,0),0)</f>
        <v>0</v>
      </c>
    </row>
    <row r="2038" spans="2:10">
      <c r="B2038" s="434" t="s">
        <v>750</v>
      </c>
      <c r="C2038" s="434" t="s">
        <v>751</v>
      </c>
      <c r="D2038" s="155">
        <v>3300</v>
      </c>
      <c r="F2038" s="434" t="s">
        <v>750</v>
      </c>
      <c r="G2038" s="155" t="e">
        <f>VLOOKUP(F2038,A2037:C2046,3,0)</f>
        <v>#N/A</v>
      </c>
      <c r="I2038" s="434" t="s">
        <v>750</v>
      </c>
      <c r="J2038" s="155">
        <f>_xlfn.IFNA(VLOOKUP(I2038,A2037:C2046,3,0),0)</f>
        <v>0</v>
      </c>
    </row>
    <row r="2039" spans="2:10">
      <c r="B2039" s="434" t="s">
        <v>752</v>
      </c>
      <c r="C2039" s="434" t="s">
        <v>753</v>
      </c>
      <c r="D2039" s="155">
        <v>8600</v>
      </c>
      <c r="F2039" s="434" t="s">
        <v>752</v>
      </c>
      <c r="G2039" s="155" t="e">
        <f>VLOOKUP(F2039,A2038:C2047,3,0)</f>
        <v>#N/A</v>
      </c>
      <c r="I2039" s="434"/>
      <c r="J2039" s="155">
        <f>_xlfn.IFNA(VLOOKUP(I2039,A2038:C2047,3,0),0)</f>
        <v>0</v>
      </c>
    </row>
    <row r="2040" spans="2:10">
      <c r="B2040" s="434" t="s">
        <v>754</v>
      </c>
      <c r="C2040" s="434" t="s">
        <v>755</v>
      </c>
      <c r="D2040" s="155">
        <v>90000</v>
      </c>
      <c r="F2040" s="434" t="s">
        <v>754</v>
      </c>
      <c r="G2040" s="155" t="e">
        <f>VLOOKUP(F2040,A2039:C2048,3,0)</f>
        <v>#N/A</v>
      </c>
      <c r="I2040" s="434" t="s">
        <v>756</v>
      </c>
      <c r="J2040" s="155">
        <f>_xlfn.IFNA(VLOOKUP(I2040,A2039:C2048,3,0),0)</f>
        <v>0</v>
      </c>
    </row>
    <row r="2041" spans="2:10">
      <c r="B2041" s="434" t="s">
        <v>756</v>
      </c>
      <c r="C2041" s="434" t="s">
        <v>757</v>
      </c>
      <c r="D2041" s="155">
        <v>3400</v>
      </c>
      <c r="F2041" s="434" t="s">
        <v>756</v>
      </c>
      <c r="G2041" s="155" t="e">
        <f>VLOOKUP(F2041,A2040:C2049,3,0)</f>
        <v>#N/A</v>
      </c>
      <c r="I2041" s="434"/>
      <c r="J2041" s="155">
        <f>_xlfn.IFNA(VLOOKUP(I2041,A2040:C2049,3,0),0)</f>
        <v>0</v>
      </c>
    </row>
    <row r="2042" spans="2:10">
      <c r="B2042" s="434" t="s">
        <v>758</v>
      </c>
      <c r="C2042" s="434" t="s">
        <v>759</v>
      </c>
      <c r="D2042" s="155">
        <v>1200</v>
      </c>
      <c r="F2042" s="434" t="s">
        <v>758</v>
      </c>
      <c r="G2042" s="155" t="e">
        <f>VLOOKUP(F2042,A2041:C2050,3,0)</f>
        <v>#N/A</v>
      </c>
      <c r="I2042" s="434"/>
      <c r="J2042" s="155">
        <f>_xlfn.IFNA(VLOOKUP(I2042,A2041:C2050,3,0),0)</f>
        <v>0</v>
      </c>
    </row>
    <row r="2043" spans="2:10">
      <c r="B2043" s="434" t="s">
        <v>760</v>
      </c>
      <c r="C2043" s="434" t="s">
        <v>761</v>
      </c>
      <c r="D2043" s="155">
        <v>1100</v>
      </c>
      <c r="F2043" s="434" t="s">
        <v>760</v>
      </c>
      <c r="G2043" s="155" t="e">
        <f>VLOOKUP(F2043,A2042:C2051,3,0)</f>
        <v>#N/A</v>
      </c>
      <c r="I2043" s="434" t="s">
        <v>760</v>
      </c>
      <c r="J2043" s="155">
        <f>_xlfn.IFNA(VLOOKUP(I2043,A2042:C2051,3,0),0)</f>
        <v>0</v>
      </c>
    </row>
    <row r="2045" spans="2:10">
      <c r="F2045" s="927" t="s">
        <v>762</v>
      </c>
      <c r="G2045" s="155" t="e">
        <f>SUM(G2034:G2043)</f>
        <v>#N/A</v>
      </c>
      <c r="I2045" s="927" t="s">
        <v>762</v>
      </c>
      <c r="J2045" s="155">
        <f>SUM(J2034:J2043)</f>
        <v>18800</v>
      </c>
    </row>
    <row r="2046" spans="2:10">
      <c r="B2046" s="992" t="s">
        <v>763</v>
      </c>
      <c r="C2046" s="991"/>
    </row>
    <row r="2048" spans="2:10">
      <c r="B2048" s="924" t="s">
        <v>328</v>
      </c>
      <c r="C2048" s="924" t="s">
        <v>743</v>
      </c>
    </row>
    <row r="2049" spans="2:6">
      <c r="B2049" s="434" t="s">
        <v>723</v>
      </c>
      <c r="C2049" s="434" t="s">
        <v>746</v>
      </c>
    </row>
    <row r="2050" spans="2:6">
      <c r="B2050" s="434" t="s">
        <v>764</v>
      </c>
      <c r="C2050" s="434" t="s">
        <v>350</v>
      </c>
    </row>
    <row r="2051" spans="2:6">
      <c r="B2051" s="434" t="s">
        <v>654</v>
      </c>
      <c r="C2051" s="434" t="s">
        <v>351</v>
      </c>
    </row>
    <row r="2052" spans="2:6">
      <c r="B2052" s="434" t="s">
        <v>765</v>
      </c>
      <c r="C2052" s="434" t="s">
        <v>352</v>
      </c>
    </row>
    <row r="2053" spans="2:6">
      <c r="B2053" s="434" t="s">
        <v>766</v>
      </c>
      <c r="C2053" s="434" t="s">
        <v>751</v>
      </c>
    </row>
    <row r="2054" spans="2:6">
      <c r="B2054" s="434" t="s">
        <v>767</v>
      </c>
      <c r="C2054" s="434" t="s">
        <v>753</v>
      </c>
    </row>
    <row r="2055" spans="2:6">
      <c r="B2055" s="434" t="s">
        <v>768</v>
      </c>
      <c r="C2055" s="434" t="s">
        <v>755</v>
      </c>
    </row>
    <row r="2056" spans="2:6">
      <c r="B2056" s="434" t="s">
        <v>769</v>
      </c>
      <c r="C2056" s="434" t="s">
        <v>757</v>
      </c>
    </row>
    <row r="2057" spans="2:6">
      <c r="B2057" s="434" t="s">
        <v>770</v>
      </c>
      <c r="C2057" s="434" t="s">
        <v>759</v>
      </c>
    </row>
    <row r="2058" spans="2:6">
      <c r="B2058" s="434" t="s">
        <v>727</v>
      </c>
      <c r="C2058" s="434" t="s">
        <v>761</v>
      </c>
    </row>
    <row r="2060" spans="2:6">
      <c r="B2060" s="927" t="s">
        <v>743</v>
      </c>
      <c r="C2060" s="927" t="s">
        <v>328</v>
      </c>
    </row>
    <row r="2061" spans="2:6">
      <c r="B2061" s="434" t="str">
        <f>CHOOSE(C2061,C2049,C2050,C2051,C2052,C2053,C2054,C2055,C2056,C2057,C2058)</f>
        <v>Mother Board</v>
      </c>
      <c r="C2061" s="434" t="s">
        <v>766</v>
      </c>
    </row>
    <row r="2062" spans="2:6">
      <c r="D2062" s="480"/>
    </row>
    <row r="2063" spans="2:6">
      <c r="B2063" s="993" t="s">
        <v>771</v>
      </c>
      <c r="C2063" s="994"/>
    </row>
    <row r="2064" spans="2:6">
      <c r="E2064" s="993" t="s">
        <v>771</v>
      </c>
      <c r="F2064" s="994"/>
    </row>
    <row r="2065" spans="2:6">
      <c r="B2065" s="924" t="s">
        <v>743</v>
      </c>
      <c r="C2065" s="924" t="s">
        <v>744</v>
      </c>
    </row>
    <row r="2066" spans="2:6">
      <c r="B2066" s="434" t="s">
        <v>746</v>
      </c>
      <c r="C2066" s="155">
        <v>4500</v>
      </c>
      <c r="E2066" s="927" t="s">
        <v>772</v>
      </c>
      <c r="F2066" s="927" t="s">
        <v>773</v>
      </c>
    </row>
    <row r="2067" spans="2:6">
      <c r="B2067" s="434" t="s">
        <v>350</v>
      </c>
      <c r="C2067" s="155">
        <v>7800</v>
      </c>
      <c r="E2067" s="155">
        <f>LARGE(C2065:C2075,1)</f>
        <v>90000</v>
      </c>
      <c r="F2067" s="155">
        <f>SMALL(C2065:C2075,1)</f>
        <v>1100</v>
      </c>
    </row>
    <row r="2068" spans="2:6">
      <c r="B2068" s="434" t="s">
        <v>351</v>
      </c>
      <c r="C2068" s="155">
        <v>6500</v>
      </c>
      <c r="E2068" s="155">
        <f>LARGE(C2066:C2076,3)</f>
        <v>8600</v>
      </c>
      <c r="F2068" s="155">
        <f>SMALL(C2066:C2076,3)</f>
        <v>3300</v>
      </c>
    </row>
    <row r="2069" spans="2:6">
      <c r="B2069" s="434" t="s">
        <v>352</v>
      </c>
      <c r="C2069" s="155">
        <v>8800</v>
      </c>
    </row>
    <row r="2070" spans="2:6">
      <c r="B2070" s="434" t="s">
        <v>751</v>
      </c>
      <c r="C2070" s="155">
        <v>3300</v>
      </c>
    </row>
    <row r="2071" spans="2:6">
      <c r="B2071" s="434" t="s">
        <v>753</v>
      </c>
      <c r="C2071" s="155">
        <v>8600</v>
      </c>
    </row>
    <row r="2072" spans="2:6">
      <c r="B2072" s="434" t="s">
        <v>755</v>
      </c>
      <c r="C2072" s="155">
        <v>90000</v>
      </c>
    </row>
    <row r="2073" spans="2:6">
      <c r="B2073" s="434" t="s">
        <v>757</v>
      </c>
      <c r="C2073" s="155">
        <v>3400</v>
      </c>
    </row>
    <row r="2074" spans="2:6">
      <c r="B2074" s="434" t="s">
        <v>759</v>
      </c>
      <c r="C2074" s="155">
        <v>1200</v>
      </c>
    </row>
    <row r="2075" spans="2:6">
      <c r="B2075" s="434" t="s">
        <v>761</v>
      </c>
      <c r="C2075" s="155">
        <v>1100</v>
      </c>
    </row>
    <row r="2077" spans="2:6">
      <c r="B2077" s="924" t="s">
        <v>13</v>
      </c>
      <c r="C2077" s="921" t="s">
        <v>774</v>
      </c>
    </row>
    <row r="2078" spans="2:6">
      <c r="B2078" s="434">
        <v>12.45</v>
      </c>
      <c r="C2078" s="434">
        <f>INT(B2078)</f>
        <v>12</v>
      </c>
    </row>
    <row r="2079" spans="2:6">
      <c r="B2079" s="434">
        <v>66</v>
      </c>
      <c r="C2079" s="434">
        <f>INT(B2079)</f>
        <v>66</v>
      </c>
    </row>
    <row r="2080" spans="2:6">
      <c r="B2080" s="434">
        <v>32.5</v>
      </c>
      <c r="C2080" s="434">
        <f>INT(B2080)</f>
        <v>32</v>
      </c>
    </row>
    <row r="2081" spans="2:3">
      <c r="B2081" s="434">
        <v>69.349999999999994</v>
      </c>
      <c r="C2081" s="434">
        <f>INT(B2081)</f>
        <v>69</v>
      </c>
    </row>
    <row r="2082" spans="2:3">
      <c r="B2082" s="434">
        <v>99</v>
      </c>
      <c r="C2082" s="434">
        <f>INT(B2082)</f>
        <v>99</v>
      </c>
    </row>
    <row r="2083" spans="2:3">
      <c r="B2083" s="434">
        <v>-42.31</v>
      </c>
      <c r="C2083" s="434">
        <f>INT(B2083)</f>
        <v>-43</v>
      </c>
    </row>
    <row r="2084" spans="2:3">
      <c r="B2084" s="434">
        <v>-55</v>
      </c>
      <c r="C2084" s="434">
        <f>INT(B2084)</f>
        <v>-55</v>
      </c>
    </row>
    <row r="2085" spans="2:3">
      <c r="B2085" s="434">
        <v>-78.33</v>
      </c>
      <c r="C2085" s="434">
        <f>INT(B2085)</f>
        <v>-79</v>
      </c>
    </row>
  </sheetData>
  <sheetProtection formatCells="0" formatColumns="0" formatRows="0" insertColumns="0" insertRows="0" insertHyperlinks="0" deleteColumns="0" deleteRows="0" sort="0" autoFilter="0" pivotTables="0"/>
  <mergeCells count="206">
    <mergeCell ref="G1513:I1513"/>
    <mergeCell ref="G1501:I1501"/>
    <mergeCell ref="B1915:H1915"/>
    <mergeCell ref="C1246:E1246"/>
    <mergeCell ref="C1502:E1502"/>
    <mergeCell ref="C1316:E1316"/>
    <mergeCell ref="C1322:E1322"/>
    <mergeCell ref="A2028:T2028"/>
    <mergeCell ref="B1965:D1965"/>
    <mergeCell ref="E1979:F1979"/>
    <mergeCell ref="B1991:C1991"/>
    <mergeCell ref="B2014:C2014"/>
    <mergeCell ref="C1495:D1495"/>
    <mergeCell ref="C1496:D1496"/>
    <mergeCell ref="C1497:D1497"/>
    <mergeCell ref="A1499:XFD1499"/>
    <mergeCell ref="A1667:T1667"/>
    <mergeCell ref="C1578:E1578"/>
    <mergeCell ref="C1575:E1575"/>
    <mergeCell ref="C1576:E1576"/>
    <mergeCell ref="O1549:P1549"/>
    <mergeCell ref="H1549:I1549"/>
    <mergeCell ref="C1549:E1549"/>
    <mergeCell ref="C1525:E1525"/>
    <mergeCell ref="B782:D782"/>
    <mergeCell ref="B758:D758"/>
    <mergeCell ref="B918:D918"/>
    <mergeCell ref="B942:D942"/>
    <mergeCell ref="B966:D966"/>
    <mergeCell ref="B902:D902"/>
    <mergeCell ref="B806:D806"/>
    <mergeCell ref="C1503:E1503"/>
    <mergeCell ref="C1559:E1559"/>
    <mergeCell ref="C1501:E1501"/>
    <mergeCell ref="C1414:D1414"/>
    <mergeCell ref="C1426:D1426"/>
    <mergeCell ref="C1438:D1438"/>
    <mergeCell ref="C1450:D1450"/>
    <mergeCell ref="C1462:D1462"/>
    <mergeCell ref="C1474:F1474"/>
    <mergeCell ref="C1494:D1494"/>
    <mergeCell ref="B878:D878"/>
    <mergeCell ref="B854:D854"/>
    <mergeCell ref="C1359:E1359"/>
    <mergeCell ref="C1280:F1280"/>
    <mergeCell ref="C1281:F1281"/>
    <mergeCell ref="C1302:E1302"/>
    <mergeCell ref="C1303:E1303"/>
    <mergeCell ref="B679:E679"/>
    <mergeCell ref="B706:E706"/>
    <mergeCell ref="B728:F728"/>
    <mergeCell ref="C639:F639"/>
    <mergeCell ref="C638:F638"/>
    <mergeCell ref="B572:E572"/>
    <mergeCell ref="B573:E573"/>
    <mergeCell ref="B757:D757"/>
    <mergeCell ref="C620:E620"/>
    <mergeCell ref="C621:E621"/>
    <mergeCell ref="B666:D666"/>
    <mergeCell ref="B668:E668"/>
    <mergeCell ref="B429:O429"/>
    <mergeCell ref="A427:O427"/>
    <mergeCell ref="A460:J460"/>
    <mergeCell ref="B503:F503"/>
    <mergeCell ref="A38:J38"/>
    <mergeCell ref="A10:K10"/>
    <mergeCell ref="B109:G109"/>
    <mergeCell ref="B269:E269"/>
    <mergeCell ref="B144:E144"/>
    <mergeCell ref="A92:J92"/>
    <mergeCell ref="B86:C86"/>
    <mergeCell ref="G56:G57"/>
    <mergeCell ref="B327:C327"/>
    <mergeCell ref="B54:H54"/>
    <mergeCell ref="B217:C217"/>
    <mergeCell ref="B193:B194"/>
    <mergeCell ref="H12:I12"/>
    <mergeCell ref="B12:D12"/>
    <mergeCell ref="B25:D25"/>
    <mergeCell ref="C42:E42"/>
    <mergeCell ref="B40:G40"/>
    <mergeCell ref="G42:G43"/>
    <mergeCell ref="B208:C208"/>
    <mergeCell ref="B206:E206"/>
    <mergeCell ref="A142:J142"/>
    <mergeCell ref="H56:H57"/>
    <mergeCell ref="H74:H75"/>
    <mergeCell ref="G74:G75"/>
    <mergeCell ref="A364:J364"/>
    <mergeCell ref="A226:J226"/>
    <mergeCell ref="B228:D228"/>
    <mergeCell ref="B229:D229"/>
    <mergeCell ref="B298:D298"/>
    <mergeCell ref="A249:J249"/>
    <mergeCell ref="B94:F94"/>
    <mergeCell ref="C96:E96"/>
    <mergeCell ref="F96:F97"/>
    <mergeCell ref="B68:C68"/>
    <mergeCell ref="F56:F57"/>
    <mergeCell ref="A191:J191"/>
    <mergeCell ref="L54:O54"/>
    <mergeCell ref="B56:B57"/>
    <mergeCell ref="B74:B75"/>
    <mergeCell ref="B345:F345"/>
    <mergeCell ref="A570:J570"/>
    <mergeCell ref="B302:E302"/>
    <mergeCell ref="B325:C325"/>
    <mergeCell ref="D325:D328"/>
    <mergeCell ref="F74:F75"/>
    <mergeCell ref="C74:E74"/>
    <mergeCell ref="C56:E56"/>
    <mergeCell ref="D170:F170"/>
    <mergeCell ref="B123:D123"/>
    <mergeCell ref="B96:B97"/>
    <mergeCell ref="C193:D193"/>
    <mergeCell ref="A300:J300"/>
    <mergeCell ref="A323:J323"/>
    <mergeCell ref="B242:C242"/>
    <mergeCell ref="A267:J267"/>
    <mergeCell ref="B251:F251"/>
    <mergeCell ref="B366:E366"/>
    <mergeCell ref="B379:C379"/>
    <mergeCell ref="B565:F565"/>
    <mergeCell ref="B396:D396"/>
    <mergeCell ref="C1601:N1601"/>
    <mergeCell ref="A1711:T1711"/>
    <mergeCell ref="C1315:E1315"/>
    <mergeCell ref="C1219:E1219"/>
    <mergeCell ref="C1390:D1390"/>
    <mergeCell ref="C1402:D1402"/>
    <mergeCell ref="B134:B135"/>
    <mergeCell ref="B137:B138"/>
    <mergeCell ref="B755:D755"/>
    <mergeCell ref="C1232:E1232"/>
    <mergeCell ref="C1233:E1233"/>
    <mergeCell ref="B1137:E1137"/>
    <mergeCell ref="A1167:J1167"/>
    <mergeCell ref="B1169:E1169"/>
    <mergeCell ref="B1086:D1086"/>
    <mergeCell ref="B1110:D1110"/>
    <mergeCell ref="A1134:J1134"/>
    <mergeCell ref="A726:J726"/>
    <mergeCell ref="A753:J753"/>
    <mergeCell ref="B1062:D1062"/>
    <mergeCell ref="B830:D830"/>
    <mergeCell ref="B1199:E1199"/>
    <mergeCell ref="B1200:D1200"/>
    <mergeCell ref="C1218:E1218"/>
    <mergeCell ref="G1502:I1502"/>
    <mergeCell ref="C1492:D1492"/>
    <mergeCell ref="A1860:T1860"/>
    <mergeCell ref="B1862:C1862"/>
    <mergeCell ref="B1905:D1905"/>
    <mergeCell ref="B1689:D1689"/>
    <mergeCell ref="B1691:D1691"/>
    <mergeCell ref="A1963:T1963"/>
    <mergeCell ref="B1935:C1935"/>
    <mergeCell ref="B1936:C1936"/>
    <mergeCell ref="B1937:C1937"/>
    <mergeCell ref="B1941:C1941"/>
    <mergeCell ref="B1929:C1929"/>
    <mergeCell ref="B1930:C1930"/>
    <mergeCell ref="E1927:I1927"/>
    <mergeCell ref="B1931:C1931"/>
    <mergeCell ref="B1932:C1932"/>
    <mergeCell ref="B1934:C1934"/>
    <mergeCell ref="E1940:F1940"/>
    <mergeCell ref="C1951:F1951"/>
    <mergeCell ref="B1948:F1948"/>
    <mergeCell ref="B1951:B1952"/>
    <mergeCell ref="B1927:C1927"/>
    <mergeCell ref="B1845:C1845"/>
    <mergeCell ref="A1946:T1946"/>
    <mergeCell ref="B1903:G1903"/>
    <mergeCell ref="B2046:C2046"/>
    <mergeCell ref="B2063:C2063"/>
    <mergeCell ref="E2064:F2064"/>
    <mergeCell ref="B1917:D1917"/>
    <mergeCell ref="B1773:C1773"/>
    <mergeCell ref="B1725:H1725"/>
    <mergeCell ref="B1713:D1713"/>
    <mergeCell ref="B1868:G1868"/>
    <mergeCell ref="L67:M67"/>
    <mergeCell ref="A1197:J1197"/>
    <mergeCell ref="C1260:F1260"/>
    <mergeCell ref="C1349:E1349"/>
    <mergeCell ref="C1321:E1321"/>
    <mergeCell ref="C1348:E1348"/>
    <mergeCell ref="C1358:E1358"/>
    <mergeCell ref="C1261:F1261"/>
    <mergeCell ref="C1247:E1247"/>
    <mergeCell ref="B990:D990"/>
    <mergeCell ref="B1014:D1014"/>
    <mergeCell ref="B1038:D1038"/>
    <mergeCell ref="B387:D387"/>
    <mergeCell ref="B493:C493"/>
    <mergeCell ref="B482:D482"/>
    <mergeCell ref="B464:C464"/>
    <mergeCell ref="B462:E462"/>
    <mergeCell ref="B472:C472"/>
    <mergeCell ref="B525:C525"/>
    <mergeCell ref="B535:C535"/>
    <mergeCell ref="B545:C545"/>
    <mergeCell ref="B555:C555"/>
    <mergeCell ref="B409:C409"/>
    <mergeCell ref="A407:J407"/>
  </mergeCells>
  <conditionalFormatting sqref="B904:D916 B917:C917">
    <cfRule type="duplicateValues" dxfId="86" priority="46"/>
  </conditionalFormatting>
  <conditionalFormatting sqref="C856:C877">
    <cfRule type="containsText" dxfId="85" priority="57" operator="containsText" text="Preeti">
      <formula>NOT(ISERROR(SEARCH("Preeti",C856)))</formula>
    </cfRule>
    <cfRule type="containsText" dxfId="84" priority="58" operator="containsText" text="Preeti ">
      <formula>NOT(ISERROR(SEARCH("Preeti ",C856)))</formula>
    </cfRule>
  </conditionalFormatting>
  <conditionalFormatting sqref="D760:D780">
    <cfRule type="cellIs" dxfId="83" priority="6" operator="greaterThan">
      <formula>2000000</formula>
    </cfRule>
  </conditionalFormatting>
  <conditionalFormatting sqref="D760:D781">
    <cfRule type="cellIs" dxfId="82" priority="59" operator="greaterThan">
      <formula>1000000</formula>
    </cfRule>
    <cfRule type="cellIs" dxfId="81" priority="67" operator="greaterThan">
      <formula>1000000</formula>
    </cfRule>
    <cfRule type="cellIs" dxfId="80" priority="70" operator="greaterThan">
      <formula>1000000</formula>
    </cfRule>
  </conditionalFormatting>
  <conditionalFormatting sqref="D784:D804">
    <cfRule type="cellIs" dxfId="79" priority="5" stopIfTrue="1" operator="lessThan">
      <formula>1000000</formula>
    </cfRule>
    <cfRule type="cellIs" dxfId="78" priority="60" operator="lessThan">
      <formula>1000000</formula>
    </cfRule>
    <cfRule type="cellIs" dxfId="77" priority="63" operator="lessThan">
      <formula>1000000</formula>
    </cfRule>
  </conditionalFormatting>
  <conditionalFormatting sqref="D808:D828">
    <cfRule type="cellIs" dxfId="76" priority="4" stopIfTrue="1" operator="between">
      <formula>2000000</formula>
      <formula>6000000</formula>
    </cfRule>
  </conditionalFormatting>
  <conditionalFormatting sqref="D808:D829">
    <cfRule type="cellIs" dxfId="75" priority="61" operator="between">
      <formula>5000000</formula>
      <formula>6000000</formula>
    </cfRule>
    <cfRule type="cellIs" dxfId="74" priority="64" operator="between">
      <formula>5000000</formula>
      <formula>6000000</formula>
    </cfRule>
    <cfRule type="cellIs" dxfId="73" priority="65" operator="between">
      <formula>5000000</formula>
      <formula>6000000</formula>
    </cfRule>
  </conditionalFormatting>
  <conditionalFormatting sqref="D832:D853">
    <cfRule type="cellIs" dxfId="72" priority="62" operator="equal">
      <formula>4025100</formula>
    </cfRule>
  </conditionalFormatting>
  <conditionalFormatting sqref="D880:D900 D914:D916">
    <cfRule type="cellIs" dxfId="71" priority="54" operator="equal">
      <formula>38205</formula>
    </cfRule>
    <cfRule type="cellIs" dxfId="70" priority="55" operator="equal">
      <formula>$E$880</formula>
    </cfRule>
    <cfRule type="timePeriod" dxfId="69" priority="56" timePeriod="nextWeek">
      <formula>AND(ROUNDDOWN(D880,0)-TODAY()&gt;(7-WEEKDAY(TODAY())),ROUNDDOWN(D880,0)-TODAY()&lt;(15-WEEKDAY(TODAY())))</formula>
    </cfRule>
  </conditionalFormatting>
  <conditionalFormatting sqref="D920:D940">
    <cfRule type="top10" dxfId="68" priority="42" rank="12"/>
  </conditionalFormatting>
  <conditionalFormatting sqref="D944:D964">
    <cfRule type="top10" dxfId="67" priority="40" percent="1" rank="50"/>
  </conditionalFormatting>
  <conditionalFormatting sqref="D968:D988">
    <cfRule type="top10" dxfId="66" priority="34" bottom="1" rank="12"/>
  </conditionalFormatting>
  <conditionalFormatting sqref="D992:D1012">
    <cfRule type="top10" dxfId="65" priority="32" percent="1" bottom="1" rank="50"/>
  </conditionalFormatting>
  <conditionalFormatting sqref="D1016:D1036">
    <cfRule type="aboveAverage" dxfId="64" priority="30"/>
  </conditionalFormatting>
  <conditionalFormatting sqref="D1040:D1060">
    <cfRule type="aboveAverage" dxfId="63" priority="28" aboveAverage="0"/>
  </conditionalFormatting>
  <conditionalFormatting sqref="D1064:D1084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{51FF11E3-0ECC-4DA6-B023-0A71099757EB}</x14:id>
        </ext>
      </extLst>
    </cfRule>
  </conditionalFormatting>
  <conditionalFormatting sqref="D1088:D110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12:D1131">
    <cfRule type="iconSet" priority="21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D1112:D1132">
    <cfRule type="iconSet" priority="1">
      <iconSet iconSet="4Rating">
        <cfvo type="percent" val="0"/>
        <cfvo type="percent" val="25"/>
        <cfvo type="percent" val="50"/>
        <cfvo type="percent" val="75"/>
      </iconSet>
    </cfRule>
    <cfRule type="iconSet" priority="2">
      <iconSet iconSet="3Flags">
        <cfvo type="percent" val="0"/>
        <cfvo type="percent" val="33"/>
        <cfvo type="percent" val="67"/>
      </iconSet>
    </cfRule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D1124:D1131">
    <cfRule type="iconSet" priority="20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D1132">
    <cfRule type="iconSet" priority="18">
      <iconSet iconSet="4Rating">
        <cfvo type="percent" val="0"/>
        <cfvo type="percent" val="25"/>
        <cfvo type="percent" val="50"/>
        <cfvo type="percent" val="75"/>
      </iconSet>
    </cfRule>
    <cfRule type="iconSet" priority="19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E916:E917">
    <cfRule type="duplicateValues" dxfId="62" priority="50"/>
  </conditionalFormatting>
  <conditionalFormatting sqref="F18:F19">
    <cfRule type="top10" dxfId="61" priority="7" rank="5"/>
  </conditionalFormatting>
  <conditionalFormatting sqref="J1605:J1613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{1D0C50BE-0E47-40B9-B1BD-4FB9FCAF4D1D}</x14:id>
        </ext>
      </extLst>
    </cfRule>
  </conditionalFormatting>
  <conditionalFormatting sqref="K1605:K1613">
    <cfRule type="top10" dxfId="60" priority="8" rank="5"/>
  </conditionalFormatting>
  <conditionalFormatting sqref="L1605:L1613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{A727587A-A51D-4835-B60E-9634CE3F353E}</x14:id>
        </ext>
      </extLst>
    </cfRule>
  </conditionalFormatting>
  <conditionalFormatting sqref="N1605:N1613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{3E5BCAB3-4CD7-43A1-92E4-1389548FA3E8}</x14:id>
        </ext>
      </extLst>
    </cfRule>
  </conditionalFormatting>
  <hyperlinks>
    <hyperlink ref="C1494" r:id="rId1" xr:uid="{B5BDA882-E93D-44B3-B199-5DBC7D111774}"/>
    <hyperlink ref="C1495" r:id="rId2" xr:uid="{AEBB4E6C-5189-4E75-8FAC-FA5F7ADEBDD9}"/>
    <hyperlink ref="C1496" r:id="rId3" xr:uid="{7AEF4116-3CF3-4A1E-A3B6-AE0E5C7AB75B}"/>
    <hyperlink ref="C1497" r:id="rId4" xr:uid="{0C9ACCF9-EAA3-434A-B472-B4030EC471B4}"/>
  </hyperlinks>
  <pageMargins left="0.7" right="0.7" top="0.75" bottom="0.75" header="0.3" footer="0.3"/>
  <pageSetup orientation="portrait" r:id="rId5"/>
  <legacyDrawing r:id="rId6"/>
  <tableParts count="4">
    <tablePart r:id="rId7"/>
    <tablePart r:id="rId8"/>
    <tablePart r:id="rId9"/>
    <tablePart r:id="rId1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FF11E3-0ECC-4DA6-B023-0A71099757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D1064:D1084</xm:sqref>
        </x14:conditionalFormatting>
        <x14:conditionalFormatting xmlns:xm="http://schemas.microsoft.com/office/excel/2006/main">
          <x14:cfRule type="dataBar" id="{1D0C50BE-0E47-40B9-B1BD-4FB9FCAF4D1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J1605:J1613</xm:sqref>
        </x14:conditionalFormatting>
        <x14:conditionalFormatting xmlns:xm="http://schemas.microsoft.com/office/excel/2006/main">
          <x14:cfRule type="dataBar" id="{A727587A-A51D-4835-B60E-9634CE3F35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L1605:L1613</xm:sqref>
        </x14:conditionalFormatting>
        <x14:conditionalFormatting xmlns:xm="http://schemas.microsoft.com/office/excel/2006/main">
          <x14:cfRule type="dataBar" id="{3E5BCAB3-4CD7-43A1-92E4-1389548FA3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N1605:N1613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FDB6-C787-4F84-AAD6-17524C7B1A0E}">
  <sheetPr>
    <tabColor rgb="FFF505F1"/>
  </sheetPr>
  <dimension ref="A3:R723"/>
  <sheetViews>
    <sheetView topLeftCell="A463" workbookViewId="0">
      <selection activeCell="G215" sqref="G215"/>
    </sheetView>
  </sheetViews>
  <sheetFormatPr defaultColWidth="9.140625" defaultRowHeight="15"/>
  <cols>
    <col min="1" max="1" width="12.28515625" style="578" bestFit="1" customWidth="1"/>
    <col min="2" max="2" width="23.42578125" style="578" bestFit="1" customWidth="1"/>
    <col min="3" max="3" width="23.7109375" style="578" bestFit="1" customWidth="1"/>
    <col min="4" max="4" width="25" style="578" bestFit="1" customWidth="1"/>
    <col min="5" max="5" width="27.28515625" style="578" bestFit="1" customWidth="1"/>
    <col min="6" max="6" width="22.5703125" style="578" bestFit="1" customWidth="1"/>
    <col min="7" max="7" width="30.85546875" style="578" bestFit="1" customWidth="1"/>
    <col min="8" max="8" width="22.28515625" style="578" bestFit="1" customWidth="1"/>
    <col min="9" max="9" width="16.42578125" style="578" bestFit="1" customWidth="1"/>
    <col min="10" max="10" width="23.5703125" style="578" bestFit="1" customWidth="1"/>
    <col min="11" max="11" width="13.140625" style="578" bestFit="1" customWidth="1"/>
    <col min="12" max="12" width="9.140625" style="578" bestFit="1" customWidth="1"/>
    <col min="13" max="13" width="22.85546875" style="578" bestFit="1" customWidth="1"/>
    <col min="14" max="14" width="13.42578125" style="578" bestFit="1" customWidth="1"/>
    <col min="15" max="19" width="9.140625" style="578" bestFit="1" customWidth="1"/>
    <col min="20" max="16384" width="9.140625" style="578"/>
  </cols>
  <sheetData>
    <row r="3" spans="1:13" ht="23.25">
      <c r="A3" s="62"/>
      <c r="B3" s="629" t="s">
        <v>11</v>
      </c>
      <c r="C3" s="629" t="s">
        <v>12</v>
      </c>
      <c r="D3" s="629" t="s">
        <v>13</v>
      </c>
      <c r="E3" s="62"/>
      <c r="F3" s="941" t="s">
        <v>14</v>
      </c>
      <c r="G3" s="62"/>
      <c r="H3" s="62"/>
      <c r="I3" s="62"/>
      <c r="J3" s="62"/>
      <c r="K3" s="62"/>
      <c r="L3" s="62"/>
      <c r="M3" s="62"/>
    </row>
    <row r="4" spans="1:13" ht="18.75">
      <c r="A4" s="62"/>
      <c r="B4" s="254" t="s">
        <v>16</v>
      </c>
      <c r="C4" s="254" t="s">
        <v>17</v>
      </c>
      <c r="D4" s="254">
        <v>50</v>
      </c>
      <c r="E4" s="64"/>
      <c r="F4" s="568" t="b">
        <f>AND(B4="Sahil",C4="Yellow",D4&gt;25)</f>
        <v>0</v>
      </c>
      <c r="G4" s="68"/>
      <c r="H4" s="62"/>
      <c r="I4" s="62"/>
      <c r="J4" s="62"/>
      <c r="K4" s="62"/>
      <c r="L4" s="62"/>
      <c r="M4" s="62"/>
    </row>
    <row r="5" spans="1:13" ht="18.75">
      <c r="A5" s="62"/>
      <c r="B5" s="254" t="s">
        <v>18</v>
      </c>
      <c r="C5" s="254" t="s">
        <v>17</v>
      </c>
      <c r="D5" s="254">
        <v>50</v>
      </c>
      <c r="E5" s="64"/>
      <c r="F5" s="568" t="b">
        <f t="shared" ref="F5:F12" si="0">AND(B5="Sahil",C5="Yellow",D5&gt;25)</f>
        <v>0</v>
      </c>
      <c r="G5" s="68"/>
      <c r="H5" s="62"/>
      <c r="I5" s="62"/>
      <c r="J5" s="62"/>
      <c r="K5" s="62"/>
      <c r="L5" s="62"/>
      <c r="M5" s="62"/>
    </row>
    <row r="6" spans="1:13" ht="18.75">
      <c r="A6" s="62"/>
      <c r="B6" s="254" t="s">
        <v>19</v>
      </c>
      <c r="C6" s="254" t="s">
        <v>17</v>
      </c>
      <c r="D6" s="254">
        <v>22</v>
      </c>
      <c r="E6" s="64"/>
      <c r="F6" s="568" t="b">
        <f t="shared" si="0"/>
        <v>0</v>
      </c>
      <c r="G6" s="68"/>
      <c r="H6" s="62"/>
      <c r="I6" s="62"/>
      <c r="J6" s="62"/>
      <c r="K6" s="62"/>
      <c r="L6" s="62"/>
      <c r="M6" s="62"/>
    </row>
    <row r="7" spans="1:13" ht="18.75">
      <c r="A7" s="62"/>
      <c r="B7" s="254" t="s">
        <v>0</v>
      </c>
      <c r="C7" s="254" t="s">
        <v>20</v>
      </c>
      <c r="D7" s="254">
        <v>64</v>
      </c>
      <c r="E7" s="64"/>
      <c r="F7" s="568" t="b">
        <f t="shared" si="0"/>
        <v>1</v>
      </c>
      <c r="G7" s="68"/>
      <c r="H7" s="62"/>
      <c r="I7" s="62"/>
      <c r="J7" s="62"/>
      <c r="K7" s="62"/>
      <c r="L7" s="62"/>
      <c r="M7" s="62"/>
    </row>
    <row r="8" spans="1:13" ht="18.75">
      <c r="A8" s="62"/>
      <c r="B8" s="254" t="s">
        <v>21</v>
      </c>
      <c r="C8" s="254" t="s">
        <v>20</v>
      </c>
      <c r="D8" s="254">
        <v>19</v>
      </c>
      <c r="E8" s="64"/>
      <c r="F8" s="568" t="b">
        <f t="shared" si="0"/>
        <v>0</v>
      </c>
      <c r="G8" s="68"/>
      <c r="H8" s="62"/>
      <c r="I8" s="62"/>
      <c r="J8" s="62"/>
      <c r="K8" s="62"/>
      <c r="L8" s="62"/>
      <c r="M8" s="62"/>
    </row>
    <row r="9" spans="1:13" ht="18.75">
      <c r="A9" s="62"/>
      <c r="B9" s="254" t="s">
        <v>0</v>
      </c>
      <c r="C9" s="254" t="s">
        <v>20</v>
      </c>
      <c r="D9" s="254">
        <v>55</v>
      </c>
      <c r="E9" s="64"/>
      <c r="F9" s="568" t="b">
        <f t="shared" si="0"/>
        <v>1</v>
      </c>
      <c r="G9" s="68"/>
      <c r="H9" s="62"/>
      <c r="I9" s="62"/>
      <c r="J9" s="62"/>
      <c r="K9" s="62"/>
      <c r="L9" s="62"/>
      <c r="M9" s="62"/>
    </row>
    <row r="10" spans="1:13" ht="18.75">
      <c r="A10" s="62"/>
      <c r="B10" s="254" t="s">
        <v>3</v>
      </c>
      <c r="C10" s="254" t="s">
        <v>22</v>
      </c>
      <c r="D10" s="254">
        <v>55</v>
      </c>
      <c r="E10" s="64"/>
      <c r="F10" s="568" t="b">
        <f t="shared" si="0"/>
        <v>0</v>
      </c>
      <c r="G10" s="68"/>
      <c r="H10" s="62"/>
      <c r="I10" s="62"/>
      <c r="J10" s="62"/>
      <c r="K10" s="62"/>
      <c r="L10" s="62"/>
      <c r="M10" s="62"/>
    </row>
    <row r="11" spans="1:13" ht="18.75">
      <c r="A11" s="62"/>
      <c r="B11" s="254" t="s">
        <v>4</v>
      </c>
      <c r="C11" s="254" t="s">
        <v>23</v>
      </c>
      <c r="D11" s="254">
        <v>44</v>
      </c>
      <c r="E11" s="64"/>
      <c r="F11" s="568" t="b">
        <f t="shared" si="0"/>
        <v>0</v>
      </c>
      <c r="G11" s="68"/>
      <c r="H11" s="62"/>
      <c r="I11" s="62"/>
      <c r="J11" s="62"/>
      <c r="K11" s="62"/>
      <c r="L11" s="62"/>
      <c r="M11" s="62"/>
    </row>
    <row r="12" spans="1:13" ht="18.75">
      <c r="A12" s="62"/>
      <c r="B12" s="254" t="s">
        <v>0</v>
      </c>
      <c r="C12" s="254" t="s">
        <v>20</v>
      </c>
      <c r="D12" s="254">
        <v>20</v>
      </c>
      <c r="E12" s="64"/>
      <c r="F12" s="568" t="b">
        <f t="shared" si="0"/>
        <v>0</v>
      </c>
      <c r="G12" s="68"/>
      <c r="H12" s="62"/>
      <c r="I12" s="62"/>
      <c r="J12" s="62"/>
      <c r="K12" s="62"/>
      <c r="L12" s="62"/>
      <c r="M12" s="62"/>
    </row>
    <row r="13" spans="1:13">
      <c r="A13" s="62"/>
      <c r="B13" s="62"/>
      <c r="C13" s="62"/>
      <c r="D13" s="62"/>
      <c r="E13" s="62"/>
      <c r="F13" s="67"/>
      <c r="G13" s="62"/>
      <c r="H13" s="62"/>
      <c r="I13" s="62"/>
      <c r="J13" s="62"/>
      <c r="K13" s="62"/>
      <c r="L13" s="62"/>
      <c r="M13" s="62"/>
    </row>
    <row r="14" spans="1:13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ht="23.25">
      <c r="A15" s="62"/>
      <c r="B15" s="629" t="s">
        <v>11</v>
      </c>
      <c r="C15" s="629" t="s">
        <v>12</v>
      </c>
      <c r="D15" s="629" t="s">
        <v>13</v>
      </c>
      <c r="E15" s="62"/>
      <c r="F15" s="569" t="s">
        <v>27</v>
      </c>
      <c r="G15" s="62"/>
      <c r="H15" s="569" t="s">
        <v>27</v>
      </c>
      <c r="I15" s="62"/>
      <c r="J15" s="62"/>
      <c r="K15" s="62"/>
      <c r="L15" s="62"/>
      <c r="M15" s="62"/>
    </row>
    <row r="16" spans="1:13" ht="18.75">
      <c r="A16" s="62"/>
      <c r="B16" s="254" t="s">
        <v>16</v>
      </c>
      <c r="C16" s="254" t="s">
        <v>17</v>
      </c>
      <c r="D16" s="254">
        <v>50</v>
      </c>
      <c r="E16" s="64"/>
      <c r="F16" s="567" t="str">
        <f>IF(B16="Sahil","Yes","No")</f>
        <v>No</v>
      </c>
      <c r="G16" s="65"/>
      <c r="H16" s="567" t="str">
        <f>IF(C16="Blue","Yes","No")</f>
        <v>Yes</v>
      </c>
      <c r="I16" s="68"/>
      <c r="J16" s="62"/>
      <c r="K16" s="62"/>
      <c r="L16" s="62"/>
      <c r="M16" s="62"/>
    </row>
    <row r="17" spans="1:13" ht="18.75">
      <c r="A17" s="62"/>
      <c r="B17" s="254" t="s">
        <v>18</v>
      </c>
      <c r="C17" s="254" t="s">
        <v>22</v>
      </c>
      <c r="D17" s="254">
        <v>35</v>
      </c>
      <c r="E17" s="64"/>
      <c r="F17" s="567" t="str">
        <f t="shared" ref="F17:F24" si="1">IF(B17="Sahil","Yes","No")</f>
        <v>No</v>
      </c>
      <c r="G17" s="65"/>
      <c r="H17" s="567" t="str">
        <f t="shared" ref="H17:H24" si="2">IF(C17="Blue","Yes","No")</f>
        <v>No</v>
      </c>
      <c r="I17" s="68"/>
      <c r="J17" s="62"/>
      <c r="K17" s="62"/>
      <c r="L17" s="62"/>
      <c r="M17" s="62"/>
    </row>
    <row r="18" spans="1:13" ht="18.75">
      <c r="A18" s="62"/>
      <c r="B18" s="254" t="s">
        <v>19</v>
      </c>
      <c r="C18" s="254" t="s">
        <v>17</v>
      </c>
      <c r="D18" s="254">
        <v>22</v>
      </c>
      <c r="E18" s="64"/>
      <c r="F18" s="567" t="str">
        <f t="shared" si="1"/>
        <v>No</v>
      </c>
      <c r="G18" s="65"/>
      <c r="H18" s="567" t="str">
        <f t="shared" si="2"/>
        <v>Yes</v>
      </c>
      <c r="I18" s="68"/>
      <c r="J18" s="62"/>
      <c r="K18" s="62"/>
      <c r="L18" s="62"/>
      <c r="M18" s="62"/>
    </row>
    <row r="19" spans="1:13" ht="18.75">
      <c r="A19" s="62"/>
      <c r="B19" s="254" t="s">
        <v>0</v>
      </c>
      <c r="C19" s="254" t="s">
        <v>20</v>
      </c>
      <c r="D19" s="254">
        <v>64</v>
      </c>
      <c r="E19" s="64"/>
      <c r="F19" s="567" t="str">
        <f t="shared" si="1"/>
        <v>Yes</v>
      </c>
      <c r="G19" s="65"/>
      <c r="H19" s="567" t="str">
        <f t="shared" si="2"/>
        <v>No</v>
      </c>
      <c r="I19" s="68"/>
      <c r="J19" s="62"/>
      <c r="K19" s="62"/>
      <c r="L19" s="62"/>
      <c r="M19" s="62"/>
    </row>
    <row r="20" spans="1:13" ht="18.75">
      <c r="A20" s="62"/>
      <c r="B20" s="254" t="s">
        <v>21</v>
      </c>
      <c r="C20" s="254" t="s">
        <v>22</v>
      </c>
      <c r="D20" s="254">
        <v>49</v>
      </c>
      <c r="E20" s="64"/>
      <c r="F20" s="567" t="str">
        <f t="shared" si="1"/>
        <v>No</v>
      </c>
      <c r="G20" s="65"/>
      <c r="H20" s="567" t="str">
        <f t="shared" si="2"/>
        <v>No</v>
      </c>
      <c r="I20" s="68"/>
      <c r="J20" s="62"/>
      <c r="K20" s="62"/>
      <c r="L20" s="62"/>
      <c r="M20" s="62"/>
    </row>
    <row r="21" spans="1:13" ht="18.75">
      <c r="A21" s="62"/>
      <c r="B21" s="254" t="s">
        <v>0</v>
      </c>
      <c r="C21" s="254" t="s">
        <v>17</v>
      </c>
      <c r="D21" s="254">
        <v>55</v>
      </c>
      <c r="E21" s="64"/>
      <c r="F21" s="567" t="str">
        <f t="shared" si="1"/>
        <v>Yes</v>
      </c>
      <c r="G21" s="65"/>
      <c r="H21" s="567" t="str">
        <f t="shared" si="2"/>
        <v>Yes</v>
      </c>
      <c r="I21" s="68"/>
      <c r="J21" s="62"/>
      <c r="K21" s="62"/>
      <c r="L21" s="62"/>
      <c r="M21" s="62"/>
    </row>
    <row r="22" spans="1:13" ht="18.75">
      <c r="A22" s="62"/>
      <c r="B22" s="254" t="s">
        <v>3</v>
      </c>
      <c r="C22" s="254" t="s">
        <v>22</v>
      </c>
      <c r="D22" s="254">
        <v>55</v>
      </c>
      <c r="E22" s="64"/>
      <c r="F22" s="567" t="str">
        <f t="shared" si="1"/>
        <v>No</v>
      </c>
      <c r="G22" s="65"/>
      <c r="H22" s="567" t="str">
        <f t="shared" si="2"/>
        <v>No</v>
      </c>
      <c r="I22" s="68"/>
      <c r="J22" s="62"/>
      <c r="K22" s="62"/>
      <c r="L22" s="62"/>
      <c r="M22" s="62"/>
    </row>
    <row r="23" spans="1:13" ht="18.75">
      <c r="A23" s="62"/>
      <c r="B23" s="254" t="s">
        <v>4</v>
      </c>
      <c r="C23" s="254" t="s">
        <v>23</v>
      </c>
      <c r="D23" s="254">
        <v>44</v>
      </c>
      <c r="E23" s="64"/>
      <c r="F23" s="567" t="str">
        <f t="shared" si="1"/>
        <v>No</v>
      </c>
      <c r="G23" s="65"/>
      <c r="H23" s="567" t="str">
        <f t="shared" si="2"/>
        <v>No</v>
      </c>
      <c r="I23" s="68"/>
      <c r="J23" s="62"/>
      <c r="K23" s="62"/>
      <c r="L23" s="62"/>
      <c r="M23" s="62"/>
    </row>
    <row r="24" spans="1:13" ht="18.75">
      <c r="A24" s="62"/>
      <c r="B24" s="254" t="s">
        <v>0</v>
      </c>
      <c r="C24" s="254" t="s">
        <v>22</v>
      </c>
      <c r="D24" s="254">
        <v>60</v>
      </c>
      <c r="E24" s="64"/>
      <c r="F24" s="567" t="str">
        <f t="shared" si="1"/>
        <v>Yes</v>
      </c>
      <c r="G24" s="65"/>
      <c r="H24" s="567" t="str">
        <f t="shared" si="2"/>
        <v>No</v>
      </c>
      <c r="I24" s="68"/>
      <c r="J24" s="62"/>
      <c r="K24" s="62"/>
      <c r="L24" s="62"/>
      <c r="M24" s="62"/>
    </row>
    <row r="25" spans="1:13">
      <c r="A25" s="62"/>
      <c r="B25" s="62"/>
      <c r="C25" s="62"/>
      <c r="D25" s="62"/>
      <c r="E25" s="62"/>
      <c r="F25" s="67"/>
      <c r="G25" s="62"/>
      <c r="H25" s="67"/>
      <c r="I25" s="62"/>
      <c r="J25" s="62"/>
      <c r="K25" s="62"/>
      <c r="L25" s="62"/>
      <c r="M25" s="62"/>
    </row>
    <row r="26" spans="1:13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</row>
    <row r="27" spans="1:13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</row>
    <row r="28" spans="1:13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</row>
    <row r="29" spans="1:13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</row>
    <row r="30" spans="1:13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</row>
    <row r="31" spans="1:13" ht="23.25">
      <c r="A31" s="62"/>
      <c r="B31" s="629" t="s">
        <v>30</v>
      </c>
      <c r="C31" s="629" t="s">
        <v>31</v>
      </c>
      <c r="D31" s="629" t="s">
        <v>32</v>
      </c>
      <c r="E31" s="62"/>
      <c r="F31" s="569" t="s">
        <v>33</v>
      </c>
      <c r="G31" s="62"/>
      <c r="H31" s="62"/>
      <c r="I31" s="629" t="s">
        <v>11</v>
      </c>
      <c r="J31" s="629" t="s">
        <v>12</v>
      </c>
      <c r="K31" s="629" t="s">
        <v>13</v>
      </c>
      <c r="L31" s="62"/>
      <c r="M31" s="569" t="s">
        <v>33</v>
      </c>
    </row>
    <row r="32" spans="1:13" ht="18.75">
      <c r="A32" s="64"/>
      <c r="B32" s="567">
        <v>89</v>
      </c>
      <c r="C32" s="567">
        <v>79</v>
      </c>
      <c r="D32" s="567">
        <v>62</v>
      </c>
      <c r="E32" s="68"/>
      <c r="F32" s="567" t="str">
        <f>IF(AND(B32&gt;32,C32&gt;32,D32&gt;32),"Qualified","Not_Qualified")</f>
        <v>Qualified</v>
      </c>
      <c r="G32" s="62" t="str">
        <f>IF(AND(B32&gt;27,C32&gt;27,D32&gt;27),"Pass","Fail")</f>
        <v>Pass</v>
      </c>
      <c r="H32" s="62"/>
      <c r="I32" s="254" t="s">
        <v>16</v>
      </c>
      <c r="J32" s="567" t="s">
        <v>17</v>
      </c>
      <c r="K32" s="567">
        <v>50</v>
      </c>
      <c r="L32" s="62"/>
      <c r="M32" s="567" t="str">
        <f>IF(AND(I32="Sahil",J32="Blue",K32&gt;33),"Avaiable","Not_Avaible")</f>
        <v>Not_Avaible</v>
      </c>
    </row>
    <row r="33" spans="1:18" ht="18.75">
      <c r="A33" s="64"/>
      <c r="B33" s="567">
        <v>27</v>
      </c>
      <c r="C33" s="567">
        <v>47</v>
      </c>
      <c r="D33" s="567">
        <v>84</v>
      </c>
      <c r="E33" s="68"/>
      <c r="F33" s="567" t="str">
        <f t="shared" ref="F33:F40" si="3">IF(AND(B33&gt;32,C33&gt;32,D33&gt;32),"Qualified","Not_Qualified")</f>
        <v>Not_Qualified</v>
      </c>
      <c r="G33" s="62" t="str">
        <f>IF(AND(B33&gt;27,C33&gt;27,D33&gt;27),"Pass","Fail")</f>
        <v>Fail</v>
      </c>
      <c r="H33" s="62"/>
      <c r="I33" s="254" t="s">
        <v>0</v>
      </c>
      <c r="J33" s="567" t="s">
        <v>17</v>
      </c>
      <c r="K33" s="567">
        <v>40</v>
      </c>
      <c r="L33" s="62"/>
      <c r="M33" s="567" t="str">
        <f t="shared" ref="M33:M40" si="4">IF(AND(I33="Sahil",J33="Blue",K33&gt;33),"Avaiable","Not_Avaible")</f>
        <v>Avaiable</v>
      </c>
    </row>
    <row r="34" spans="1:18" ht="18.75">
      <c r="A34" s="64"/>
      <c r="B34" s="567">
        <v>33</v>
      </c>
      <c r="C34" s="567">
        <v>66</v>
      </c>
      <c r="D34" s="567">
        <v>99</v>
      </c>
      <c r="E34" s="68"/>
      <c r="F34" s="567" t="str">
        <f t="shared" si="3"/>
        <v>Qualified</v>
      </c>
      <c r="G34" s="62" t="str">
        <f>IF(AND(B34&gt;27,C34&gt;27,D34&gt;27),"Pass","Fail")</f>
        <v>Pass</v>
      </c>
      <c r="H34" s="62"/>
      <c r="I34" s="254" t="s">
        <v>19</v>
      </c>
      <c r="J34" s="567" t="s">
        <v>17</v>
      </c>
      <c r="K34" s="567">
        <v>22</v>
      </c>
      <c r="L34" s="62"/>
      <c r="M34" s="567" t="str">
        <f t="shared" si="4"/>
        <v>Not_Avaible</v>
      </c>
    </row>
    <row r="35" spans="1:18" ht="18.75">
      <c r="A35" s="64"/>
      <c r="B35" s="567">
        <v>44</v>
      </c>
      <c r="C35" s="567">
        <v>20</v>
      </c>
      <c r="D35" s="567">
        <v>22</v>
      </c>
      <c r="E35" s="68"/>
      <c r="F35" s="567" t="str">
        <f t="shared" si="3"/>
        <v>Not_Qualified</v>
      </c>
      <c r="G35" s="62" t="str">
        <f>IF(AND(B35&gt;27,C35&gt;27,D35&gt;27),"Pass","Fail")</f>
        <v>Fail</v>
      </c>
      <c r="H35" s="62"/>
      <c r="I35" s="254" t="s">
        <v>0</v>
      </c>
      <c r="J35" s="567" t="s">
        <v>20</v>
      </c>
      <c r="K35" s="567">
        <v>64</v>
      </c>
      <c r="L35" s="62"/>
      <c r="M35" s="567" t="str">
        <f t="shared" si="4"/>
        <v>Not_Avaible</v>
      </c>
    </row>
    <row r="36" spans="1:18" ht="18.75">
      <c r="A36" s="64"/>
      <c r="B36" s="567">
        <v>95</v>
      </c>
      <c r="C36" s="567">
        <v>63</v>
      </c>
      <c r="D36" s="567">
        <v>99</v>
      </c>
      <c r="E36" s="68"/>
      <c r="F36" s="567" t="str">
        <f t="shared" si="3"/>
        <v>Qualified</v>
      </c>
      <c r="G36" s="62" t="str">
        <f>IF(AND(B36&gt;27,C36&gt;27,D36&gt;27),"Pass","Fail")</f>
        <v>Pass</v>
      </c>
      <c r="H36" s="62"/>
      <c r="I36" s="254" t="s">
        <v>0</v>
      </c>
      <c r="J36" s="567" t="s">
        <v>22</v>
      </c>
      <c r="K36" s="567">
        <v>49</v>
      </c>
      <c r="L36" s="62"/>
      <c r="M36" s="567" t="str">
        <f t="shared" si="4"/>
        <v>Not_Avaible</v>
      </c>
    </row>
    <row r="37" spans="1:18" ht="18.75">
      <c r="A37" s="64"/>
      <c r="B37" s="567">
        <v>27</v>
      </c>
      <c r="C37" s="567">
        <v>96</v>
      </c>
      <c r="D37" s="567">
        <v>68</v>
      </c>
      <c r="E37" s="68"/>
      <c r="F37" s="567" t="str">
        <f t="shared" si="3"/>
        <v>Not_Qualified</v>
      </c>
      <c r="G37" s="62" t="str">
        <f>IF(AND(B37&gt;27,C37&gt;27,D37&gt;27),"Pass","Fail")</f>
        <v>Fail</v>
      </c>
      <c r="H37" s="62"/>
      <c r="I37" s="254" t="s">
        <v>0</v>
      </c>
      <c r="J37" s="567" t="s">
        <v>17</v>
      </c>
      <c r="K37" s="567">
        <v>55</v>
      </c>
      <c r="L37" s="62"/>
      <c r="M37" s="567" t="str">
        <f t="shared" si="4"/>
        <v>Avaiable</v>
      </c>
    </row>
    <row r="38" spans="1:18" ht="18.75">
      <c r="A38" s="64"/>
      <c r="B38" s="567">
        <v>71</v>
      </c>
      <c r="C38" s="567">
        <v>58</v>
      </c>
      <c r="D38" s="567">
        <v>66</v>
      </c>
      <c r="E38" s="68"/>
      <c r="F38" s="567" t="str">
        <f t="shared" si="3"/>
        <v>Qualified</v>
      </c>
      <c r="G38" s="62" t="str">
        <f>IF(AND(B38&gt;27,C38&gt;27,D38&gt;27),"Pass","Fail")</f>
        <v>Pass</v>
      </c>
      <c r="H38" s="62"/>
      <c r="I38" s="254" t="s">
        <v>3</v>
      </c>
      <c r="J38" s="567" t="s">
        <v>22</v>
      </c>
      <c r="K38" s="567">
        <v>55</v>
      </c>
      <c r="L38" s="62"/>
      <c r="M38" s="567" t="str">
        <f t="shared" si="4"/>
        <v>Not_Avaible</v>
      </c>
    </row>
    <row r="39" spans="1:18" ht="18.75">
      <c r="A39" s="64"/>
      <c r="B39" s="567">
        <v>83</v>
      </c>
      <c r="C39" s="567">
        <v>73</v>
      </c>
      <c r="D39" s="567">
        <v>66</v>
      </c>
      <c r="E39" s="68"/>
      <c r="F39" s="567" t="str">
        <f t="shared" si="3"/>
        <v>Qualified</v>
      </c>
      <c r="G39" s="62" t="str">
        <f>IF(AND(B39&gt;27,C39&gt;27,D39&gt;27),"Pass","Fail")</f>
        <v>Pass</v>
      </c>
      <c r="H39" s="62"/>
      <c r="I39" s="254" t="s">
        <v>4</v>
      </c>
      <c r="J39" s="567" t="s">
        <v>23</v>
      </c>
      <c r="K39" s="567">
        <v>44</v>
      </c>
      <c r="L39" s="62"/>
      <c r="M39" s="567" t="str">
        <f t="shared" si="4"/>
        <v>Not_Avaible</v>
      </c>
    </row>
    <row r="40" spans="1:18" ht="18.75">
      <c r="A40" s="64"/>
      <c r="B40" s="567">
        <v>22</v>
      </c>
      <c r="C40" s="567">
        <v>66</v>
      </c>
      <c r="D40" s="567">
        <v>86</v>
      </c>
      <c r="E40" s="68"/>
      <c r="F40" s="567" t="str">
        <f t="shared" si="3"/>
        <v>Not_Qualified</v>
      </c>
      <c r="G40" s="62" t="str">
        <f>IF(AND(B40&gt;27,C40&gt;27,D40&gt;27),"Pass","Fail")</f>
        <v>Fail</v>
      </c>
      <c r="H40" s="62"/>
      <c r="I40" s="254" t="s">
        <v>0</v>
      </c>
      <c r="J40" s="567" t="s">
        <v>17</v>
      </c>
      <c r="K40" s="567">
        <v>60</v>
      </c>
      <c r="L40" s="62"/>
      <c r="M40" s="567" t="str">
        <f t="shared" si="4"/>
        <v>Avaiable</v>
      </c>
    </row>
    <row r="41" spans="1:18">
      <c r="A41" s="62"/>
      <c r="B41" s="67"/>
      <c r="C41" s="67"/>
      <c r="D41" s="67"/>
      <c r="E41" s="62"/>
      <c r="F41" s="62"/>
      <c r="G41" s="62"/>
      <c r="H41" s="62"/>
      <c r="I41" s="62"/>
      <c r="J41" s="62"/>
      <c r="K41" s="62"/>
      <c r="L41" s="62"/>
      <c r="M41" s="62"/>
    </row>
    <row r="42" spans="1:18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</row>
    <row r="43" spans="1:18">
      <c r="A43" s="62"/>
      <c r="B43" s="63"/>
      <c r="C43" s="63"/>
      <c r="D43" s="63"/>
      <c r="E43" s="63"/>
      <c r="F43" s="62"/>
      <c r="G43" s="62"/>
      <c r="H43" s="62"/>
      <c r="I43" s="62"/>
      <c r="J43" s="62"/>
      <c r="K43" s="62"/>
      <c r="L43" s="62"/>
      <c r="M43" s="62"/>
    </row>
    <row r="44" spans="1:18" ht="23.25">
      <c r="A44" s="64"/>
      <c r="B44" s="1148" t="s">
        <v>37</v>
      </c>
      <c r="C44" s="1148"/>
      <c r="D44" s="1148"/>
      <c r="E44" s="1148"/>
      <c r="F44" s="68"/>
      <c r="G44" s="62"/>
      <c r="H44" s="62"/>
      <c r="I44" s="62"/>
      <c r="J44" s="62"/>
      <c r="K44" s="62"/>
      <c r="L44" s="62"/>
      <c r="M44" s="62"/>
    </row>
    <row r="45" spans="1:18" ht="23.25">
      <c r="A45" s="62"/>
      <c r="B45" s="629" t="s">
        <v>30</v>
      </c>
      <c r="C45" s="629" t="s">
        <v>31</v>
      </c>
      <c r="D45" s="629" t="s">
        <v>32</v>
      </c>
      <c r="E45" s="629" t="s">
        <v>38</v>
      </c>
      <c r="F45" s="62"/>
      <c r="G45" s="569" t="s">
        <v>39</v>
      </c>
      <c r="H45" s="569" t="s">
        <v>36</v>
      </c>
      <c r="I45" s="569" t="s">
        <v>40</v>
      </c>
      <c r="J45" s="569" t="s">
        <v>775</v>
      </c>
      <c r="K45" s="569" t="s">
        <v>776</v>
      </c>
      <c r="L45" s="62"/>
      <c r="M45" s="62"/>
    </row>
    <row r="46" spans="1:18" ht="18.75">
      <c r="A46" s="62"/>
      <c r="B46" s="567">
        <v>89</v>
      </c>
      <c r="C46" s="567">
        <v>82</v>
      </c>
      <c r="D46" s="567">
        <v>62</v>
      </c>
      <c r="E46" s="567">
        <v>69</v>
      </c>
      <c r="F46" s="62"/>
      <c r="G46" s="567">
        <f>AVERAGE(B46:E46)</f>
        <v>75.5</v>
      </c>
      <c r="H46" s="567" t="str">
        <f>IF(AND(B46&gt;32,C46&gt;32,D46&gt;32,E46&gt;32),"Pass","Fail")</f>
        <v>Pass</v>
      </c>
      <c r="I46" s="567" t="str">
        <f>IF(H46="Fail","Fail",IF(G46&gt;=80,"A",IF(G46&gt;=60,"B",IF(G46&gt;=40,"C"))))</f>
        <v>B</v>
      </c>
      <c r="J46" s="567" t="str">
        <f>IF(H46="Fail","Fail",IF(G46&gt;=LARGE($G$46:$G$54,1),"1st",IF(G46&gt;=LARGE($G$46:$G$54,2),"2nd",IF(G46&gt;=LARGE($G$46:$G$54,3),"3rd","Pass"))))</f>
        <v>2nd</v>
      </c>
      <c r="K46" s="567">
        <f>RANK(G46,G46:G54,0)</f>
        <v>2</v>
      </c>
      <c r="L46" s="62"/>
      <c r="M46" s="62"/>
      <c r="N46" s="578" t="s">
        <v>248</v>
      </c>
      <c r="P46" s="578" t="str">
        <f>SUBSTITUTE(N46,"h","H",1)</f>
        <v>RaHul</v>
      </c>
      <c r="R46" s="578" t="str">
        <f>REPLACE(N46,2,2,"AA")</f>
        <v>RAAul</v>
      </c>
    </row>
    <row r="47" spans="1:18" ht="18.75">
      <c r="A47" s="62"/>
      <c r="B47" s="567">
        <v>27</v>
      </c>
      <c r="C47" s="567">
        <v>47</v>
      </c>
      <c r="D47" s="567">
        <v>84</v>
      </c>
      <c r="E47" s="567">
        <v>90</v>
      </c>
      <c r="F47" s="62"/>
      <c r="G47" s="567">
        <f>AVERAGE(B47:E47)</f>
        <v>62</v>
      </c>
      <c r="H47" s="567" t="str">
        <f t="shared" ref="H47:H54" si="5">IF(AND(B47&gt;32,C47&gt;32,D47&gt;32,E47&gt;32),"Pass","Fail")</f>
        <v>Fail</v>
      </c>
      <c r="I47" s="567" t="str">
        <f>IF(H47="Fail","Fail",IF(G47&gt;=80,"A",IF(G47&gt;=60,"B",IF(G47&gt;=40,"C"))))</f>
        <v>Fail</v>
      </c>
      <c r="J47" s="567" t="str">
        <f>IF(H47="Fail","Fail",IF(G47&gt;=LARGE($G$46:$G$54,1),"1st",IF(G47&gt;=LARGE($G$46:$G$54,2),"2nd",IF(G47&gt;=LARGE($G$46:$G$54,3),"3rd","Pass"))))</f>
        <v>Fail</v>
      </c>
      <c r="K47" s="567">
        <f t="shared" ref="K47:K54" si="6">RANK(G47,G47:G55,0)</f>
        <v>4</v>
      </c>
      <c r="L47" s="62"/>
      <c r="M47" s="62"/>
    </row>
    <row r="48" spans="1:18" ht="18.75">
      <c r="A48" s="62"/>
      <c r="B48" s="567">
        <v>33</v>
      </c>
      <c r="C48" s="567">
        <v>66</v>
      </c>
      <c r="D48" s="567">
        <v>99</v>
      </c>
      <c r="E48" s="567">
        <v>52</v>
      </c>
      <c r="F48" s="62"/>
      <c r="G48" s="567">
        <f>AVERAGE(B48:E48)</f>
        <v>62.5</v>
      </c>
      <c r="H48" s="567" t="str">
        <f t="shared" si="5"/>
        <v>Pass</v>
      </c>
      <c r="I48" s="567" t="str">
        <f>IF(H48="Fail","Fail",IF(G48&gt;=80,"A",IF(G48&gt;=60,"B",IF(G48&gt;=40,"C"))))</f>
        <v>B</v>
      </c>
      <c r="J48" s="567" t="str">
        <f>IF(H48="Fail","Fail",IF(G48&gt;=LARGE($G$46:$G$54,1),"1st",IF(G48&gt;=LARGE($G$46:$G$54,2),"2nd",IF(G48&gt;=LARGE($G$46:$G$54,3),"3rd","Pass"))))</f>
        <v>Pass</v>
      </c>
      <c r="K48" s="567">
        <f t="shared" si="6"/>
        <v>3</v>
      </c>
      <c r="L48" s="62"/>
      <c r="M48" s="62"/>
      <c r="N48" s="578">
        <v>1452521</v>
      </c>
      <c r="P48" s="578" t="str">
        <f>SUBSTITUTE(N48,"52","400",1)</f>
        <v>14400521</v>
      </c>
    </row>
    <row r="49" spans="1:16" ht="18.75">
      <c r="A49" s="62"/>
      <c r="B49" s="567">
        <v>44</v>
      </c>
      <c r="C49" s="567">
        <v>40</v>
      </c>
      <c r="D49" s="567">
        <v>40</v>
      </c>
      <c r="E49" s="567">
        <v>56</v>
      </c>
      <c r="F49" s="62"/>
      <c r="G49" s="567">
        <f>AVERAGE(B49:E49)</f>
        <v>45</v>
      </c>
      <c r="H49" s="567" t="str">
        <f t="shared" si="5"/>
        <v>Pass</v>
      </c>
      <c r="I49" s="567" t="str">
        <f>IF(H49="Fail","Fail",IF(G49&gt;=80,"A",IF(G49&gt;=60,"B",IF(G49&gt;=40,"C"))))</f>
        <v>C</v>
      </c>
      <c r="J49" s="567" t="str">
        <f>IF(H49="Fail","Fail",IF(G49&gt;=LARGE($G$46:$G$54,1),"1st",IF(G49&gt;=LARGE($G$46:$G$54,2),"2nd",IF(G49&gt;=LARGE($G$46:$G$54,3),"3rd","Pass"))))</f>
        <v>Pass</v>
      </c>
      <c r="K49" s="567">
        <f t="shared" si="6"/>
        <v>6</v>
      </c>
      <c r="L49" s="62"/>
      <c r="M49" s="62"/>
    </row>
    <row r="50" spans="1:16" ht="18.75">
      <c r="A50" s="62"/>
      <c r="B50" s="567">
        <v>95</v>
      </c>
      <c r="C50" s="567">
        <v>63</v>
      </c>
      <c r="D50" s="567">
        <v>99</v>
      </c>
      <c r="E50" s="567">
        <v>55</v>
      </c>
      <c r="F50" s="62"/>
      <c r="G50" s="567">
        <f>AVERAGE(B50:E50)</f>
        <v>78</v>
      </c>
      <c r="H50" s="567" t="str">
        <f t="shared" si="5"/>
        <v>Pass</v>
      </c>
      <c r="I50" s="567" t="str">
        <f>IF(H50="Fail","Fail",IF(G50&gt;=80,"A",IF(G50&gt;=60,"B",IF(G50&gt;=40,"C"))))</f>
        <v>B</v>
      </c>
      <c r="J50" s="567" t="str">
        <f>IF(H50="Fail","Fail",IF(G50&gt;=LARGE($G$46:$G$54,1),"1st",IF(G50&gt;=LARGE($G$46:$G$54,2),"2nd",IF(G50&gt;=LARGE($G$46:$G$54,3),"3rd","Pass"))))</f>
        <v>1st</v>
      </c>
      <c r="K50" s="567">
        <f t="shared" si="6"/>
        <v>1</v>
      </c>
      <c r="L50" s="62"/>
      <c r="M50" s="62"/>
      <c r="P50" s="578" t="str">
        <f>SUBSTITUTE(N48,"52","400",2)</f>
        <v>14524001</v>
      </c>
    </row>
    <row r="51" spans="1:16" ht="18.75">
      <c r="A51" s="62"/>
      <c r="B51" s="567">
        <v>27</v>
      </c>
      <c r="C51" s="567">
        <v>96</v>
      </c>
      <c r="D51" s="567">
        <v>68</v>
      </c>
      <c r="E51" s="567">
        <v>22</v>
      </c>
      <c r="F51" s="62"/>
      <c r="G51" s="567">
        <f>AVERAGE(B51:E51)</f>
        <v>53.25</v>
      </c>
      <c r="H51" s="567" t="str">
        <f t="shared" si="5"/>
        <v>Fail</v>
      </c>
      <c r="I51" s="567" t="str">
        <f>IF(H51="Fail","Fail",IF(G51&gt;=80,"A",IF(G51&gt;=60,"B",IF(G51&gt;=40,"C"))))</f>
        <v>Fail</v>
      </c>
      <c r="J51" s="567" t="str">
        <f>IF(H51="Fail","Fail",IF(G51&gt;=LARGE($G$46:$G$54,1),"1st",IF(G51&gt;=LARGE($G$46:$G$54,2),"2nd",IF(G51&gt;=LARGE($G$46:$G$54,3),"3rd","Pass"))))</f>
        <v>Fail</v>
      </c>
      <c r="K51" s="567">
        <f t="shared" si="6"/>
        <v>3</v>
      </c>
      <c r="L51" s="62"/>
      <c r="M51" s="62"/>
    </row>
    <row r="52" spans="1:16" ht="18.75">
      <c r="A52" s="62"/>
      <c r="B52" s="567">
        <v>34</v>
      </c>
      <c r="C52" s="567">
        <v>40</v>
      </c>
      <c r="D52" s="567">
        <v>36</v>
      </c>
      <c r="E52" s="567">
        <v>85</v>
      </c>
      <c r="F52" s="62"/>
      <c r="G52" s="567">
        <f>AVERAGE(B52:E52)</f>
        <v>48.75</v>
      </c>
      <c r="H52" s="567" t="str">
        <f t="shared" si="5"/>
        <v>Pass</v>
      </c>
      <c r="I52" s="567" t="str">
        <f>IF(H52="Fail","Fail",IF(G52&gt;=80,"A",IF(G52&gt;=60,"B",IF(G52&gt;=40,"C"))))</f>
        <v>C</v>
      </c>
      <c r="J52" s="567" t="str">
        <f>IF(H52="Fail","Fail",IF(G52&gt;=LARGE($G$46:$G$54,1),"1st",IF(G52&gt;=LARGE($G$46:$G$54,2),"2nd",IF(G52&gt;=LARGE($G$46:$G$54,3),"3rd","Pass"))))</f>
        <v>Pass</v>
      </c>
      <c r="K52" s="567">
        <f t="shared" si="6"/>
        <v>3</v>
      </c>
      <c r="L52" s="62"/>
      <c r="M52" s="62"/>
      <c r="P52" s="578" t="str">
        <f>SUBSTITUTE(N48,"52","400",3)</f>
        <v>1452521</v>
      </c>
    </row>
    <row r="53" spans="1:16" ht="18.75">
      <c r="A53" s="62"/>
      <c r="B53" s="567">
        <v>83</v>
      </c>
      <c r="C53" s="567">
        <v>73</v>
      </c>
      <c r="D53" s="567">
        <v>66</v>
      </c>
      <c r="E53" s="567">
        <v>77</v>
      </c>
      <c r="F53" s="62"/>
      <c r="G53" s="567">
        <f>AVERAGE(B53:E53)</f>
        <v>74.75</v>
      </c>
      <c r="H53" s="567" t="str">
        <f t="shared" si="5"/>
        <v>Pass</v>
      </c>
      <c r="I53" s="567" t="str">
        <f>IF(H53="Fail","Fail",IF(G53&gt;=80,"A",IF(G53&gt;=60,"B",IF(G53&gt;=40,"C"))))</f>
        <v>B</v>
      </c>
      <c r="J53" s="567" t="str">
        <f>IF(H53="Fail","Fail",IF(G53&gt;=LARGE($G$46:$G$54,1),"1st",IF(G53&gt;=LARGE($G$46:$G$54,2),"2nd",IF(G53&gt;=LARGE($G$46:$G$54,3),"3rd","Pass"))))</f>
        <v>3rd</v>
      </c>
      <c r="K53" s="567">
        <f t="shared" si="6"/>
        <v>1</v>
      </c>
      <c r="L53" s="62"/>
      <c r="M53" s="62"/>
    </row>
    <row r="54" spans="1:16" ht="18.75">
      <c r="A54" s="62"/>
      <c r="B54" s="567">
        <v>22</v>
      </c>
      <c r="C54" s="567">
        <v>66</v>
      </c>
      <c r="D54" s="567">
        <v>86</v>
      </c>
      <c r="E54" s="567">
        <v>52</v>
      </c>
      <c r="F54"/>
      <c r="G54" s="567">
        <f>AVERAGE(B54:E54)</f>
        <v>56.5</v>
      </c>
      <c r="H54" s="567" t="str">
        <f t="shared" si="5"/>
        <v>Fail</v>
      </c>
      <c r="I54" s="567" t="str">
        <f>IF(H54="Fail","Fail",IF(G54&gt;=80,"A",IF(G54&gt;=60,"B",IF(G54&gt;=40,"C"))))</f>
        <v>Fail</v>
      </c>
      <c r="J54" s="567" t="str">
        <f>IF(H54="Fail","Fail",IF(G54&gt;=LARGE($G$46:$G$54,1),"1st",IF(G54&gt;=LARGE($G$46:$G$54,2),"2nd",IF(G54&gt;=LARGE($G$46:$G$54,3),"3rd","Pass"))))</f>
        <v>Fail</v>
      </c>
      <c r="K54" s="567">
        <f t="shared" si="6"/>
        <v>1</v>
      </c>
      <c r="L54" s="62"/>
      <c r="M54" s="62"/>
      <c r="N54" s="578" t="s">
        <v>430</v>
      </c>
      <c r="O54" s="578" t="str">
        <f>REPLACE(N54,5,3,"LLL")</f>
        <v>SahiLLL</v>
      </c>
    </row>
    <row r="55" spans="1:16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</row>
    <row r="57" spans="1:16" ht="23.25">
      <c r="B57" s="1148" t="s">
        <v>35</v>
      </c>
      <c r="C57" s="1148"/>
      <c r="D57" s="1148"/>
    </row>
    <row r="58" spans="1:16" ht="23.25">
      <c r="B58" s="629" t="s">
        <v>30</v>
      </c>
      <c r="C58" s="629" t="s">
        <v>31</v>
      </c>
      <c r="D58" s="629" t="s">
        <v>32</v>
      </c>
      <c r="F58" s="569" t="s">
        <v>39</v>
      </c>
      <c r="H58" s="629" t="s">
        <v>11</v>
      </c>
      <c r="I58" s="629" t="s">
        <v>70</v>
      </c>
      <c r="J58" s="629" t="s">
        <v>71</v>
      </c>
      <c r="L58" s="1149" t="s">
        <v>777</v>
      </c>
      <c r="M58" s="1150"/>
    </row>
    <row r="59" spans="1:16" ht="23.25">
      <c r="B59" s="577">
        <v>89</v>
      </c>
      <c r="C59" s="577">
        <v>79</v>
      </c>
      <c r="D59" s="577">
        <v>62</v>
      </c>
      <c r="F59" s="567">
        <f>AVERAGE(B59:D59)</f>
        <v>76.666666666666671</v>
      </c>
      <c r="H59" s="254" t="s">
        <v>16</v>
      </c>
      <c r="I59" s="254" t="s">
        <v>17</v>
      </c>
      <c r="J59" s="254">
        <v>50</v>
      </c>
      <c r="L59" s="569" t="s">
        <v>70</v>
      </c>
      <c r="M59" s="569" t="s">
        <v>73</v>
      </c>
    </row>
    <row r="60" spans="1:16" ht="18.75">
      <c r="B60" s="577">
        <v>27</v>
      </c>
      <c r="C60" s="577">
        <v>47</v>
      </c>
      <c r="D60" s="577">
        <v>84</v>
      </c>
      <c r="F60" s="567">
        <f t="shared" ref="F60:F67" si="7">AVERAGE(B60:D60)</f>
        <v>52.666666666666664</v>
      </c>
      <c r="H60" s="254" t="s">
        <v>18</v>
      </c>
      <c r="I60" s="254" t="s">
        <v>22</v>
      </c>
      <c r="J60" s="254">
        <v>35</v>
      </c>
      <c r="L60" s="254" t="s">
        <v>22</v>
      </c>
      <c r="M60" s="567">
        <f>AVERAGEIF(I59:I67,I60,J59:J67)</f>
        <v>46.333333333333336</v>
      </c>
    </row>
    <row r="61" spans="1:16" ht="18.75">
      <c r="B61" s="577">
        <v>33</v>
      </c>
      <c r="C61" s="577">
        <v>66</v>
      </c>
      <c r="D61" s="577">
        <v>99</v>
      </c>
      <c r="F61" s="567">
        <f t="shared" si="7"/>
        <v>66</v>
      </c>
      <c r="H61" s="254" t="s">
        <v>19</v>
      </c>
      <c r="I61" s="254" t="s">
        <v>17</v>
      </c>
      <c r="J61" s="254">
        <v>22</v>
      </c>
      <c r="L61" s="254" t="s">
        <v>778</v>
      </c>
      <c r="M61" s="567">
        <f>AVERAGEIF(I59:I67,I61,J59:J67)</f>
        <v>42.333333333333336</v>
      </c>
    </row>
    <row r="62" spans="1:16" ht="18.75">
      <c r="B62" s="577">
        <v>44</v>
      </c>
      <c r="C62" s="577">
        <v>40</v>
      </c>
      <c r="D62" s="577">
        <v>40</v>
      </c>
      <c r="F62" s="567">
        <f t="shared" si="7"/>
        <v>41.333333333333336</v>
      </c>
      <c r="H62" s="254" t="s">
        <v>0</v>
      </c>
      <c r="I62" s="254" t="s">
        <v>20</v>
      </c>
      <c r="J62" s="254">
        <v>64</v>
      </c>
      <c r="L62" s="254" t="s">
        <v>779</v>
      </c>
      <c r="M62" s="567">
        <f>AVERAGEIF(I60:I68,I62,J60:J68)</f>
        <v>56</v>
      </c>
    </row>
    <row r="63" spans="1:16" ht="18.75">
      <c r="B63" s="577">
        <v>95</v>
      </c>
      <c r="C63" s="577">
        <v>63</v>
      </c>
      <c r="D63" s="577">
        <v>99</v>
      </c>
      <c r="F63" s="567">
        <f t="shared" si="7"/>
        <v>85.666666666666671</v>
      </c>
      <c r="H63" s="254" t="s">
        <v>1</v>
      </c>
      <c r="I63" s="254" t="s">
        <v>22</v>
      </c>
      <c r="J63" s="254">
        <v>49</v>
      </c>
    </row>
    <row r="64" spans="1:16" ht="18.75">
      <c r="B64" s="577">
        <v>27</v>
      </c>
      <c r="C64" s="577">
        <v>96</v>
      </c>
      <c r="D64" s="577">
        <v>68</v>
      </c>
      <c r="F64" s="567">
        <f t="shared" si="7"/>
        <v>63.666666666666664</v>
      </c>
      <c r="H64" s="254" t="s">
        <v>2</v>
      </c>
      <c r="I64" s="254" t="s">
        <v>17</v>
      </c>
      <c r="J64" s="254">
        <v>55</v>
      </c>
    </row>
    <row r="65" spans="2:10" ht="18.75">
      <c r="B65" s="577">
        <v>34</v>
      </c>
      <c r="C65" s="577">
        <v>40</v>
      </c>
      <c r="D65" s="577">
        <v>36</v>
      </c>
      <c r="F65" s="567">
        <f t="shared" si="7"/>
        <v>36.666666666666664</v>
      </c>
      <c r="H65" s="254" t="s">
        <v>3</v>
      </c>
      <c r="I65" s="254" t="s">
        <v>22</v>
      </c>
      <c r="J65" s="254">
        <v>55</v>
      </c>
    </row>
    <row r="66" spans="2:10" ht="18.75">
      <c r="B66" s="577">
        <v>83</v>
      </c>
      <c r="C66" s="577">
        <v>73</v>
      </c>
      <c r="D66" s="577">
        <v>66</v>
      </c>
      <c r="F66" s="567">
        <f t="shared" si="7"/>
        <v>74</v>
      </c>
      <c r="H66" s="254" t="s">
        <v>4</v>
      </c>
      <c r="I66" s="254" t="s">
        <v>20</v>
      </c>
      <c r="J66" s="254">
        <v>44</v>
      </c>
    </row>
    <row r="67" spans="2:10" ht="18.75">
      <c r="B67" s="577">
        <v>22</v>
      </c>
      <c r="C67" s="577">
        <v>66</v>
      </c>
      <c r="D67" s="577">
        <v>86</v>
      </c>
      <c r="F67" s="567">
        <f t="shared" si="7"/>
        <v>58</v>
      </c>
      <c r="H67" s="254" t="s">
        <v>5</v>
      </c>
      <c r="I67" s="254" t="s">
        <v>20</v>
      </c>
      <c r="J67" s="254">
        <v>60</v>
      </c>
    </row>
    <row r="70" spans="2:10" ht="23.25">
      <c r="B70" s="629" t="s">
        <v>11</v>
      </c>
      <c r="C70" s="629" t="s">
        <v>301</v>
      </c>
      <c r="E70" s="629" t="s">
        <v>11</v>
      </c>
      <c r="F70" s="580" t="s">
        <v>777</v>
      </c>
    </row>
    <row r="71" spans="2:10" ht="18.75">
      <c r="B71" s="254" t="s">
        <v>16</v>
      </c>
      <c r="C71" s="579">
        <v>66166</v>
      </c>
      <c r="E71" s="254" t="s">
        <v>16</v>
      </c>
      <c r="F71" s="579">
        <f>AVERAGEIF(B71:B79,B71,C71:C79)</f>
        <v>55844</v>
      </c>
    </row>
    <row r="72" spans="2:10" ht="18.75">
      <c r="B72" s="254" t="s">
        <v>18</v>
      </c>
      <c r="C72" s="579">
        <v>91006</v>
      </c>
    </row>
    <row r="73" spans="2:10" ht="18.75">
      <c r="B73" s="254" t="s">
        <v>16</v>
      </c>
      <c r="C73" s="579">
        <v>82902</v>
      </c>
    </row>
    <row r="74" spans="2:10" ht="18.75">
      <c r="B74" s="254" t="s">
        <v>0</v>
      </c>
      <c r="C74" s="579">
        <v>36629</v>
      </c>
    </row>
    <row r="75" spans="2:10" ht="18.75">
      <c r="B75" s="254" t="s">
        <v>1</v>
      </c>
      <c r="C75" s="579">
        <v>80688</v>
      </c>
    </row>
    <row r="76" spans="2:10" ht="18.75">
      <c r="B76" s="254" t="s">
        <v>16</v>
      </c>
      <c r="C76" s="579">
        <v>12480</v>
      </c>
    </row>
    <row r="77" spans="2:10" ht="18.75">
      <c r="B77" s="254" t="s">
        <v>3</v>
      </c>
      <c r="C77" s="579">
        <v>97111</v>
      </c>
    </row>
    <row r="78" spans="2:10" ht="18.75">
      <c r="B78" s="254" t="s">
        <v>16</v>
      </c>
      <c r="C78" s="579">
        <v>61828</v>
      </c>
    </row>
    <row r="79" spans="2:10" ht="18.75">
      <c r="B79" s="254" t="s">
        <v>5</v>
      </c>
      <c r="C79" s="579">
        <v>63105</v>
      </c>
    </row>
    <row r="82" spans="2:5" ht="23.25">
      <c r="B82" s="629" t="s">
        <v>82</v>
      </c>
      <c r="C82" s="629" t="s">
        <v>44</v>
      </c>
      <c r="D82" s="629" t="s">
        <v>83</v>
      </c>
      <c r="E82" s="629" t="s">
        <v>84</v>
      </c>
    </row>
    <row r="83" spans="2:5" ht="18.75">
      <c r="B83" s="254" t="s">
        <v>85</v>
      </c>
      <c r="C83" s="254" t="s">
        <v>86</v>
      </c>
      <c r="D83" s="254" t="s">
        <v>63</v>
      </c>
      <c r="E83" s="254">
        <v>312</v>
      </c>
    </row>
    <row r="84" spans="2:5" ht="18.75">
      <c r="B84" s="254" t="s">
        <v>88</v>
      </c>
      <c r="C84" s="254" t="s">
        <v>63</v>
      </c>
      <c r="D84" s="254" t="s">
        <v>50</v>
      </c>
      <c r="E84" s="254">
        <v>495</v>
      </c>
    </row>
    <row r="85" spans="2:5" ht="18.75">
      <c r="B85" s="254" t="s">
        <v>89</v>
      </c>
      <c r="C85" s="254" t="s">
        <v>50</v>
      </c>
      <c r="D85" s="254">
        <v>525</v>
      </c>
      <c r="E85" s="254">
        <v>230</v>
      </c>
    </row>
    <row r="86" spans="2:5" ht="18.75">
      <c r="B86" s="254" t="s">
        <v>90</v>
      </c>
      <c r="C86" s="254" t="s">
        <v>63</v>
      </c>
      <c r="D86" s="254" t="s">
        <v>86</v>
      </c>
      <c r="E86" s="254">
        <v>399</v>
      </c>
    </row>
    <row r="87" spans="2:5" ht="18.75">
      <c r="B87" s="254" t="s">
        <v>92</v>
      </c>
      <c r="C87" s="254" t="s">
        <v>93</v>
      </c>
      <c r="D87" s="254" t="s">
        <v>63</v>
      </c>
      <c r="E87" s="254">
        <v>155</v>
      </c>
    </row>
    <row r="88" spans="2:5" ht="18.75">
      <c r="B88" s="254" t="s">
        <v>94</v>
      </c>
      <c r="C88" s="254" t="s">
        <v>63</v>
      </c>
      <c r="D88" s="254" t="s">
        <v>50</v>
      </c>
      <c r="E88" s="254">
        <v>264</v>
      </c>
    </row>
    <row r="89" spans="2:5" ht="18.75">
      <c r="B89" s="254" t="s">
        <v>95</v>
      </c>
      <c r="C89" s="254" t="s">
        <v>86</v>
      </c>
      <c r="D89" s="254">
        <v>56</v>
      </c>
      <c r="E89" s="254">
        <v>157</v>
      </c>
    </row>
    <row r="90" spans="2:5" ht="18.75">
      <c r="B90" s="254" t="s">
        <v>97</v>
      </c>
      <c r="C90" s="254" t="s">
        <v>98</v>
      </c>
      <c r="D90" s="254" t="s">
        <v>93</v>
      </c>
      <c r="E90" s="254">
        <v>276</v>
      </c>
    </row>
    <row r="91" spans="2:5" ht="18.75">
      <c r="B91" s="254" t="s">
        <v>99</v>
      </c>
      <c r="C91" s="254" t="s">
        <v>100</v>
      </c>
      <c r="D91" s="254" t="s">
        <v>63</v>
      </c>
      <c r="E91" s="254">
        <v>169</v>
      </c>
    </row>
    <row r="92" spans="2:5" ht="18.75">
      <c r="B92" s="254" t="s">
        <v>102</v>
      </c>
      <c r="C92" s="254" t="s">
        <v>103</v>
      </c>
      <c r="D92" s="254" t="s">
        <v>86</v>
      </c>
      <c r="E92" s="254">
        <v>466</v>
      </c>
    </row>
    <row r="93" spans="2:5" ht="18.75">
      <c r="B93" s="254" t="s">
        <v>104</v>
      </c>
      <c r="C93" s="254"/>
      <c r="D93" s="254">
        <v>56</v>
      </c>
      <c r="E93" s="254">
        <v>230</v>
      </c>
    </row>
    <row r="94" spans="2:5" ht="18.75">
      <c r="B94" s="254" t="s">
        <v>105</v>
      </c>
      <c r="C94" s="254" t="s">
        <v>106</v>
      </c>
      <c r="D94" s="254" t="s">
        <v>100</v>
      </c>
      <c r="E94" s="254">
        <v>340</v>
      </c>
    </row>
    <row r="95" spans="2:5" ht="18.75">
      <c r="B95" s="254" t="s">
        <v>108</v>
      </c>
      <c r="C95" s="254" t="s">
        <v>103</v>
      </c>
      <c r="D95" s="254" t="s">
        <v>103</v>
      </c>
      <c r="E95" s="254">
        <v>441</v>
      </c>
    </row>
    <row r="96" spans="2:5" ht="18.75">
      <c r="B96" s="254" t="s">
        <v>109</v>
      </c>
      <c r="C96" s="254" t="s">
        <v>93</v>
      </c>
      <c r="D96" s="254">
        <v>24</v>
      </c>
      <c r="E96" s="254">
        <v>259</v>
      </c>
    </row>
    <row r="97" spans="2:6" ht="18.75">
      <c r="B97" s="254" t="s">
        <v>110</v>
      </c>
      <c r="C97" s="254" t="s">
        <v>111</v>
      </c>
      <c r="D97" s="254" t="s">
        <v>106</v>
      </c>
      <c r="E97" s="254">
        <v>125</v>
      </c>
    </row>
    <row r="98" spans="2:6" ht="18.75">
      <c r="B98" s="254" t="s">
        <v>113</v>
      </c>
      <c r="C98" s="254" t="s">
        <v>86</v>
      </c>
      <c r="D98" s="254">
        <v>47</v>
      </c>
      <c r="E98" s="254">
        <v>444</v>
      </c>
    </row>
    <row r="99" spans="2:6" ht="18.75">
      <c r="B99" s="254" t="s">
        <v>114</v>
      </c>
      <c r="C99" s="254" t="s">
        <v>59</v>
      </c>
      <c r="D99" s="254" t="s">
        <v>63</v>
      </c>
      <c r="E99" s="254">
        <v>405</v>
      </c>
    </row>
    <row r="100" spans="2:6" ht="18.75">
      <c r="B100" s="254" t="s">
        <v>116</v>
      </c>
      <c r="C100" s="254" t="s">
        <v>111</v>
      </c>
      <c r="D100" s="254" t="s">
        <v>111</v>
      </c>
      <c r="E100" s="254">
        <v>392</v>
      </c>
    </row>
    <row r="101" spans="2:6" ht="18.75">
      <c r="B101" s="254" t="s">
        <v>117</v>
      </c>
      <c r="C101" s="254" t="s">
        <v>118</v>
      </c>
      <c r="D101" s="254">
        <v>55</v>
      </c>
      <c r="E101" s="254">
        <v>323</v>
      </c>
    </row>
    <row r="102" spans="2:6" ht="18.75">
      <c r="B102" s="254" t="s">
        <v>119</v>
      </c>
      <c r="C102" s="254" t="s">
        <v>63</v>
      </c>
      <c r="D102" s="254" t="s">
        <v>59</v>
      </c>
      <c r="E102" s="254">
        <v>386</v>
      </c>
    </row>
    <row r="104" spans="2:6" ht="23.25">
      <c r="B104" s="1151"/>
      <c r="C104" s="1152"/>
      <c r="D104" s="1153"/>
      <c r="F104" s="580" t="s">
        <v>780</v>
      </c>
    </row>
    <row r="105" spans="2:6" ht="18.75">
      <c r="B105" s="236" t="s">
        <v>85</v>
      </c>
      <c r="C105" s="236" t="s">
        <v>50</v>
      </c>
      <c r="D105" s="237">
        <v>312</v>
      </c>
      <c r="F105" s="236" t="b">
        <f>OR(C105="Water",D105&gt;250)</f>
        <v>1</v>
      </c>
    </row>
    <row r="106" spans="2:6" ht="18.75">
      <c r="B106" s="236" t="s">
        <v>88</v>
      </c>
      <c r="C106" s="236" t="s">
        <v>63</v>
      </c>
      <c r="D106" s="237">
        <v>495</v>
      </c>
      <c r="F106" s="236" t="b">
        <f t="shared" ref="F106:F120" si="8">OR(C106="Water",D106&gt;250)</f>
        <v>1</v>
      </c>
    </row>
    <row r="107" spans="2:6" ht="18.75">
      <c r="B107" s="236" t="s">
        <v>89</v>
      </c>
      <c r="C107" s="236" t="s">
        <v>50</v>
      </c>
      <c r="D107" s="237">
        <v>230</v>
      </c>
      <c r="F107" s="236" t="b">
        <f t="shared" si="8"/>
        <v>0</v>
      </c>
    </row>
    <row r="108" spans="2:6" ht="18.75">
      <c r="B108" s="236" t="s">
        <v>90</v>
      </c>
      <c r="C108" s="236" t="s">
        <v>63</v>
      </c>
      <c r="D108" s="237">
        <v>399</v>
      </c>
      <c r="F108" s="236" t="b">
        <f t="shared" si="8"/>
        <v>1</v>
      </c>
    </row>
    <row r="109" spans="2:6" ht="18.75">
      <c r="B109" s="236" t="s">
        <v>92</v>
      </c>
      <c r="C109" s="236" t="s">
        <v>63</v>
      </c>
      <c r="D109" s="237">
        <v>155</v>
      </c>
      <c r="F109" s="236" t="b">
        <f t="shared" si="8"/>
        <v>1</v>
      </c>
    </row>
    <row r="110" spans="2:6" ht="18.75">
      <c r="B110" s="236" t="s">
        <v>94</v>
      </c>
      <c r="C110" s="236" t="s">
        <v>63</v>
      </c>
      <c r="D110" s="237">
        <v>264</v>
      </c>
      <c r="F110" s="236" t="b">
        <f t="shared" si="8"/>
        <v>1</v>
      </c>
    </row>
    <row r="111" spans="2:6" ht="18.75">
      <c r="B111" s="236" t="s">
        <v>95</v>
      </c>
      <c r="C111" s="236" t="s">
        <v>50</v>
      </c>
      <c r="D111" s="237">
        <v>157</v>
      </c>
      <c r="F111" s="236" t="b">
        <f t="shared" si="8"/>
        <v>0</v>
      </c>
    </row>
    <row r="112" spans="2:6" ht="18.75">
      <c r="B112" s="236" t="s">
        <v>97</v>
      </c>
      <c r="C112" s="236" t="s">
        <v>50</v>
      </c>
      <c r="D112" s="237">
        <v>276</v>
      </c>
      <c r="F112" s="236" t="b">
        <f t="shared" si="8"/>
        <v>1</v>
      </c>
    </row>
    <row r="113" spans="2:10" ht="18.75">
      <c r="B113" s="236" t="s">
        <v>99</v>
      </c>
      <c r="C113" s="236" t="s">
        <v>59</v>
      </c>
      <c r="D113" s="237">
        <v>169</v>
      </c>
      <c r="F113" s="236" t="b">
        <f t="shared" si="8"/>
        <v>0</v>
      </c>
    </row>
    <row r="114" spans="2:10" ht="18.75">
      <c r="B114" s="236" t="s">
        <v>102</v>
      </c>
      <c r="C114" s="236" t="s">
        <v>59</v>
      </c>
      <c r="D114" s="237">
        <v>466</v>
      </c>
      <c r="F114" s="236" t="b">
        <f t="shared" si="8"/>
        <v>1</v>
      </c>
    </row>
    <row r="115" spans="2:10" ht="18.75">
      <c r="B115" s="236" t="s">
        <v>104</v>
      </c>
      <c r="C115" s="236" t="s">
        <v>63</v>
      </c>
      <c r="D115" s="237">
        <v>230</v>
      </c>
      <c r="F115" s="236" t="b">
        <f t="shared" si="8"/>
        <v>1</v>
      </c>
    </row>
    <row r="116" spans="2:10" ht="18.75">
      <c r="B116" s="236" t="s">
        <v>105</v>
      </c>
      <c r="C116" s="236" t="s">
        <v>50</v>
      </c>
      <c r="D116" s="237">
        <v>340</v>
      </c>
      <c r="F116" s="236" t="b">
        <f t="shared" si="8"/>
        <v>1</v>
      </c>
    </row>
    <row r="117" spans="2:10" ht="18.75">
      <c r="B117" s="236" t="s">
        <v>108</v>
      </c>
      <c r="C117" s="236" t="s">
        <v>59</v>
      </c>
      <c r="D117" s="237">
        <v>441</v>
      </c>
      <c r="F117" s="236" t="b">
        <f t="shared" si="8"/>
        <v>1</v>
      </c>
    </row>
    <row r="118" spans="2:10" ht="18.75">
      <c r="B118" s="236" t="s">
        <v>109</v>
      </c>
      <c r="C118" s="236" t="s">
        <v>50</v>
      </c>
      <c r="D118" s="237">
        <v>259</v>
      </c>
      <c r="F118" s="236" t="b">
        <f t="shared" si="8"/>
        <v>1</v>
      </c>
    </row>
    <row r="119" spans="2:10" ht="18.75">
      <c r="B119" s="123" t="s">
        <v>110</v>
      </c>
      <c r="C119" s="236" t="s">
        <v>59</v>
      </c>
      <c r="D119" s="237">
        <v>125</v>
      </c>
      <c r="F119" s="236" t="b">
        <f t="shared" si="8"/>
        <v>0</v>
      </c>
    </row>
    <row r="120" spans="2:10" ht="18.75">
      <c r="B120" s="385" t="s">
        <v>113</v>
      </c>
      <c r="C120" s="386" t="s">
        <v>50</v>
      </c>
      <c r="D120" s="387">
        <v>444</v>
      </c>
      <c r="F120" s="236" t="b">
        <f t="shared" si="8"/>
        <v>1</v>
      </c>
    </row>
    <row r="122" spans="2:10">
      <c r="H122" s="578">
        <v>121212</v>
      </c>
      <c r="I122" s="578">
        <v>121212</v>
      </c>
      <c r="J122" s="578" t="b">
        <f>EXACT(H122,I122)</f>
        <v>1</v>
      </c>
    </row>
    <row r="123" spans="2:10">
      <c r="B123" s="586">
        <f ca="1">TODAY()</f>
        <v>45742</v>
      </c>
      <c r="D123" s="578">
        <f ca="1">DAYS360(B124,B123)</f>
        <v>8031</v>
      </c>
      <c r="F123" s="578">
        <f ca="1">D124-D123</f>
        <v>116</v>
      </c>
      <c r="H123" s="578">
        <v>121212</v>
      </c>
      <c r="I123" s="578">
        <v>151515</v>
      </c>
      <c r="J123" s="578" t="b">
        <f>EXACT(H123,I123)</f>
        <v>0</v>
      </c>
    </row>
    <row r="124" spans="2:10">
      <c r="B124" s="586">
        <v>37595</v>
      </c>
      <c r="D124" s="578">
        <f ca="1">DATEDIF(B124,B123,"D")</f>
        <v>8147</v>
      </c>
    </row>
    <row r="126" spans="2:10">
      <c r="B126" s="578">
        <f ca="1">DATEDIF(B124,B123,"Y")</f>
        <v>22</v>
      </c>
    </row>
    <row r="127" spans="2:10">
      <c r="B127" s="578">
        <f ca="1">DATEDIF(B124,B123,"YM")</f>
        <v>3</v>
      </c>
      <c r="E127" s="586">
        <v>45611</v>
      </c>
      <c r="G127" s="578">
        <f ca="1">DAYS360(E127,E128)</f>
        <v>131</v>
      </c>
    </row>
    <row r="128" spans="2:10">
      <c r="B128" s="578">
        <f ca="1">DATEDIF(B124,B123,"MD")</f>
        <v>21</v>
      </c>
      <c r="E128" s="586">
        <f ca="1">TODAY()</f>
        <v>45742</v>
      </c>
    </row>
    <row r="129" spans="2:7">
      <c r="G129" s="578">
        <f ca="1">DATEDIF(E127,E128,"D")</f>
        <v>131</v>
      </c>
    </row>
    <row r="130" spans="2:7">
      <c r="E130" s="586">
        <v>45616</v>
      </c>
      <c r="G130" s="578">
        <f>DAYS360(E131,E130)</f>
        <v>7905</v>
      </c>
    </row>
    <row r="131" spans="2:7">
      <c r="B131" s="578" t="s">
        <v>94</v>
      </c>
      <c r="C131" s="578" t="e" cm="1">
        <f t="array" aca="1" ref="C131" ca="1">_xludf.find</f>
        <v>#NAME?</v>
      </c>
      <c r="E131" s="586">
        <v>37595</v>
      </c>
      <c r="G131" s="578">
        <f>DATEDIF(E131,E130,"D")</f>
        <v>8021</v>
      </c>
    </row>
    <row r="133" spans="2:7">
      <c r="B133" s="578">
        <f>FIND("t",B131)</f>
        <v>6</v>
      </c>
    </row>
    <row r="135" spans="2:7">
      <c r="B135" s="578">
        <v>2365.52</v>
      </c>
      <c r="C135" s="578" t="str">
        <f>FIXED(B135,0,FALSE)</f>
        <v>2,366</v>
      </c>
    </row>
    <row r="136" spans="2:7">
      <c r="B136" s="578">
        <v>2546.4899999999998</v>
      </c>
    </row>
    <row r="138" spans="2:7" ht="18.75">
      <c r="B138" s="172" t="s">
        <v>285</v>
      </c>
      <c r="C138" s="578" t="str">
        <f>LEFT(B138,8)</f>
        <v>24485666</v>
      </c>
      <c r="D138" s="578" t="str">
        <f>RIGHT(B138,8)</f>
        <v>85666552</v>
      </c>
    </row>
    <row r="139" spans="2:7" ht="18.75">
      <c r="B139" s="172" t="s">
        <v>286</v>
      </c>
      <c r="C139" s="578" t="str">
        <f t="shared" ref="C139:C140" si="9">LEFT(B139,8)</f>
        <v>55452262</v>
      </c>
      <c r="D139" s="578" t="str">
        <f t="shared" ref="D139:D140" si="10">RIGHT(B139,8)</f>
        <v>52262452</v>
      </c>
    </row>
    <row r="140" spans="2:7" ht="18.75">
      <c r="B140" s="172" t="s">
        <v>287</v>
      </c>
      <c r="C140" s="578" t="str">
        <f t="shared" si="9"/>
        <v>15542685</v>
      </c>
      <c r="D140" s="578" t="str">
        <f t="shared" si="10"/>
        <v>42685596</v>
      </c>
    </row>
    <row r="142" spans="2:7">
      <c r="B142" s="586">
        <f ca="1">TODAY()</f>
        <v>45742</v>
      </c>
    </row>
    <row r="144" spans="2:7">
      <c r="B144" s="578" t="str">
        <f ca="1">TEXT(B142,"Y")</f>
        <v>25</v>
      </c>
    </row>
    <row r="145" spans="2:8">
      <c r="B145" s="578" t="str">
        <f ca="1">TEXT(B142,"M")</f>
        <v>3</v>
      </c>
    </row>
    <row r="146" spans="2:8">
      <c r="B146" s="578" t="str">
        <f ca="1">TEXT(B142,"D")</f>
        <v>26</v>
      </c>
    </row>
    <row r="147" spans="2:8">
      <c r="B147" s="578" t="str">
        <f ca="1">TEXT(B142,"DDDD")</f>
        <v>Wednesday</v>
      </c>
    </row>
    <row r="149" spans="2:8" ht="23.25">
      <c r="B149" s="426" t="s">
        <v>299</v>
      </c>
      <c r="C149" s="343" t="s">
        <v>256</v>
      </c>
      <c r="D149" s="343" t="s">
        <v>300</v>
      </c>
      <c r="E149" s="343" t="s">
        <v>301</v>
      </c>
      <c r="G149" s="426" t="s">
        <v>299</v>
      </c>
      <c r="H149" s="343" t="s">
        <v>256</v>
      </c>
    </row>
    <row r="150" spans="2:8" ht="21">
      <c r="B150" s="425" t="s">
        <v>302</v>
      </c>
      <c r="C150" s="425" t="s">
        <v>278</v>
      </c>
      <c r="D150" s="425" t="s">
        <v>303</v>
      </c>
      <c r="E150" s="428">
        <v>455200</v>
      </c>
      <c r="G150" s="425" t="s">
        <v>316</v>
      </c>
      <c r="H150" s="326"/>
    </row>
    <row r="151" spans="2:8" ht="21">
      <c r="B151" s="326" t="s">
        <v>304</v>
      </c>
      <c r="C151" s="326" t="s">
        <v>279</v>
      </c>
      <c r="D151" s="326" t="s">
        <v>305</v>
      </c>
      <c r="E151" s="428">
        <v>8450052</v>
      </c>
    </row>
    <row r="152" spans="2:8" ht="21">
      <c r="B152" s="326" t="s">
        <v>306</v>
      </c>
      <c r="C152" s="326" t="s">
        <v>280</v>
      </c>
      <c r="D152" s="326" t="s">
        <v>307</v>
      </c>
      <c r="E152" s="428">
        <v>4025100</v>
      </c>
    </row>
    <row r="153" spans="2:8" ht="23.25">
      <c r="B153" s="326" t="s">
        <v>308</v>
      </c>
      <c r="C153" s="326" t="s">
        <v>281</v>
      </c>
      <c r="D153" s="326" t="s">
        <v>309</v>
      </c>
      <c r="E153" s="428">
        <v>5542000</v>
      </c>
      <c r="G153" s="426" t="s">
        <v>299</v>
      </c>
      <c r="H153" s="343" t="s">
        <v>300</v>
      </c>
    </row>
    <row r="154" spans="2:8" ht="21">
      <c r="B154" s="326" t="s">
        <v>310</v>
      </c>
      <c r="C154" s="326" t="s">
        <v>282</v>
      </c>
      <c r="D154" s="326" t="s">
        <v>311</v>
      </c>
      <c r="E154" s="428">
        <v>100050</v>
      </c>
      <c r="G154" s="425" t="s">
        <v>310</v>
      </c>
      <c r="H154" s="326" t="str">
        <f>LOOKUP(G154,B149:B159,D149:D159)</f>
        <v>SEO Manager</v>
      </c>
    </row>
    <row r="155" spans="2:8" ht="21">
      <c r="B155" s="326" t="s">
        <v>312</v>
      </c>
      <c r="C155" s="326" t="s">
        <v>283</v>
      </c>
      <c r="D155" s="326" t="s">
        <v>313</v>
      </c>
      <c r="E155" s="428">
        <v>52000</v>
      </c>
    </row>
    <row r="156" spans="2:8" ht="23.25">
      <c r="B156" s="326" t="s">
        <v>314</v>
      </c>
      <c r="C156" s="326" t="s">
        <v>284</v>
      </c>
      <c r="D156" s="326" t="s">
        <v>315</v>
      </c>
      <c r="E156" s="428">
        <v>450050</v>
      </c>
      <c r="G156" s="426" t="s">
        <v>299</v>
      </c>
      <c r="H156" s="343" t="s">
        <v>301</v>
      </c>
    </row>
    <row r="157" spans="2:8" ht="21">
      <c r="B157" s="326" t="s">
        <v>316</v>
      </c>
      <c r="C157" s="326" t="s">
        <v>317</v>
      </c>
      <c r="D157" s="326" t="s">
        <v>318</v>
      </c>
      <c r="E157" s="428">
        <v>5400000</v>
      </c>
      <c r="G157" s="425" t="s">
        <v>310</v>
      </c>
      <c r="H157" s="428">
        <f>LOOKUP(G157,B149:B159,E149:E159)</f>
        <v>100050</v>
      </c>
    </row>
    <row r="158" spans="2:8" ht="21">
      <c r="B158" s="326" t="s">
        <v>319</v>
      </c>
      <c r="C158" s="326" t="s">
        <v>320</v>
      </c>
      <c r="D158" s="326" t="s">
        <v>321</v>
      </c>
      <c r="E158" s="428">
        <v>3452000</v>
      </c>
    </row>
    <row r="159" spans="2:8" ht="21">
      <c r="B159" s="326" t="s">
        <v>322</v>
      </c>
      <c r="C159" s="326" t="s">
        <v>323</v>
      </c>
      <c r="D159" s="326" t="s">
        <v>324</v>
      </c>
      <c r="E159" s="428">
        <v>80008</v>
      </c>
    </row>
    <row r="161" spans="2:5" ht="23.25">
      <c r="B161" s="426" t="s">
        <v>299</v>
      </c>
      <c r="C161" s="343" t="s">
        <v>256</v>
      </c>
    </row>
    <row r="162" spans="2:5" ht="18.75">
      <c r="B162" s="326" t="s">
        <v>308</v>
      </c>
      <c r="C162" s="326" t="str">
        <f>LOOKUP(B162,B149:C159)</f>
        <v>Shalini Dhiman</v>
      </c>
    </row>
    <row r="164" spans="2:5" ht="23.25">
      <c r="B164" s="426" t="s">
        <v>299</v>
      </c>
      <c r="C164" s="343" t="s">
        <v>300</v>
      </c>
    </row>
    <row r="165" spans="2:5" ht="18.75">
      <c r="B165" s="326" t="s">
        <v>308</v>
      </c>
      <c r="C165" s="326" t="str">
        <f>LOOKUP(B165,B149:D159)</f>
        <v>Financial Manager</v>
      </c>
    </row>
    <row r="167" spans="2:5" ht="23.25">
      <c r="B167" s="426" t="s">
        <v>299</v>
      </c>
      <c r="C167" s="343" t="s">
        <v>301</v>
      </c>
    </row>
    <row r="168" spans="2:5" ht="21">
      <c r="B168" s="326" t="s">
        <v>308</v>
      </c>
      <c r="C168" s="428">
        <f>LOOKUP(B168,B149:E159)</f>
        <v>5542000</v>
      </c>
    </row>
    <row r="170" spans="2:5" ht="23.25">
      <c r="B170" s="426" t="s">
        <v>299</v>
      </c>
      <c r="C170" s="343" t="s">
        <v>256</v>
      </c>
      <c r="D170" s="343" t="s">
        <v>300</v>
      </c>
      <c r="E170" s="343" t="s">
        <v>301</v>
      </c>
    </row>
    <row r="171" spans="2:5" ht="18.75">
      <c r="B171" s="326" t="s">
        <v>308</v>
      </c>
    </row>
    <row r="174" spans="2:5" ht="23.25">
      <c r="B174" s="426" t="s">
        <v>299</v>
      </c>
      <c r="C174" s="343" t="s">
        <v>256</v>
      </c>
      <c r="D174" s="343" t="s">
        <v>300</v>
      </c>
      <c r="E174" s="343" t="s">
        <v>301</v>
      </c>
    </row>
    <row r="175" spans="2:5" ht="21">
      <c r="B175" s="425" t="s">
        <v>302</v>
      </c>
      <c r="C175" s="425" t="s">
        <v>278</v>
      </c>
      <c r="D175" s="425" t="s">
        <v>303</v>
      </c>
      <c r="E175" s="428">
        <v>455200</v>
      </c>
    </row>
    <row r="176" spans="2:5" ht="21">
      <c r="B176" s="326" t="s">
        <v>304</v>
      </c>
      <c r="C176" s="326" t="s">
        <v>279</v>
      </c>
      <c r="D176" s="326" t="s">
        <v>305</v>
      </c>
      <c r="E176" s="428">
        <v>8450052</v>
      </c>
    </row>
    <row r="177" spans="2:7" ht="21">
      <c r="B177" s="326" t="s">
        <v>306</v>
      </c>
      <c r="C177" s="326" t="s">
        <v>280</v>
      </c>
      <c r="D177" s="326" t="s">
        <v>307</v>
      </c>
      <c r="E177" s="428">
        <v>4025100</v>
      </c>
    </row>
    <row r="178" spans="2:7" ht="21">
      <c r="B178" s="326" t="s">
        <v>308</v>
      </c>
      <c r="C178" s="326" t="s">
        <v>281</v>
      </c>
      <c r="D178" s="326" t="s">
        <v>309</v>
      </c>
      <c r="E178" s="428">
        <v>5542000</v>
      </c>
    </row>
    <row r="179" spans="2:7" ht="21">
      <c r="B179" s="326" t="s">
        <v>310</v>
      </c>
      <c r="C179" s="326" t="s">
        <v>282</v>
      </c>
      <c r="D179" s="326" t="s">
        <v>311</v>
      </c>
      <c r="E179" s="428">
        <v>100050</v>
      </c>
    </row>
    <row r="180" spans="2:7" ht="21">
      <c r="B180" s="326" t="s">
        <v>312</v>
      </c>
      <c r="C180" s="326" t="s">
        <v>283</v>
      </c>
      <c r="D180" s="326" t="s">
        <v>313</v>
      </c>
      <c r="E180" s="428">
        <v>52000</v>
      </c>
    </row>
    <row r="181" spans="2:7" ht="21">
      <c r="B181" s="326" t="s">
        <v>314</v>
      </c>
      <c r="C181" s="326" t="s">
        <v>284</v>
      </c>
      <c r="D181" s="326" t="s">
        <v>315</v>
      </c>
      <c r="E181" s="428">
        <v>450050</v>
      </c>
    </row>
    <row r="182" spans="2:7" ht="21">
      <c r="B182" s="326" t="s">
        <v>316</v>
      </c>
      <c r="C182" s="326" t="s">
        <v>317</v>
      </c>
      <c r="D182" s="326" t="s">
        <v>318</v>
      </c>
      <c r="E182" s="428">
        <v>5400000</v>
      </c>
    </row>
    <row r="183" spans="2:7" ht="21">
      <c r="B183" s="326" t="s">
        <v>319</v>
      </c>
      <c r="C183" s="326" t="s">
        <v>320</v>
      </c>
      <c r="D183" s="326" t="s">
        <v>321</v>
      </c>
      <c r="E183" s="428">
        <v>3452000</v>
      </c>
    </row>
    <row r="184" spans="2:7" ht="21">
      <c r="B184" s="326" t="s">
        <v>322</v>
      </c>
      <c r="C184" s="326" t="s">
        <v>323</v>
      </c>
      <c r="D184" s="326" t="s">
        <v>324</v>
      </c>
      <c r="E184" s="428">
        <v>80008</v>
      </c>
    </row>
    <row r="187" spans="2:7" ht="23.25">
      <c r="B187" s="426" t="s">
        <v>299</v>
      </c>
      <c r="C187" s="343" t="s">
        <v>256</v>
      </c>
      <c r="D187" s="343" t="s">
        <v>300</v>
      </c>
      <c r="E187" s="343" t="s">
        <v>301</v>
      </c>
    </row>
    <row r="188" spans="2:7" ht="21">
      <c r="B188" s="326" t="s">
        <v>310</v>
      </c>
      <c r="C188" s="326" t="str">
        <f>LOOKUP($B$188,$B$174:C184)</f>
        <v>Aayush Sharma</v>
      </c>
      <c r="D188" s="326" t="str">
        <f>LOOKUP($B$188,$B$174:D184)</f>
        <v>SEO Manager</v>
      </c>
      <c r="E188" s="428">
        <f>LOOKUP($B$188,$B$174:E184)</f>
        <v>100050</v>
      </c>
    </row>
    <row r="190" spans="2:7" ht="23.25">
      <c r="B190" s="426" t="s">
        <v>299</v>
      </c>
      <c r="C190" s="172" t="s">
        <v>302</v>
      </c>
      <c r="D190" s="172" t="s">
        <v>304</v>
      </c>
      <c r="E190" s="172" t="s">
        <v>306</v>
      </c>
      <c r="F190" s="172" t="s">
        <v>308</v>
      </c>
      <c r="G190" s="172" t="s">
        <v>310</v>
      </c>
    </row>
    <row r="191" spans="2:7" ht="23.25">
      <c r="B191" s="343" t="s">
        <v>256</v>
      </c>
      <c r="C191" s="326" t="s">
        <v>278</v>
      </c>
      <c r="D191" s="326" t="s">
        <v>279</v>
      </c>
      <c r="E191" s="326" t="s">
        <v>280</v>
      </c>
      <c r="F191" s="326" t="s">
        <v>281</v>
      </c>
      <c r="G191" s="326" t="s">
        <v>282</v>
      </c>
    </row>
    <row r="192" spans="2:7" ht="23.25">
      <c r="B192" s="343" t="s">
        <v>300</v>
      </c>
      <c r="C192" s="326" t="s">
        <v>303</v>
      </c>
      <c r="D192" s="326" t="s">
        <v>305</v>
      </c>
      <c r="E192" s="326" t="s">
        <v>307</v>
      </c>
      <c r="F192" s="326" t="s">
        <v>309</v>
      </c>
      <c r="G192" s="326" t="s">
        <v>311</v>
      </c>
    </row>
    <row r="193" spans="2:7" ht="23.25">
      <c r="B193" s="343" t="s">
        <v>301</v>
      </c>
      <c r="C193" s="428">
        <v>455200</v>
      </c>
      <c r="D193" s="428">
        <v>8450052</v>
      </c>
      <c r="E193" s="428">
        <v>4025100</v>
      </c>
      <c r="F193" s="428">
        <v>5542000</v>
      </c>
      <c r="G193" s="428">
        <v>100050</v>
      </c>
    </row>
    <row r="195" spans="2:7" ht="23.25">
      <c r="B195" s="426" t="s">
        <v>299</v>
      </c>
      <c r="C195" s="172" t="s">
        <v>306</v>
      </c>
    </row>
    <row r="196" spans="2:7" ht="23.25">
      <c r="B196" s="343" t="s">
        <v>256</v>
      </c>
      <c r="C196" s="326" t="str">
        <f>LOOKUP(C195,B190:G191)</f>
        <v xml:space="preserve">Priya Saini </v>
      </c>
    </row>
    <row r="199" spans="2:7" ht="23.25">
      <c r="B199" s="327" t="s">
        <v>328</v>
      </c>
      <c r="C199" s="174" t="s">
        <v>256</v>
      </c>
      <c r="D199" s="328" t="s">
        <v>329</v>
      </c>
      <c r="F199" s="327" t="s">
        <v>328</v>
      </c>
      <c r="G199" s="174" t="s">
        <v>256</v>
      </c>
    </row>
    <row r="200" spans="2:7" ht="21">
      <c r="B200" s="329" t="s">
        <v>330</v>
      </c>
      <c r="C200" s="326" t="s">
        <v>278</v>
      </c>
      <c r="D200" s="330">
        <v>455200</v>
      </c>
      <c r="F200" s="329" t="s">
        <v>333</v>
      </c>
      <c r="G200" s="326" t="str">
        <f>VLOOKUP(F200,B199:D209,2,0)</f>
        <v>Shalini Dhiman</v>
      </c>
    </row>
    <row r="201" spans="2:7" ht="21">
      <c r="B201" s="329" t="s">
        <v>331</v>
      </c>
      <c r="C201" s="326" t="s">
        <v>279</v>
      </c>
      <c r="D201" s="330">
        <v>8450052</v>
      </c>
    </row>
    <row r="202" spans="2:7" ht="21">
      <c r="B202" s="329" t="s">
        <v>332</v>
      </c>
      <c r="C202" s="326" t="s">
        <v>280</v>
      </c>
      <c r="D202" s="330">
        <v>4025100</v>
      </c>
    </row>
    <row r="203" spans="2:7" ht="21">
      <c r="B203" s="329" t="s">
        <v>333</v>
      </c>
      <c r="C203" s="326" t="s">
        <v>281</v>
      </c>
      <c r="D203" s="330">
        <v>5542000</v>
      </c>
    </row>
    <row r="204" spans="2:7" ht="21">
      <c r="B204" s="329" t="s">
        <v>334</v>
      </c>
      <c r="C204" s="326" t="s">
        <v>282</v>
      </c>
      <c r="D204" s="330">
        <v>100050</v>
      </c>
    </row>
    <row r="205" spans="2:7" ht="21">
      <c r="B205" s="329" t="s">
        <v>335</v>
      </c>
      <c r="C205" s="326" t="s">
        <v>283</v>
      </c>
      <c r="D205" s="330">
        <v>52000</v>
      </c>
    </row>
    <row r="206" spans="2:7" ht="21">
      <c r="B206" s="329" t="s">
        <v>336</v>
      </c>
      <c r="C206" s="326" t="s">
        <v>284</v>
      </c>
      <c r="D206" s="330">
        <v>450050</v>
      </c>
    </row>
    <row r="207" spans="2:7" ht="21">
      <c r="B207" s="329" t="s">
        <v>337</v>
      </c>
      <c r="C207" s="326" t="s">
        <v>317</v>
      </c>
      <c r="D207" s="330">
        <v>5400000</v>
      </c>
    </row>
    <row r="208" spans="2:7" ht="21">
      <c r="B208" s="329" t="s">
        <v>338</v>
      </c>
      <c r="C208" s="326" t="s">
        <v>320</v>
      </c>
      <c r="D208" s="330">
        <v>3452000</v>
      </c>
    </row>
    <row r="209" spans="2:5" ht="21">
      <c r="B209" s="331" t="s">
        <v>339</v>
      </c>
      <c r="C209" s="332" t="s">
        <v>323</v>
      </c>
      <c r="D209" s="333">
        <v>80008</v>
      </c>
    </row>
    <row r="212" spans="2:5" ht="23.25">
      <c r="B212" s="426" t="s">
        <v>299</v>
      </c>
      <c r="C212" s="343" t="s">
        <v>256</v>
      </c>
      <c r="D212" s="343" t="s">
        <v>300</v>
      </c>
      <c r="E212" s="343" t="s">
        <v>301</v>
      </c>
    </row>
    <row r="213" spans="2:5" ht="21">
      <c r="B213" s="425" t="s">
        <v>302</v>
      </c>
      <c r="C213" s="425" t="s">
        <v>278</v>
      </c>
      <c r="D213" s="425" t="s">
        <v>303</v>
      </c>
      <c r="E213" s="428">
        <v>455200</v>
      </c>
    </row>
    <row r="214" spans="2:5" ht="21">
      <c r="B214" s="326" t="s">
        <v>304</v>
      </c>
      <c r="C214" s="326" t="s">
        <v>279</v>
      </c>
      <c r="D214" s="326" t="s">
        <v>305</v>
      </c>
      <c r="E214" s="428">
        <v>8450052</v>
      </c>
    </row>
    <row r="215" spans="2:5" ht="21">
      <c r="B215" s="326" t="s">
        <v>306</v>
      </c>
      <c r="C215" s="326" t="s">
        <v>280</v>
      </c>
      <c r="D215" s="326" t="s">
        <v>307</v>
      </c>
      <c r="E215" s="428">
        <v>4025100</v>
      </c>
    </row>
    <row r="216" spans="2:5" ht="21">
      <c r="B216" s="326" t="s">
        <v>308</v>
      </c>
      <c r="C216" s="326" t="s">
        <v>281</v>
      </c>
      <c r="D216" s="326" t="s">
        <v>309</v>
      </c>
      <c r="E216" s="428">
        <v>5542000</v>
      </c>
    </row>
    <row r="217" spans="2:5" ht="21">
      <c r="B217" s="326" t="s">
        <v>310</v>
      </c>
      <c r="C217" s="326" t="s">
        <v>282</v>
      </c>
      <c r="D217" s="326" t="s">
        <v>311</v>
      </c>
      <c r="E217" s="428">
        <v>100050</v>
      </c>
    </row>
    <row r="218" spans="2:5" ht="21">
      <c r="B218" s="326" t="s">
        <v>312</v>
      </c>
      <c r="C218" s="326" t="s">
        <v>283</v>
      </c>
      <c r="D218" s="326" t="s">
        <v>313</v>
      </c>
      <c r="E218" s="428">
        <v>52000</v>
      </c>
    </row>
    <row r="219" spans="2:5" ht="21">
      <c r="B219" s="326" t="s">
        <v>314</v>
      </c>
      <c r="C219" s="326" t="s">
        <v>284</v>
      </c>
      <c r="D219" s="326" t="s">
        <v>315</v>
      </c>
      <c r="E219" s="428">
        <v>450050</v>
      </c>
    </row>
    <row r="220" spans="2:5" ht="21">
      <c r="B220" s="326" t="s">
        <v>316</v>
      </c>
      <c r="C220" s="326" t="s">
        <v>317</v>
      </c>
      <c r="D220" s="326" t="s">
        <v>318</v>
      </c>
      <c r="E220" s="428">
        <v>5400000</v>
      </c>
    </row>
    <row r="221" spans="2:5" ht="21">
      <c r="B221" s="326" t="s">
        <v>319</v>
      </c>
      <c r="C221" s="326" t="s">
        <v>320</v>
      </c>
      <c r="D221" s="326" t="s">
        <v>321</v>
      </c>
      <c r="E221" s="428">
        <v>3452000</v>
      </c>
    </row>
    <row r="222" spans="2:5" ht="21">
      <c r="B222" s="326" t="s">
        <v>322</v>
      </c>
      <c r="C222" s="326" t="s">
        <v>323</v>
      </c>
      <c r="D222" s="326" t="s">
        <v>324</v>
      </c>
      <c r="E222" s="428">
        <v>80008</v>
      </c>
    </row>
    <row r="224" spans="2:5" ht="23.25">
      <c r="B224" s="426" t="s">
        <v>299</v>
      </c>
      <c r="C224" s="343" t="s">
        <v>256</v>
      </c>
      <c r="D224" s="343" t="s">
        <v>300</v>
      </c>
      <c r="E224" s="343" t="s">
        <v>301</v>
      </c>
    </row>
    <row r="225" spans="2:8" ht="21">
      <c r="B225" s="425" t="s">
        <v>306</v>
      </c>
      <c r="C225" s="326" t="str">
        <f>VLOOKUP(B225,B212:E222,2,FALSE)</f>
        <v xml:space="preserve">Priya Saini </v>
      </c>
      <c r="D225" s="326" t="str">
        <f t="shared" ref="D225:E225" si="11">VLOOKUP(C225,C212:F222,2,FALSE)</f>
        <v>Web Devloper</v>
      </c>
      <c r="E225" s="428">
        <f t="shared" si="11"/>
        <v>4025100</v>
      </c>
    </row>
    <row r="228" spans="2:8" ht="23.25">
      <c r="B228" s="426" t="s">
        <v>299</v>
      </c>
      <c r="C228" s="343" t="s">
        <v>256</v>
      </c>
      <c r="D228" s="343" t="s">
        <v>300</v>
      </c>
      <c r="E228" s="343" t="s">
        <v>301</v>
      </c>
      <c r="G228" s="426" t="s">
        <v>299</v>
      </c>
      <c r="H228" s="343" t="s">
        <v>256</v>
      </c>
    </row>
    <row r="229" spans="2:8" ht="21">
      <c r="B229" s="425" t="s">
        <v>302</v>
      </c>
      <c r="C229" s="425" t="s">
        <v>278</v>
      </c>
      <c r="D229" s="425" t="s">
        <v>303</v>
      </c>
      <c r="E229" s="428">
        <v>455200</v>
      </c>
      <c r="G229" s="425" t="s">
        <v>306</v>
      </c>
      <c r="H229" s="326" t="str">
        <f>_xlfn.XLOOKUP(G229,B228:B238,C228:C238,"Data_Not_Found",0)</f>
        <v xml:space="preserve">Priya Saini </v>
      </c>
    </row>
    <row r="230" spans="2:8" ht="21">
      <c r="B230" s="326" t="s">
        <v>304</v>
      </c>
      <c r="C230" s="326" t="s">
        <v>279</v>
      </c>
      <c r="D230" s="326" t="s">
        <v>305</v>
      </c>
      <c r="E230" s="428">
        <v>8450052</v>
      </c>
    </row>
    <row r="231" spans="2:8" ht="23.25">
      <c r="B231" s="326" t="s">
        <v>306</v>
      </c>
      <c r="C231" s="326" t="s">
        <v>280</v>
      </c>
      <c r="D231" s="326" t="s">
        <v>307</v>
      </c>
      <c r="E231" s="428">
        <v>4025100</v>
      </c>
      <c r="G231" s="426" t="s">
        <v>299</v>
      </c>
      <c r="H231" s="343" t="s">
        <v>256</v>
      </c>
    </row>
    <row r="232" spans="2:8" ht="21">
      <c r="B232" s="326" t="s">
        <v>308</v>
      </c>
      <c r="C232" s="326" t="s">
        <v>281</v>
      </c>
      <c r="D232" s="326" t="s">
        <v>309</v>
      </c>
      <c r="E232" s="428">
        <v>5542000</v>
      </c>
      <c r="G232" s="425" t="s">
        <v>344</v>
      </c>
      <c r="H232" s="326" t="str">
        <f>_xlfn.XLOOKUP(G232,B231:B241,C231:C241,"Data_Not_Found",0)</f>
        <v>Data_Not_Found</v>
      </c>
    </row>
    <row r="233" spans="2:8" ht="21">
      <c r="B233" s="326" t="s">
        <v>310</v>
      </c>
      <c r="C233" s="326" t="s">
        <v>282</v>
      </c>
      <c r="D233" s="326" t="s">
        <v>311</v>
      </c>
      <c r="E233" s="428">
        <v>100050</v>
      </c>
    </row>
    <row r="234" spans="2:8" ht="21">
      <c r="B234" s="326" t="s">
        <v>312</v>
      </c>
      <c r="C234" s="326" t="s">
        <v>283</v>
      </c>
      <c r="D234" s="326" t="s">
        <v>313</v>
      </c>
      <c r="E234" s="428">
        <v>52000</v>
      </c>
    </row>
    <row r="235" spans="2:8" ht="21">
      <c r="B235" s="326" t="s">
        <v>314</v>
      </c>
      <c r="C235" s="326" t="s">
        <v>284</v>
      </c>
      <c r="D235" s="326" t="s">
        <v>315</v>
      </c>
      <c r="E235" s="428">
        <v>450050</v>
      </c>
    </row>
    <row r="236" spans="2:8" ht="21">
      <c r="B236" s="326" t="s">
        <v>316</v>
      </c>
      <c r="C236" s="326" t="s">
        <v>317</v>
      </c>
      <c r="D236" s="326" t="s">
        <v>318</v>
      </c>
      <c r="E236" s="428">
        <v>5400000</v>
      </c>
    </row>
    <row r="237" spans="2:8" ht="21">
      <c r="B237" s="326" t="s">
        <v>319</v>
      </c>
      <c r="C237" s="326" t="s">
        <v>320</v>
      </c>
      <c r="D237" s="326" t="s">
        <v>321</v>
      </c>
      <c r="E237" s="428">
        <v>3452000</v>
      </c>
    </row>
    <row r="238" spans="2:8" ht="21">
      <c r="B238" s="326" t="s">
        <v>322</v>
      </c>
      <c r="C238" s="326" t="s">
        <v>323</v>
      </c>
      <c r="D238" s="326" t="s">
        <v>324</v>
      </c>
      <c r="E238" s="428">
        <v>80008</v>
      </c>
    </row>
    <row r="241" spans="2:9" ht="23.25">
      <c r="B241" s="426" t="s">
        <v>299</v>
      </c>
      <c r="C241" s="326" t="s">
        <v>302</v>
      </c>
      <c r="D241" s="326" t="s">
        <v>304</v>
      </c>
      <c r="E241" s="326" t="s">
        <v>306</v>
      </c>
      <c r="F241" s="326" t="s">
        <v>308</v>
      </c>
      <c r="G241" s="326" t="s">
        <v>310</v>
      </c>
    </row>
    <row r="242" spans="2:9" ht="23.25">
      <c r="B242" s="343" t="s">
        <v>256</v>
      </c>
      <c r="C242" s="326" t="s">
        <v>278</v>
      </c>
      <c r="D242" s="326" t="s">
        <v>279</v>
      </c>
      <c r="E242" s="326" t="s">
        <v>280</v>
      </c>
      <c r="F242" s="326" t="s">
        <v>281</v>
      </c>
      <c r="G242" s="326" t="s">
        <v>282</v>
      </c>
    </row>
    <row r="243" spans="2:9" ht="23.25">
      <c r="B243" s="343" t="s">
        <v>300</v>
      </c>
      <c r="C243" s="326" t="s">
        <v>303</v>
      </c>
      <c r="D243" s="326" t="s">
        <v>305</v>
      </c>
      <c r="E243" s="326" t="s">
        <v>307</v>
      </c>
      <c r="F243" s="326" t="s">
        <v>309</v>
      </c>
      <c r="G243" s="326" t="s">
        <v>311</v>
      </c>
    </row>
    <row r="244" spans="2:9" ht="23.25">
      <c r="B244" s="343" t="s">
        <v>301</v>
      </c>
      <c r="C244" s="428">
        <v>455200</v>
      </c>
      <c r="D244" s="428">
        <v>8450052</v>
      </c>
      <c r="E244" s="428">
        <v>4025100</v>
      </c>
      <c r="F244" s="428">
        <v>5542000</v>
      </c>
      <c r="G244" s="428">
        <v>100050</v>
      </c>
    </row>
    <row r="246" spans="2:9" ht="23.25">
      <c r="B246" s="426" t="s">
        <v>299</v>
      </c>
      <c r="C246" s="326" t="s">
        <v>308</v>
      </c>
    </row>
    <row r="247" spans="2:9" ht="23.25">
      <c r="B247" s="343" t="s">
        <v>256</v>
      </c>
      <c r="C247" s="326" t="str">
        <f>HLOOKUP(C246,B241:G244,2,FALSE)</f>
        <v>Shalini Dhiman</v>
      </c>
      <c r="G247"/>
      <c r="H247"/>
      <c r="I247"/>
    </row>
    <row r="248" spans="2:9" ht="23.25">
      <c r="B248" s="343" t="s">
        <v>300</v>
      </c>
      <c r="C248" s="326" t="str">
        <f t="shared" ref="C248:C250" si="12">HLOOKUP(C247,B242:G245,2,FALSE)</f>
        <v>Financial Manager</v>
      </c>
    </row>
    <row r="249" spans="2:9" ht="23.25">
      <c r="B249" s="343" t="s">
        <v>301</v>
      </c>
      <c r="C249" s="428">
        <f t="shared" si="12"/>
        <v>5542000</v>
      </c>
    </row>
    <row r="250" spans="2:9">
      <c r="C250"/>
    </row>
    <row r="258" spans="2:7" ht="23.25">
      <c r="B258" s="343" t="s">
        <v>11</v>
      </c>
      <c r="C258" s="343" t="s">
        <v>781</v>
      </c>
      <c r="D258" s="343" t="s">
        <v>782</v>
      </c>
      <c r="E258" s="343" t="s">
        <v>783</v>
      </c>
      <c r="F258" s="343" t="s">
        <v>36</v>
      </c>
    </row>
    <row r="259" spans="2:7" ht="18.75">
      <c r="B259" s="425" t="s">
        <v>278</v>
      </c>
      <c r="C259" s="326" t="s">
        <v>784</v>
      </c>
      <c r="D259" s="326" t="s">
        <v>785</v>
      </c>
      <c r="E259" s="326">
        <v>47</v>
      </c>
      <c r="F259" s="172" t="str">
        <f>IF(E259&gt;25,"Pass",IF(E259&lt;20,"Fail","Waiting"))</f>
        <v>Pass</v>
      </c>
      <c r="G259" s="578" t="e">
        <f>IF("Waiting",IF(E259&gt;25,"Pass",IF(E259&lt;20,"Fail")))</f>
        <v>#VALUE!</v>
      </c>
    </row>
    <row r="260" spans="2:7" ht="18.75">
      <c r="B260" s="326" t="s">
        <v>279</v>
      </c>
      <c r="C260" s="326" t="s">
        <v>786</v>
      </c>
      <c r="D260" s="326" t="s">
        <v>787</v>
      </c>
      <c r="E260" s="326">
        <v>27</v>
      </c>
      <c r="F260" s="172" t="str">
        <f t="shared" ref="F260:F268" si="13">IF(E260&gt;25,"Pass",IF(E260&lt;20,"Fail","Waiting"))</f>
        <v>Pass</v>
      </c>
      <c r="G260" s="578" t="e">
        <f t="shared" ref="G260:G268" si="14">IF("Waiting",IF(E260&gt;25,"Pass",IF(E260&lt;20,"Fail")))</f>
        <v>#VALUE!</v>
      </c>
    </row>
    <row r="261" spans="2:7" ht="18.75">
      <c r="B261" s="326" t="s">
        <v>280</v>
      </c>
      <c r="C261" s="326" t="s">
        <v>784</v>
      </c>
      <c r="D261" s="326" t="s">
        <v>785</v>
      </c>
      <c r="E261" s="326">
        <v>23</v>
      </c>
      <c r="F261" s="172" t="str">
        <f t="shared" si="13"/>
        <v>Waiting</v>
      </c>
      <c r="G261" s="578" t="e">
        <f t="shared" si="14"/>
        <v>#VALUE!</v>
      </c>
    </row>
    <row r="262" spans="2:7" ht="18.75">
      <c r="B262" s="326" t="s">
        <v>281</v>
      </c>
      <c r="C262" s="326" t="s">
        <v>786</v>
      </c>
      <c r="D262" s="326" t="s">
        <v>787</v>
      </c>
      <c r="E262" s="326">
        <v>18</v>
      </c>
      <c r="F262" s="172" t="str">
        <f t="shared" si="13"/>
        <v>Fail</v>
      </c>
      <c r="G262" s="578" t="e">
        <f t="shared" si="14"/>
        <v>#VALUE!</v>
      </c>
    </row>
    <row r="263" spans="2:7" ht="18.75">
      <c r="B263" s="326" t="s">
        <v>282</v>
      </c>
      <c r="C263" s="326" t="s">
        <v>786</v>
      </c>
      <c r="D263" s="326" t="s">
        <v>785</v>
      </c>
      <c r="E263" s="326">
        <v>26</v>
      </c>
      <c r="F263" s="172" t="str">
        <f t="shared" si="13"/>
        <v>Pass</v>
      </c>
      <c r="G263" s="578" t="e">
        <f t="shared" si="14"/>
        <v>#VALUE!</v>
      </c>
    </row>
    <row r="264" spans="2:7" ht="18.75">
      <c r="B264" s="326" t="s">
        <v>283</v>
      </c>
      <c r="C264" s="326" t="s">
        <v>784</v>
      </c>
      <c r="D264" s="326" t="s">
        <v>785</v>
      </c>
      <c r="E264" s="326">
        <v>49</v>
      </c>
      <c r="F264" s="172" t="str">
        <f t="shared" si="13"/>
        <v>Pass</v>
      </c>
      <c r="G264" s="578" t="e">
        <f t="shared" si="14"/>
        <v>#VALUE!</v>
      </c>
    </row>
    <row r="265" spans="2:7" ht="18.75">
      <c r="B265" s="326" t="s">
        <v>284</v>
      </c>
      <c r="C265" s="326" t="s">
        <v>784</v>
      </c>
      <c r="D265" s="326" t="s">
        <v>787</v>
      </c>
      <c r="E265" s="326">
        <v>48</v>
      </c>
      <c r="F265" s="172" t="str">
        <f t="shared" si="13"/>
        <v>Pass</v>
      </c>
      <c r="G265" s="578" t="e">
        <f t="shared" si="14"/>
        <v>#VALUE!</v>
      </c>
    </row>
    <row r="266" spans="2:7" ht="18.75">
      <c r="B266" s="326" t="s">
        <v>317</v>
      </c>
      <c r="C266" s="326" t="s">
        <v>786</v>
      </c>
      <c r="D266" s="326" t="s">
        <v>785</v>
      </c>
      <c r="E266" s="326">
        <v>28</v>
      </c>
      <c r="F266" s="172" t="str">
        <f t="shared" si="13"/>
        <v>Pass</v>
      </c>
      <c r="G266" s="578" t="e">
        <f t="shared" si="14"/>
        <v>#VALUE!</v>
      </c>
    </row>
    <row r="267" spans="2:7" ht="18.75">
      <c r="B267" s="326" t="s">
        <v>320</v>
      </c>
      <c r="C267" s="326" t="s">
        <v>784</v>
      </c>
      <c r="D267" s="326" t="s">
        <v>785</v>
      </c>
      <c r="E267" s="326">
        <v>15</v>
      </c>
      <c r="F267" s="172" t="str">
        <f t="shared" si="13"/>
        <v>Fail</v>
      </c>
      <c r="G267" s="578" t="e">
        <f t="shared" si="14"/>
        <v>#VALUE!</v>
      </c>
    </row>
    <row r="268" spans="2:7" ht="18.75">
      <c r="B268" s="326" t="s">
        <v>323</v>
      </c>
      <c r="C268" s="326" t="s">
        <v>786</v>
      </c>
      <c r="D268" s="326" t="s">
        <v>787</v>
      </c>
      <c r="E268" s="326">
        <v>42</v>
      </c>
      <c r="F268" s="172" t="str">
        <f t="shared" si="13"/>
        <v>Pass</v>
      </c>
      <c r="G268" s="578" t="e">
        <f t="shared" si="14"/>
        <v>#VALUE!</v>
      </c>
    </row>
    <row r="271" spans="2:7">
      <c r="B271" s="578" t="str">
        <f>IF(E259&gt;25,"Pass",IF(E259&lt;20,"Fail","Waiting"))</f>
        <v>Pass</v>
      </c>
    </row>
    <row r="273" spans="1:8" ht="21">
      <c r="B273" s="588" t="s">
        <v>256</v>
      </c>
      <c r="C273" s="589" t="s">
        <v>300</v>
      </c>
      <c r="D273" s="590" t="s">
        <v>301</v>
      </c>
    </row>
    <row r="274" spans="1:8" ht="21">
      <c r="B274" s="433" t="s">
        <v>278</v>
      </c>
      <c r="C274" s="591" t="s">
        <v>513</v>
      </c>
      <c r="D274" s="592">
        <v>6915482</v>
      </c>
      <c r="F274" s="578" t="str" cm="1">
        <f t="array" ref="F274:F280">_xlfn._xlws.SORT(B274:B280)</f>
        <v>Aayush Sharma</v>
      </c>
      <c r="G274" s="578" t="str" cm="1">
        <f t="array" ref="G274:G280">_xlfn._xlws.SORT(C274:C280)</f>
        <v>Business Analyst</v>
      </c>
      <c r="H274" s="578" cm="1">
        <f t="array" ref="H274:H280">_xlfn._xlws.SORT(D274:D280)</f>
        <v>100000</v>
      </c>
    </row>
    <row r="275" spans="1:8" ht="21">
      <c r="B275" s="433" t="s">
        <v>279</v>
      </c>
      <c r="C275" s="591" t="s">
        <v>514</v>
      </c>
      <c r="D275" s="592">
        <v>3096747</v>
      </c>
      <c r="F275" s="578" t="str">
        <v xml:space="preserve">Bhumii </v>
      </c>
      <c r="G275" s="578" t="str">
        <v>Data Analyst</v>
      </c>
      <c r="H275" s="578">
        <v>3062752</v>
      </c>
    </row>
    <row r="276" spans="1:8" ht="21">
      <c r="B276" s="433" t="s">
        <v>283</v>
      </c>
      <c r="C276" s="591" t="s">
        <v>515</v>
      </c>
      <c r="D276" s="592">
        <v>3062752</v>
      </c>
      <c r="F276" s="578" t="str">
        <v>Preeti Saini</v>
      </c>
      <c r="G276" s="578" t="str">
        <v>Graphic Designer</v>
      </c>
      <c r="H276" s="578">
        <v>3096747</v>
      </c>
    </row>
    <row r="277" spans="1:8" ht="21">
      <c r="B277" s="433" t="s">
        <v>281</v>
      </c>
      <c r="C277" s="591" t="s">
        <v>513</v>
      </c>
      <c r="D277" s="592">
        <v>9942253</v>
      </c>
      <c r="F277" s="578" t="str">
        <v>Preeti Saini</v>
      </c>
      <c r="G277" s="578" t="str">
        <v>Graphic Designer</v>
      </c>
      <c r="H277" s="578">
        <v>6915482</v>
      </c>
    </row>
    <row r="278" spans="1:8" ht="21">
      <c r="B278" s="433" t="s">
        <v>282</v>
      </c>
      <c r="C278" s="591" t="s">
        <v>516</v>
      </c>
      <c r="D278" s="592">
        <v>15000000</v>
      </c>
      <c r="F278" s="578" t="str">
        <v>Rahul Sharma</v>
      </c>
      <c r="G278" s="578" t="str">
        <v>Software Engineer</v>
      </c>
      <c r="H278" s="578">
        <v>9567960</v>
      </c>
    </row>
    <row r="279" spans="1:8" ht="21">
      <c r="B279" s="433" t="s">
        <v>283</v>
      </c>
      <c r="C279" s="591" t="s">
        <v>515</v>
      </c>
      <c r="D279" s="592">
        <v>9567960</v>
      </c>
      <c r="F279" s="578" t="str">
        <v>Shalini Dhiman</v>
      </c>
      <c r="G279" s="578" t="str">
        <v>Software Engineer</v>
      </c>
      <c r="H279" s="578">
        <v>9942253</v>
      </c>
    </row>
    <row r="280" spans="1:8" ht="21">
      <c r="B280" s="433" t="s">
        <v>561</v>
      </c>
      <c r="C280" s="591" t="s">
        <v>517</v>
      </c>
      <c r="D280" s="592">
        <v>100000</v>
      </c>
      <c r="F280" s="578" t="str">
        <v>Tushar Taak</v>
      </c>
      <c r="G280" s="578" t="str">
        <v>Web Developer</v>
      </c>
      <c r="H280" s="578">
        <v>15000000</v>
      </c>
    </row>
    <row r="281" spans="1:8" ht="21">
      <c r="B281" s="593"/>
      <c r="C281" s="593"/>
      <c r="D281" s="593"/>
    </row>
    <row r="282" spans="1:8" ht="21">
      <c r="A282" s="594"/>
      <c r="B282" s="596" t="s">
        <v>256</v>
      </c>
      <c r="C282" s="597" t="s">
        <v>300</v>
      </c>
      <c r="D282" s="598" t="s">
        <v>301</v>
      </c>
      <c r="E282" s="595"/>
    </row>
    <row r="283" spans="1:8" ht="21">
      <c r="A283" s="594"/>
      <c r="B283" s="433" t="s">
        <v>278</v>
      </c>
      <c r="C283" s="591" t="s">
        <v>513</v>
      </c>
      <c r="D283" s="592">
        <v>6915482</v>
      </c>
      <c r="E283" s="595"/>
      <c r="F283" s="578" t="str" cm="1">
        <f t="array" ref="F283:F292">_xlfn._xlws.SORT(Table6[Name])</f>
        <v>Aayush Sharma</v>
      </c>
    </row>
    <row r="284" spans="1:8" ht="21">
      <c r="A284" s="594"/>
      <c r="B284" s="433" t="s">
        <v>279</v>
      </c>
      <c r="C284" s="591" t="s">
        <v>514</v>
      </c>
      <c r="D284" s="592">
        <v>3096747</v>
      </c>
      <c r="E284" s="595"/>
      <c r="F284" s="578" t="str">
        <v xml:space="preserve">Bhumii </v>
      </c>
    </row>
    <row r="285" spans="1:8" ht="21">
      <c r="A285" s="594"/>
      <c r="B285" s="433" t="s">
        <v>283</v>
      </c>
      <c r="C285" s="591" t="s">
        <v>515</v>
      </c>
      <c r="D285" s="592">
        <v>3062752</v>
      </c>
      <c r="E285" s="595"/>
      <c r="F285" s="578" t="str">
        <v xml:space="preserve">Dinesh </v>
      </c>
    </row>
    <row r="286" spans="1:8" ht="21">
      <c r="A286" s="594"/>
      <c r="B286" s="433" t="s">
        <v>281</v>
      </c>
      <c r="C286" s="591" t="s">
        <v>513</v>
      </c>
      <c r="D286" s="592">
        <v>9942253</v>
      </c>
      <c r="E286" s="595"/>
      <c r="F286" s="578" t="str">
        <v>Preeti Saini</v>
      </c>
    </row>
    <row r="287" spans="1:8" ht="21">
      <c r="A287" s="594"/>
      <c r="B287" s="433" t="s">
        <v>282</v>
      </c>
      <c r="C287" s="591" t="s">
        <v>516</v>
      </c>
      <c r="D287" s="592">
        <v>15000000</v>
      </c>
      <c r="E287" s="595"/>
      <c r="F287" s="578" t="str">
        <v>Preeti Saini</v>
      </c>
    </row>
    <row r="288" spans="1:8" ht="21">
      <c r="A288" s="594"/>
      <c r="B288" s="433" t="s">
        <v>283</v>
      </c>
      <c r="C288" s="591" t="s">
        <v>515</v>
      </c>
      <c r="D288" s="592">
        <v>9567960</v>
      </c>
      <c r="E288" s="595"/>
      <c r="F288" s="578" t="str">
        <v>Rahul Sharma</v>
      </c>
    </row>
    <row r="289" spans="1:8" ht="21">
      <c r="A289" s="594"/>
      <c r="B289" s="433" t="s">
        <v>561</v>
      </c>
      <c r="C289" s="591" t="s">
        <v>517</v>
      </c>
      <c r="D289" s="592">
        <v>100000</v>
      </c>
      <c r="E289" s="595"/>
      <c r="F289" s="578" t="str">
        <v>Rohit Sharma</v>
      </c>
    </row>
    <row r="290" spans="1:8" ht="21">
      <c r="B290" s="599" t="s">
        <v>788</v>
      </c>
      <c r="C290" s="600" t="s">
        <v>516</v>
      </c>
      <c r="D290" s="601"/>
      <c r="F290" s="578" t="str">
        <v>Shalini Dhiman</v>
      </c>
    </row>
    <row r="291" spans="1:8" ht="21">
      <c r="B291" s="599" t="s">
        <v>263</v>
      </c>
      <c r="C291" s="600"/>
      <c r="D291" s="601"/>
      <c r="F291" s="578" t="str">
        <v>Sneha Sharma</v>
      </c>
    </row>
    <row r="292" spans="1:8" ht="21">
      <c r="B292" s="599" t="s">
        <v>789</v>
      </c>
      <c r="C292" s="600"/>
      <c r="D292" s="601"/>
      <c r="F292" s="578" t="str">
        <v>Tushar Taak</v>
      </c>
    </row>
    <row r="295" spans="1:8" ht="21">
      <c r="B295" s="588" t="s">
        <v>256</v>
      </c>
      <c r="C295" s="589" t="s">
        <v>300</v>
      </c>
      <c r="D295" s="590" t="s">
        <v>301</v>
      </c>
    </row>
    <row r="296" spans="1:8" ht="21">
      <c r="B296" s="433" t="s">
        <v>278</v>
      </c>
      <c r="C296" s="591" t="s">
        <v>513</v>
      </c>
      <c r="D296" s="592">
        <v>6915482</v>
      </c>
      <c r="F296" s="578" t="str" cm="1">
        <f t="array" ref="F296:H302">_xlfn._xlws.SORT(B296:D302,1)</f>
        <v>Aayush Sharma</v>
      </c>
      <c r="G296" s="578" t="str">
        <v>Data Analyst</v>
      </c>
      <c r="H296" s="578">
        <v>15000000</v>
      </c>
    </row>
    <row r="297" spans="1:8" ht="21">
      <c r="B297" s="433" t="s">
        <v>279</v>
      </c>
      <c r="C297" s="591" t="s">
        <v>514</v>
      </c>
      <c r="D297" s="592">
        <v>3096747</v>
      </c>
      <c r="F297" s="578" t="str">
        <v xml:space="preserve">Bhumii </v>
      </c>
      <c r="G297" s="578" t="str">
        <v>Business Analyst</v>
      </c>
      <c r="H297" s="578">
        <v>100000</v>
      </c>
    </row>
    <row r="298" spans="1:8" ht="21">
      <c r="B298" s="433" t="s">
        <v>283</v>
      </c>
      <c r="C298" s="591" t="s">
        <v>515</v>
      </c>
      <c r="D298" s="592">
        <v>3062752</v>
      </c>
      <c r="F298" s="578" t="str">
        <v>Preeti Saini</v>
      </c>
      <c r="G298" s="578" t="str">
        <v>Graphic Designer</v>
      </c>
      <c r="H298" s="578">
        <v>3062752</v>
      </c>
    </row>
    <row r="299" spans="1:8" ht="21">
      <c r="B299" s="433" t="s">
        <v>281</v>
      </c>
      <c r="C299" s="591" t="s">
        <v>513</v>
      </c>
      <c r="D299" s="592">
        <v>9942253</v>
      </c>
      <c r="F299" s="578" t="str">
        <v>Preeti Saini</v>
      </c>
      <c r="G299" s="578" t="str">
        <v>Graphic Designer</v>
      </c>
      <c r="H299" s="578">
        <v>9567960</v>
      </c>
    </row>
    <row r="300" spans="1:8" ht="21">
      <c r="B300" s="433" t="s">
        <v>282</v>
      </c>
      <c r="C300" s="591" t="s">
        <v>516</v>
      </c>
      <c r="D300" s="592">
        <v>15000000</v>
      </c>
      <c r="F300" s="578" t="str">
        <v>Rahul Sharma</v>
      </c>
      <c r="G300" s="578" t="str">
        <v>Web Developer</v>
      </c>
      <c r="H300" s="578">
        <v>3096747</v>
      </c>
    </row>
    <row r="301" spans="1:8" ht="21">
      <c r="B301" s="433" t="s">
        <v>283</v>
      </c>
      <c r="C301" s="591" t="s">
        <v>515</v>
      </c>
      <c r="D301" s="592">
        <v>9567960</v>
      </c>
      <c r="F301" s="578" t="str">
        <v>Shalini Dhiman</v>
      </c>
      <c r="G301" s="578" t="str">
        <v>Software Engineer</v>
      </c>
      <c r="H301" s="578">
        <v>9942253</v>
      </c>
    </row>
    <row r="302" spans="1:8" ht="21">
      <c r="B302" s="433" t="s">
        <v>561</v>
      </c>
      <c r="C302" s="591" t="s">
        <v>517</v>
      </c>
      <c r="D302" s="592">
        <v>100000</v>
      </c>
      <c r="F302" s="578" t="str">
        <v>Tushar Taak</v>
      </c>
      <c r="G302" s="578" t="str">
        <v>Software Engineer</v>
      </c>
      <c r="H302" s="578">
        <v>6915482</v>
      </c>
    </row>
    <row r="304" spans="1:8">
      <c r="F304" s="578" t="str" cm="1">
        <f t="array" ref="F304:H310">_xlfn._xlws.SORT(B296:D302,2)</f>
        <v xml:space="preserve">Bhumii </v>
      </c>
      <c r="G304" s="578" t="str">
        <v>Business Analyst</v>
      </c>
      <c r="H304" s="578">
        <v>100000</v>
      </c>
    </row>
    <row r="305" spans="2:9">
      <c r="B305" s="578" t="str" cm="1">
        <f t="array" ref="B305:D311">_xlfn._xlws.SORT(B296:D302,3,-1)</f>
        <v>Aayush Sharma</v>
      </c>
      <c r="C305" s="578" t="str">
        <v>Data Analyst</v>
      </c>
      <c r="D305" s="578">
        <v>15000000</v>
      </c>
      <c r="F305" s="578" t="str">
        <v>Aayush Sharma</v>
      </c>
      <c r="G305" s="578" t="str">
        <v>Data Analyst</v>
      </c>
      <c r="H305" s="578">
        <v>15000000</v>
      </c>
    </row>
    <row r="306" spans="2:9">
      <c r="B306" s="578" t="str">
        <v>Shalini Dhiman</v>
      </c>
      <c r="C306" s="578" t="str">
        <v>Software Engineer</v>
      </c>
      <c r="D306" s="578">
        <v>9942253</v>
      </c>
      <c r="F306" s="578" t="str">
        <v>Preeti Saini</v>
      </c>
      <c r="G306" s="578" t="str">
        <v>Graphic Designer</v>
      </c>
      <c r="H306" s="578">
        <v>3062752</v>
      </c>
    </row>
    <row r="307" spans="2:9">
      <c r="B307" s="578" t="str">
        <v>Preeti Saini</v>
      </c>
      <c r="C307" s="578" t="str">
        <v>Graphic Designer</v>
      </c>
      <c r="D307" s="578">
        <v>9567960</v>
      </c>
      <c r="F307" s="578" t="str">
        <v>Preeti Saini</v>
      </c>
      <c r="G307" s="578" t="str">
        <v>Graphic Designer</v>
      </c>
      <c r="H307" s="578">
        <v>9567960</v>
      </c>
    </row>
    <row r="308" spans="2:9">
      <c r="B308" s="578" t="str">
        <v>Tushar Taak</v>
      </c>
      <c r="C308" s="578" t="str">
        <v>Software Engineer</v>
      </c>
      <c r="D308" s="578">
        <v>6915482</v>
      </c>
      <c r="F308" s="578" t="str">
        <v>Tushar Taak</v>
      </c>
      <c r="G308" s="578" t="str">
        <v>Software Engineer</v>
      </c>
      <c r="H308" s="578">
        <v>6915482</v>
      </c>
    </row>
    <row r="309" spans="2:9">
      <c r="B309" s="578" t="str">
        <v>Rahul Sharma</v>
      </c>
      <c r="C309" s="578" t="str">
        <v>Web Developer</v>
      </c>
      <c r="D309" s="578">
        <v>3096747</v>
      </c>
      <c r="F309" s="578" t="str">
        <v>Shalini Dhiman</v>
      </c>
      <c r="G309" s="578" t="str">
        <v>Software Engineer</v>
      </c>
      <c r="H309" s="578">
        <v>9942253</v>
      </c>
    </row>
    <row r="310" spans="2:9">
      <c r="B310" s="578" t="str">
        <v>Preeti Saini</v>
      </c>
      <c r="C310" s="578" t="str">
        <v>Graphic Designer</v>
      </c>
      <c r="D310" s="578">
        <v>3062752</v>
      </c>
      <c r="F310" s="578" t="str">
        <v>Rahul Sharma</v>
      </c>
      <c r="G310" s="578" t="str">
        <v>Web Developer</v>
      </c>
      <c r="H310" s="578">
        <v>3096747</v>
      </c>
    </row>
    <row r="311" spans="2:9">
      <c r="B311" s="578" t="str">
        <v xml:space="preserve">Bhumii </v>
      </c>
      <c r="C311" s="578" t="str">
        <v>Business Analyst</v>
      </c>
      <c r="D311" s="578">
        <v>100000</v>
      </c>
    </row>
    <row r="312" spans="2:9">
      <c r="F312" s="578" t="str" cm="1">
        <f t="array" ref="F312:H318">_xlfn._xlws.SORT(B296:D302,3)</f>
        <v xml:space="preserve">Bhumii </v>
      </c>
      <c r="G312" s="578" t="str">
        <v>Business Analyst</v>
      </c>
      <c r="H312" s="578">
        <v>100000</v>
      </c>
    </row>
    <row r="313" spans="2:9">
      <c r="F313" s="578" t="str">
        <v>Preeti Saini</v>
      </c>
      <c r="G313" s="578" t="str">
        <v>Graphic Designer</v>
      </c>
      <c r="H313" s="578">
        <v>3062752</v>
      </c>
    </row>
    <row r="314" spans="2:9">
      <c r="F314" s="578" t="str">
        <v>Rahul Sharma</v>
      </c>
      <c r="G314" s="578" t="str">
        <v>Web Developer</v>
      </c>
      <c r="H314" s="578">
        <v>3096747</v>
      </c>
    </row>
    <row r="315" spans="2:9">
      <c r="F315" s="578" t="str">
        <v>Tushar Taak</v>
      </c>
      <c r="G315" s="578" t="str">
        <v>Software Engineer</v>
      </c>
      <c r="H315" s="578">
        <v>6915482</v>
      </c>
    </row>
    <row r="316" spans="2:9">
      <c r="F316" s="578" t="str">
        <v>Preeti Saini</v>
      </c>
      <c r="G316" s="578" t="str">
        <v>Graphic Designer</v>
      </c>
      <c r="H316" s="578">
        <v>9567960</v>
      </c>
    </row>
    <row r="317" spans="2:9">
      <c r="F317" s="578" t="str">
        <v>Shalini Dhiman</v>
      </c>
      <c r="G317" s="578" t="str">
        <v>Software Engineer</v>
      </c>
      <c r="H317" s="578">
        <v>9942253</v>
      </c>
    </row>
    <row r="318" spans="2:9">
      <c r="F318" s="578" t="str">
        <v>Aayush Sharma</v>
      </c>
      <c r="G318" s="578" t="str">
        <v>Data Analyst</v>
      </c>
      <c r="H318" s="578">
        <v>15000000</v>
      </c>
    </row>
    <row r="320" spans="2:9" ht="21">
      <c r="B320" s="588" t="s">
        <v>256</v>
      </c>
      <c r="C320" s="433" t="s">
        <v>278</v>
      </c>
      <c r="D320" s="433" t="s">
        <v>279</v>
      </c>
      <c r="E320" s="433" t="s">
        <v>283</v>
      </c>
      <c r="F320" s="433" t="s">
        <v>281</v>
      </c>
      <c r="G320" s="433" t="s">
        <v>282</v>
      </c>
      <c r="H320" s="433" t="s">
        <v>283</v>
      </c>
      <c r="I320" s="433" t="s">
        <v>561</v>
      </c>
    </row>
    <row r="321" spans="2:9" ht="21">
      <c r="B321" s="602"/>
      <c r="C321" s="602"/>
      <c r="D321" s="602"/>
      <c r="E321" s="602"/>
      <c r="F321" s="602"/>
      <c r="G321" s="602"/>
      <c r="H321" s="602"/>
      <c r="I321" s="602"/>
    </row>
    <row r="322" spans="2:9" ht="21">
      <c r="B322" s="941" t="s">
        <v>572</v>
      </c>
      <c r="C322" s="433" t="str" cm="1">
        <f t="array" ref="C322:I322">_xlfn._xlws.SORT(C320:I320,,,-1)</f>
        <v>Aayush Sharma</v>
      </c>
      <c r="D322" s="433" t="str">
        <v xml:space="preserve">Bhumii </v>
      </c>
      <c r="E322" s="433" t="str">
        <v>Preeti Saini</v>
      </c>
      <c r="F322" s="433" t="str">
        <v>Preeti Saini</v>
      </c>
      <c r="G322" s="433" t="str">
        <v>Rahul Sharma</v>
      </c>
      <c r="H322" s="433" t="str">
        <v>Shalini Dhiman</v>
      </c>
      <c r="I322" s="433" t="str">
        <v>Tushar Taak</v>
      </c>
    </row>
    <row r="324" spans="2:9">
      <c r="C324" s="578" t="str" cm="1">
        <f t="array" ref="C324:I324">_xlfn._xlws.SORT(C320:I320,,-1)</f>
        <v>Tushar Taak</v>
      </c>
      <c r="D324" s="578" t="str">
        <v>Rahul Sharma</v>
      </c>
      <c r="E324" s="578" t="str">
        <v>Preeti Saini</v>
      </c>
      <c r="F324" s="578" t="str">
        <v>Shalini Dhiman</v>
      </c>
      <c r="G324" s="578" t="str">
        <v>Aayush Sharma</v>
      </c>
      <c r="H324" s="578" t="str">
        <v>Preeti Saini</v>
      </c>
      <c r="I324" s="578" t="str">
        <v xml:space="preserve">Bhumii </v>
      </c>
    </row>
    <row r="327" spans="2:9" ht="21">
      <c r="B327" s="588" t="s">
        <v>256</v>
      </c>
      <c r="C327" s="589" t="s">
        <v>300</v>
      </c>
      <c r="D327" s="590" t="s">
        <v>301</v>
      </c>
    </row>
    <row r="328" spans="2:9" ht="21">
      <c r="B328" s="433" t="s">
        <v>278</v>
      </c>
      <c r="C328" s="591" t="s">
        <v>513</v>
      </c>
      <c r="D328" s="592">
        <v>6915482</v>
      </c>
      <c r="F328" s="578" t="str" cm="1">
        <f t="array" ref="F328:H334">_xlfn.SORTBY(B328:D334,C328:C334,1,D328:D334,1)</f>
        <v xml:space="preserve">Bhumii </v>
      </c>
      <c r="G328" s="578" t="str">
        <v>Business Analyst</v>
      </c>
      <c r="H328" s="578">
        <v>100000</v>
      </c>
    </row>
    <row r="329" spans="2:9" ht="21">
      <c r="B329" s="433" t="s">
        <v>279</v>
      </c>
      <c r="C329" s="591" t="s">
        <v>514</v>
      </c>
      <c r="D329" s="592">
        <v>3096747</v>
      </c>
      <c r="F329" s="578" t="str">
        <v>Aayush Sharma</v>
      </c>
      <c r="G329" s="578" t="str">
        <v>Data Analyst</v>
      </c>
      <c r="H329" s="578">
        <v>15000000</v>
      </c>
    </row>
    <row r="330" spans="2:9" ht="21">
      <c r="B330" s="433" t="s">
        <v>283</v>
      </c>
      <c r="C330" s="591" t="s">
        <v>515</v>
      </c>
      <c r="D330" s="592">
        <v>3062752</v>
      </c>
      <c r="F330" s="578" t="str">
        <v>Preeti Saini</v>
      </c>
      <c r="G330" s="578" t="str">
        <v>Graphic Designer</v>
      </c>
      <c r="H330" s="578">
        <v>3062752</v>
      </c>
    </row>
    <row r="331" spans="2:9" ht="21">
      <c r="B331" s="433" t="s">
        <v>281</v>
      </c>
      <c r="C331" s="591" t="s">
        <v>513</v>
      </c>
      <c r="D331" s="592">
        <v>9942253</v>
      </c>
      <c r="F331" s="578" t="str">
        <v>Preeti Saini</v>
      </c>
      <c r="G331" s="578" t="str">
        <v>Graphic Designer</v>
      </c>
      <c r="H331" s="578">
        <v>9567960</v>
      </c>
    </row>
    <row r="332" spans="2:9" ht="21">
      <c r="B332" s="433" t="s">
        <v>282</v>
      </c>
      <c r="C332" s="591" t="s">
        <v>516</v>
      </c>
      <c r="D332" s="592">
        <v>15000000</v>
      </c>
      <c r="F332" s="578" t="str">
        <v>Tushar Taak</v>
      </c>
      <c r="G332" s="578" t="str">
        <v>Software Engineer</v>
      </c>
      <c r="H332" s="578">
        <v>6915482</v>
      </c>
    </row>
    <row r="333" spans="2:9" ht="21">
      <c r="B333" s="433" t="s">
        <v>283</v>
      </c>
      <c r="C333" s="591" t="s">
        <v>515</v>
      </c>
      <c r="D333" s="592">
        <v>9567960</v>
      </c>
      <c r="F333" s="578" t="str">
        <v>Shalini Dhiman</v>
      </c>
      <c r="G333" s="578" t="str">
        <v>Software Engineer</v>
      </c>
      <c r="H333" s="578">
        <v>9942253</v>
      </c>
    </row>
    <row r="334" spans="2:9" ht="21">
      <c r="B334" s="433" t="s">
        <v>561</v>
      </c>
      <c r="C334" s="591" t="s">
        <v>517</v>
      </c>
      <c r="D334" s="592">
        <v>100000</v>
      </c>
      <c r="F334" s="578" t="str">
        <v>Rahul Sharma</v>
      </c>
      <c r="G334" s="578" t="str">
        <v>Web Developer</v>
      </c>
      <c r="H334" s="578">
        <v>3096747</v>
      </c>
    </row>
    <row r="337" spans="2:15" ht="23.25">
      <c r="B337" s="436" t="s">
        <v>328</v>
      </c>
      <c r="C337" s="436" t="s">
        <v>577</v>
      </c>
      <c r="D337" s="442" t="s">
        <v>578</v>
      </c>
      <c r="E337" s="442" t="s">
        <v>579</v>
      </c>
      <c r="F337" s="437" t="s">
        <v>580</v>
      </c>
      <c r="G337" s="439" t="s">
        <v>581</v>
      </c>
      <c r="H337" s="438" t="s">
        <v>582</v>
      </c>
      <c r="I337" s="436" t="s">
        <v>583</v>
      </c>
      <c r="J337" s="440" t="s">
        <v>584</v>
      </c>
      <c r="K337" s="441" t="s">
        <v>585</v>
      </c>
      <c r="L337" s="440" t="s">
        <v>586</v>
      </c>
      <c r="M337" s="443" t="s">
        <v>587</v>
      </c>
    </row>
    <row r="338" spans="2:15" ht="21">
      <c r="B338" s="433" t="s">
        <v>302</v>
      </c>
      <c r="C338" s="394">
        <v>45292</v>
      </c>
      <c r="D338" s="433" t="s">
        <v>589</v>
      </c>
      <c r="E338" s="433" t="s">
        <v>593</v>
      </c>
      <c r="F338" s="434">
        <v>125478</v>
      </c>
      <c r="G338" s="434" t="s">
        <v>594</v>
      </c>
      <c r="H338" s="433" t="s">
        <v>555</v>
      </c>
      <c r="I338" s="155">
        <v>377222</v>
      </c>
      <c r="J338" s="434">
        <f ca="1">RANDBETWEEN(10,50)</f>
        <v>42</v>
      </c>
      <c r="K338" s="155">
        <f>I338*2.5%</f>
        <v>9430.5500000000011</v>
      </c>
      <c r="L338" s="155">
        <f ca="1">(I338*J338)+K338</f>
        <v>15852754.550000001</v>
      </c>
      <c r="M338" s="155">
        <f ca="1">L338-K338</f>
        <v>15843324</v>
      </c>
    </row>
    <row r="339" spans="2:15" ht="21">
      <c r="B339" s="433" t="s">
        <v>304</v>
      </c>
      <c r="C339" s="394">
        <v>45293</v>
      </c>
      <c r="D339" s="433" t="s">
        <v>590</v>
      </c>
      <c r="E339" s="433" t="s">
        <v>595</v>
      </c>
      <c r="F339" s="434">
        <v>556688</v>
      </c>
      <c r="G339" s="434" t="s">
        <v>596</v>
      </c>
      <c r="H339" s="433" t="s">
        <v>597</v>
      </c>
      <c r="I339" s="155">
        <v>758548</v>
      </c>
      <c r="J339" s="434">
        <f t="shared" ref="J339:J347" ca="1" si="15">RANDBETWEEN(10,50)</f>
        <v>49</v>
      </c>
      <c r="K339" s="155">
        <f>I339*2.5%</f>
        <v>18963.7</v>
      </c>
      <c r="L339" s="155">
        <f t="shared" ref="L339:L347" ca="1" si="16">(I339*J339)+K339</f>
        <v>37187815.700000003</v>
      </c>
      <c r="M339" s="155">
        <f t="shared" ref="M339:M347" ca="1" si="17">L339-K339</f>
        <v>37168852</v>
      </c>
    </row>
    <row r="340" spans="2:15" ht="21">
      <c r="B340" s="433" t="s">
        <v>306</v>
      </c>
      <c r="C340" s="394">
        <v>45294</v>
      </c>
      <c r="D340" s="433" t="s">
        <v>591</v>
      </c>
      <c r="E340" s="435" t="s">
        <v>598</v>
      </c>
      <c r="F340" s="434">
        <v>126589</v>
      </c>
      <c r="G340" s="434" t="s">
        <v>599</v>
      </c>
      <c r="H340" s="433" t="s">
        <v>600</v>
      </c>
      <c r="I340" s="155">
        <v>952608</v>
      </c>
      <c r="J340" s="434">
        <f t="shared" ca="1" si="15"/>
        <v>47</v>
      </c>
      <c r="K340" s="155">
        <f t="shared" ref="K340:K347" si="18">I340*2.5%</f>
        <v>23815.200000000001</v>
      </c>
      <c r="L340" s="155">
        <f t="shared" ca="1" si="16"/>
        <v>44796391.200000003</v>
      </c>
      <c r="M340" s="155">
        <f t="shared" ca="1" si="17"/>
        <v>44772576</v>
      </c>
    </row>
    <row r="341" spans="2:15" ht="21">
      <c r="B341" s="433" t="s">
        <v>308</v>
      </c>
      <c r="C341" s="394">
        <v>45295</v>
      </c>
      <c r="D341" s="433" t="s">
        <v>592</v>
      </c>
      <c r="E341" s="433" t="s">
        <v>601</v>
      </c>
      <c r="F341" s="434">
        <v>852369</v>
      </c>
      <c r="G341" s="434" t="s">
        <v>602</v>
      </c>
      <c r="H341" s="433" t="s">
        <v>603</v>
      </c>
      <c r="I341" s="155">
        <v>277606</v>
      </c>
      <c r="J341" s="434">
        <f t="shared" ca="1" si="15"/>
        <v>27</v>
      </c>
      <c r="K341" s="155">
        <f t="shared" si="18"/>
        <v>6940.1500000000005</v>
      </c>
      <c r="L341" s="155">
        <f t="shared" ca="1" si="16"/>
        <v>7502302.1500000004</v>
      </c>
      <c r="M341" s="155">
        <f t="shared" ca="1" si="17"/>
        <v>7495362</v>
      </c>
    </row>
    <row r="342" spans="2:15" ht="21">
      <c r="B342" s="433" t="s">
        <v>310</v>
      </c>
      <c r="C342" s="394">
        <v>45296</v>
      </c>
      <c r="D342" s="433" t="s">
        <v>589</v>
      </c>
      <c r="E342" s="433" t="s">
        <v>604</v>
      </c>
      <c r="F342" s="434">
        <v>112285</v>
      </c>
      <c r="G342" s="434" t="s">
        <v>594</v>
      </c>
      <c r="H342" s="433" t="s">
        <v>605</v>
      </c>
      <c r="I342" s="155">
        <v>240519</v>
      </c>
      <c r="J342" s="434">
        <f t="shared" ca="1" si="15"/>
        <v>30</v>
      </c>
      <c r="K342" s="155">
        <f t="shared" si="18"/>
        <v>6012.9750000000004</v>
      </c>
      <c r="L342" s="155">
        <f t="shared" ca="1" si="16"/>
        <v>7221582.9749999996</v>
      </c>
      <c r="M342" s="155">
        <f t="shared" ca="1" si="17"/>
        <v>7215570</v>
      </c>
    </row>
    <row r="343" spans="2:15" ht="21">
      <c r="B343" s="433" t="s">
        <v>312</v>
      </c>
      <c r="C343" s="394">
        <v>45297</v>
      </c>
      <c r="D343" s="433" t="s">
        <v>590</v>
      </c>
      <c r="E343" s="433" t="s">
        <v>593</v>
      </c>
      <c r="F343" s="434">
        <v>695425</v>
      </c>
      <c r="G343" s="434" t="s">
        <v>596</v>
      </c>
      <c r="H343" s="433" t="s">
        <v>606</v>
      </c>
      <c r="I343" s="155">
        <v>790560</v>
      </c>
      <c r="J343" s="434">
        <f t="shared" ca="1" si="15"/>
        <v>43</v>
      </c>
      <c r="K343" s="155">
        <f t="shared" si="18"/>
        <v>19764</v>
      </c>
      <c r="L343" s="155">
        <f t="shared" ca="1" si="16"/>
        <v>34013844</v>
      </c>
      <c r="M343" s="155">
        <f t="shared" ca="1" si="17"/>
        <v>33994080</v>
      </c>
    </row>
    <row r="344" spans="2:15" ht="21">
      <c r="B344" s="433" t="s">
        <v>314</v>
      </c>
      <c r="C344" s="394">
        <v>45298</v>
      </c>
      <c r="D344" s="433" t="s">
        <v>591</v>
      </c>
      <c r="E344" s="433" t="s">
        <v>595</v>
      </c>
      <c r="F344" s="434">
        <v>125478</v>
      </c>
      <c r="G344" s="434" t="s">
        <v>599</v>
      </c>
      <c r="H344" s="433" t="s">
        <v>607</v>
      </c>
      <c r="I344" s="155">
        <v>395943</v>
      </c>
      <c r="J344" s="434">
        <f t="shared" ca="1" si="15"/>
        <v>15</v>
      </c>
      <c r="K344" s="155">
        <f t="shared" si="18"/>
        <v>9898.5750000000007</v>
      </c>
      <c r="L344" s="155">
        <f t="shared" ca="1" si="16"/>
        <v>5949043.5750000002</v>
      </c>
      <c r="M344" s="155">
        <f t="shared" ca="1" si="17"/>
        <v>5939145</v>
      </c>
    </row>
    <row r="345" spans="2:15" ht="21">
      <c r="B345" s="433" t="s">
        <v>316</v>
      </c>
      <c r="C345" s="394">
        <v>45299</v>
      </c>
      <c r="D345" s="433" t="s">
        <v>592</v>
      </c>
      <c r="E345" s="435" t="s">
        <v>598</v>
      </c>
      <c r="F345" s="434">
        <v>556688</v>
      </c>
      <c r="G345" s="434" t="s">
        <v>602</v>
      </c>
      <c r="H345" s="433" t="s">
        <v>608</v>
      </c>
      <c r="I345" s="155">
        <v>898464</v>
      </c>
      <c r="J345" s="434">
        <f t="shared" ca="1" si="15"/>
        <v>12</v>
      </c>
      <c r="K345" s="155">
        <f t="shared" si="18"/>
        <v>22461.600000000002</v>
      </c>
      <c r="L345" s="155">
        <f t="shared" ca="1" si="16"/>
        <v>10804029.6</v>
      </c>
      <c r="M345" s="155">
        <f t="shared" ca="1" si="17"/>
        <v>10781568</v>
      </c>
    </row>
    <row r="346" spans="2:15" ht="21">
      <c r="B346" s="433" t="s">
        <v>319</v>
      </c>
      <c r="C346" s="394">
        <v>45300</v>
      </c>
      <c r="D346" s="433" t="s">
        <v>590</v>
      </c>
      <c r="E346" s="433" t="s">
        <v>601</v>
      </c>
      <c r="F346" s="434">
        <v>126589</v>
      </c>
      <c r="G346" s="434" t="s">
        <v>596</v>
      </c>
      <c r="H346" s="433" t="s">
        <v>609</v>
      </c>
      <c r="I346" s="155">
        <v>468281</v>
      </c>
      <c r="J346" s="434">
        <f t="shared" ca="1" si="15"/>
        <v>22</v>
      </c>
      <c r="K346" s="155">
        <f t="shared" si="18"/>
        <v>11707.025000000001</v>
      </c>
      <c r="L346" s="155">
        <f t="shared" ca="1" si="16"/>
        <v>10313889.025</v>
      </c>
      <c r="M346" s="155">
        <f t="shared" ca="1" si="17"/>
        <v>10302182</v>
      </c>
    </row>
    <row r="347" spans="2:15" ht="21">
      <c r="B347" s="433" t="s">
        <v>322</v>
      </c>
      <c r="C347" s="394">
        <v>45301</v>
      </c>
      <c r="D347" s="433" t="s">
        <v>591</v>
      </c>
      <c r="E347" s="433" t="s">
        <v>604</v>
      </c>
      <c r="F347" s="434">
        <v>852369</v>
      </c>
      <c r="G347" s="434" t="s">
        <v>599</v>
      </c>
      <c r="H347" s="433" t="s">
        <v>610</v>
      </c>
      <c r="I347" s="155">
        <v>316522</v>
      </c>
      <c r="J347" s="434">
        <f t="shared" ca="1" si="15"/>
        <v>15</v>
      </c>
      <c r="K347" s="155">
        <f t="shared" si="18"/>
        <v>7913.05</v>
      </c>
      <c r="L347" s="155">
        <f t="shared" ca="1" si="16"/>
        <v>4755743.05</v>
      </c>
      <c r="M347" s="155">
        <f t="shared" ca="1" si="17"/>
        <v>4747830</v>
      </c>
    </row>
    <row r="349" spans="2:15" ht="24" thickBot="1">
      <c r="B349" s="442" t="s">
        <v>578</v>
      </c>
      <c r="D349" s="436" t="s">
        <v>328</v>
      </c>
      <c r="E349" s="436" t="s">
        <v>577</v>
      </c>
      <c r="F349" s="442" t="s">
        <v>578</v>
      </c>
      <c r="G349" s="442" t="s">
        <v>579</v>
      </c>
      <c r="H349" s="437" t="s">
        <v>580</v>
      </c>
      <c r="I349" s="439" t="s">
        <v>581</v>
      </c>
      <c r="J349" s="438" t="s">
        <v>582</v>
      </c>
      <c r="K349" s="436" t="s">
        <v>583</v>
      </c>
      <c r="L349" s="440" t="s">
        <v>584</v>
      </c>
      <c r="M349" s="441" t="s">
        <v>585</v>
      </c>
      <c r="N349" s="440" t="s">
        <v>586</v>
      </c>
      <c r="O349" s="443" t="s">
        <v>587</v>
      </c>
    </row>
    <row r="350" spans="2:15" ht="21.75" thickBot="1">
      <c r="B350" s="433" t="s">
        <v>590</v>
      </c>
      <c r="D350" s="578" t="str" cm="1">
        <f t="array" aca="1" ref="D350:O352" ca="1">_xlfn._xlws.FILTER(B337:M347,D337:D347=B350,"Data Not Found")</f>
        <v>ND002</v>
      </c>
      <c r="E350" s="603">
        <f ca="1"/>
        <v>45293</v>
      </c>
      <c r="F350" s="578" t="str">
        <f ca="1"/>
        <v>SD APPARELS</v>
      </c>
      <c r="G350" s="578" t="str">
        <f ca="1"/>
        <v>Fashion &amp; Clothing</v>
      </c>
      <c r="H350" s="578">
        <f ca="1"/>
        <v>556688</v>
      </c>
      <c r="I350" s="578" t="str">
        <f ca="1"/>
        <v xml:space="preserve">South </v>
      </c>
      <c r="J350" s="578" t="str">
        <f ca="1"/>
        <v>Samsung</v>
      </c>
      <c r="K350" s="578">
        <f ca="1"/>
        <v>758548</v>
      </c>
      <c r="L350" s="578">
        <f ca="1"/>
        <v>49</v>
      </c>
      <c r="M350" s="578">
        <f ca="1"/>
        <v>18963.7</v>
      </c>
      <c r="N350" s="578">
        <f ca="1"/>
        <v>37187815.700000003</v>
      </c>
      <c r="O350" s="578">
        <f ca="1"/>
        <v>37168852</v>
      </c>
    </row>
    <row r="351" spans="2:15" ht="15.75" thickBot="1">
      <c r="D351" s="578" t="str">
        <f ca="1"/>
        <v>ND006</v>
      </c>
      <c r="E351" s="603">
        <f ca="1"/>
        <v>45297</v>
      </c>
      <c r="F351" s="578" t="str">
        <f ca="1"/>
        <v>SD APPARELS</v>
      </c>
      <c r="G351" s="578" t="str">
        <f ca="1"/>
        <v xml:space="preserve">Mobile &amp; Electronics </v>
      </c>
      <c r="H351" s="578">
        <f ca="1"/>
        <v>695425</v>
      </c>
      <c r="I351" s="578" t="str">
        <f ca="1"/>
        <v xml:space="preserve">South </v>
      </c>
      <c r="J351" s="578" t="str">
        <f ca="1"/>
        <v>ZARA</v>
      </c>
      <c r="K351" s="578">
        <f ca="1"/>
        <v>790560</v>
      </c>
      <c r="L351" s="578">
        <f ca="1"/>
        <v>43</v>
      </c>
      <c r="M351" s="578">
        <f ca="1"/>
        <v>19764</v>
      </c>
      <c r="N351" s="578">
        <f ca="1"/>
        <v>34013844</v>
      </c>
      <c r="O351" s="578">
        <f ca="1"/>
        <v>33994080</v>
      </c>
    </row>
    <row r="352" spans="2:15" ht="15.75" thickBot="1">
      <c r="D352" s="578" t="str">
        <f ca="1"/>
        <v>ND009</v>
      </c>
      <c r="E352" s="603">
        <f ca="1"/>
        <v>45300</v>
      </c>
      <c r="F352" s="578" t="str">
        <f ca="1"/>
        <v>SD APPARELS</v>
      </c>
      <c r="G352" s="578" t="str">
        <f ca="1"/>
        <v>Home &amp; Furniture</v>
      </c>
      <c r="H352" s="578">
        <f ca="1"/>
        <v>126589</v>
      </c>
      <c r="I352" s="578" t="str">
        <f ca="1"/>
        <v xml:space="preserve">South </v>
      </c>
      <c r="J352" s="578" t="str">
        <f ca="1"/>
        <v>Levi's</v>
      </c>
      <c r="K352" s="578">
        <f ca="1"/>
        <v>468281</v>
      </c>
      <c r="L352" s="578">
        <f ca="1"/>
        <v>22</v>
      </c>
      <c r="M352" s="578">
        <f ca="1"/>
        <v>11707.025000000001</v>
      </c>
      <c r="N352" s="578">
        <f ca="1"/>
        <v>10313889.025</v>
      </c>
      <c r="O352" s="578">
        <f ca="1"/>
        <v>10302182</v>
      </c>
    </row>
    <row r="354" spans="2:4" ht="24" thickBot="1">
      <c r="B354" s="442" t="s">
        <v>579</v>
      </c>
    </row>
    <row r="355" spans="2:4" ht="21.75" thickBot="1">
      <c r="B355" s="435" t="s">
        <v>790</v>
      </c>
    </row>
    <row r="356" spans="2:4">
      <c r="D356" s="578" t="str" cm="1">
        <f t="array" ref="D356">_xlfn._xlws.FILTER(B337:M347,E337:E347=B355,"Data Not Found")</f>
        <v>Data Not Found</v>
      </c>
    </row>
    <row r="357" spans="2:4" ht="15.75" thickBot="1"/>
    <row r="358" spans="2:4" ht="21.75" thickBot="1">
      <c r="B358" s="588" t="s">
        <v>570</v>
      </c>
      <c r="C358" s="589" t="s">
        <v>300</v>
      </c>
      <c r="D358" s="590" t="s">
        <v>301</v>
      </c>
    </row>
    <row r="359" spans="2:4" ht="21.75" thickBot="1">
      <c r="B359" s="433" t="s">
        <v>278</v>
      </c>
      <c r="C359" s="591" t="s">
        <v>513</v>
      </c>
      <c r="D359" s="592">
        <v>6915482</v>
      </c>
    </row>
    <row r="360" spans="2:4" ht="21.75" thickBot="1">
      <c r="B360" s="433" t="s">
        <v>279</v>
      </c>
      <c r="C360" s="591" t="s">
        <v>514</v>
      </c>
      <c r="D360" s="592">
        <v>3096747</v>
      </c>
    </row>
    <row r="361" spans="2:4" ht="21.75" thickBot="1">
      <c r="B361" s="433" t="s">
        <v>791</v>
      </c>
      <c r="C361" s="591" t="s">
        <v>515</v>
      </c>
      <c r="D361" s="592">
        <v>40000</v>
      </c>
    </row>
    <row r="362" spans="2:4" ht="21.75" thickBot="1">
      <c r="B362" s="433" t="s">
        <v>281</v>
      </c>
      <c r="C362" s="591" t="s">
        <v>513</v>
      </c>
      <c r="D362" s="592">
        <v>9942253</v>
      </c>
    </row>
    <row r="363" spans="2:4" ht="21.75" thickBot="1">
      <c r="B363" s="433" t="s">
        <v>282</v>
      </c>
      <c r="C363" s="591" t="s">
        <v>516</v>
      </c>
      <c r="D363" s="592">
        <v>15000000</v>
      </c>
    </row>
    <row r="364" spans="2:4" ht="21.75" thickBot="1">
      <c r="B364" s="433" t="s">
        <v>283</v>
      </c>
      <c r="C364" s="591" t="s">
        <v>515</v>
      </c>
      <c r="D364" s="592">
        <v>9567960</v>
      </c>
    </row>
    <row r="365" spans="2:4" ht="21.75" thickBot="1">
      <c r="B365" s="433" t="s">
        <v>561</v>
      </c>
      <c r="C365" s="591" t="s">
        <v>517</v>
      </c>
      <c r="D365" s="592">
        <v>100000</v>
      </c>
    </row>
    <row r="367" spans="2:4" ht="15.75" thickBot="1"/>
    <row r="368" spans="2:4" ht="21.75" thickBot="1">
      <c r="B368" s="588" t="s">
        <v>570</v>
      </c>
      <c r="C368" s="604" t="s">
        <v>649</v>
      </c>
      <c r="D368" s="578" t="s">
        <v>792</v>
      </c>
    </row>
    <row r="369" spans="2:8" ht="21.75" thickBot="1">
      <c r="B369" s="433" t="s">
        <v>561</v>
      </c>
      <c r="C369" s="578">
        <f>MATCH(B369,B359:B365,0)</f>
        <v>7</v>
      </c>
    </row>
    <row r="371" spans="2:8" ht="15.75" thickBot="1"/>
    <row r="372" spans="2:8" ht="21.75" thickBot="1">
      <c r="B372" s="588" t="s">
        <v>570</v>
      </c>
      <c r="C372" s="604" t="s">
        <v>649</v>
      </c>
      <c r="D372" s="578" t="s">
        <v>793</v>
      </c>
    </row>
    <row r="373" spans="2:8">
      <c r="B373" s="578" t="str" cm="1">
        <f t="array" ref="B373">INDEX(B359:B365,C373)</f>
        <v>Priya Saini</v>
      </c>
      <c r="C373" s="578">
        <v>3</v>
      </c>
    </row>
    <row r="376" spans="2:8" ht="24" thickBot="1">
      <c r="B376" s="436" t="s">
        <v>328</v>
      </c>
      <c r="C376" s="436" t="s">
        <v>577</v>
      </c>
      <c r="D376" s="442" t="s">
        <v>578</v>
      </c>
      <c r="E376" s="442" t="s">
        <v>579</v>
      </c>
      <c r="F376" s="437" t="s">
        <v>580</v>
      </c>
      <c r="G376" s="439" t="s">
        <v>581</v>
      </c>
      <c r="H376" s="438" t="s">
        <v>582</v>
      </c>
    </row>
    <row r="377" spans="2:8" ht="21.75" thickBot="1">
      <c r="B377" s="433" t="s">
        <v>302</v>
      </c>
      <c r="C377" s="394">
        <v>45292</v>
      </c>
      <c r="D377" s="433" t="s">
        <v>589</v>
      </c>
      <c r="E377" s="433" t="s">
        <v>593</v>
      </c>
      <c r="F377" s="434">
        <v>125478</v>
      </c>
      <c r="G377" s="434" t="s">
        <v>594</v>
      </c>
      <c r="H377" s="433" t="s">
        <v>555</v>
      </c>
    </row>
    <row r="378" spans="2:8" ht="21.75" thickBot="1">
      <c r="B378" s="433" t="s">
        <v>304</v>
      </c>
      <c r="C378" s="394">
        <v>45293</v>
      </c>
      <c r="D378" s="433" t="s">
        <v>590</v>
      </c>
      <c r="E378" s="433" t="s">
        <v>595</v>
      </c>
      <c r="F378" s="434">
        <v>556688</v>
      </c>
      <c r="G378" s="434" t="s">
        <v>596</v>
      </c>
      <c r="H378" s="433" t="s">
        <v>597</v>
      </c>
    </row>
    <row r="379" spans="2:8" ht="21.75" thickBot="1">
      <c r="B379" s="433" t="s">
        <v>306</v>
      </c>
      <c r="C379" s="394">
        <v>45294</v>
      </c>
      <c r="D379" s="433" t="s">
        <v>591</v>
      </c>
      <c r="E379" s="435" t="s">
        <v>598</v>
      </c>
      <c r="F379" s="434">
        <v>126589</v>
      </c>
      <c r="G379" s="434" t="s">
        <v>599</v>
      </c>
      <c r="H379" s="433" t="s">
        <v>600</v>
      </c>
    </row>
    <row r="380" spans="2:8" ht="21.75" thickBot="1">
      <c r="B380" s="433" t="s">
        <v>308</v>
      </c>
      <c r="C380" s="394">
        <v>45295</v>
      </c>
      <c r="D380" s="433" t="s">
        <v>592</v>
      </c>
      <c r="E380" s="433" t="s">
        <v>601</v>
      </c>
      <c r="F380" s="434">
        <v>852369</v>
      </c>
      <c r="G380" s="434" t="s">
        <v>602</v>
      </c>
      <c r="H380" s="433" t="s">
        <v>603</v>
      </c>
    </row>
    <row r="381" spans="2:8" ht="21.75" thickBot="1">
      <c r="B381" s="433" t="s">
        <v>310</v>
      </c>
      <c r="C381" s="394">
        <v>45296</v>
      </c>
      <c r="D381" s="433" t="s">
        <v>589</v>
      </c>
      <c r="E381" s="433" t="s">
        <v>604</v>
      </c>
      <c r="F381" s="434">
        <v>112285</v>
      </c>
      <c r="G381" s="434" t="s">
        <v>594</v>
      </c>
      <c r="H381" s="433" t="s">
        <v>605</v>
      </c>
    </row>
    <row r="382" spans="2:8" ht="21.75" thickBot="1">
      <c r="B382" s="433" t="s">
        <v>312</v>
      </c>
      <c r="C382" s="394">
        <v>45297</v>
      </c>
      <c r="D382" s="433" t="s">
        <v>590</v>
      </c>
      <c r="E382" s="433" t="s">
        <v>593</v>
      </c>
      <c r="F382" s="434">
        <v>695425</v>
      </c>
      <c r="G382" s="434" t="s">
        <v>596</v>
      </c>
      <c r="H382" s="433" t="s">
        <v>606</v>
      </c>
    </row>
    <row r="383" spans="2:8" ht="21.75" thickBot="1">
      <c r="B383" s="433" t="s">
        <v>314</v>
      </c>
      <c r="C383" s="394">
        <v>45298</v>
      </c>
      <c r="D383" s="433" t="s">
        <v>591</v>
      </c>
      <c r="E383" s="433" t="s">
        <v>595</v>
      </c>
      <c r="F383" s="434">
        <v>125478</v>
      </c>
      <c r="G383" s="434" t="s">
        <v>599</v>
      </c>
      <c r="H383" s="433" t="s">
        <v>607</v>
      </c>
    </row>
    <row r="384" spans="2:8" ht="21.75" thickBot="1">
      <c r="B384" s="433" t="s">
        <v>316</v>
      </c>
      <c r="C384" s="394">
        <v>45299</v>
      </c>
      <c r="D384" s="433" t="s">
        <v>592</v>
      </c>
      <c r="E384" s="435" t="s">
        <v>598</v>
      </c>
      <c r="F384" s="434">
        <v>556688</v>
      </c>
      <c r="G384" s="434" t="s">
        <v>602</v>
      </c>
      <c r="H384" s="433" t="s">
        <v>608</v>
      </c>
    </row>
    <row r="385" spans="2:8" ht="21.75" thickBot="1">
      <c r="B385" s="433" t="s">
        <v>319</v>
      </c>
      <c r="C385" s="394">
        <v>45300</v>
      </c>
      <c r="D385" s="433" t="s">
        <v>590</v>
      </c>
      <c r="E385" s="433" t="s">
        <v>601</v>
      </c>
      <c r="F385" s="434">
        <v>126589</v>
      </c>
      <c r="G385" s="434" t="s">
        <v>596</v>
      </c>
      <c r="H385" s="433" t="s">
        <v>609</v>
      </c>
    </row>
    <row r="386" spans="2:8" ht="21.75" thickBot="1">
      <c r="B386" s="433" t="s">
        <v>322</v>
      </c>
      <c r="C386" s="394">
        <v>45301</v>
      </c>
      <c r="D386" s="433" t="s">
        <v>591</v>
      </c>
      <c r="E386" s="433" t="s">
        <v>604</v>
      </c>
      <c r="F386" s="434">
        <v>852369</v>
      </c>
      <c r="G386" s="434" t="s">
        <v>599</v>
      </c>
      <c r="H386" s="433" t="s">
        <v>610</v>
      </c>
    </row>
    <row r="387" spans="2:8" ht="21.75" thickBot="1">
      <c r="B387" s="433" t="s">
        <v>611</v>
      </c>
      <c r="C387" s="394">
        <v>45302</v>
      </c>
      <c r="D387" s="433" t="s">
        <v>592</v>
      </c>
      <c r="E387" s="433" t="s">
        <v>593</v>
      </c>
      <c r="F387" s="434">
        <v>112285</v>
      </c>
      <c r="G387" s="434" t="s">
        <v>602</v>
      </c>
      <c r="H387" s="433" t="s">
        <v>612</v>
      </c>
    </row>
    <row r="388" spans="2:8" ht="21.75" thickBot="1">
      <c r="B388" s="433" t="s">
        <v>613</v>
      </c>
      <c r="C388" s="394">
        <v>45303</v>
      </c>
      <c r="D388" s="433" t="s">
        <v>589</v>
      </c>
      <c r="E388" s="433" t="s">
        <v>595</v>
      </c>
      <c r="F388" s="434">
        <v>695425</v>
      </c>
      <c r="G388" s="434" t="s">
        <v>594</v>
      </c>
      <c r="H388" s="433" t="s">
        <v>614</v>
      </c>
    </row>
    <row r="389" spans="2:8" ht="21.75" thickBot="1">
      <c r="B389" s="433" t="s">
        <v>615</v>
      </c>
      <c r="C389" s="394">
        <v>45304</v>
      </c>
      <c r="D389" s="433" t="s">
        <v>590</v>
      </c>
      <c r="E389" s="435" t="s">
        <v>598</v>
      </c>
      <c r="F389" s="434">
        <v>556688</v>
      </c>
      <c r="G389" s="434" t="s">
        <v>596</v>
      </c>
      <c r="H389" s="433" t="s">
        <v>616</v>
      </c>
    </row>
    <row r="390" spans="2:8" ht="21.75" thickBot="1">
      <c r="B390" s="433" t="s">
        <v>617</v>
      </c>
      <c r="C390" s="394">
        <v>45305</v>
      </c>
      <c r="D390" s="433" t="s">
        <v>591</v>
      </c>
      <c r="E390" s="433" t="s">
        <v>601</v>
      </c>
      <c r="F390" s="434">
        <v>126589</v>
      </c>
      <c r="G390" s="434" t="s">
        <v>599</v>
      </c>
      <c r="H390" s="433" t="s">
        <v>618</v>
      </c>
    </row>
    <row r="391" spans="2:8" ht="21.75" thickBot="1">
      <c r="B391" s="433" t="s">
        <v>619</v>
      </c>
      <c r="C391" s="394">
        <v>45306</v>
      </c>
      <c r="D391" s="433" t="s">
        <v>590</v>
      </c>
      <c r="E391" s="433" t="s">
        <v>604</v>
      </c>
      <c r="F391" s="434">
        <v>852369</v>
      </c>
      <c r="G391" s="434" t="s">
        <v>596</v>
      </c>
      <c r="H391" s="433" t="s">
        <v>620</v>
      </c>
    </row>
    <row r="392" spans="2:8" ht="21.75" thickBot="1">
      <c r="B392" s="433" t="s">
        <v>621</v>
      </c>
      <c r="C392" s="394">
        <v>45307</v>
      </c>
      <c r="D392" s="433" t="s">
        <v>591</v>
      </c>
      <c r="E392" s="433" t="s">
        <v>595</v>
      </c>
      <c r="F392" s="434">
        <v>112285</v>
      </c>
      <c r="G392" s="434" t="s">
        <v>599</v>
      </c>
      <c r="H392" s="433" t="s">
        <v>622</v>
      </c>
    </row>
    <row r="393" spans="2:8" ht="21.75" thickBot="1">
      <c r="B393" s="433" t="s">
        <v>623</v>
      </c>
      <c r="C393" s="394">
        <v>45308</v>
      </c>
      <c r="D393" s="433" t="s">
        <v>592</v>
      </c>
      <c r="E393" s="435" t="s">
        <v>598</v>
      </c>
      <c r="F393" s="434">
        <v>695425</v>
      </c>
      <c r="G393" s="434" t="s">
        <v>602</v>
      </c>
      <c r="H393" s="433" t="s">
        <v>624</v>
      </c>
    </row>
    <row r="394" spans="2:8" ht="21.75" thickBot="1">
      <c r="B394" s="433" t="s">
        <v>625</v>
      </c>
      <c r="C394" s="394">
        <v>45309</v>
      </c>
      <c r="D394" s="433" t="s">
        <v>589</v>
      </c>
      <c r="E394" s="433" t="s">
        <v>601</v>
      </c>
      <c r="F394" s="434">
        <v>125478</v>
      </c>
      <c r="G394" s="434" t="s">
        <v>594</v>
      </c>
      <c r="H394" s="433" t="s">
        <v>626</v>
      </c>
    </row>
    <row r="395" spans="2:8" ht="21.75" thickBot="1">
      <c r="B395" s="433" t="s">
        <v>627</v>
      </c>
      <c r="C395" s="394">
        <v>45310</v>
      </c>
      <c r="D395" s="433" t="s">
        <v>590</v>
      </c>
      <c r="E395" s="433" t="s">
        <v>604</v>
      </c>
      <c r="F395" s="434">
        <v>556688</v>
      </c>
      <c r="G395" s="434" t="s">
        <v>596</v>
      </c>
      <c r="H395" s="433" t="s">
        <v>628</v>
      </c>
    </row>
    <row r="396" spans="2:8" ht="21.75" thickBot="1">
      <c r="B396" s="433" t="s">
        <v>629</v>
      </c>
      <c r="C396" s="394">
        <v>45311</v>
      </c>
      <c r="D396" s="433" t="s">
        <v>591</v>
      </c>
      <c r="E396" s="433" t="s">
        <v>593</v>
      </c>
      <c r="F396" s="434">
        <v>126589</v>
      </c>
      <c r="G396" s="434" t="s">
        <v>599</v>
      </c>
      <c r="H396" s="433" t="s">
        <v>630</v>
      </c>
    </row>
    <row r="397" spans="2:8" ht="21.75" thickBot="1">
      <c r="B397" s="433" t="s">
        <v>631</v>
      </c>
      <c r="C397" s="394">
        <v>45312</v>
      </c>
      <c r="D397" s="433" t="s">
        <v>592</v>
      </c>
      <c r="E397" s="433" t="s">
        <v>595</v>
      </c>
      <c r="F397" s="434">
        <v>852369</v>
      </c>
      <c r="G397" s="434" t="s">
        <v>602</v>
      </c>
      <c r="H397" s="433" t="s">
        <v>632</v>
      </c>
    </row>
    <row r="398" spans="2:8" ht="21.75" thickBot="1">
      <c r="B398" s="433" t="s">
        <v>633</v>
      </c>
      <c r="C398" s="394">
        <v>45313</v>
      </c>
      <c r="D398" s="433" t="s">
        <v>590</v>
      </c>
      <c r="E398" s="435" t="s">
        <v>598</v>
      </c>
      <c r="F398" s="434">
        <v>112285</v>
      </c>
      <c r="G398" s="434" t="s">
        <v>596</v>
      </c>
      <c r="H398" s="433" t="s">
        <v>634</v>
      </c>
    </row>
    <row r="399" spans="2:8" ht="21.75" thickBot="1">
      <c r="B399" s="433" t="s">
        <v>635</v>
      </c>
      <c r="C399" s="394">
        <v>45314</v>
      </c>
      <c r="D399" s="433" t="s">
        <v>591</v>
      </c>
      <c r="E399" s="433" t="s">
        <v>601</v>
      </c>
      <c r="F399" s="434">
        <v>852369</v>
      </c>
      <c r="G399" s="434" t="s">
        <v>599</v>
      </c>
      <c r="H399" s="433" t="s">
        <v>636</v>
      </c>
    </row>
    <row r="400" spans="2:8" ht="21.75" thickBot="1">
      <c r="B400" s="433" t="s">
        <v>637</v>
      </c>
      <c r="C400" s="394">
        <v>45315</v>
      </c>
      <c r="D400" s="433" t="s">
        <v>592</v>
      </c>
      <c r="E400" s="433" t="s">
        <v>604</v>
      </c>
      <c r="F400" s="434">
        <v>112285</v>
      </c>
      <c r="G400" s="434" t="s">
        <v>602</v>
      </c>
      <c r="H400" s="433" t="s">
        <v>638</v>
      </c>
    </row>
    <row r="401" spans="2:8" ht="21.75" thickBot="1">
      <c r="B401" s="433" t="s">
        <v>639</v>
      </c>
      <c r="C401" s="394">
        <v>45316</v>
      </c>
      <c r="D401" s="433" t="s">
        <v>589</v>
      </c>
      <c r="E401" s="433" t="s">
        <v>604</v>
      </c>
      <c r="F401" s="434">
        <v>695425</v>
      </c>
      <c r="G401" s="434" t="s">
        <v>594</v>
      </c>
      <c r="H401" s="433" t="s">
        <v>640</v>
      </c>
    </row>
    <row r="402" spans="2:8" ht="21.75" thickBot="1">
      <c r="B402" s="433" t="s">
        <v>641</v>
      </c>
      <c r="C402" s="394">
        <v>45317</v>
      </c>
      <c r="D402" s="433" t="s">
        <v>590</v>
      </c>
      <c r="E402" s="433" t="s">
        <v>595</v>
      </c>
      <c r="F402" s="434">
        <v>125478</v>
      </c>
      <c r="G402" s="434" t="s">
        <v>596</v>
      </c>
      <c r="H402" s="433" t="s">
        <v>642</v>
      </c>
    </row>
    <row r="403" spans="2:8" ht="21.75" thickBot="1">
      <c r="B403" s="433" t="s">
        <v>643</v>
      </c>
      <c r="C403" s="394">
        <v>45318</v>
      </c>
      <c r="D403" s="433" t="s">
        <v>591</v>
      </c>
      <c r="E403" s="435" t="s">
        <v>598</v>
      </c>
      <c r="F403" s="434">
        <v>556688</v>
      </c>
      <c r="G403" s="434" t="s">
        <v>596</v>
      </c>
      <c r="H403" s="433" t="s">
        <v>628</v>
      </c>
    </row>
    <row r="404" spans="2:8" ht="21.75" thickBot="1">
      <c r="B404" s="433" t="s">
        <v>644</v>
      </c>
      <c r="C404" s="394">
        <v>45319</v>
      </c>
      <c r="D404" s="433" t="s">
        <v>592</v>
      </c>
      <c r="E404" s="433" t="s">
        <v>601</v>
      </c>
      <c r="F404" s="434">
        <v>126589</v>
      </c>
      <c r="G404" s="434" t="s">
        <v>599</v>
      </c>
      <c r="H404" s="433" t="s">
        <v>630</v>
      </c>
    </row>
    <row r="405" spans="2:8" ht="21.75" thickBot="1">
      <c r="B405" s="433" t="s">
        <v>645</v>
      </c>
      <c r="C405" s="394">
        <v>45320</v>
      </c>
      <c r="D405" s="433" t="s">
        <v>590</v>
      </c>
      <c r="E405" s="433" t="s">
        <v>604</v>
      </c>
      <c r="F405" s="434">
        <v>112285</v>
      </c>
      <c r="G405" s="434" t="s">
        <v>602</v>
      </c>
      <c r="H405" s="433" t="s">
        <v>632</v>
      </c>
    </row>
    <row r="406" spans="2:8" ht="21.75" thickBot="1">
      <c r="B406" s="433" t="s">
        <v>646</v>
      </c>
      <c r="C406" s="394">
        <v>45321</v>
      </c>
      <c r="D406" s="433" t="s">
        <v>591</v>
      </c>
      <c r="E406" s="433" t="s">
        <v>593</v>
      </c>
      <c r="F406" s="434">
        <v>852369</v>
      </c>
      <c r="G406" s="434" t="s">
        <v>594</v>
      </c>
      <c r="H406" s="433" t="s">
        <v>634</v>
      </c>
    </row>
    <row r="410" spans="2:8">
      <c r="B410" s="578" t="str" cm="1">
        <f t="array" ref="B410:H414">_xlfn.TAKE(B376:H406,5)</f>
        <v>ID No.</v>
      </c>
      <c r="C410" s="578" t="str">
        <v xml:space="preserve">Order Date </v>
      </c>
      <c r="D410" s="578" t="str">
        <v xml:space="preserve">Seller Name </v>
      </c>
      <c r="E410" s="578" t="str">
        <v xml:space="preserve"> Category</v>
      </c>
      <c r="F410" s="578" t="str">
        <v>Picode</v>
      </c>
      <c r="G410" s="578" t="str">
        <v>Region (WorldWide)</v>
      </c>
      <c r="H410" s="578" t="str">
        <v>Brands</v>
      </c>
    </row>
    <row r="411" spans="2:8">
      <c r="B411" s="578" t="str">
        <v>ND001</v>
      </c>
      <c r="C411" s="578">
        <v>45292</v>
      </c>
      <c r="D411" s="578" t="str">
        <v>ND APPARELS</v>
      </c>
      <c r="E411" s="578" t="str">
        <v xml:space="preserve">Mobile &amp; Electronics </v>
      </c>
      <c r="F411" s="578">
        <v>125478</v>
      </c>
      <c r="G411" s="578" t="str">
        <v>North</v>
      </c>
      <c r="H411" s="578" t="str">
        <v>Apple</v>
      </c>
    </row>
    <row r="412" spans="2:8">
      <c r="B412" s="578" t="str">
        <v>ND002</v>
      </c>
      <c r="C412" s="578">
        <v>45293</v>
      </c>
      <c r="D412" s="578" t="str">
        <v>SD APPARELS</v>
      </c>
      <c r="E412" s="578" t="str">
        <v>Fashion &amp; Clothing</v>
      </c>
      <c r="F412" s="578">
        <v>556688</v>
      </c>
      <c r="G412" s="578" t="str">
        <v xml:space="preserve">South </v>
      </c>
      <c r="H412" s="578" t="str">
        <v>Samsung</v>
      </c>
    </row>
    <row r="413" spans="2:8">
      <c r="B413" s="578" t="str">
        <v>ND003</v>
      </c>
      <c r="C413" s="578">
        <v>45294</v>
      </c>
      <c r="D413" s="578" t="str">
        <v>AD APPARELS</v>
      </c>
      <c r="E413" s="578" t="str">
        <v>Sports &amp; Fitness</v>
      </c>
      <c r="F413" s="578">
        <v>126589</v>
      </c>
      <c r="G413" s="578" t="str">
        <v xml:space="preserve">EAST </v>
      </c>
      <c r="H413" s="578" t="str">
        <v>Vivo</v>
      </c>
    </row>
    <row r="414" spans="2:8">
      <c r="B414" s="578" t="str">
        <v>ND004</v>
      </c>
      <c r="C414" s="578">
        <v>45295</v>
      </c>
      <c r="D414" s="578" t="str">
        <v>MD APPARELS</v>
      </c>
      <c r="E414" s="578" t="str">
        <v>Home &amp; Furniture</v>
      </c>
      <c r="F414" s="578">
        <v>852369</v>
      </c>
      <c r="G414" s="578" t="str">
        <v>WEST</v>
      </c>
      <c r="H414" s="578" t="str">
        <v>Realme</v>
      </c>
    </row>
    <row r="416" spans="2:8">
      <c r="B416" s="578" t="str" cm="1">
        <f t="array" ref="B416:D446">_xlfn.TAKE(B376:H406,,3)</f>
        <v>ID No.</v>
      </c>
      <c r="C416" s="578" t="str">
        <v xml:space="preserve">Order Date </v>
      </c>
      <c r="D416" s="578" t="str">
        <v xml:space="preserve">Seller Name </v>
      </c>
    </row>
    <row r="417" spans="2:4">
      <c r="B417" s="578" t="str">
        <v>ND001</v>
      </c>
      <c r="C417" s="578">
        <v>45292</v>
      </c>
      <c r="D417" s="578" t="str">
        <v>ND APPARELS</v>
      </c>
    </row>
    <row r="418" spans="2:4">
      <c r="B418" s="578" t="str">
        <v>ND002</v>
      </c>
      <c r="C418" s="578">
        <v>45293</v>
      </c>
      <c r="D418" s="578" t="str">
        <v>SD APPARELS</v>
      </c>
    </row>
    <row r="419" spans="2:4">
      <c r="B419" s="578" t="str">
        <v>ND003</v>
      </c>
      <c r="C419" s="578">
        <v>45294</v>
      </c>
      <c r="D419" s="578" t="str">
        <v>AD APPARELS</v>
      </c>
    </row>
    <row r="420" spans="2:4">
      <c r="B420" s="578" t="str">
        <v>ND004</v>
      </c>
      <c r="C420" s="578">
        <v>45295</v>
      </c>
      <c r="D420" s="578" t="str">
        <v>MD APPARELS</v>
      </c>
    </row>
    <row r="421" spans="2:4">
      <c r="B421" s="578" t="str">
        <v>ND005</v>
      </c>
      <c r="C421" s="578">
        <v>45296</v>
      </c>
      <c r="D421" s="578" t="str">
        <v>ND APPARELS</v>
      </c>
    </row>
    <row r="422" spans="2:4">
      <c r="B422" s="578" t="str">
        <v>ND006</v>
      </c>
      <c r="C422" s="578">
        <v>45297</v>
      </c>
      <c r="D422" s="578" t="str">
        <v>SD APPARELS</v>
      </c>
    </row>
    <row r="423" spans="2:4">
      <c r="B423" s="578" t="str">
        <v>ND007</v>
      </c>
      <c r="C423" s="578">
        <v>45298</v>
      </c>
      <c r="D423" s="578" t="str">
        <v>AD APPARELS</v>
      </c>
    </row>
    <row r="424" spans="2:4">
      <c r="B424" s="578" t="str">
        <v>ND008</v>
      </c>
      <c r="C424" s="578">
        <v>45299</v>
      </c>
      <c r="D424" s="578" t="str">
        <v>MD APPARELS</v>
      </c>
    </row>
    <row r="425" spans="2:4">
      <c r="B425" s="578" t="str">
        <v>ND009</v>
      </c>
      <c r="C425" s="578">
        <v>45300</v>
      </c>
      <c r="D425" s="578" t="str">
        <v>SD APPARELS</v>
      </c>
    </row>
    <row r="426" spans="2:4">
      <c r="B426" s="578" t="str">
        <v>ND010</v>
      </c>
      <c r="C426" s="578">
        <v>45301</v>
      </c>
      <c r="D426" s="578" t="str">
        <v>AD APPARELS</v>
      </c>
    </row>
    <row r="427" spans="2:4">
      <c r="B427" s="578" t="str">
        <v>ND011</v>
      </c>
      <c r="C427" s="578">
        <v>45302</v>
      </c>
      <c r="D427" s="578" t="str">
        <v>MD APPARELS</v>
      </c>
    </row>
    <row r="428" spans="2:4">
      <c r="B428" s="578" t="str">
        <v>ND012</v>
      </c>
      <c r="C428" s="578">
        <v>45303</v>
      </c>
      <c r="D428" s="578" t="str">
        <v>ND APPARELS</v>
      </c>
    </row>
    <row r="429" spans="2:4">
      <c r="B429" s="578" t="str">
        <v>ND013</v>
      </c>
      <c r="C429" s="578">
        <v>45304</v>
      </c>
      <c r="D429" s="578" t="str">
        <v>SD APPARELS</v>
      </c>
    </row>
    <row r="430" spans="2:4">
      <c r="B430" s="578" t="str">
        <v>ND014</v>
      </c>
      <c r="C430" s="578">
        <v>45305</v>
      </c>
      <c r="D430" s="578" t="str">
        <v>AD APPARELS</v>
      </c>
    </row>
    <row r="431" spans="2:4">
      <c r="B431" s="578" t="str">
        <v>ND015</v>
      </c>
      <c r="C431" s="578">
        <v>45306</v>
      </c>
      <c r="D431" s="578" t="str">
        <v>SD APPARELS</v>
      </c>
    </row>
    <row r="432" spans="2:4">
      <c r="B432" s="578" t="str">
        <v>ND016</v>
      </c>
      <c r="C432" s="578">
        <v>45307</v>
      </c>
      <c r="D432" s="578" t="str">
        <v>AD APPARELS</v>
      </c>
    </row>
    <row r="433" spans="2:4">
      <c r="B433" s="578" t="str">
        <v>ND017</v>
      </c>
      <c r="C433" s="578">
        <v>45308</v>
      </c>
      <c r="D433" s="578" t="str">
        <v>MD APPARELS</v>
      </c>
    </row>
    <row r="434" spans="2:4">
      <c r="B434" s="578" t="str">
        <v>ND018</v>
      </c>
      <c r="C434" s="578">
        <v>45309</v>
      </c>
      <c r="D434" s="578" t="str">
        <v>ND APPARELS</v>
      </c>
    </row>
    <row r="435" spans="2:4">
      <c r="B435" s="578" t="str">
        <v>ND019</v>
      </c>
      <c r="C435" s="578">
        <v>45310</v>
      </c>
      <c r="D435" s="578" t="str">
        <v>SD APPARELS</v>
      </c>
    </row>
    <row r="436" spans="2:4">
      <c r="B436" s="578" t="str">
        <v>ND020</v>
      </c>
      <c r="C436" s="578">
        <v>45311</v>
      </c>
      <c r="D436" s="578" t="str">
        <v>AD APPARELS</v>
      </c>
    </row>
    <row r="437" spans="2:4">
      <c r="B437" s="578" t="str">
        <v>ND021</v>
      </c>
      <c r="C437" s="578">
        <v>45312</v>
      </c>
      <c r="D437" s="578" t="str">
        <v>MD APPARELS</v>
      </c>
    </row>
    <row r="438" spans="2:4">
      <c r="B438" s="578" t="str">
        <v>ND022</v>
      </c>
      <c r="C438" s="578">
        <v>45313</v>
      </c>
      <c r="D438" s="578" t="str">
        <v>SD APPARELS</v>
      </c>
    </row>
    <row r="439" spans="2:4">
      <c r="B439" s="578" t="str">
        <v>ND023</v>
      </c>
      <c r="C439" s="578">
        <v>45314</v>
      </c>
      <c r="D439" s="578" t="str">
        <v>AD APPARELS</v>
      </c>
    </row>
    <row r="440" spans="2:4">
      <c r="B440" s="578" t="str">
        <v>ND024</v>
      </c>
      <c r="C440" s="578">
        <v>45315</v>
      </c>
      <c r="D440" s="578" t="str">
        <v>MD APPARELS</v>
      </c>
    </row>
    <row r="441" spans="2:4">
      <c r="B441" s="578" t="str">
        <v>ND025</v>
      </c>
      <c r="C441" s="578">
        <v>45316</v>
      </c>
      <c r="D441" s="578" t="str">
        <v>ND APPARELS</v>
      </c>
    </row>
    <row r="442" spans="2:4">
      <c r="B442" s="578" t="str">
        <v>ND026</v>
      </c>
      <c r="C442" s="578">
        <v>45317</v>
      </c>
      <c r="D442" s="578" t="str">
        <v>SD APPARELS</v>
      </c>
    </row>
    <row r="443" spans="2:4">
      <c r="B443" s="578" t="str">
        <v>ND027</v>
      </c>
      <c r="C443" s="578">
        <v>45318</v>
      </c>
      <c r="D443" s="578" t="str">
        <v>AD APPARELS</v>
      </c>
    </row>
    <row r="444" spans="2:4">
      <c r="B444" s="578" t="str">
        <v>ND028</v>
      </c>
      <c r="C444" s="578">
        <v>45319</v>
      </c>
      <c r="D444" s="578" t="str">
        <v>MD APPARELS</v>
      </c>
    </row>
    <row r="445" spans="2:4">
      <c r="B445" s="578" t="str">
        <v>ND029</v>
      </c>
      <c r="C445" s="578">
        <v>45320</v>
      </c>
      <c r="D445" s="578" t="str">
        <v>SD APPARELS</v>
      </c>
    </row>
    <row r="446" spans="2:4">
      <c r="B446" s="578" t="str">
        <v>ND030</v>
      </c>
      <c r="C446" s="578">
        <v>45321</v>
      </c>
      <c r="D446" s="578" t="str">
        <v>AD APPARELS</v>
      </c>
    </row>
    <row r="449" spans="1:8">
      <c r="B449" s="578" t="str" cm="1">
        <f t="array" ref="B449:D453">_xlfn.TAKE(B376:H406,5,3)</f>
        <v>ID No.</v>
      </c>
      <c r="C449" s="578" t="str">
        <v xml:space="preserve">Order Date </v>
      </c>
      <c r="D449" s="578" t="str">
        <v xml:space="preserve">Seller Name </v>
      </c>
    </row>
    <row r="450" spans="1:8">
      <c r="B450" s="578" t="str">
        <v>ND001</v>
      </c>
      <c r="C450" s="578">
        <v>45292</v>
      </c>
      <c r="D450" s="578" t="str">
        <v>ND APPARELS</v>
      </c>
    </row>
    <row r="451" spans="1:8">
      <c r="B451" s="578" t="str">
        <v>ND002</v>
      </c>
      <c r="C451" s="578">
        <v>45293</v>
      </c>
      <c r="D451" s="578" t="str">
        <v>SD APPARELS</v>
      </c>
    </row>
    <row r="452" spans="1:8">
      <c r="B452" s="578" t="str">
        <v>ND003</v>
      </c>
      <c r="C452" s="578">
        <v>45294</v>
      </c>
      <c r="D452" s="578" t="str">
        <v>AD APPARELS</v>
      </c>
    </row>
    <row r="453" spans="1:8">
      <c r="B453" s="578" t="str">
        <v>ND004</v>
      </c>
      <c r="C453" s="578">
        <v>45295</v>
      </c>
      <c r="D453" s="578" t="str">
        <v>MD APPARELS</v>
      </c>
    </row>
    <row r="455" spans="1:8">
      <c r="A455" s="578" t="s">
        <v>794</v>
      </c>
    </row>
    <row r="456" spans="1:8">
      <c r="B456" s="578" t="str" cm="1">
        <f t="array" ref="B456:H465">_xlfn.DROP(B377:H406,20)</f>
        <v>ND021</v>
      </c>
      <c r="C456" s="578">
        <v>45312</v>
      </c>
      <c r="D456" s="578" t="str">
        <v>MD APPARELS</v>
      </c>
      <c r="E456" s="578" t="str">
        <v>Fashion &amp; Clothing</v>
      </c>
      <c r="F456" s="578">
        <v>852369</v>
      </c>
      <c r="G456" s="578" t="str">
        <v>WEST</v>
      </c>
      <c r="H456" s="578" t="str">
        <v>WoodenStreet</v>
      </c>
    </row>
    <row r="457" spans="1:8">
      <c r="B457" s="578" t="str">
        <v>ND022</v>
      </c>
      <c r="C457" s="578">
        <v>45313</v>
      </c>
      <c r="D457" s="578" t="str">
        <v>SD APPARELS</v>
      </c>
      <c r="E457" s="578" t="str">
        <v>Sports &amp; Fitness</v>
      </c>
      <c r="F457" s="578">
        <v>112285</v>
      </c>
      <c r="G457" s="578" t="str">
        <v xml:space="preserve">South </v>
      </c>
      <c r="H457" s="578" t="str">
        <v>Power</v>
      </c>
    </row>
    <row r="458" spans="1:8">
      <c r="B458" s="578" t="str">
        <v>ND023</v>
      </c>
      <c r="C458" s="578">
        <v>45314</v>
      </c>
      <c r="D458" s="578" t="str">
        <v>AD APPARELS</v>
      </c>
      <c r="E458" s="578" t="str">
        <v>Home &amp; Furniture</v>
      </c>
      <c r="F458" s="578">
        <v>852369</v>
      </c>
      <c r="G458" s="578" t="str">
        <v xml:space="preserve">EAST </v>
      </c>
      <c r="H458" s="578" t="str">
        <v xml:space="preserve">Atomic Habit </v>
      </c>
    </row>
    <row r="459" spans="1:8">
      <c r="B459" s="578" t="str">
        <v>ND024</v>
      </c>
      <c r="C459" s="578">
        <v>45315</v>
      </c>
      <c r="D459" s="578" t="str">
        <v>MD APPARELS</v>
      </c>
      <c r="E459" s="578" t="str">
        <v>Book &amp; Education</v>
      </c>
      <c r="F459" s="578">
        <v>112285</v>
      </c>
      <c r="G459" s="578" t="str">
        <v>WEST</v>
      </c>
      <c r="H459" s="578" t="str">
        <v>Psychology Of Money</v>
      </c>
    </row>
    <row r="460" spans="1:8">
      <c r="B460" s="578" t="str">
        <v>ND025</v>
      </c>
      <c r="C460" s="578">
        <v>45316</v>
      </c>
      <c r="D460" s="578" t="str">
        <v>ND APPARELS</v>
      </c>
      <c r="E460" s="578" t="str">
        <v>Book &amp; Education</v>
      </c>
      <c r="F460" s="578">
        <v>695425</v>
      </c>
      <c r="G460" s="578" t="str">
        <v>North</v>
      </c>
      <c r="H460" s="578" t="str">
        <v>Zero To One</v>
      </c>
    </row>
    <row r="461" spans="1:8">
      <c r="B461" s="578" t="str">
        <v>ND026</v>
      </c>
      <c r="C461" s="578">
        <v>45317</v>
      </c>
      <c r="D461" s="578" t="str">
        <v>SD APPARELS</v>
      </c>
      <c r="E461" s="578" t="str">
        <v>Fashion &amp; Clothing</v>
      </c>
      <c r="F461" s="578">
        <v>125478</v>
      </c>
      <c r="G461" s="578" t="str">
        <v xml:space="preserve">South </v>
      </c>
      <c r="H461" s="578" t="str">
        <v>Deep Work</v>
      </c>
    </row>
    <row r="462" spans="1:8">
      <c r="B462" s="578" t="str">
        <v>ND027</v>
      </c>
      <c r="C462" s="578">
        <v>45318</v>
      </c>
      <c r="D462" s="578" t="str">
        <v>AD APPARELS</v>
      </c>
      <c r="E462" s="578" t="str">
        <v>Sports &amp; Fitness</v>
      </c>
      <c r="F462" s="578">
        <v>556688</v>
      </c>
      <c r="G462" s="578" t="str">
        <v xml:space="preserve">South </v>
      </c>
      <c r="H462" s="578" t="str">
        <v>Savya Home</v>
      </c>
    </row>
    <row r="463" spans="1:8">
      <c r="B463" s="578" t="str">
        <v>ND028</v>
      </c>
      <c r="C463" s="578">
        <v>45319</v>
      </c>
      <c r="D463" s="578" t="str">
        <v>MD APPARELS</v>
      </c>
      <c r="E463" s="578" t="str">
        <v>Home &amp; Furniture</v>
      </c>
      <c r="F463" s="578">
        <v>126589</v>
      </c>
      <c r="G463" s="578" t="str">
        <v xml:space="preserve">EAST </v>
      </c>
      <c r="H463" s="578" t="str">
        <v>Indigo Architecture</v>
      </c>
    </row>
    <row r="464" spans="1:8">
      <c r="B464" s="578" t="str">
        <v>ND029</v>
      </c>
      <c r="C464" s="578">
        <v>45320</v>
      </c>
      <c r="D464" s="578" t="str">
        <v>SD APPARELS</v>
      </c>
      <c r="E464" s="578" t="str">
        <v>Book &amp; Education</v>
      </c>
      <c r="F464" s="578">
        <v>112285</v>
      </c>
      <c r="G464" s="578" t="str">
        <v>WEST</v>
      </c>
      <c r="H464" s="578" t="str">
        <v>WoodenStreet</v>
      </c>
    </row>
    <row r="465" spans="2:8">
      <c r="B465" s="578" t="str">
        <v>ND030</v>
      </c>
      <c r="C465" s="578">
        <v>45321</v>
      </c>
      <c r="D465" s="578" t="str">
        <v>AD APPARELS</v>
      </c>
      <c r="E465" s="578" t="str">
        <v xml:space="preserve">Mobile &amp; Electronics </v>
      </c>
      <c r="F465" s="578">
        <v>852369</v>
      </c>
      <c r="G465" s="578" t="str">
        <v>North</v>
      </c>
      <c r="H465" s="578" t="str">
        <v>Power</v>
      </c>
    </row>
    <row r="467" spans="2:8">
      <c r="B467" s="578" t="str" cm="1">
        <f t="array" ref="B467:F497">_xlfn.DROP(B376:H406,,2)</f>
        <v xml:space="preserve">Seller Name </v>
      </c>
      <c r="C467" s="578" t="str">
        <v xml:space="preserve"> Category</v>
      </c>
      <c r="D467" s="578" t="str">
        <v>Picode</v>
      </c>
      <c r="E467" s="578" t="str">
        <v>Region (WorldWide)</v>
      </c>
      <c r="F467" s="578" t="str">
        <v>Brands</v>
      </c>
    </row>
    <row r="468" spans="2:8">
      <c r="B468" s="578" t="str">
        <v>ND APPARELS</v>
      </c>
      <c r="C468" s="578" t="str">
        <v xml:space="preserve">Mobile &amp; Electronics </v>
      </c>
      <c r="D468" s="578">
        <v>125478</v>
      </c>
      <c r="E468" s="578" t="str">
        <v>North</v>
      </c>
      <c r="F468" s="578" t="str">
        <v>Apple</v>
      </c>
    </row>
    <row r="469" spans="2:8">
      <c r="B469" s="578" t="str">
        <v>SD APPARELS</v>
      </c>
      <c r="C469" s="578" t="str">
        <v>Fashion &amp; Clothing</v>
      </c>
      <c r="D469" s="578">
        <v>556688</v>
      </c>
      <c r="E469" s="578" t="str">
        <v xml:space="preserve">South </v>
      </c>
      <c r="F469" s="578" t="str">
        <v>Samsung</v>
      </c>
    </row>
    <row r="470" spans="2:8">
      <c r="B470" s="578" t="str">
        <v>AD APPARELS</v>
      </c>
      <c r="C470" s="578" t="str">
        <v>Sports &amp; Fitness</v>
      </c>
      <c r="D470" s="578">
        <v>126589</v>
      </c>
      <c r="E470" s="578" t="str">
        <v xml:space="preserve">EAST </v>
      </c>
      <c r="F470" s="578" t="str">
        <v>Vivo</v>
      </c>
    </row>
    <row r="471" spans="2:8">
      <c r="B471" s="578" t="str">
        <v>MD APPARELS</v>
      </c>
      <c r="C471" s="578" t="str">
        <v>Home &amp; Furniture</v>
      </c>
      <c r="D471" s="578">
        <v>852369</v>
      </c>
      <c r="E471" s="578" t="str">
        <v>WEST</v>
      </c>
      <c r="F471" s="578" t="str">
        <v>Realme</v>
      </c>
    </row>
    <row r="472" spans="2:8">
      <c r="B472" s="578" t="str">
        <v>ND APPARELS</v>
      </c>
      <c r="C472" s="578" t="str">
        <v>Book &amp; Education</v>
      </c>
      <c r="D472" s="578">
        <v>112285</v>
      </c>
      <c r="E472" s="578" t="str">
        <v>North</v>
      </c>
      <c r="F472" s="578" t="str">
        <v>Oppo</v>
      </c>
    </row>
    <row r="473" spans="2:8">
      <c r="B473" s="578" t="str">
        <v>SD APPARELS</v>
      </c>
      <c r="C473" s="578" t="str">
        <v xml:space="preserve">Mobile &amp; Electronics </v>
      </c>
      <c r="D473" s="578">
        <v>695425</v>
      </c>
      <c r="E473" s="578" t="str">
        <v xml:space="preserve">South </v>
      </c>
      <c r="F473" s="578" t="str">
        <v>ZARA</v>
      </c>
    </row>
    <row r="474" spans="2:8">
      <c r="B474" s="578" t="str">
        <v>AD APPARELS</v>
      </c>
      <c r="C474" s="578" t="str">
        <v>Fashion &amp; Clothing</v>
      </c>
      <c r="D474" s="578">
        <v>125478</v>
      </c>
      <c r="E474" s="578" t="str">
        <v xml:space="preserve">EAST </v>
      </c>
      <c r="F474" s="578" t="str">
        <v>Adidas</v>
      </c>
    </row>
    <row r="475" spans="2:8">
      <c r="B475" s="578" t="str">
        <v>MD APPARELS</v>
      </c>
      <c r="C475" s="578" t="str">
        <v>Sports &amp; Fitness</v>
      </c>
      <c r="D475" s="578">
        <v>556688</v>
      </c>
      <c r="E475" s="578" t="str">
        <v>WEST</v>
      </c>
      <c r="F475" s="578" t="str">
        <v>Puma</v>
      </c>
    </row>
    <row r="476" spans="2:8">
      <c r="B476" s="578" t="str">
        <v>SD APPARELS</v>
      </c>
      <c r="C476" s="578" t="str">
        <v>Home &amp; Furniture</v>
      </c>
      <c r="D476" s="578">
        <v>126589</v>
      </c>
      <c r="E476" s="578" t="str">
        <v xml:space="preserve">South </v>
      </c>
      <c r="F476" s="578" t="str">
        <v>Levi's</v>
      </c>
    </row>
    <row r="477" spans="2:8">
      <c r="B477" s="578" t="str">
        <v>AD APPARELS</v>
      </c>
      <c r="C477" s="578" t="str">
        <v>Book &amp; Education</v>
      </c>
      <c r="D477" s="578">
        <v>852369</v>
      </c>
      <c r="E477" s="578" t="str">
        <v xml:space="preserve">EAST </v>
      </c>
      <c r="F477" s="578" t="str">
        <v>Tommy Hilfigure</v>
      </c>
    </row>
    <row r="478" spans="2:8">
      <c r="B478" s="578" t="str">
        <v>MD APPARELS</v>
      </c>
      <c r="C478" s="578" t="str">
        <v xml:space="preserve">Mobile &amp; Electronics </v>
      </c>
      <c r="D478" s="578">
        <v>112285</v>
      </c>
      <c r="E478" s="578" t="str">
        <v>WEST</v>
      </c>
      <c r="F478" s="578" t="str">
        <v>Nike</v>
      </c>
    </row>
    <row r="479" spans="2:8">
      <c r="B479" s="578" t="str">
        <v>ND APPARELS</v>
      </c>
      <c r="C479" s="578" t="str">
        <v>Fashion &amp; Clothing</v>
      </c>
      <c r="D479" s="578">
        <v>695425</v>
      </c>
      <c r="E479" s="578" t="str">
        <v>North</v>
      </c>
      <c r="F479" s="578" t="str">
        <v>Peloton</v>
      </c>
    </row>
    <row r="480" spans="2:8">
      <c r="B480" s="578" t="str">
        <v>SD APPARELS</v>
      </c>
      <c r="C480" s="578" t="str">
        <v>Sports &amp; Fitness</v>
      </c>
      <c r="D480" s="578">
        <v>556688</v>
      </c>
      <c r="E480" s="578" t="str">
        <v xml:space="preserve">South </v>
      </c>
      <c r="F480" s="578" t="str">
        <v>ZenFit</v>
      </c>
    </row>
    <row r="481" spans="2:6">
      <c r="B481" s="578" t="str">
        <v>AD APPARELS</v>
      </c>
      <c r="C481" s="578" t="str">
        <v>Home &amp; Furniture</v>
      </c>
      <c r="D481" s="578">
        <v>126589</v>
      </c>
      <c r="E481" s="578" t="str">
        <v xml:space="preserve">EAST </v>
      </c>
      <c r="F481" s="578" t="str">
        <v>EliteEdge</v>
      </c>
    </row>
    <row r="482" spans="2:6">
      <c r="B482" s="578" t="str">
        <v>SD APPARELS</v>
      </c>
      <c r="C482" s="578" t="str">
        <v>Book &amp; Education</v>
      </c>
      <c r="D482" s="578">
        <v>852369</v>
      </c>
      <c r="E482" s="578" t="str">
        <v xml:space="preserve">South </v>
      </c>
      <c r="F482" s="578" t="str">
        <v>Ollivia</v>
      </c>
    </row>
    <row r="483" spans="2:6">
      <c r="B483" s="578" t="str">
        <v>AD APPARELS</v>
      </c>
      <c r="C483" s="578" t="str">
        <v>Fashion &amp; Clothing</v>
      </c>
      <c r="D483" s="578">
        <v>112285</v>
      </c>
      <c r="E483" s="578" t="str">
        <v xml:space="preserve">EAST </v>
      </c>
      <c r="F483" s="578" t="str">
        <v>Godrej</v>
      </c>
    </row>
    <row r="484" spans="2:6">
      <c r="B484" s="578" t="str">
        <v>MD APPARELS</v>
      </c>
      <c r="C484" s="578" t="str">
        <v>Sports &amp; Fitness</v>
      </c>
      <c r="D484" s="578">
        <v>695425</v>
      </c>
      <c r="E484" s="578" t="str">
        <v>WEST</v>
      </c>
      <c r="F484" s="578" t="str">
        <v>Indigo Interiors</v>
      </c>
    </row>
    <row r="485" spans="2:6">
      <c r="B485" s="578" t="str">
        <v>ND APPARELS</v>
      </c>
      <c r="C485" s="578" t="str">
        <v>Home &amp; Furniture</v>
      </c>
      <c r="D485" s="578">
        <v>125478</v>
      </c>
      <c r="E485" s="578" t="str">
        <v>North</v>
      </c>
      <c r="F485" s="578" t="str">
        <v>Hometown</v>
      </c>
    </row>
    <row r="486" spans="2:6">
      <c r="B486" s="578" t="str">
        <v>SD APPARELS</v>
      </c>
      <c r="C486" s="578" t="str">
        <v>Book &amp; Education</v>
      </c>
      <c r="D486" s="578">
        <v>556688</v>
      </c>
      <c r="E486" s="578" t="str">
        <v xml:space="preserve">South </v>
      </c>
      <c r="F486" s="578" t="str">
        <v>Savya Home</v>
      </c>
    </row>
    <row r="487" spans="2:6">
      <c r="B487" s="578" t="str">
        <v>AD APPARELS</v>
      </c>
      <c r="C487" s="578" t="str">
        <v xml:space="preserve">Mobile &amp; Electronics </v>
      </c>
      <c r="D487" s="578">
        <v>126589</v>
      </c>
      <c r="E487" s="578" t="str">
        <v xml:space="preserve">EAST </v>
      </c>
      <c r="F487" s="578" t="str">
        <v>Indigo Architecture</v>
      </c>
    </row>
    <row r="488" spans="2:6">
      <c r="B488" s="578" t="str">
        <v>MD APPARELS</v>
      </c>
      <c r="C488" s="578" t="str">
        <v>Fashion &amp; Clothing</v>
      </c>
      <c r="D488" s="578">
        <v>852369</v>
      </c>
      <c r="E488" s="578" t="str">
        <v>WEST</v>
      </c>
      <c r="F488" s="578" t="str">
        <v>WoodenStreet</v>
      </c>
    </row>
    <row r="489" spans="2:6">
      <c r="B489" s="578" t="str">
        <v>SD APPARELS</v>
      </c>
      <c r="C489" s="578" t="str">
        <v>Sports &amp; Fitness</v>
      </c>
      <c r="D489" s="578">
        <v>112285</v>
      </c>
      <c r="E489" s="578" t="str">
        <v xml:space="preserve">South </v>
      </c>
      <c r="F489" s="578" t="str">
        <v>Power</v>
      </c>
    </row>
    <row r="490" spans="2:6">
      <c r="B490" s="578" t="str">
        <v>AD APPARELS</v>
      </c>
      <c r="C490" s="578" t="str">
        <v>Home &amp; Furniture</v>
      </c>
      <c r="D490" s="578">
        <v>852369</v>
      </c>
      <c r="E490" s="578" t="str">
        <v xml:space="preserve">EAST </v>
      </c>
      <c r="F490" s="578" t="str">
        <v xml:space="preserve">Atomic Habit </v>
      </c>
    </row>
    <row r="491" spans="2:6">
      <c r="B491" s="578" t="str">
        <v>MD APPARELS</v>
      </c>
      <c r="C491" s="578" t="str">
        <v>Book &amp; Education</v>
      </c>
      <c r="D491" s="578">
        <v>112285</v>
      </c>
      <c r="E491" s="578" t="str">
        <v>WEST</v>
      </c>
      <c r="F491" s="578" t="str">
        <v>Psychology Of Money</v>
      </c>
    </row>
    <row r="492" spans="2:6">
      <c r="B492" s="578" t="str">
        <v>ND APPARELS</v>
      </c>
      <c r="C492" s="578" t="str">
        <v>Book &amp; Education</v>
      </c>
      <c r="D492" s="578">
        <v>695425</v>
      </c>
      <c r="E492" s="578" t="str">
        <v>North</v>
      </c>
      <c r="F492" s="578" t="str">
        <v>Zero To One</v>
      </c>
    </row>
    <row r="493" spans="2:6">
      <c r="B493" s="578" t="str">
        <v>SD APPARELS</v>
      </c>
      <c r="C493" s="578" t="str">
        <v>Fashion &amp; Clothing</v>
      </c>
      <c r="D493" s="578">
        <v>125478</v>
      </c>
      <c r="E493" s="578" t="str">
        <v xml:space="preserve">South </v>
      </c>
      <c r="F493" s="578" t="str">
        <v>Deep Work</v>
      </c>
    </row>
    <row r="494" spans="2:6">
      <c r="B494" s="578" t="str">
        <v>AD APPARELS</v>
      </c>
      <c r="C494" s="578" t="str">
        <v>Sports &amp; Fitness</v>
      </c>
      <c r="D494" s="578">
        <v>556688</v>
      </c>
      <c r="E494" s="578" t="str">
        <v xml:space="preserve">South </v>
      </c>
      <c r="F494" s="578" t="str">
        <v>Savya Home</v>
      </c>
    </row>
    <row r="495" spans="2:6">
      <c r="B495" s="578" t="str">
        <v>MD APPARELS</v>
      </c>
      <c r="C495" s="578" t="str">
        <v>Home &amp; Furniture</v>
      </c>
      <c r="D495" s="578">
        <v>126589</v>
      </c>
      <c r="E495" s="578" t="str">
        <v xml:space="preserve">EAST </v>
      </c>
      <c r="F495" s="578" t="str">
        <v>Indigo Architecture</v>
      </c>
    </row>
    <row r="496" spans="2:6">
      <c r="B496" s="578" t="str">
        <v>SD APPARELS</v>
      </c>
      <c r="C496" s="578" t="str">
        <v>Book &amp; Education</v>
      </c>
      <c r="D496" s="578">
        <v>112285</v>
      </c>
      <c r="E496" s="578" t="str">
        <v>WEST</v>
      </c>
      <c r="F496" s="578" t="str">
        <v>WoodenStreet</v>
      </c>
    </row>
    <row r="497" spans="2:6">
      <c r="B497" s="578" t="str">
        <v>AD APPARELS</v>
      </c>
      <c r="C497" s="578" t="str">
        <v xml:space="preserve">Mobile &amp; Electronics </v>
      </c>
      <c r="D497" s="578">
        <v>852369</v>
      </c>
      <c r="E497" s="578" t="str">
        <v>North</v>
      </c>
      <c r="F497" s="578" t="str">
        <v>Power</v>
      </c>
    </row>
    <row r="499" spans="2:6">
      <c r="B499" s="578" t="str" cm="1">
        <f t="array" ref="B499:E508">_xlfn.DROP(B376:H406,21,3)</f>
        <v>Fashion &amp; Clothing</v>
      </c>
      <c r="C499" s="578">
        <v>852369</v>
      </c>
      <c r="D499" s="578" t="str">
        <v>WEST</v>
      </c>
      <c r="E499" s="578" t="str">
        <v>WoodenStreet</v>
      </c>
    </row>
    <row r="500" spans="2:6">
      <c r="B500" s="578" t="str">
        <v>Sports &amp; Fitness</v>
      </c>
      <c r="C500" s="578">
        <v>112285</v>
      </c>
      <c r="D500" s="578" t="str">
        <v xml:space="preserve">South </v>
      </c>
      <c r="E500" s="578" t="str">
        <v>Power</v>
      </c>
    </row>
    <row r="501" spans="2:6">
      <c r="B501" s="578" t="str">
        <v>Home &amp; Furniture</v>
      </c>
      <c r="C501" s="578">
        <v>852369</v>
      </c>
      <c r="D501" s="578" t="str">
        <v xml:space="preserve">EAST </v>
      </c>
      <c r="E501" s="578" t="str">
        <v xml:space="preserve">Atomic Habit </v>
      </c>
    </row>
    <row r="502" spans="2:6">
      <c r="B502" s="578" t="str">
        <v>Book &amp; Education</v>
      </c>
      <c r="C502" s="578">
        <v>112285</v>
      </c>
      <c r="D502" s="578" t="str">
        <v>WEST</v>
      </c>
      <c r="E502" s="578" t="str">
        <v>Psychology Of Money</v>
      </c>
    </row>
    <row r="503" spans="2:6">
      <c r="B503" s="578" t="str">
        <v>Book &amp; Education</v>
      </c>
      <c r="C503" s="578">
        <v>695425</v>
      </c>
      <c r="D503" s="578" t="str">
        <v>North</v>
      </c>
      <c r="E503" s="578" t="str">
        <v>Zero To One</v>
      </c>
    </row>
    <row r="504" spans="2:6">
      <c r="B504" s="578" t="str">
        <v>Fashion &amp; Clothing</v>
      </c>
      <c r="C504" s="578">
        <v>125478</v>
      </c>
      <c r="D504" s="578" t="str">
        <v xml:space="preserve">South </v>
      </c>
      <c r="E504" s="578" t="str">
        <v>Deep Work</v>
      </c>
    </row>
    <row r="505" spans="2:6">
      <c r="B505" s="578" t="str">
        <v>Sports &amp; Fitness</v>
      </c>
      <c r="C505" s="578">
        <v>556688</v>
      </c>
      <c r="D505" s="578" t="str">
        <v xml:space="preserve">South </v>
      </c>
      <c r="E505" s="578" t="str">
        <v>Savya Home</v>
      </c>
    </row>
    <row r="506" spans="2:6">
      <c r="B506" s="578" t="str">
        <v>Home &amp; Furniture</v>
      </c>
      <c r="C506" s="578">
        <v>126589</v>
      </c>
      <c r="D506" s="578" t="str">
        <v xml:space="preserve">EAST </v>
      </c>
      <c r="E506" s="578" t="str">
        <v>Indigo Architecture</v>
      </c>
    </row>
    <row r="507" spans="2:6">
      <c r="B507" s="578" t="str">
        <v>Book &amp; Education</v>
      </c>
      <c r="C507" s="578">
        <v>112285</v>
      </c>
      <c r="D507" s="578" t="str">
        <v>WEST</v>
      </c>
      <c r="E507" s="578" t="str">
        <v>WoodenStreet</v>
      </c>
    </row>
    <row r="508" spans="2:6">
      <c r="B508" s="578" t="str">
        <v xml:space="preserve">Mobile &amp; Electronics </v>
      </c>
      <c r="C508" s="578">
        <v>852369</v>
      </c>
      <c r="D508" s="578" t="str">
        <v>North</v>
      </c>
      <c r="E508" s="578" t="str">
        <v>Power</v>
      </c>
    </row>
    <row r="511" spans="2:6">
      <c r="B511" s="586">
        <f ca="1">TODAY()</f>
        <v>45742</v>
      </c>
      <c r="C511" s="578" t="str">
        <f ca="1">TEXT(B511,"DD")</f>
        <v>26</v>
      </c>
      <c r="D511" s="578" t="str">
        <f ca="1">TEXT(B511,"MM")</f>
        <v>03</v>
      </c>
      <c r="E511" s="578" t="str">
        <f ca="1">TEXT(B511,"YY")</f>
        <v>25</v>
      </c>
    </row>
    <row r="512" spans="2:6">
      <c r="C512" s="578" t="str">
        <f ca="1">TEXT(B511,"DDDD")</f>
        <v>Wednesday</v>
      </c>
      <c r="D512" s="578" t="str">
        <f ca="1">TEXT(B511,"MMMM")</f>
        <v>March</v>
      </c>
      <c r="E512" s="578" t="str">
        <f ca="1">TEXT(B511,"YYYY")</f>
        <v>2025</v>
      </c>
    </row>
    <row r="517" spans="2:8">
      <c r="B517" s="578" t="s">
        <v>679</v>
      </c>
      <c r="C517" s="578" t="str">
        <f>_xlfn.TEXTBEFORE(B517,".")</f>
        <v>Rahul</v>
      </c>
      <c r="D517" s="578" t="str">
        <f>_xlfn.TEXTAFTER(B517,".")</f>
        <v>Sharma</v>
      </c>
    </row>
    <row r="519" spans="2:8">
      <c r="C519" s="578" t="s">
        <v>248</v>
      </c>
      <c r="D519" s="578" t="s">
        <v>795</v>
      </c>
      <c r="E519" s="578" t="str">
        <f>_xlfn.TEXTJOIN("_",TRUE,C519,D519)</f>
        <v>Rahul_Sharma</v>
      </c>
    </row>
    <row r="522" spans="2:8">
      <c r="C522" s="578">
        <v>356424</v>
      </c>
      <c r="D522" s="578">
        <v>125468</v>
      </c>
      <c r="E522" s="578" t="str">
        <f>_xlfn.TEXTJOIN("-",TRUE,C522,D522)</f>
        <v>356424-125468</v>
      </c>
    </row>
    <row r="524" spans="2:8" ht="15.75" thickBot="1"/>
    <row r="525" spans="2:8" ht="15.75" thickBot="1">
      <c r="C525" s="1154" t="s">
        <v>708</v>
      </c>
      <c r="D525" s="1155"/>
      <c r="E525" s="578" t="str" cm="1">
        <f t="array" ref="E525:H525">_xlfn.TEXTSPLIT(C525,",")</f>
        <v>MS Paint</v>
      </c>
      <c r="F525" s="578" t="str">
        <v>MS Word</v>
      </c>
      <c r="G525" s="578" t="str">
        <v>MS Excel</v>
      </c>
      <c r="H525" s="578" t="str">
        <v>MS Power Point</v>
      </c>
    </row>
    <row r="527" spans="2:8" ht="15.75" thickBot="1"/>
    <row r="528" spans="2:8" ht="15.75" thickBot="1">
      <c r="C528" s="1144" t="s">
        <v>715</v>
      </c>
      <c r="D528" s="1145"/>
      <c r="E528" s="578" t="str" cm="1">
        <f t="array" ref="E528:H528">_xlfn.TEXTSPLIT(C528,",")</f>
        <v>Rahul=5200</v>
      </c>
      <c r="F528" s="578" t="str">
        <v>Mahi=4500</v>
      </c>
      <c r="G528" s="578" t="str">
        <v>Kartik=5600</v>
      </c>
      <c r="H528" s="578" t="str">
        <v>Arman=2500</v>
      </c>
    </row>
    <row r="529" spans="3:10" ht="15.75" thickBot="1"/>
    <row r="530" spans="3:10" ht="19.5" thickBot="1">
      <c r="C530" s="1146" t="s">
        <v>712</v>
      </c>
      <c r="D530" s="1147"/>
      <c r="E530" s="578" t="str" cm="1">
        <f t="array" ref="E530:G531">_xlfn.TEXTSPLIT(C530,",",";")</f>
        <v>HTML</v>
      </c>
      <c r="F530" s="578" t="str">
        <v>CSS</v>
      </c>
      <c r="G530" s="578" t="e">
        <v>#N/A</v>
      </c>
    </row>
    <row r="531" spans="3:10">
      <c r="E531" s="578" t="str">
        <v>JAVA</v>
      </c>
      <c r="F531" s="578" t="str">
        <v>JAVA SCRIPT</v>
      </c>
      <c r="G531" s="578" t="str">
        <v>PYTHON</v>
      </c>
    </row>
    <row r="533" spans="3:10">
      <c r="E533" s="578" t="str" cm="1">
        <f t="array" ref="E533:F537">_xlfn.TEXTSPLIT(C528,",","=")</f>
        <v>Rahul</v>
      </c>
      <c r="F533" s="578" t="e">
        <v>#N/A</v>
      </c>
    </row>
    <row r="534" spans="3:10">
      <c r="E534" s="578" t="str">
        <v>5200</v>
      </c>
      <c r="F534" s="578" t="str">
        <v>Mahi</v>
      </c>
    </row>
    <row r="535" spans="3:10">
      <c r="E535" s="578" t="str">
        <v>4500</v>
      </c>
      <c r="F535" s="578" t="str">
        <v>Kartik</v>
      </c>
    </row>
    <row r="536" spans="3:10">
      <c r="E536" s="578" t="str">
        <v>5600</v>
      </c>
      <c r="F536" s="578" t="str">
        <v>Arman</v>
      </c>
    </row>
    <row r="537" spans="3:10">
      <c r="E537" s="578" t="str">
        <v>2500</v>
      </c>
      <c r="F537" s="578" t="e">
        <v>#N/A</v>
      </c>
    </row>
    <row r="539" spans="3:10" ht="15.75" thickBot="1"/>
    <row r="540" spans="3:10" ht="19.5" thickBot="1">
      <c r="C540" s="605" t="s">
        <v>796</v>
      </c>
      <c r="D540" s="606">
        <v>60</v>
      </c>
      <c r="E540" s="606">
        <v>76</v>
      </c>
      <c r="F540" s="606">
        <v>29</v>
      </c>
      <c r="G540" s="606">
        <v>71</v>
      </c>
      <c r="H540" s="606">
        <v>19</v>
      </c>
      <c r="I540" s="606">
        <v>14</v>
      </c>
      <c r="J540" s="578">
        <f>AVERAGE(RahulSharma)</f>
        <v>44.833333333333336</v>
      </c>
    </row>
    <row r="541" spans="3:10" ht="19.5" thickBot="1">
      <c r="C541" s="605" t="s">
        <v>19</v>
      </c>
      <c r="D541" s="606">
        <v>59</v>
      </c>
      <c r="E541" s="606">
        <v>54</v>
      </c>
      <c r="F541" s="606">
        <v>59</v>
      </c>
      <c r="G541" s="606">
        <v>58</v>
      </c>
      <c r="H541" s="606">
        <v>77</v>
      </c>
      <c r="I541" s="606">
        <v>52</v>
      </c>
      <c r="J541" s="578">
        <f>AVERAGE(ArjunKumar)</f>
        <v>59.833333333333336</v>
      </c>
    </row>
    <row r="542" spans="3:10" ht="19.5" thickBot="1">
      <c r="C542" s="605" t="s">
        <v>0</v>
      </c>
      <c r="D542" s="606">
        <v>38</v>
      </c>
      <c r="E542" s="606">
        <v>71</v>
      </c>
      <c r="F542" s="606">
        <v>35</v>
      </c>
      <c r="G542" s="606">
        <v>59</v>
      </c>
      <c r="H542" s="606">
        <v>71</v>
      </c>
      <c r="I542" s="606">
        <v>28</v>
      </c>
    </row>
    <row r="543" spans="3:10" ht="19.5" thickBot="1">
      <c r="C543" s="605" t="s">
        <v>1</v>
      </c>
      <c r="D543" s="606">
        <v>18</v>
      </c>
      <c r="E543" s="606">
        <v>42</v>
      </c>
      <c r="F543" s="606">
        <v>58</v>
      </c>
      <c r="G543" s="606">
        <v>10</v>
      </c>
      <c r="H543" s="606">
        <v>26</v>
      </c>
      <c r="I543" s="606">
        <v>59</v>
      </c>
    </row>
    <row r="544" spans="3:10" ht="19.5" thickBot="1">
      <c r="C544" s="605" t="s">
        <v>2</v>
      </c>
      <c r="D544" s="606">
        <v>73</v>
      </c>
      <c r="E544" s="606">
        <v>62</v>
      </c>
      <c r="F544" s="606">
        <v>22</v>
      </c>
      <c r="G544" s="606">
        <v>15</v>
      </c>
      <c r="H544" s="606">
        <v>59</v>
      </c>
      <c r="I544" s="606">
        <v>73</v>
      </c>
    </row>
    <row r="545" spans="3:10" ht="19.5" thickBot="1">
      <c r="C545" s="605" t="s">
        <v>3</v>
      </c>
      <c r="D545" s="606">
        <v>23</v>
      </c>
      <c r="E545" s="606">
        <v>17</v>
      </c>
      <c r="F545" s="606">
        <v>20</v>
      </c>
      <c r="G545" s="606">
        <v>13</v>
      </c>
      <c r="H545" s="606">
        <v>19</v>
      </c>
      <c r="I545" s="606">
        <v>18</v>
      </c>
    </row>
    <row r="546" spans="3:10" ht="19.5" thickBot="1">
      <c r="C546" s="605" t="s">
        <v>4</v>
      </c>
      <c r="D546" s="606">
        <v>46</v>
      </c>
      <c r="E546" s="606">
        <v>22</v>
      </c>
      <c r="F546" s="606">
        <v>38</v>
      </c>
      <c r="G546" s="606">
        <v>29</v>
      </c>
      <c r="H546" s="606">
        <v>67</v>
      </c>
      <c r="I546" s="606">
        <v>10</v>
      </c>
    </row>
    <row r="547" spans="3:10" ht="19.5" thickBot="1">
      <c r="C547" s="605" t="s">
        <v>5</v>
      </c>
      <c r="D547" s="606">
        <v>13</v>
      </c>
      <c r="E547" s="606">
        <v>19</v>
      </c>
      <c r="F547" s="606">
        <v>22</v>
      </c>
      <c r="G547" s="606">
        <v>16</v>
      </c>
      <c r="H547" s="606">
        <v>38</v>
      </c>
      <c r="I547" s="606">
        <v>14</v>
      </c>
    </row>
    <row r="548" spans="3:10" ht="19.5" thickBot="1">
      <c r="C548" s="605" t="s">
        <v>6</v>
      </c>
      <c r="D548" s="606">
        <v>61</v>
      </c>
      <c r="E548" s="606">
        <v>44</v>
      </c>
      <c r="F548" s="606">
        <v>20</v>
      </c>
      <c r="G548" s="606">
        <v>54</v>
      </c>
      <c r="H548" s="606">
        <v>57</v>
      </c>
      <c r="I548" s="606">
        <v>49</v>
      </c>
    </row>
    <row r="551" spans="3:10">
      <c r="J551" s="578" t="s">
        <v>797</v>
      </c>
    </row>
    <row r="552" spans="3:10">
      <c r="F552" s="586">
        <f ca="1">TODAY()</f>
        <v>45742</v>
      </c>
      <c r="G552" s="606" t="str">
        <f ca="1">TEXT(F552,"DD")</f>
        <v>26</v>
      </c>
      <c r="H552" s="606" t="str">
        <f ca="1">TEXT(F552,"MM")</f>
        <v>03</v>
      </c>
      <c r="I552" s="606" t="str">
        <f ca="1">TEXT(F552,"YYYY")</f>
        <v>2025</v>
      </c>
      <c r="J552" s="578">
        <f ca="1">SUM(G552:I552)</f>
        <v>0</v>
      </c>
    </row>
    <row r="553" spans="3:10">
      <c r="F553" s="578" t="s">
        <v>496</v>
      </c>
      <c r="G553" s="606" cm="1">
        <f t="array" aca="1" ref="G553:I553" ca="1">VALUE(G552:I552)</f>
        <v>26</v>
      </c>
      <c r="H553" s="606">
        <f ca="1"/>
        <v>3</v>
      </c>
      <c r="I553" s="606">
        <f ca="1"/>
        <v>2025</v>
      </c>
      <c r="J553" s="578">
        <f ca="1">SUM(_xlfn.ANCHORARRAY(G553))</f>
        <v>2054</v>
      </c>
    </row>
    <row r="554" spans="3:10">
      <c r="F554" s="606" t="s">
        <v>798</v>
      </c>
      <c r="G554" s="606" t="s">
        <v>799</v>
      </c>
      <c r="H554" s="606" t="s">
        <v>800</v>
      </c>
    </row>
    <row r="555" spans="3:10">
      <c r="F555" s="578">
        <v>5</v>
      </c>
      <c r="G555" s="578">
        <f>CONVERT(F555,"hr","mn")</f>
        <v>300</v>
      </c>
      <c r="H555" s="578">
        <f>CONVERT(F555,"hr","sec")</f>
        <v>18000</v>
      </c>
    </row>
    <row r="556" spans="3:10">
      <c r="F556" s="578">
        <v>1</v>
      </c>
      <c r="G556" s="578">
        <f>CONVERT(F556,"m","in")</f>
        <v>39.370078740157481</v>
      </c>
      <c r="H556" s="578">
        <f>CONVERT(F556,"m","cm")</f>
        <v>100</v>
      </c>
    </row>
    <row r="557" spans="3:10">
      <c r="G557" s="578">
        <f>CONVERT(F556,"ft","in")</f>
        <v>12</v>
      </c>
    </row>
    <row r="560" spans="3:10">
      <c r="G560" s="578">
        <v>124</v>
      </c>
      <c r="H560" s="578" t="str">
        <f>ROMAN(G560)</f>
        <v>CXXIV</v>
      </c>
    </row>
    <row r="562" spans="2:15" ht="19.5" thickBot="1">
      <c r="B562" s="607" t="s">
        <v>328</v>
      </c>
      <c r="C562" s="607" t="s">
        <v>743</v>
      </c>
      <c r="D562" s="607" t="s">
        <v>744</v>
      </c>
    </row>
    <row r="563" spans="2:15" ht="19.5" thickBot="1">
      <c r="B563" s="566" t="s">
        <v>723</v>
      </c>
      <c r="C563" s="566" t="s">
        <v>746</v>
      </c>
      <c r="D563" s="579">
        <v>4500</v>
      </c>
      <c r="F563" s="607" t="s">
        <v>328</v>
      </c>
      <c r="G563" s="607" t="s">
        <v>743</v>
      </c>
      <c r="H563" s="607" t="s">
        <v>744</v>
      </c>
      <c r="J563" s="607" t="s">
        <v>328</v>
      </c>
      <c r="K563" s="608" t="s">
        <v>744</v>
      </c>
      <c r="N563" s="607" t="s">
        <v>328</v>
      </c>
      <c r="O563" s="608" t="s">
        <v>744</v>
      </c>
    </row>
    <row r="564" spans="2:15" ht="19.5" thickBot="1">
      <c r="B564" s="566" t="s">
        <v>764</v>
      </c>
      <c r="C564" s="566" t="s">
        <v>350</v>
      </c>
      <c r="D564" s="579">
        <v>7800</v>
      </c>
      <c r="F564" s="566" t="s">
        <v>745</v>
      </c>
      <c r="G564" s="566" t="s">
        <v>746</v>
      </c>
      <c r="H564" s="579">
        <v>4500</v>
      </c>
      <c r="J564" s="566" t="s">
        <v>745</v>
      </c>
      <c r="K564" s="579">
        <f>VLOOKUP(J564,F564:H572,3,FALSE)</f>
        <v>4500</v>
      </c>
      <c r="N564" s="566"/>
      <c r="O564" s="579" t="str">
        <f>_xlfn.IFNA(VLOOKUP(N564,F564:H573,3,FALSE),"0")</f>
        <v>0</v>
      </c>
    </row>
    <row r="565" spans="2:15" ht="19.5" thickBot="1">
      <c r="B565" s="566" t="s">
        <v>654</v>
      </c>
      <c r="C565" s="566" t="s">
        <v>761</v>
      </c>
      <c r="D565" s="579">
        <v>6500</v>
      </c>
      <c r="F565" s="566" t="s">
        <v>747</v>
      </c>
      <c r="G565" s="566" t="s">
        <v>350</v>
      </c>
      <c r="H565" s="579">
        <v>7800</v>
      </c>
      <c r="J565" s="566" t="s">
        <v>747</v>
      </c>
      <c r="K565" s="579">
        <f>VLOOKUP(J565,F565:H573,3,FALSE)</f>
        <v>7800</v>
      </c>
      <c r="N565" s="566" t="s">
        <v>747</v>
      </c>
      <c r="O565" s="579">
        <f>_xlfn.IFNA(VLOOKUP(N565,F565:H574,3,FALSE),"0")</f>
        <v>7800</v>
      </c>
    </row>
    <row r="566" spans="2:15" ht="19.5" thickBot="1">
      <c r="B566" s="566" t="s">
        <v>765</v>
      </c>
      <c r="C566" s="566" t="s">
        <v>352</v>
      </c>
      <c r="D566" s="579">
        <v>8800</v>
      </c>
      <c r="F566" s="566" t="s">
        <v>748</v>
      </c>
      <c r="G566" s="566" t="s">
        <v>351</v>
      </c>
      <c r="H566" s="579">
        <v>6500</v>
      </c>
      <c r="J566" s="566"/>
      <c r="K566" s="579" t="e">
        <f>VLOOKUP(J566,F566:H574,3,FALSE)</f>
        <v>#N/A</v>
      </c>
      <c r="N566" s="566"/>
      <c r="O566" s="579" t="str">
        <f>_xlfn.IFNA(VLOOKUP(N566,F566:H575,3,FALSE),"0")</f>
        <v>0</v>
      </c>
    </row>
    <row r="567" spans="2:15" ht="19.5" thickBot="1">
      <c r="B567" s="566" t="s">
        <v>766</v>
      </c>
      <c r="C567" s="566" t="s">
        <v>751</v>
      </c>
      <c r="D567" s="579">
        <v>3300</v>
      </c>
      <c r="F567" s="566" t="s">
        <v>749</v>
      </c>
      <c r="G567" s="566" t="s">
        <v>352</v>
      </c>
      <c r="H567" s="579">
        <v>8800</v>
      </c>
      <c r="J567" s="566"/>
      <c r="K567" s="579" t="e">
        <f>VLOOKUP(J567,F567:H575,3,FALSE)</f>
        <v>#N/A</v>
      </c>
      <c r="N567" s="566"/>
      <c r="O567" s="579" t="str">
        <f>_xlfn.IFNA(VLOOKUP(N567,F567:H576,3,FALSE),"0")</f>
        <v>0</v>
      </c>
    </row>
    <row r="568" spans="2:15" ht="19.5" thickBot="1">
      <c r="B568" s="566" t="s">
        <v>767</v>
      </c>
      <c r="C568" s="566" t="s">
        <v>753</v>
      </c>
      <c r="D568" s="579">
        <v>8600</v>
      </c>
      <c r="F568" s="566" t="s">
        <v>750</v>
      </c>
      <c r="G568" s="566" t="s">
        <v>751</v>
      </c>
      <c r="H568" s="579">
        <v>3300</v>
      </c>
      <c r="J568" s="566" t="s">
        <v>750</v>
      </c>
      <c r="K568" s="579">
        <f>VLOOKUP(J568,F568:H576,3,FALSE)</f>
        <v>3300</v>
      </c>
      <c r="N568" s="566" t="s">
        <v>750</v>
      </c>
      <c r="O568" s="579">
        <f>_xlfn.IFNA(VLOOKUP(N568,F568:H577,3,FALSE),"0")</f>
        <v>3300</v>
      </c>
    </row>
    <row r="569" spans="2:15" ht="19.5" thickBot="1">
      <c r="B569" s="566" t="s">
        <v>768</v>
      </c>
      <c r="C569" s="566" t="s">
        <v>755</v>
      </c>
      <c r="D569" s="579">
        <v>90000</v>
      </c>
      <c r="F569" s="566" t="s">
        <v>752</v>
      </c>
      <c r="G569" s="566" t="s">
        <v>753</v>
      </c>
      <c r="H569" s="579">
        <v>8600</v>
      </c>
      <c r="J569" s="566"/>
      <c r="K569" s="579" t="e">
        <f>VLOOKUP(J569,F569:H577,3,FALSE)</f>
        <v>#N/A</v>
      </c>
      <c r="N569" s="566"/>
      <c r="O569" s="579" t="str">
        <f>_xlfn.IFNA(VLOOKUP(N569,F569:H578,3,FALSE),"0")</f>
        <v>0</v>
      </c>
    </row>
    <row r="570" spans="2:15" ht="19.5" thickBot="1">
      <c r="B570" s="566" t="s">
        <v>769</v>
      </c>
      <c r="C570" s="566" t="s">
        <v>757</v>
      </c>
      <c r="D570" s="579">
        <v>3400</v>
      </c>
      <c r="F570" s="566" t="s">
        <v>754</v>
      </c>
      <c r="G570" s="566" t="s">
        <v>755</v>
      </c>
      <c r="H570" s="579">
        <v>90000</v>
      </c>
      <c r="J570" s="566" t="s">
        <v>754</v>
      </c>
      <c r="K570" s="579">
        <f>VLOOKUP(J570,F570:H578,3,FALSE)</f>
        <v>90000</v>
      </c>
      <c r="N570" s="566" t="s">
        <v>754</v>
      </c>
      <c r="O570" s="579">
        <f>_xlfn.IFNA(VLOOKUP(N570,F570:H579,3,FALSE),"0")</f>
        <v>90000</v>
      </c>
    </row>
    <row r="571" spans="2:15" ht="19.5" thickBot="1">
      <c r="B571" s="566" t="s">
        <v>770</v>
      </c>
      <c r="C571" s="566" t="s">
        <v>759</v>
      </c>
      <c r="D571" s="579">
        <v>1200</v>
      </c>
      <c r="F571" s="566" t="s">
        <v>756</v>
      </c>
      <c r="G571" s="566" t="s">
        <v>757</v>
      </c>
      <c r="H571" s="579">
        <v>3400</v>
      </c>
      <c r="J571" s="566"/>
      <c r="K571" s="579" t="e">
        <f>VLOOKUP(J571,F571:H579,3,FALSE)</f>
        <v>#N/A</v>
      </c>
      <c r="N571" s="566"/>
      <c r="O571" s="579" t="str">
        <f>_xlfn.IFNA(VLOOKUP(N571,F571:H580,3,FALSE),"0")</f>
        <v>0</v>
      </c>
    </row>
    <row r="572" spans="2:15" ht="19.5" thickBot="1">
      <c r="B572" s="566" t="s">
        <v>727</v>
      </c>
      <c r="C572" s="566" t="s">
        <v>761</v>
      </c>
      <c r="D572" s="579">
        <v>1100</v>
      </c>
      <c r="F572" s="566" t="s">
        <v>758</v>
      </c>
      <c r="G572" s="566" t="s">
        <v>759</v>
      </c>
      <c r="H572" s="579">
        <v>1200</v>
      </c>
      <c r="J572" s="566" t="s">
        <v>758</v>
      </c>
      <c r="K572" s="579">
        <f>VLOOKUP(J572,F572:H580,3,FALSE)</f>
        <v>1200</v>
      </c>
      <c r="N572" s="566" t="s">
        <v>758</v>
      </c>
      <c r="O572" s="579">
        <f>_xlfn.IFNA(VLOOKUP(N572,F572:H581,3,FALSE),"0")</f>
        <v>1200</v>
      </c>
    </row>
    <row r="573" spans="2:15" ht="19.5" thickBot="1">
      <c r="F573" s="566" t="s">
        <v>760</v>
      </c>
      <c r="G573" s="566" t="s">
        <v>761</v>
      </c>
      <c r="H573" s="579">
        <v>1100</v>
      </c>
    </row>
    <row r="574" spans="2:15">
      <c r="J574" s="578" t="s">
        <v>762</v>
      </c>
      <c r="K574" s="609" t="e">
        <f>SUM(K564:K572)</f>
        <v>#N/A</v>
      </c>
      <c r="N574" s="578" t="s">
        <v>762</v>
      </c>
      <c r="O574" s="609">
        <f>SUM(O564:O572)</f>
        <v>102300</v>
      </c>
    </row>
    <row r="575" spans="2:15" ht="19.5" thickBot="1">
      <c r="B575" s="607" t="s">
        <v>328</v>
      </c>
      <c r="C575" s="607" t="s">
        <v>743</v>
      </c>
      <c r="D575" s="607" t="s">
        <v>744</v>
      </c>
    </row>
    <row r="576" spans="2:15" ht="19.5" thickBot="1">
      <c r="B576" s="566" t="s">
        <v>765</v>
      </c>
      <c r="C576" s="566" t="str">
        <f>CHOOSE(B576,C563,C564,C565,C566,C567,C568,C569,C570,C571,C572)</f>
        <v>Lightpen</v>
      </c>
      <c r="D576" s="579">
        <f>CHOOSE(B576,D563,D564,D565,D566,D567,D568,D569,D570,D571,D572)</f>
        <v>8800</v>
      </c>
    </row>
    <row r="578" spans="2:8" ht="15.75" thickBot="1"/>
    <row r="579" spans="2:8" ht="19.5" thickBot="1">
      <c r="B579" s="579">
        <f>LARGE(D563:D572,1)</f>
        <v>90000</v>
      </c>
      <c r="C579" s="579">
        <f>SMALL(D563:D572,1)</f>
        <v>1100</v>
      </c>
    </row>
    <row r="585" spans="2:8">
      <c r="B585" s="578" t="s">
        <v>801</v>
      </c>
    </row>
    <row r="587" spans="2:8">
      <c r="E587" s="606">
        <v>55</v>
      </c>
      <c r="F587" s="606">
        <f>E587*50%</f>
        <v>27.5</v>
      </c>
      <c r="G587" s="606">
        <f>E587+F587</f>
        <v>82.5</v>
      </c>
    </row>
    <row r="588" spans="2:8" ht="15.75" thickBot="1"/>
    <row r="589" spans="2:8" ht="15.75" thickBot="1">
      <c r="B589" s="610" t="s">
        <v>11</v>
      </c>
      <c r="C589" s="610" t="s">
        <v>802</v>
      </c>
      <c r="D589" s="610" t="s">
        <v>803</v>
      </c>
      <c r="E589" s="610" t="s">
        <v>11</v>
      </c>
      <c r="F589" s="610" t="s">
        <v>804</v>
      </c>
      <c r="G589" s="610" t="s">
        <v>805</v>
      </c>
      <c r="H589" s="610" t="s">
        <v>775</v>
      </c>
    </row>
    <row r="590" spans="2:8">
      <c r="B590" s="611" t="s">
        <v>16</v>
      </c>
      <c r="C590" s="611">
        <v>25</v>
      </c>
      <c r="D590" s="611" t="str">
        <f>IF(C590&gt;25,"Yes","No")</f>
        <v>No</v>
      </c>
      <c r="E590" s="611" t="str">
        <f>IF(C590&gt;25,B590,"Not&gt;25")</f>
        <v>Not&gt;25</v>
      </c>
      <c r="F590" s="611" t="str">
        <f>IF(C590&gt;25,C590+5,"Not Added")</f>
        <v>Not Added</v>
      </c>
      <c r="G590" s="611" t="str">
        <f>IF(C590&gt;25,C590+C590*50%,"Not Added")</f>
        <v>Not Added</v>
      </c>
      <c r="H590" s="611" t="str">
        <f>IF(C590&gt;60,"A",IF(C590&gt;40,"B",IF(C590&gt;10,"C")))</f>
        <v>C</v>
      </c>
    </row>
    <row r="591" spans="2:8">
      <c r="B591" s="611" t="s">
        <v>18</v>
      </c>
      <c r="C591" s="611">
        <v>55</v>
      </c>
      <c r="D591" s="611" t="str">
        <f>IF(C591&gt;25,"Yes","No")</f>
        <v>Yes</v>
      </c>
      <c r="E591" s="611" t="str">
        <f>IF(C591&gt;25,B591,"Not&gt;25")</f>
        <v>Rohit</v>
      </c>
      <c r="F591" s="611">
        <f>IF(C591&gt;25,C591+5,"Not Added")</f>
        <v>60</v>
      </c>
      <c r="G591" s="611">
        <f>IF(C591&gt;25,C591+C591*50%,"Not Added")</f>
        <v>82.5</v>
      </c>
      <c r="H591" s="611" t="str">
        <f>IF(C591&gt;60,"A",IF(C591&gt;40,"B",IF(C591&gt;10,"C")))</f>
        <v>B</v>
      </c>
    </row>
    <row r="592" spans="2:8">
      <c r="B592" s="611" t="s">
        <v>19</v>
      </c>
      <c r="C592" s="611">
        <v>35</v>
      </c>
      <c r="D592" s="611" t="str">
        <f>IF(C592&gt;25,"Yes","No")</f>
        <v>Yes</v>
      </c>
      <c r="E592" s="611" t="str">
        <f>IF(C592&gt;25,B592,"Not&gt;25")</f>
        <v>Arjun</v>
      </c>
      <c r="F592" s="611">
        <f>IF(C592&gt;25,C592+5,"Not Added")</f>
        <v>40</v>
      </c>
      <c r="G592" s="611">
        <f>IF(C592&gt;25,C592+C592*50%,"Not Added")</f>
        <v>52.5</v>
      </c>
      <c r="H592" s="611" t="str">
        <f>IF(C592&gt;60,"A",IF(C592&gt;40,"B",IF(C592&gt;10,"C")))</f>
        <v>C</v>
      </c>
    </row>
    <row r="593" spans="2:10">
      <c r="B593" s="611" t="s">
        <v>0</v>
      </c>
      <c r="C593" s="611">
        <v>80</v>
      </c>
      <c r="D593" s="611" t="str">
        <f>IF(C593&gt;25,"Yes","No")</f>
        <v>Yes</v>
      </c>
      <c r="E593" s="611" t="str">
        <f>IF(C593&gt;25,B593,"Not&gt;25")</f>
        <v>Sahil</v>
      </c>
      <c r="F593" s="611">
        <f>IF(C593&gt;25,C593+5,"Not Added")</f>
        <v>85</v>
      </c>
      <c r="G593" s="611">
        <f>IF(C593&gt;25,C593+C593*50%,"Not Added")</f>
        <v>120</v>
      </c>
      <c r="H593" s="611" t="str">
        <f>IF(C593&gt;60,"A",IF(C593&gt;40,"B",IF(C593&gt;10,"C")))</f>
        <v>A</v>
      </c>
    </row>
    <row r="594" spans="2:10">
      <c r="B594" s="611" t="s">
        <v>1</v>
      </c>
      <c r="C594" s="611">
        <v>21</v>
      </c>
      <c r="D594" s="611" t="str">
        <f>IF(C594&gt;25,"Yes","No")</f>
        <v>No</v>
      </c>
      <c r="E594" s="611" t="str">
        <f>IF(C594&gt;25,B594,"Not&gt;25")</f>
        <v>Not&gt;25</v>
      </c>
      <c r="F594" s="611" t="str">
        <f>IF(C594&gt;25,C594+5,"Not Added")</f>
        <v>Not Added</v>
      </c>
      <c r="G594" s="611" t="str">
        <f>IF(C594&gt;25,C594+C594*50%,"Not Added")</f>
        <v>Not Added</v>
      </c>
      <c r="H594" s="611" t="str">
        <f>IF(C594&gt;60,"A",IF(C594&gt;40,"B",IF(C594&gt;10,"C")))</f>
        <v>C</v>
      </c>
    </row>
    <row r="595" spans="2:10">
      <c r="B595" s="611" t="s">
        <v>2</v>
      </c>
      <c r="C595" s="611">
        <v>65</v>
      </c>
      <c r="D595" s="611" t="str">
        <f>IF(C595&gt;25,"Yes","No")</f>
        <v>Yes</v>
      </c>
      <c r="E595" s="611" t="str">
        <f>IF(C595&gt;25,B595,"Not&gt;25")</f>
        <v>Vansh</v>
      </c>
      <c r="F595" s="611">
        <f>IF(C595&gt;25,C595+5,"Not Added")</f>
        <v>70</v>
      </c>
      <c r="G595" s="611">
        <f>IF(C595&gt;25,C595+C595*50%,"Not Added")</f>
        <v>97.5</v>
      </c>
      <c r="H595" s="611" t="str">
        <f>IF(C595&gt;60,"A",IF(C595&gt;40,"B",IF(C595&gt;10,"C")))</f>
        <v>A</v>
      </c>
    </row>
    <row r="596" spans="2:10">
      <c r="B596" s="611" t="s">
        <v>3</v>
      </c>
      <c r="C596" s="611">
        <v>25</v>
      </c>
      <c r="D596" s="611" t="str">
        <f>IF(C596&gt;25,"Yes","No")</f>
        <v>No</v>
      </c>
      <c r="E596" s="611" t="str">
        <f>IF(C596&gt;25,B596,"Not&gt;25")</f>
        <v>Not&gt;25</v>
      </c>
      <c r="F596" s="611" t="str">
        <f>IF(C596&gt;25,C596+5,"Not Added")</f>
        <v>Not Added</v>
      </c>
      <c r="G596" s="611" t="str">
        <f>IF(C596&gt;25,C596+C596*50%,"Not Added")</f>
        <v>Not Added</v>
      </c>
      <c r="H596" s="611" t="str">
        <f>IF(C596&gt;60,"A",IF(C596&gt;40,"B",IF(C596&gt;10,"C")))</f>
        <v>C</v>
      </c>
    </row>
    <row r="597" spans="2:10">
      <c r="B597" s="611" t="s">
        <v>4</v>
      </c>
      <c r="C597" s="611">
        <v>37</v>
      </c>
      <c r="D597" s="611" t="str">
        <f>IF(C597&gt;25,"Yes","No")</f>
        <v>Yes</v>
      </c>
      <c r="E597" s="611" t="str">
        <f>IF(C597&gt;25,B597,"Not&gt;25")</f>
        <v>Ankush</v>
      </c>
      <c r="F597" s="611">
        <f>IF(C597&gt;25,C597+5,"Not Added")</f>
        <v>42</v>
      </c>
      <c r="G597" s="611">
        <f>IF(C597&gt;25,C597+C597*50%,"Not Added")</f>
        <v>55.5</v>
      </c>
      <c r="H597" s="611" t="str">
        <f>IF(C597&gt;60,"A",IF(C597&gt;40,"B",IF(C597&gt;10,"C")))</f>
        <v>C</v>
      </c>
    </row>
    <row r="598" spans="2:10">
      <c r="B598" s="611" t="s">
        <v>5</v>
      </c>
      <c r="C598" s="611">
        <v>25</v>
      </c>
      <c r="D598" s="611" t="str">
        <f>IF(C598&gt;25,"Yes","No")</f>
        <v>No</v>
      </c>
      <c r="E598" s="611" t="str">
        <f>IF(C598&gt;25,B598,"Not&gt;25")</f>
        <v>Not&gt;25</v>
      </c>
      <c r="F598" s="611" t="str">
        <f>IF(C598&gt;25,C598+5,"Not Added")</f>
        <v>Not Added</v>
      </c>
      <c r="G598" s="611" t="str">
        <f>IF(C598&gt;25,C598+C598*50%,"Not Added")</f>
        <v>Not Added</v>
      </c>
      <c r="H598" s="611" t="str">
        <f>IF(C598&gt;60,"A",IF(C598&gt;40,"B",IF(C598&gt;10,"C")))</f>
        <v>C</v>
      </c>
    </row>
    <row r="599" spans="2:10" ht="15.75" thickBot="1"/>
    <row r="600" spans="2:10" ht="15.75" thickBot="1">
      <c r="B600" s="612" t="s">
        <v>806</v>
      </c>
    </row>
    <row r="601" spans="2:10" ht="15.75" thickBot="1"/>
    <row r="602" spans="2:10" ht="15.75" thickBot="1">
      <c r="B602" s="610" t="s">
        <v>11</v>
      </c>
      <c r="C602" s="610" t="s">
        <v>802</v>
      </c>
      <c r="D602" s="610" t="s">
        <v>803</v>
      </c>
      <c r="E602" s="610" t="s">
        <v>11</v>
      </c>
      <c r="F602" s="610" t="s">
        <v>803</v>
      </c>
      <c r="J602" s="578">
        <f>SUM(F603:F604)</f>
        <v>0</v>
      </c>
    </row>
    <row r="603" spans="2:10">
      <c r="B603" s="611" t="s">
        <v>16</v>
      </c>
      <c r="C603" s="611">
        <v>25</v>
      </c>
      <c r="D603" s="611" t="str" cm="1">
        <f t="array" ref="D603">_xlfn.IFS(C603&gt;65,"200",C603&gt;40,"800",C603&gt;10,"1000")</f>
        <v>1000</v>
      </c>
      <c r="E603" s="611" t="str" cm="1">
        <f t="array" ref="E603">_xlfn.IFS(C603&gt;65,B603,C603&gt;40,B603,C603&gt;10,B603)</f>
        <v xml:space="preserve">Rahul </v>
      </c>
      <c r="F603" s="611" t="str">
        <f>IF(C603&gt;65,"200",IF(C603&gt;40,"800",IF(C603&gt;10,"1000")))</f>
        <v>1000</v>
      </c>
    </row>
    <row r="604" spans="2:10">
      <c r="B604" s="611" t="s">
        <v>18</v>
      </c>
      <c r="C604" s="611">
        <v>55</v>
      </c>
      <c r="D604" s="611" t="str" cm="1">
        <f t="array" ref="D604">_xlfn.IFS(C604&gt;65,"200",C604&gt;40,"800",C604&gt;10,"1000")</f>
        <v>800</v>
      </c>
      <c r="E604" s="611" t="str" cm="1">
        <f t="array" ref="E604">_xlfn.IFS(C604&gt;65,B604,C604&gt;40,B604,C604&gt;10,B604)</f>
        <v>Rohit</v>
      </c>
      <c r="F604" s="611" t="str">
        <f>IF(C604&gt;65,"200",IF(C604&gt;40,"800",IF(C604&gt;10,"1000")))</f>
        <v>800</v>
      </c>
    </row>
    <row r="605" spans="2:10">
      <c r="B605" s="611" t="s">
        <v>19</v>
      </c>
      <c r="C605" s="611">
        <v>35</v>
      </c>
      <c r="D605" s="611" t="str" cm="1">
        <f t="array" ref="D605">_xlfn.IFS(C605&gt;65,"200",C605&gt;40,"800",C605&gt;10,"1000")</f>
        <v>1000</v>
      </c>
      <c r="E605" s="611" t="str" cm="1">
        <f t="array" ref="E605">_xlfn.IFS(C605&gt;65,B605,C605&gt;40,B605,C605&gt;10,B605)</f>
        <v>Arjun</v>
      </c>
      <c r="F605" s="611" t="str">
        <f>IF(C605&gt;65,"200",IF(C605&gt;40,"800",IF(C605&gt;10,"1000")))</f>
        <v>1000</v>
      </c>
    </row>
    <row r="606" spans="2:10">
      <c r="B606" s="611" t="s">
        <v>0</v>
      </c>
      <c r="C606" s="611">
        <v>80</v>
      </c>
      <c r="D606" s="611" t="str" cm="1">
        <f t="array" ref="D606">_xlfn.IFS(C606&gt;65,"200",C606&gt;40,"800",C606&gt;10,"1000")</f>
        <v>200</v>
      </c>
      <c r="E606" s="611" t="str" cm="1">
        <f t="array" ref="E606">_xlfn.IFS(C606&gt;65,B606,C606&gt;40,B606,C606&gt;10,B606)</f>
        <v>Sahil</v>
      </c>
      <c r="F606" s="611" t="str">
        <f>IF(C606&gt;65,"200",IF(C606&gt;40,"800",IF(C606&gt;10,"1000")))</f>
        <v>200</v>
      </c>
    </row>
    <row r="607" spans="2:10">
      <c r="B607" s="611" t="s">
        <v>1</v>
      </c>
      <c r="C607" s="611">
        <v>21</v>
      </c>
      <c r="D607" s="611" t="str" cm="1">
        <f t="array" ref="D607">_xlfn.IFS(C607&gt;65,"200",C607&gt;40,"800",C607&gt;10,"1000")</f>
        <v>1000</v>
      </c>
      <c r="E607" s="611" t="str" cm="1">
        <f t="array" ref="E607">_xlfn.IFS(C607&gt;65,B607,C607&gt;40,B607,C607&gt;10,B607)</f>
        <v xml:space="preserve">Manish </v>
      </c>
      <c r="F607" s="611" t="str">
        <f>IF(C607&gt;65,"200",IF(C607&gt;40,"800",IF(C607&gt;10,"1000")))</f>
        <v>1000</v>
      </c>
    </row>
    <row r="608" spans="2:10">
      <c r="B608" s="611" t="s">
        <v>2</v>
      </c>
      <c r="C608" s="611">
        <v>65</v>
      </c>
      <c r="D608" s="611" t="str" cm="1">
        <f t="array" ref="D608">_xlfn.IFS(C608&gt;65,"200",C608&gt;40,"800",C608&gt;10,"1000")</f>
        <v>800</v>
      </c>
      <c r="E608" s="611" t="str" cm="1">
        <f t="array" ref="E608">_xlfn.IFS(C608&gt;65,B608,C608&gt;40,B608,C608&gt;10,B608)</f>
        <v>Vansh</v>
      </c>
      <c r="F608" s="611" t="str">
        <f>IF(C608&gt;65,"200",IF(C608&gt;40,"800",IF(C608&gt;10,"1000")))</f>
        <v>800</v>
      </c>
    </row>
    <row r="609" spans="2:6">
      <c r="B609" s="611" t="s">
        <v>3</v>
      </c>
      <c r="C609" s="611">
        <v>25</v>
      </c>
      <c r="D609" s="611" t="str" cm="1">
        <f t="array" ref="D609">_xlfn.IFS(C609&gt;65,"200",C609&gt;40,"800",C609&gt;10,"1000")</f>
        <v>1000</v>
      </c>
      <c r="E609" s="611" t="str" cm="1">
        <f t="array" ref="E609">_xlfn.IFS(C609&gt;65,B609,C609&gt;40,B609,C609&gt;10,B609)</f>
        <v>Aashish</v>
      </c>
      <c r="F609" s="611" t="str">
        <f>IF(C609&gt;65,"200",IF(C609&gt;40,"800",IF(C609&gt;10,"1000")))</f>
        <v>1000</v>
      </c>
    </row>
    <row r="610" spans="2:6">
      <c r="B610" s="611" t="s">
        <v>4</v>
      </c>
      <c r="C610" s="611">
        <v>37</v>
      </c>
      <c r="D610" s="611" t="str" cm="1">
        <f t="array" ref="D610">_xlfn.IFS(C610&gt;65,"200",C610&gt;40,"800",C610&gt;10,"1000")</f>
        <v>1000</v>
      </c>
      <c r="E610" s="611" t="str" cm="1">
        <f t="array" ref="E610">_xlfn.IFS(C610&gt;65,B610,C610&gt;40,B610,C610&gt;10,B610)</f>
        <v>Ankush</v>
      </c>
      <c r="F610" s="611" t="str">
        <f>IF(C610&gt;65,"200",IF(C610&gt;40,"800",IF(C610&gt;10,"1000")))</f>
        <v>1000</v>
      </c>
    </row>
    <row r="611" spans="2:6">
      <c r="B611" s="611" t="s">
        <v>5</v>
      </c>
      <c r="C611" s="611">
        <v>25</v>
      </c>
      <c r="D611" s="611" t="str" cm="1">
        <f t="array" ref="D611">_xlfn.IFS(C611&gt;65,"200",C611&gt;40,"800",C611&gt;10,"1000")</f>
        <v>1000</v>
      </c>
      <c r="E611" s="611" t="str" cm="1">
        <f t="array" ref="E611">_xlfn.IFS(C611&gt;65,B611,C611&gt;40,B611,C611&gt;10,B611)</f>
        <v>Kunnal</v>
      </c>
      <c r="F611" s="611" t="str">
        <f>IF(C611&gt;65,"200",IF(C611&gt;40,"800",IF(C611&gt;10,"1000")))</f>
        <v>1000</v>
      </c>
    </row>
    <row r="612" spans="2:6" ht="15.75" thickBot="1">
      <c r="F612" s="578">
        <f>SUM(F603:F611)</f>
        <v>0</v>
      </c>
    </row>
    <row r="613" spans="2:6" ht="15.75" thickBot="1">
      <c r="B613" s="612" t="s">
        <v>807</v>
      </c>
      <c r="D613" s="612" t="s">
        <v>808</v>
      </c>
    </row>
    <row r="614" spans="2:6" ht="15.75" thickBot="1"/>
    <row r="615" spans="2:6" ht="15.75" thickBot="1">
      <c r="B615" s="610" t="s">
        <v>11</v>
      </c>
      <c r="C615" s="610" t="s">
        <v>802</v>
      </c>
      <c r="D615" s="610" t="s">
        <v>809</v>
      </c>
      <c r="E615" s="610" t="s">
        <v>803</v>
      </c>
    </row>
    <row r="616" spans="2:6">
      <c r="B616" s="611" t="s">
        <v>16</v>
      </c>
      <c r="C616" s="611">
        <v>25</v>
      </c>
      <c r="D616" s="611">
        <v>8</v>
      </c>
      <c r="E616" s="611" t="str">
        <f>IF(AND(C616&gt;25,D616=6),"Bonus","Not")</f>
        <v>Not</v>
      </c>
      <c r="F616" s="578" t="str">
        <f>IF(AND(C616&gt;25,D616=6),"Yes","No")</f>
        <v>No</v>
      </c>
    </row>
    <row r="617" spans="2:6">
      <c r="B617" s="611" t="s">
        <v>18</v>
      </c>
      <c r="C617" s="611">
        <v>55</v>
      </c>
      <c r="D617" s="611">
        <v>6</v>
      </c>
      <c r="E617" s="611" t="str">
        <f>IF(AND(C617&gt;25,D617=6),"Bonus","Not")</f>
        <v>Bonus</v>
      </c>
      <c r="F617" s="578" t="str">
        <f t="shared" ref="F617:F624" si="19">IF(AND(C617&gt;25,D617=6),"Yes","No")</f>
        <v>Yes</v>
      </c>
    </row>
    <row r="618" spans="2:6">
      <c r="B618" s="611" t="s">
        <v>19</v>
      </c>
      <c r="C618" s="611">
        <v>35</v>
      </c>
      <c r="D618" s="611">
        <v>7</v>
      </c>
      <c r="E618" s="611" t="str">
        <f>IF(AND(C618&gt;25,D618=6),"Bonus","Not")</f>
        <v>Not</v>
      </c>
      <c r="F618" s="578" t="str">
        <f t="shared" si="19"/>
        <v>No</v>
      </c>
    </row>
    <row r="619" spans="2:6">
      <c r="B619" s="611" t="s">
        <v>0</v>
      </c>
      <c r="C619" s="611">
        <v>80</v>
      </c>
      <c r="D619" s="611">
        <v>10</v>
      </c>
      <c r="E619" s="611" t="str">
        <f>IF(AND(C619&gt;25,D619=6),"Bonus","Not")</f>
        <v>Not</v>
      </c>
      <c r="F619" s="578" t="str">
        <f t="shared" si="19"/>
        <v>No</v>
      </c>
    </row>
    <row r="620" spans="2:6">
      <c r="B620" s="611" t="s">
        <v>1</v>
      </c>
      <c r="C620" s="611">
        <v>21</v>
      </c>
      <c r="D620" s="611">
        <v>8</v>
      </c>
      <c r="E620" s="611" t="str">
        <f>IF(AND(C620&gt;25,D620=6),"Bonus","Not")</f>
        <v>Not</v>
      </c>
      <c r="F620" s="578" t="str">
        <f t="shared" si="19"/>
        <v>No</v>
      </c>
    </row>
    <row r="621" spans="2:6">
      <c r="B621" s="611" t="s">
        <v>2</v>
      </c>
      <c r="C621" s="611">
        <v>65</v>
      </c>
      <c r="D621" s="611">
        <v>6</v>
      </c>
      <c r="E621" s="611" t="str">
        <f>IF(AND(C621&gt;25,D621=6),"Bonus","Not")</f>
        <v>Bonus</v>
      </c>
      <c r="F621" s="578" t="str">
        <f t="shared" si="19"/>
        <v>Yes</v>
      </c>
    </row>
    <row r="622" spans="2:6">
      <c r="B622" s="611" t="s">
        <v>3</v>
      </c>
      <c r="C622" s="611">
        <v>25</v>
      </c>
      <c r="D622" s="611">
        <v>6</v>
      </c>
      <c r="E622" s="611" t="str">
        <f>IF(AND(C622&gt;25,D622=6),"Bonus","Not")</f>
        <v>Not</v>
      </c>
      <c r="F622" s="578" t="str">
        <f t="shared" si="19"/>
        <v>No</v>
      </c>
    </row>
    <row r="623" spans="2:6">
      <c r="B623" s="611" t="s">
        <v>4</v>
      </c>
      <c r="C623" s="611">
        <v>37</v>
      </c>
      <c r="D623" s="611">
        <v>3</v>
      </c>
      <c r="E623" s="611" t="str">
        <f>IF(AND(C623&gt;25,D623=6),"Bonus","Not")</f>
        <v>Not</v>
      </c>
      <c r="F623" s="578" t="str">
        <f t="shared" si="19"/>
        <v>No</v>
      </c>
    </row>
    <row r="624" spans="2:6">
      <c r="B624" s="611" t="s">
        <v>5</v>
      </c>
      <c r="C624" s="611">
        <v>25</v>
      </c>
      <c r="D624" s="611">
        <v>6</v>
      </c>
      <c r="E624" s="611" t="str">
        <f>IF(AND(C624&gt;25,D624=6),"Bonus","Not")</f>
        <v>Not</v>
      </c>
      <c r="F624" s="578" t="str">
        <f t="shared" si="19"/>
        <v>No</v>
      </c>
    </row>
    <row r="626" spans="2:4">
      <c r="B626" s="612" t="s">
        <v>806</v>
      </c>
    </row>
    <row r="628" spans="2:4">
      <c r="B628" s="610" t="s">
        <v>11</v>
      </c>
      <c r="C628" s="610" t="s">
        <v>802</v>
      </c>
      <c r="D628" s="610"/>
    </row>
    <row r="629" spans="2:4">
      <c r="B629" s="611" t="s">
        <v>16</v>
      </c>
      <c r="C629" s="611">
        <v>25</v>
      </c>
    </row>
    <row r="630" spans="2:4">
      <c r="B630" s="611" t="s">
        <v>18</v>
      </c>
      <c r="C630" s="611">
        <v>55</v>
      </c>
    </row>
    <row r="631" spans="2:4">
      <c r="B631" s="611" t="s">
        <v>19</v>
      </c>
      <c r="C631" s="611">
        <v>35</v>
      </c>
    </row>
    <row r="632" spans="2:4">
      <c r="B632" s="611" t="s">
        <v>0</v>
      </c>
      <c r="C632" s="611">
        <v>80</v>
      </c>
    </row>
    <row r="633" spans="2:4">
      <c r="B633" s="611" t="s">
        <v>1</v>
      </c>
      <c r="C633" s="611">
        <v>21</v>
      </c>
    </row>
    <row r="634" spans="2:4">
      <c r="B634" s="611" t="s">
        <v>2</v>
      </c>
      <c r="C634" s="611">
        <v>65</v>
      </c>
    </row>
    <row r="635" spans="2:4">
      <c r="B635" s="611" t="s">
        <v>3</v>
      </c>
      <c r="C635" s="611">
        <v>25</v>
      </c>
    </row>
    <row r="636" spans="2:4">
      <c r="B636" s="611" t="s">
        <v>4</v>
      </c>
      <c r="C636" s="611">
        <v>37</v>
      </c>
    </row>
    <row r="637" spans="2:4">
      <c r="B637" s="611" t="s">
        <v>5</v>
      </c>
      <c r="C637" s="611">
        <v>25</v>
      </c>
    </row>
    <row r="639" spans="2:4" ht="23.25">
      <c r="B639" s="613" t="s">
        <v>30</v>
      </c>
      <c r="C639" s="613" t="s">
        <v>31</v>
      </c>
      <c r="D639" s="613" t="s">
        <v>32</v>
      </c>
    </row>
    <row r="640" spans="2:4" ht="18.75">
      <c r="B640" s="614">
        <v>89</v>
      </c>
      <c r="C640" s="614">
        <v>79</v>
      </c>
      <c r="D640" s="614">
        <v>62</v>
      </c>
    </row>
    <row r="641" spans="2:6" ht="18.75">
      <c r="B641" s="577">
        <v>27</v>
      </c>
      <c r="C641" s="577">
        <v>47</v>
      </c>
      <c r="D641" s="577">
        <v>84</v>
      </c>
      <c r="E641" s="615">
        <f>SUM(B641:D641)</f>
        <v>158</v>
      </c>
    </row>
    <row r="642" spans="2:6" ht="18.75">
      <c r="B642" s="577">
        <v>33</v>
      </c>
      <c r="C642" s="577">
        <v>66</v>
      </c>
      <c r="D642" s="577">
        <v>99</v>
      </c>
      <c r="E642" s="615">
        <f t="shared" ref="E642:E648" si="20">SUM(B642:D642)</f>
        <v>198</v>
      </c>
    </row>
    <row r="643" spans="2:6" ht="18.75">
      <c r="B643" s="577">
        <v>44</v>
      </c>
      <c r="C643" s="577">
        <v>40</v>
      </c>
      <c r="D643" s="577">
        <v>40</v>
      </c>
      <c r="E643" s="615">
        <f t="shared" si="20"/>
        <v>124</v>
      </c>
    </row>
    <row r="644" spans="2:6" ht="18.75">
      <c r="B644" s="577">
        <v>95</v>
      </c>
      <c r="C644" s="577">
        <v>63</v>
      </c>
      <c r="D644" s="577">
        <v>99</v>
      </c>
      <c r="E644" s="615">
        <f t="shared" si="20"/>
        <v>257</v>
      </c>
    </row>
    <row r="645" spans="2:6" ht="18.75">
      <c r="B645" s="577">
        <v>27</v>
      </c>
      <c r="C645" s="577">
        <v>96</v>
      </c>
      <c r="D645" s="577">
        <v>68</v>
      </c>
      <c r="E645" s="615">
        <f t="shared" si="20"/>
        <v>191</v>
      </c>
    </row>
    <row r="646" spans="2:6" ht="18.75">
      <c r="B646" s="577">
        <v>34</v>
      </c>
      <c r="C646" s="577">
        <v>40</v>
      </c>
      <c r="D646" s="577">
        <v>36</v>
      </c>
      <c r="E646" s="615">
        <f t="shared" si="20"/>
        <v>110</v>
      </c>
    </row>
    <row r="647" spans="2:6" ht="18.75">
      <c r="B647" s="577">
        <v>83</v>
      </c>
      <c r="C647" s="577">
        <v>73</v>
      </c>
      <c r="D647" s="577">
        <v>66</v>
      </c>
      <c r="E647" s="615">
        <f t="shared" si="20"/>
        <v>222</v>
      </c>
    </row>
    <row r="648" spans="2:6" ht="18.75">
      <c r="B648" s="577">
        <v>22</v>
      </c>
      <c r="C648" s="577">
        <v>66</v>
      </c>
      <c r="D648" s="577">
        <v>86</v>
      </c>
      <c r="E648" s="615">
        <f t="shared" si="20"/>
        <v>174</v>
      </c>
    </row>
    <row r="653" spans="2:6" ht="18.75">
      <c r="B653" s="616" t="s">
        <v>328</v>
      </c>
      <c r="C653" s="616" t="s">
        <v>256</v>
      </c>
      <c r="D653" s="616" t="s">
        <v>301</v>
      </c>
    </row>
    <row r="654" spans="2:6" ht="18.75">
      <c r="B654" s="616" t="s">
        <v>330</v>
      </c>
      <c r="C654" s="616" t="s">
        <v>278</v>
      </c>
      <c r="D654" s="616" t="s">
        <v>380</v>
      </c>
      <c r="F654" s="578">
        <f>SUM(D654:D674)</f>
        <v>0</v>
      </c>
    </row>
    <row r="655" spans="2:6" ht="18.75">
      <c r="B655" s="616" t="s">
        <v>331</v>
      </c>
      <c r="C655" s="616" t="s">
        <v>279</v>
      </c>
      <c r="D655" s="616" t="s">
        <v>381</v>
      </c>
    </row>
    <row r="656" spans="2:6" ht="18.75">
      <c r="B656" s="616" t="s">
        <v>332</v>
      </c>
      <c r="C656" s="616" t="s">
        <v>283</v>
      </c>
      <c r="D656" s="616" t="s">
        <v>382</v>
      </c>
      <c r="F656" s="578">
        <f>SUM(D654:D674)</f>
        <v>0</v>
      </c>
    </row>
    <row r="657" spans="2:9" ht="18.75">
      <c r="B657" s="616" t="s">
        <v>333</v>
      </c>
      <c r="C657" s="616" t="s">
        <v>281</v>
      </c>
      <c r="D657" s="616" t="s">
        <v>383</v>
      </c>
    </row>
    <row r="658" spans="2:9" ht="18.75">
      <c r="B658" s="616" t="s">
        <v>334</v>
      </c>
      <c r="C658" s="616" t="s">
        <v>282</v>
      </c>
      <c r="D658" s="616" t="s">
        <v>384</v>
      </c>
      <c r="G658" s="578">
        <v>400</v>
      </c>
      <c r="H658" s="578">
        <v>500</v>
      </c>
      <c r="I658" s="578">
        <f>SUM(G658:H658)</f>
        <v>900</v>
      </c>
    </row>
    <row r="659" spans="2:9" ht="18.75">
      <c r="B659" s="616" t="s">
        <v>335</v>
      </c>
      <c r="C659" s="616" t="s">
        <v>283</v>
      </c>
      <c r="D659" s="616" t="s">
        <v>385</v>
      </c>
    </row>
    <row r="660" spans="2:9" ht="18.75">
      <c r="B660" s="616" t="s">
        <v>336</v>
      </c>
      <c r="C660" s="616" t="s">
        <v>284</v>
      </c>
      <c r="D660" s="616" t="s">
        <v>386</v>
      </c>
    </row>
    <row r="661" spans="2:9" ht="18.75">
      <c r="B661" s="616" t="s">
        <v>337</v>
      </c>
      <c r="C661" s="616" t="s">
        <v>317</v>
      </c>
      <c r="D661" s="616" t="s">
        <v>387</v>
      </c>
    </row>
    <row r="662" spans="2:9" ht="18.75">
      <c r="B662" s="616" t="s">
        <v>338</v>
      </c>
      <c r="C662" s="616" t="s">
        <v>320</v>
      </c>
      <c r="D662" s="616" t="s">
        <v>388</v>
      </c>
    </row>
    <row r="663" spans="2:9" ht="18.75">
      <c r="B663" s="616" t="s">
        <v>339</v>
      </c>
      <c r="C663" s="616" t="s">
        <v>389</v>
      </c>
      <c r="D663" s="616" t="s">
        <v>390</v>
      </c>
    </row>
    <row r="664" spans="2:9" ht="18.75">
      <c r="B664" s="616" t="s">
        <v>362</v>
      </c>
      <c r="C664" s="616" t="s">
        <v>282</v>
      </c>
      <c r="D664" s="616" t="s">
        <v>391</v>
      </c>
    </row>
    <row r="665" spans="2:9" ht="18.75">
      <c r="B665" s="616" t="s">
        <v>363</v>
      </c>
      <c r="C665" s="616" t="s">
        <v>283</v>
      </c>
      <c r="D665" s="616" t="s">
        <v>385</v>
      </c>
    </row>
    <row r="666" spans="2:9" ht="18.75">
      <c r="B666" s="616" t="s">
        <v>364</v>
      </c>
      <c r="C666" s="616" t="s">
        <v>284</v>
      </c>
      <c r="D666" s="616" t="s">
        <v>386</v>
      </c>
    </row>
    <row r="667" spans="2:9" ht="18.75">
      <c r="B667" s="616" t="s">
        <v>365</v>
      </c>
      <c r="C667" s="616" t="s">
        <v>317</v>
      </c>
      <c r="D667" s="616" t="s">
        <v>392</v>
      </c>
    </row>
    <row r="668" spans="2:9" ht="18.75">
      <c r="B668" s="616" t="s">
        <v>366</v>
      </c>
      <c r="C668" s="616" t="s">
        <v>320</v>
      </c>
      <c r="D668" s="616" t="s">
        <v>393</v>
      </c>
    </row>
    <row r="669" spans="2:9" ht="18.75">
      <c r="B669" s="616" t="s">
        <v>367</v>
      </c>
      <c r="C669" s="616" t="s">
        <v>323</v>
      </c>
      <c r="D669" s="616" t="s">
        <v>394</v>
      </c>
    </row>
    <row r="670" spans="2:9" ht="18.75">
      <c r="B670" s="616" t="s">
        <v>368</v>
      </c>
      <c r="C670" s="616" t="s">
        <v>278</v>
      </c>
      <c r="D670" s="616" t="s">
        <v>395</v>
      </c>
    </row>
    <row r="671" spans="2:9" ht="18.75">
      <c r="B671" s="616" t="s">
        <v>369</v>
      </c>
      <c r="C671" s="616" t="s">
        <v>279</v>
      </c>
      <c r="D671" s="616" t="s">
        <v>396</v>
      </c>
    </row>
    <row r="672" spans="2:9" ht="18.75">
      <c r="B672" s="616" t="s">
        <v>370</v>
      </c>
      <c r="C672" s="616" t="s">
        <v>280</v>
      </c>
      <c r="D672" s="616" t="s">
        <v>397</v>
      </c>
    </row>
    <row r="673" spans="2:7" ht="18.75">
      <c r="B673" s="616" t="s">
        <v>371</v>
      </c>
      <c r="C673" s="616" t="s">
        <v>398</v>
      </c>
      <c r="D673" s="616" t="s">
        <v>399</v>
      </c>
    </row>
    <row r="674" spans="2:7" ht="18.75">
      <c r="B674" s="616" t="s">
        <v>372</v>
      </c>
      <c r="C674" s="616" t="s">
        <v>282</v>
      </c>
      <c r="D674" s="616" t="s">
        <v>400</v>
      </c>
    </row>
    <row r="677" spans="2:7" ht="18.75">
      <c r="B677" s="616" t="s">
        <v>328</v>
      </c>
      <c r="C677" s="616" t="s">
        <v>256</v>
      </c>
    </row>
    <row r="678" spans="2:7" ht="18.75">
      <c r="B678" s="616" t="s">
        <v>330</v>
      </c>
      <c r="C678" s="616" t="s">
        <v>278</v>
      </c>
      <c r="D678" s="617">
        <v>15402</v>
      </c>
      <c r="E678" s="618"/>
      <c r="F678" s="618"/>
    </row>
    <row r="679" spans="2:7" ht="18.75">
      <c r="B679" s="616" t="s">
        <v>331</v>
      </c>
      <c r="C679" s="616" t="s">
        <v>279</v>
      </c>
      <c r="D679" s="617">
        <v>46484</v>
      </c>
      <c r="F679" s="616" t="s">
        <v>256</v>
      </c>
      <c r="G679" s="616" t="s">
        <v>301</v>
      </c>
    </row>
    <row r="680" spans="2:7" ht="18.75">
      <c r="B680" s="616" t="s">
        <v>332</v>
      </c>
      <c r="C680" s="616" t="s">
        <v>283</v>
      </c>
      <c r="D680" s="617">
        <v>30346</v>
      </c>
      <c r="F680" s="616" t="s">
        <v>283</v>
      </c>
      <c r="G680" s="617">
        <f>SUMIF(C678:C698,C681,D678:D698)</f>
        <v>230634</v>
      </c>
    </row>
    <row r="681" spans="2:7" ht="18.75">
      <c r="B681" s="616" t="s">
        <v>333</v>
      </c>
      <c r="C681" s="616" t="s">
        <v>283</v>
      </c>
      <c r="D681" s="617">
        <v>35949</v>
      </c>
    </row>
    <row r="682" spans="2:7" ht="18.75">
      <c r="B682" s="616" t="s">
        <v>334</v>
      </c>
      <c r="C682" s="616" t="s">
        <v>282</v>
      </c>
      <c r="D682" s="617">
        <v>15008</v>
      </c>
    </row>
    <row r="683" spans="2:7" ht="18.75">
      <c r="B683" s="616" t="s">
        <v>335</v>
      </c>
      <c r="C683" s="616" t="s">
        <v>283</v>
      </c>
      <c r="D683" s="617">
        <v>24962</v>
      </c>
      <c r="E683" s="616" t="s">
        <v>328</v>
      </c>
      <c r="F683" s="616" t="s">
        <v>256</v>
      </c>
      <c r="G683" s="616" t="s">
        <v>301</v>
      </c>
    </row>
    <row r="684" spans="2:7" ht="18.75">
      <c r="B684" s="616" t="s">
        <v>336</v>
      </c>
      <c r="C684" s="616" t="s">
        <v>284</v>
      </c>
      <c r="D684" s="617">
        <v>29757</v>
      </c>
      <c r="E684" s="616" t="s">
        <v>332</v>
      </c>
      <c r="F684" s="616" t="s">
        <v>283</v>
      </c>
    </row>
    <row r="685" spans="2:7" ht="18.75">
      <c r="B685" s="616" t="s">
        <v>337</v>
      </c>
      <c r="C685" s="616" t="s">
        <v>317</v>
      </c>
      <c r="D685" s="617">
        <v>13424</v>
      </c>
    </row>
    <row r="686" spans="2:7" ht="18.75">
      <c r="B686" s="616" t="s">
        <v>338</v>
      </c>
      <c r="C686" s="616" t="s">
        <v>283</v>
      </c>
      <c r="D686" s="617">
        <v>30448</v>
      </c>
    </row>
    <row r="687" spans="2:7" ht="18.75">
      <c r="B687" s="616" t="s">
        <v>339</v>
      </c>
      <c r="C687" s="616" t="s">
        <v>389</v>
      </c>
      <c r="D687" s="617">
        <v>16429</v>
      </c>
    </row>
    <row r="688" spans="2:7" ht="18.75">
      <c r="B688" s="616" t="s">
        <v>362</v>
      </c>
      <c r="C688" s="616" t="s">
        <v>282</v>
      </c>
      <c r="D688" s="617">
        <v>15887</v>
      </c>
    </row>
    <row r="689" spans="1:6" ht="18.75">
      <c r="B689" s="616" t="s">
        <v>332</v>
      </c>
      <c r="C689" s="616" t="s">
        <v>283</v>
      </c>
      <c r="D689" s="617">
        <v>12528</v>
      </c>
    </row>
    <row r="690" spans="1:6" ht="18.75">
      <c r="B690" s="616" t="s">
        <v>364</v>
      </c>
      <c r="C690" s="616" t="s">
        <v>284</v>
      </c>
      <c r="D690" s="617">
        <v>32022</v>
      </c>
    </row>
    <row r="691" spans="1:6" ht="18.75">
      <c r="B691" s="616" t="s">
        <v>365</v>
      </c>
      <c r="C691" s="616" t="s">
        <v>317</v>
      </c>
      <c r="D691" s="617">
        <v>30463</v>
      </c>
    </row>
    <row r="692" spans="1:6" ht="18.75">
      <c r="B692" s="616" t="s">
        <v>366</v>
      </c>
      <c r="C692" s="616" t="s">
        <v>320</v>
      </c>
      <c r="D692" s="617">
        <v>27720</v>
      </c>
    </row>
    <row r="693" spans="1:6" ht="18.75">
      <c r="B693" s="616" t="s">
        <v>332</v>
      </c>
      <c r="C693" s="616" t="s">
        <v>283</v>
      </c>
      <c r="D693" s="617">
        <v>38099</v>
      </c>
    </row>
    <row r="694" spans="1:6" ht="18.75">
      <c r="B694" s="616" t="s">
        <v>368</v>
      </c>
      <c r="C694" s="616" t="s">
        <v>278</v>
      </c>
      <c r="D694" s="617">
        <v>12776</v>
      </c>
    </row>
    <row r="695" spans="1:6" ht="18.75">
      <c r="B695" s="616" t="s">
        <v>369</v>
      </c>
      <c r="C695" s="616" t="s">
        <v>283</v>
      </c>
      <c r="D695" s="617">
        <v>23904</v>
      </c>
    </row>
    <row r="696" spans="1:6" ht="18.75">
      <c r="B696" s="616" t="s">
        <v>370</v>
      </c>
      <c r="C696" s="616" t="s">
        <v>280</v>
      </c>
      <c r="D696" s="617">
        <v>11009</v>
      </c>
    </row>
    <row r="697" spans="1:6" ht="18.75">
      <c r="B697" s="616" t="s">
        <v>332</v>
      </c>
      <c r="C697" s="616" t="s">
        <v>283</v>
      </c>
      <c r="D697" s="617">
        <v>34398</v>
      </c>
    </row>
    <row r="698" spans="1:6" ht="18.75">
      <c r="B698" s="616" t="s">
        <v>372</v>
      </c>
      <c r="C698" s="616" t="s">
        <v>282</v>
      </c>
      <c r="D698" s="617">
        <v>19910</v>
      </c>
    </row>
    <row r="700" spans="1:6">
      <c r="B700" s="620"/>
      <c r="C700" s="620"/>
      <c r="D700" s="620"/>
      <c r="E700" s="620"/>
    </row>
    <row r="701" spans="1:6" ht="21">
      <c r="A701" s="594"/>
      <c r="B701" s="626" t="s">
        <v>256</v>
      </c>
      <c r="C701" s="626" t="s">
        <v>810</v>
      </c>
      <c r="D701" s="626" t="s">
        <v>811</v>
      </c>
      <c r="E701" s="626" t="s">
        <v>812</v>
      </c>
      <c r="F701" s="595"/>
    </row>
    <row r="702" spans="1:6" ht="18.75">
      <c r="A702" s="594"/>
      <c r="B702" s="623" t="s">
        <v>278</v>
      </c>
      <c r="C702" s="624"/>
      <c r="D702" s="624"/>
      <c r="E702" s="625">
        <v>11307</v>
      </c>
      <c r="F702" s="595"/>
    </row>
    <row r="703" spans="1:6" ht="18.75">
      <c r="A703" s="594"/>
      <c r="B703" s="622" t="s">
        <v>279</v>
      </c>
      <c r="C703" s="619"/>
      <c r="D703" s="619"/>
      <c r="E703" s="567">
        <v>42653</v>
      </c>
      <c r="F703" s="595"/>
    </row>
    <row r="704" spans="1:6" ht="18.75">
      <c r="A704" s="594"/>
      <c r="B704" s="622" t="s">
        <v>283</v>
      </c>
      <c r="C704" s="619"/>
      <c r="D704" s="619"/>
      <c r="E704" s="567">
        <v>15793</v>
      </c>
      <c r="F704" s="595"/>
    </row>
    <row r="705" spans="1:7" ht="18.75">
      <c r="A705" s="594"/>
      <c r="B705" s="622" t="s">
        <v>283</v>
      </c>
      <c r="C705" s="619"/>
      <c r="D705" s="619"/>
      <c r="E705" s="567">
        <v>15956</v>
      </c>
      <c r="F705" s="595"/>
    </row>
    <row r="706" spans="1:7" ht="18.75">
      <c r="A706" s="594"/>
      <c r="B706" s="622" t="s">
        <v>282</v>
      </c>
      <c r="C706" s="619"/>
      <c r="D706" s="619"/>
      <c r="E706" s="567">
        <v>26529</v>
      </c>
      <c r="F706" s="595"/>
    </row>
    <row r="707" spans="1:7" ht="18.75">
      <c r="A707" s="594"/>
      <c r="B707" s="622" t="s">
        <v>283</v>
      </c>
      <c r="C707" s="619"/>
      <c r="D707" s="619"/>
      <c r="E707" s="567">
        <v>18363</v>
      </c>
      <c r="F707" s="595"/>
    </row>
    <row r="708" spans="1:7" ht="18.75">
      <c r="A708" s="594"/>
      <c r="B708" s="622" t="s">
        <v>284</v>
      </c>
      <c r="C708" s="619"/>
      <c r="D708" s="619"/>
      <c r="E708" s="567">
        <v>41832</v>
      </c>
      <c r="F708" s="595"/>
    </row>
    <row r="709" spans="1:7" ht="18.75">
      <c r="A709" s="594"/>
      <c r="B709" s="622" t="s">
        <v>317</v>
      </c>
      <c r="C709" s="619"/>
      <c r="D709" s="619"/>
      <c r="E709" s="567">
        <v>39188</v>
      </c>
      <c r="F709" s="595"/>
    </row>
    <row r="710" spans="1:7" ht="18.75">
      <c r="A710" s="594"/>
      <c r="B710" s="622" t="s">
        <v>283</v>
      </c>
      <c r="C710" s="619"/>
      <c r="D710" s="619"/>
      <c r="E710" s="567">
        <v>14205</v>
      </c>
      <c r="F710" s="595"/>
    </row>
    <row r="711" spans="1:7" ht="18.75">
      <c r="A711" s="594"/>
      <c r="B711" s="622" t="s">
        <v>389</v>
      </c>
      <c r="C711" s="619"/>
      <c r="D711" s="619"/>
      <c r="E711" s="567">
        <v>31523</v>
      </c>
      <c r="F711" s="595"/>
      <c r="G711" s="578">
        <f>COUNT(C702:C722)</f>
        <v>0</v>
      </c>
    </row>
    <row r="712" spans="1:7" ht="18.75">
      <c r="A712" s="594"/>
      <c r="B712" s="622" t="s">
        <v>282</v>
      </c>
      <c r="C712" s="619"/>
      <c r="D712" s="619"/>
      <c r="E712" s="567">
        <v>33770</v>
      </c>
      <c r="F712" s="595"/>
    </row>
    <row r="713" spans="1:7" ht="18.75">
      <c r="A713" s="594"/>
      <c r="B713" s="622" t="s">
        <v>283</v>
      </c>
      <c r="C713" s="619"/>
      <c r="D713" s="619"/>
      <c r="E713" s="567">
        <v>10650</v>
      </c>
      <c r="F713" s="595"/>
    </row>
    <row r="714" spans="1:7" ht="18.75">
      <c r="A714" s="594"/>
      <c r="B714" s="622" t="s">
        <v>284</v>
      </c>
      <c r="C714" s="619"/>
      <c r="D714" s="619"/>
      <c r="E714" s="567">
        <v>43343</v>
      </c>
      <c r="F714" s="595"/>
    </row>
    <row r="715" spans="1:7" ht="18.75">
      <c r="A715" s="594"/>
      <c r="B715" s="622" t="s">
        <v>317</v>
      </c>
      <c r="C715" s="619"/>
      <c r="D715" s="619"/>
      <c r="E715" s="567">
        <v>44802</v>
      </c>
      <c r="F715" s="595"/>
    </row>
    <row r="716" spans="1:7" ht="18.75">
      <c r="A716" s="594"/>
      <c r="B716" s="622" t="s">
        <v>320</v>
      </c>
      <c r="C716" s="619"/>
      <c r="D716" s="619"/>
      <c r="E716" s="567">
        <v>20327</v>
      </c>
      <c r="F716" s="595"/>
    </row>
    <row r="717" spans="1:7" ht="18.75">
      <c r="A717" s="594"/>
      <c r="B717" s="622" t="s">
        <v>283</v>
      </c>
      <c r="C717" s="619"/>
      <c r="D717" s="619"/>
      <c r="E717" s="567">
        <v>14730</v>
      </c>
      <c r="F717" s="595"/>
    </row>
    <row r="718" spans="1:7" ht="18.75">
      <c r="A718" s="594"/>
      <c r="B718" s="622" t="s">
        <v>278</v>
      </c>
      <c r="C718" s="619"/>
      <c r="D718" s="619"/>
      <c r="E718" s="567">
        <v>22955</v>
      </c>
      <c r="F718" s="595"/>
    </row>
    <row r="719" spans="1:7" ht="18.75">
      <c r="A719" s="594"/>
      <c r="B719" s="622" t="s">
        <v>283</v>
      </c>
      <c r="C719" s="619"/>
      <c r="D719" s="619"/>
      <c r="E719" s="567">
        <v>43787</v>
      </c>
      <c r="F719" s="595"/>
    </row>
    <row r="720" spans="1:7" ht="18.75">
      <c r="A720" s="594"/>
      <c r="B720" s="622" t="s">
        <v>280</v>
      </c>
      <c r="C720" s="619"/>
      <c r="D720" s="619"/>
      <c r="E720" s="567">
        <v>41696</v>
      </c>
      <c r="F720" s="595"/>
    </row>
    <row r="721" spans="1:6" ht="18.75">
      <c r="A721" s="594"/>
      <c r="B721" s="622" t="s">
        <v>283</v>
      </c>
      <c r="C721" s="619"/>
      <c r="D721" s="619"/>
      <c r="E721" s="567">
        <v>31667</v>
      </c>
      <c r="F721" s="595"/>
    </row>
    <row r="722" spans="1:6" ht="18.75">
      <c r="A722" s="594"/>
      <c r="B722" s="622" t="s">
        <v>282</v>
      </c>
      <c r="C722" s="619"/>
      <c r="D722" s="619"/>
      <c r="E722" s="567">
        <v>18617</v>
      </c>
      <c r="F722" s="595"/>
    </row>
    <row r="723" spans="1:6">
      <c r="B723" s="621"/>
      <c r="C723" s="621"/>
      <c r="D723" s="621"/>
      <c r="E723" s="621"/>
    </row>
  </sheetData>
  <mergeCells count="7">
    <mergeCell ref="C528:D528"/>
    <mergeCell ref="C530:D530"/>
    <mergeCell ref="B44:E44"/>
    <mergeCell ref="B57:D57"/>
    <mergeCell ref="L58:M58"/>
    <mergeCell ref="B104:D104"/>
    <mergeCell ref="C525:D525"/>
  </mergeCells>
  <conditionalFormatting sqref="D590:D598">
    <cfRule type="cellIs" dxfId="27" priority="3" stopIfTrue="1" operator="equal">
      <formula>"Yes"</formula>
    </cfRule>
  </conditionalFormatting>
  <conditionalFormatting sqref="I338:I347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{DAFD565E-C435-4402-9FE2-22C2373CA307}</x14:id>
        </ext>
      </extLst>
    </cfRule>
  </conditionalFormatting>
  <conditionalFormatting sqref="J338:J347">
    <cfRule type="top10" dxfId="26" priority="4" rank="5"/>
  </conditionalFormatting>
  <conditionalFormatting sqref="K338:K347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{106296DA-DA73-459C-8E3A-9217AFAAA05E}</x14:id>
        </ext>
      </extLst>
    </cfRule>
  </conditionalFormatting>
  <conditionalFormatting sqref="M338:M34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{731E64C0-8B48-4AA1-92AD-100263FB3A87}</x14:id>
        </ext>
      </extLst>
    </cfRule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FD565E-C435-4402-9FE2-22C2373CA30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I338:I347</xm:sqref>
        </x14:conditionalFormatting>
        <x14:conditionalFormatting xmlns:xm="http://schemas.microsoft.com/office/excel/2006/main">
          <x14:cfRule type="dataBar" id="{106296DA-DA73-459C-8E3A-9217AFAAA0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K338:K347</xm:sqref>
        </x14:conditionalFormatting>
        <x14:conditionalFormatting xmlns:xm="http://schemas.microsoft.com/office/excel/2006/main">
          <x14:cfRule type="dataBar" id="{731E64C0-8B48-4AA1-92AD-100263FB3A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M338:M347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AE34-A161-4D67-BC93-C3B5E57E51F4}">
  <dimension ref="B3:Q31"/>
  <sheetViews>
    <sheetView zoomScaleNormal="60" zoomScaleSheetLayoutView="100" workbookViewId="0">
      <selection activeCell="Q8" sqref="Q8"/>
    </sheetView>
  </sheetViews>
  <sheetFormatPr defaultRowHeight="15"/>
  <cols>
    <col min="1" max="1" width="9.140625" bestFit="1" customWidth="1"/>
    <col min="2" max="2" width="11.42578125" bestFit="1" customWidth="1"/>
    <col min="4" max="4" width="11" bestFit="1" customWidth="1"/>
    <col min="5" max="5" width="15.140625" bestFit="1" customWidth="1"/>
    <col min="6" max="6" width="15" bestFit="1" customWidth="1"/>
    <col min="7" max="7" width="11.42578125" bestFit="1" customWidth="1"/>
  </cols>
  <sheetData>
    <row r="3" spans="2:9" ht="24" thickBot="1">
      <c r="B3" s="629" t="s">
        <v>30</v>
      </c>
      <c r="C3" s="629" t="s">
        <v>31</v>
      </c>
      <c r="D3" s="629" t="s">
        <v>32</v>
      </c>
      <c r="E3" s="629" t="s">
        <v>38</v>
      </c>
      <c r="F3" s="629" t="s">
        <v>813</v>
      </c>
      <c r="G3" s="629" t="s">
        <v>814</v>
      </c>
      <c r="I3" t="s">
        <v>36</v>
      </c>
    </row>
    <row r="4" spans="2:9" ht="19.5" thickBot="1">
      <c r="B4" s="567">
        <v>89</v>
      </c>
      <c r="C4" s="567">
        <v>82</v>
      </c>
      <c r="D4" s="567">
        <v>62</v>
      </c>
      <c r="E4" s="567">
        <v>69</v>
      </c>
      <c r="F4" s="567">
        <v>47</v>
      </c>
      <c r="G4" s="567">
        <v>84</v>
      </c>
      <c r="I4" t="str">
        <f>IF(B4&gt;27,"Pass",IF(C4&gt;27,"Pass",IF(D4&gt;27,"Pass",IF(E4&gt;27,"Pass",IF(F4&gt;20,"Pass",IF(G4&gt;20,"Pass"))))))</f>
        <v>Pass</v>
      </c>
    </row>
    <row r="5" spans="2:9" ht="19.5" thickBot="1">
      <c r="B5" s="567">
        <v>27</v>
      </c>
      <c r="C5" s="567">
        <v>47</v>
      </c>
      <c r="D5" s="567">
        <v>84</v>
      </c>
      <c r="E5" s="567">
        <v>90</v>
      </c>
      <c r="F5" s="567">
        <v>66</v>
      </c>
      <c r="G5" s="567">
        <v>99</v>
      </c>
      <c r="I5" t="str">
        <f>IF(B5&gt;27,"Pass",IF(C5&gt;27,"Pass",IF(D5&gt;27,"Pass",IF(E5&gt;27,"Pass",IF(F5&gt;20,"Pass",IF(G5&gt;20,"Pass"))))))</f>
        <v>Pass</v>
      </c>
    </row>
    <row r="6" spans="2:9" ht="19.5" thickBot="1">
      <c r="B6" s="567">
        <v>33</v>
      </c>
      <c r="C6" s="567">
        <v>66</v>
      </c>
      <c r="D6" s="567">
        <v>99</v>
      </c>
      <c r="E6" s="567">
        <v>52</v>
      </c>
      <c r="F6" s="567">
        <v>15</v>
      </c>
      <c r="G6" s="567">
        <v>40</v>
      </c>
      <c r="I6" t="str">
        <f>IF(B6&gt;27,"Pass",IF(C6&gt;27,"Pass",IF(D6&gt;27,"Pass",IF(E6&gt;27,"Pass",IF(F6&gt;20,"Pass",IF(G6&gt;20,"Pass"))))))</f>
        <v>Pass</v>
      </c>
    </row>
    <row r="7" spans="2:9" ht="19.5" thickBot="1">
      <c r="B7" s="567">
        <v>44</v>
      </c>
      <c r="C7" s="567">
        <v>40</v>
      </c>
      <c r="D7" s="567">
        <v>40</v>
      </c>
      <c r="E7" s="567">
        <v>56</v>
      </c>
      <c r="F7" s="567">
        <v>15</v>
      </c>
      <c r="G7" s="567">
        <v>12</v>
      </c>
      <c r="I7" t="str">
        <f>IF(B7&gt;27,"Pass",IF(C7&gt;27,"Pass",IF(D7&gt;27,"Pass",IF(E7&gt;27,"Pass",IF(F7&gt;20,"Pass",IF(G7&gt;20,"Pass"))))))</f>
        <v>Pass</v>
      </c>
    </row>
    <row r="8" spans="2:9" ht="19.5" thickBot="1">
      <c r="B8" s="567">
        <v>95</v>
      </c>
      <c r="C8" s="567">
        <v>23</v>
      </c>
      <c r="D8" s="567">
        <v>99</v>
      </c>
      <c r="E8" s="567">
        <v>55</v>
      </c>
      <c r="F8" s="567">
        <v>95</v>
      </c>
      <c r="G8" s="567">
        <v>63</v>
      </c>
      <c r="I8" t="str">
        <f>IF(B8&gt;27,"Pass",IF(C8&gt;27,"Pass",IF(D8&gt;27,"Pass",IF(E8&gt;27,"Pass",IF(F8&gt;20,"Pass",IF(G8&gt;20,"Pass"))))))</f>
        <v>Pass</v>
      </c>
    </row>
    <row r="9" spans="2:9" ht="19.5" thickBot="1">
      <c r="B9" s="567">
        <v>27</v>
      </c>
      <c r="C9" s="567">
        <v>96</v>
      </c>
      <c r="D9" s="567">
        <v>68</v>
      </c>
      <c r="E9" s="567">
        <v>22</v>
      </c>
      <c r="F9" s="567">
        <v>96</v>
      </c>
      <c r="G9" s="567">
        <v>68</v>
      </c>
      <c r="I9" t="str">
        <f>IF(B9&gt;27,"Pass",IF(C9&gt;27,"Pass",IF(D9&gt;27,"Pass",IF(E9&gt;27,"Pass",IF(F9&gt;20,"Pass",IF(G9&gt;20,"Pass"))))))</f>
        <v>Pass</v>
      </c>
    </row>
    <row r="10" spans="2:9" ht="19.5" thickBot="1">
      <c r="B10" s="567">
        <v>34</v>
      </c>
      <c r="C10" s="567">
        <v>21</v>
      </c>
      <c r="D10" s="567">
        <v>36</v>
      </c>
      <c r="E10" s="567">
        <v>85</v>
      </c>
      <c r="F10" s="567">
        <v>40</v>
      </c>
      <c r="G10" s="567">
        <v>36</v>
      </c>
      <c r="I10" t="str">
        <f>IF(B10&gt;27,"Pass",IF(C10&gt;27,"Pass",IF(D10&gt;27,"Pass",IF(E10&gt;27,"Pass",IF(F10&gt;20,"Pass",IF(G10&gt;20,"Pass"))))))</f>
        <v>Pass</v>
      </c>
    </row>
    <row r="11" spans="2:9" ht="19.5" thickBot="1">
      <c r="B11" s="567">
        <v>83</v>
      </c>
      <c r="C11" s="567">
        <v>73</v>
      </c>
      <c r="D11" s="567">
        <v>66</v>
      </c>
      <c r="E11" s="567">
        <v>77</v>
      </c>
      <c r="F11" s="567">
        <v>73</v>
      </c>
      <c r="G11" s="567">
        <v>66</v>
      </c>
      <c r="I11" t="str">
        <f>IF(B11&gt;27,"Pass",IF(C11&gt;27,"Pass",IF(D11&gt;27,"Pass",IF(E11&gt;27,"Pass",IF(F11&gt;20,"Pass",IF(G11&gt;20,"Pass"))))))</f>
        <v>Pass</v>
      </c>
    </row>
    <row r="12" spans="2:9" ht="19.5" thickBot="1">
      <c r="B12" s="567">
        <v>22</v>
      </c>
      <c r="C12" s="567">
        <v>66</v>
      </c>
      <c r="D12" s="567">
        <v>86</v>
      </c>
      <c r="E12" s="567">
        <v>52</v>
      </c>
      <c r="F12" s="567">
        <v>66</v>
      </c>
      <c r="G12" s="567">
        <v>86</v>
      </c>
      <c r="I12" t="str">
        <f>IF(B12&gt;27,"Pass",IF(C12&gt;27,"Pass",IF(D12&gt;27,"Pass",IF(E12&gt;27,"Pass",IF(F12&gt;20,"Pass",IF(G12&gt;20,"Pass"))))))</f>
        <v>Pass</v>
      </c>
    </row>
    <row r="15" spans="2:9" ht="23.25">
      <c r="B15" s="629" t="s">
        <v>30</v>
      </c>
      <c r="C15" s="629" t="s">
        <v>31</v>
      </c>
      <c r="D15" s="629" t="s">
        <v>32</v>
      </c>
      <c r="E15" s="629" t="s">
        <v>38</v>
      </c>
      <c r="F15" s="629" t="s">
        <v>813</v>
      </c>
      <c r="G15" s="629" t="s">
        <v>814</v>
      </c>
    </row>
    <row r="16" spans="2:9">
      <c r="B16">
        <v>60</v>
      </c>
      <c r="C16">
        <v>76</v>
      </c>
      <c r="D16">
        <v>29</v>
      </c>
      <c r="E16">
        <v>71</v>
      </c>
      <c r="F16">
        <v>19</v>
      </c>
      <c r="G16">
        <v>14</v>
      </c>
      <c r="I16" t="str">
        <f>IF(AND(B16&gt;=27,C16&gt;=27,D16&gt;=27,E16&gt;=27,F16&gt;=20,G16&gt;=20),"Pass","Fail")</f>
        <v>Fail</v>
      </c>
    </row>
    <row r="17" spans="2:17">
      <c r="B17">
        <v>59</v>
      </c>
      <c r="C17">
        <v>54</v>
      </c>
      <c r="D17">
        <v>59</v>
      </c>
      <c r="E17">
        <v>58</v>
      </c>
      <c r="F17">
        <v>77</v>
      </c>
      <c r="G17">
        <v>52</v>
      </c>
      <c r="I17" t="str">
        <f>IF(AND(B17&gt;=27,C17&gt;=27,D17&gt;=27,E17&gt;=27,F17&gt;=20,G17&gt;=20),"Pass","Fail")</f>
        <v>Pass</v>
      </c>
    </row>
    <row r="18" spans="2:17">
      <c r="B18">
        <v>38</v>
      </c>
      <c r="C18">
        <v>71</v>
      </c>
      <c r="D18">
        <v>35</v>
      </c>
      <c r="E18">
        <v>59</v>
      </c>
      <c r="F18">
        <v>71</v>
      </c>
      <c r="G18">
        <v>28</v>
      </c>
      <c r="I18" t="str">
        <f>IF(AND(B18&gt;=27,C18&gt;=27,D18&gt;=27,E18&gt;=27,F18&gt;=20,G18&gt;=20),"Pass","Fail")</f>
        <v>Pass</v>
      </c>
    </row>
    <row r="19" spans="2:17">
      <c r="B19">
        <v>18</v>
      </c>
      <c r="C19">
        <v>42</v>
      </c>
      <c r="D19">
        <v>58</v>
      </c>
      <c r="E19">
        <v>10</v>
      </c>
      <c r="F19">
        <v>26</v>
      </c>
      <c r="G19">
        <v>59</v>
      </c>
      <c r="I19" t="str">
        <f>IF(AND(B19&gt;=27,C19&gt;=27,D19&gt;=27,E19&gt;=27,F19&gt;=20,G19&gt;=20),"Pass","Fail")</f>
        <v>Fail</v>
      </c>
      <c r="K19">
        <v>27</v>
      </c>
      <c r="L19" t="s">
        <v>815</v>
      </c>
      <c r="M19" t="s">
        <v>816</v>
      </c>
    </row>
    <row r="20" spans="2:17">
      <c r="B20">
        <v>73</v>
      </c>
      <c r="C20">
        <v>62</v>
      </c>
      <c r="D20">
        <v>22</v>
      </c>
      <c r="E20">
        <v>15</v>
      </c>
      <c r="F20">
        <v>59</v>
      </c>
      <c r="G20">
        <v>73</v>
      </c>
      <c r="I20" t="str">
        <f>IF(AND(B20&gt;=27,C20&gt;=27,D20&gt;=27,E20&gt;=27,F20&gt;=20,G20&gt;=20),"Pass","Fail")</f>
        <v>Fail</v>
      </c>
      <c r="K20">
        <v>20</v>
      </c>
      <c r="L20" t="s">
        <v>815</v>
      </c>
      <c r="M20" t="s">
        <v>817</v>
      </c>
    </row>
    <row r="21" spans="2:17">
      <c r="B21">
        <v>23</v>
      </c>
      <c r="C21">
        <v>17</v>
      </c>
      <c r="D21">
        <v>20</v>
      </c>
      <c r="E21">
        <v>13</v>
      </c>
      <c r="F21">
        <v>19</v>
      </c>
      <c r="G21">
        <v>18</v>
      </c>
      <c r="I21" t="str">
        <f>IF(AND(B21&gt;=27,C21&gt;=27,D21&gt;=27,E21&gt;=27,F21&gt;=20,G21&gt;=20),"Pass","Fail")</f>
        <v>Fail</v>
      </c>
    </row>
    <row r="22" spans="2:17">
      <c r="B22">
        <v>46</v>
      </c>
      <c r="C22">
        <v>22</v>
      </c>
      <c r="D22">
        <v>38</v>
      </c>
      <c r="E22">
        <v>29</v>
      </c>
      <c r="F22">
        <v>67</v>
      </c>
      <c r="G22">
        <v>10</v>
      </c>
      <c r="I22" t="str">
        <f>IF(AND(B22&gt;=27,C22&gt;=27,D22&gt;=27,E22&gt;=27,F22&gt;=20,G22&gt;=20),"Pass","Fail")</f>
        <v>Fail</v>
      </c>
    </row>
    <row r="23" spans="2:17">
      <c r="B23">
        <v>13</v>
      </c>
      <c r="C23">
        <v>19</v>
      </c>
      <c r="D23">
        <v>22</v>
      </c>
      <c r="E23">
        <v>16</v>
      </c>
      <c r="F23">
        <v>38</v>
      </c>
      <c r="G23">
        <v>14</v>
      </c>
      <c r="I23" t="str">
        <f>IF(AND(B23&gt;=27,C23&gt;=27,D23&gt;=27,E23&gt;=27,F23&gt;=20,G23&gt;=20),"Pass","Fail")</f>
        <v>Fail</v>
      </c>
      <c r="Q23" t="str">
        <f>IF(B16&gt;27,"Pass",IF(C16&gt;27,"Pass",IF(D16&gt;27,"Pass",IF(E16&gt;27,"Pass"))))</f>
        <v>Pass</v>
      </c>
    </row>
    <row r="24" spans="2:17">
      <c r="B24">
        <v>61</v>
      </c>
      <c r="C24">
        <v>44</v>
      </c>
      <c r="D24">
        <v>20</v>
      </c>
      <c r="E24">
        <v>54</v>
      </c>
      <c r="F24">
        <v>57</v>
      </c>
      <c r="G24">
        <v>49</v>
      </c>
      <c r="I24" t="str">
        <f>IF(AND(B24&gt;=27,C24&gt;=27,D24&gt;=27,E24&gt;=27,F24&gt;=20,G24&gt;=20),"Pass","Fail")</f>
        <v>Fail</v>
      </c>
      <c r="Q24" t="str">
        <f>IF(B17&gt;27,"Pass",IF(C17&gt;27,"Pass",IF(D17&gt;27,"Pass",IF(E17&gt;27,"Pass"))))</f>
        <v>Pass</v>
      </c>
    </row>
    <row r="25" spans="2:17">
      <c r="Q25" t="str">
        <f>IF(B18&gt;27,"Pass",IF(C18&gt;27,"Pass",IF(D18&gt;27,"Pass",IF(E18&gt;27,"Pass"))))</f>
        <v>Pass</v>
      </c>
    </row>
    <row r="26" spans="2:17">
      <c r="Q26" t="str">
        <f>IF(B19&gt;27,"Pass",IF(C19&gt;27,"Pass",IF(D19&gt;27,"Pass",IF(E19&gt;27,"Pass"))))</f>
        <v>Pass</v>
      </c>
    </row>
    <row r="27" spans="2:17">
      <c r="Q27" t="str">
        <f>IF(B20&gt;27,"Pass",IF(C20&gt;27,"Pass",IF(D20&gt;27,"Pass",IF(E20&gt;27,"Pass"))))</f>
        <v>Pass</v>
      </c>
    </row>
    <row r="28" spans="2:17">
      <c r="Q28" t="b">
        <f>IF(B21&gt;27,"Pass",IF(C21&gt;27,"Pass",IF(D21&gt;27,"Pass",IF(E21&gt;27,"Pass"))))</f>
        <v>0</v>
      </c>
    </row>
    <row r="29" spans="2:17">
      <c r="Q29" t="str">
        <f>IF(B22&gt;27,"Pass",IF(C22&gt;27,"Pass",IF(D22&gt;27,"Pass",IF(E22&gt;27,"Pass"))))</f>
        <v>Pass</v>
      </c>
    </row>
    <row r="30" spans="2:17">
      <c r="Q30" t="b">
        <f>IF(B23&gt;27,"Pass",IF(C23&gt;27,"Pass",IF(D23&gt;27,"Pass",IF(E23&gt;27,"Pass"))))</f>
        <v>0</v>
      </c>
    </row>
    <row r="31" spans="2:17">
      <c r="Q31" t="str">
        <f>IF(B24&gt;27,"Pass",IF(C24&gt;27,"Pass",IF(D24&gt;27,"Pass",IF(E24&gt;27,"Pass"))))</f>
        <v>Pass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21"/>
  <sheetViews>
    <sheetView tabSelected="1" topLeftCell="A7" zoomScaleNormal="100" workbookViewId="0">
      <selection activeCell="B17" sqref="B17"/>
    </sheetView>
  </sheetViews>
  <sheetFormatPr defaultColWidth="9.140625" defaultRowHeight="15"/>
  <cols>
    <col min="1" max="1" width="9.140625" style="2"/>
    <col min="2" max="2" width="22.85546875" style="2" bestFit="1" customWidth="1"/>
    <col min="3" max="3" width="24.85546875" style="2" bestFit="1" customWidth="1"/>
    <col min="4" max="4" width="23.42578125" style="2" bestFit="1" customWidth="1"/>
    <col min="5" max="5" width="24.85546875" style="2" bestFit="1" customWidth="1"/>
    <col min="6" max="6" width="20.28515625" style="2" bestFit="1" customWidth="1"/>
    <col min="7" max="16384" width="9.140625" style="2"/>
  </cols>
  <sheetData>
    <row r="1" spans="1:8">
      <c r="B1" s="113"/>
      <c r="C1" s="113"/>
      <c r="D1" s="113"/>
      <c r="E1" s="113"/>
      <c r="F1" s="113"/>
      <c r="G1" s="113"/>
    </row>
    <row r="2" spans="1:8" ht="31.5" customHeight="1">
      <c r="A2" s="111"/>
      <c r="B2" s="1156" t="s">
        <v>818</v>
      </c>
      <c r="C2" s="1157"/>
      <c r="D2" s="1157"/>
      <c r="E2" s="1157"/>
      <c r="F2" s="1157"/>
      <c r="G2" s="1158"/>
      <c r="H2" s="112"/>
    </row>
    <row r="3" spans="1:8">
      <c r="A3" s="111"/>
      <c r="B3" s="96"/>
      <c r="C3" s="3"/>
      <c r="D3" s="3"/>
      <c r="E3" s="97"/>
      <c r="F3" s="178"/>
      <c r="G3" s="114"/>
    </row>
    <row r="4" spans="1:8" ht="25.5" customHeight="1">
      <c r="A4" s="111"/>
      <c r="B4" s="148" t="s">
        <v>819</v>
      </c>
      <c r="C4" s="148" t="s">
        <v>820</v>
      </c>
      <c r="D4" s="148" t="s">
        <v>821</v>
      </c>
      <c r="E4" s="148" t="s">
        <v>822</v>
      </c>
      <c r="F4" s="148" t="s">
        <v>823</v>
      </c>
      <c r="G4" s="148"/>
      <c r="H4" s="2" t="s">
        <v>824</v>
      </c>
    </row>
    <row r="5" spans="1:8" ht="25.5" customHeight="1">
      <c r="A5" s="111"/>
      <c r="B5" s="148" t="s">
        <v>825</v>
      </c>
      <c r="C5" s="148" t="s">
        <v>826</v>
      </c>
      <c r="D5" s="148" t="s">
        <v>827</v>
      </c>
      <c r="E5" s="148" t="s">
        <v>828</v>
      </c>
      <c r="F5" s="148" t="s">
        <v>829</v>
      </c>
      <c r="G5" s="148"/>
    </row>
    <row r="6" spans="1:8" ht="25.5" customHeight="1">
      <c r="A6" s="111"/>
      <c r="B6" s="148" t="s">
        <v>830</v>
      </c>
      <c r="C6" s="148" t="s">
        <v>831</v>
      </c>
      <c r="D6" s="148" t="s">
        <v>832</v>
      </c>
      <c r="E6" s="148" t="s">
        <v>833</v>
      </c>
      <c r="F6" s="148" t="s">
        <v>834</v>
      </c>
      <c r="G6" s="148"/>
    </row>
    <row r="7" spans="1:8" ht="25.5" customHeight="1">
      <c r="A7" s="111"/>
      <c r="B7" s="148" t="s">
        <v>835</v>
      </c>
      <c r="C7" s="148" t="s">
        <v>836</v>
      </c>
      <c r="D7" s="148" t="s">
        <v>837</v>
      </c>
      <c r="E7" s="148" t="s">
        <v>838</v>
      </c>
      <c r="F7" s="148" t="s">
        <v>839</v>
      </c>
      <c r="G7" s="148"/>
    </row>
    <row r="8" spans="1:8" ht="25.5" customHeight="1">
      <c r="A8" s="111"/>
      <c r="B8" s="148" t="s">
        <v>840</v>
      </c>
      <c r="C8" s="148" t="s">
        <v>841</v>
      </c>
      <c r="D8" s="148" t="s">
        <v>842</v>
      </c>
      <c r="E8" s="148" t="s">
        <v>843</v>
      </c>
      <c r="F8" s="148" t="s">
        <v>844</v>
      </c>
      <c r="G8" s="148"/>
    </row>
    <row r="9" spans="1:8" ht="25.5" customHeight="1">
      <c r="A9" s="111"/>
      <c r="B9" s="148" t="s">
        <v>845</v>
      </c>
      <c r="C9" s="148" t="s">
        <v>846</v>
      </c>
      <c r="D9" s="148" t="s">
        <v>847</v>
      </c>
      <c r="E9" s="148" t="s">
        <v>848</v>
      </c>
      <c r="F9" s="148" t="s">
        <v>849</v>
      </c>
      <c r="G9" s="148"/>
    </row>
    <row r="10" spans="1:8" ht="25.5" customHeight="1">
      <c r="A10" s="111"/>
      <c r="B10" s="148" t="s">
        <v>850</v>
      </c>
      <c r="C10" s="148" t="s">
        <v>851</v>
      </c>
      <c r="D10" s="148" t="s">
        <v>852</v>
      </c>
      <c r="E10" s="148" t="s">
        <v>853</v>
      </c>
      <c r="F10" s="148" t="s">
        <v>854</v>
      </c>
      <c r="G10" s="148"/>
    </row>
    <row r="11" spans="1:8" ht="25.5" customHeight="1">
      <c r="A11" s="111"/>
      <c r="B11" s="148" t="s">
        <v>855</v>
      </c>
      <c r="C11" s="148" t="s">
        <v>856</v>
      </c>
      <c r="D11" s="148" t="s">
        <v>857</v>
      </c>
      <c r="E11" s="148" t="s">
        <v>858</v>
      </c>
      <c r="F11" s="148" t="s">
        <v>859</v>
      </c>
      <c r="G11" s="148"/>
    </row>
    <row r="12" spans="1:8" ht="25.5" customHeight="1">
      <c r="A12" s="111"/>
      <c r="B12" s="148" t="s">
        <v>860</v>
      </c>
      <c r="C12" s="148" t="s">
        <v>861</v>
      </c>
      <c r="D12" s="148" t="s">
        <v>862</v>
      </c>
      <c r="E12" s="148" t="s">
        <v>863</v>
      </c>
      <c r="F12" s="148" t="s">
        <v>864</v>
      </c>
      <c r="G12" s="148"/>
    </row>
    <row r="13" spans="1:8" ht="25.5" customHeight="1">
      <c r="A13" s="111"/>
      <c r="B13" s="148" t="s">
        <v>865</v>
      </c>
      <c r="C13" s="148" t="s">
        <v>866</v>
      </c>
      <c r="D13" s="148" t="s">
        <v>867</v>
      </c>
      <c r="E13" s="148" t="s">
        <v>868</v>
      </c>
      <c r="F13" s="148" t="s">
        <v>869</v>
      </c>
      <c r="G13" s="148"/>
    </row>
    <row r="14" spans="1:8" ht="25.5" customHeight="1">
      <c r="A14" s="111"/>
      <c r="B14" s="148" t="s">
        <v>870</v>
      </c>
      <c r="C14" s="148" t="s">
        <v>871</v>
      </c>
      <c r="D14" s="148" t="s">
        <v>872</v>
      </c>
      <c r="E14" s="148" t="s">
        <v>873</v>
      </c>
      <c r="F14" s="148" t="s">
        <v>874</v>
      </c>
      <c r="G14" s="148"/>
    </row>
    <row r="15" spans="1:8" ht="25.5" customHeight="1">
      <c r="A15" s="111"/>
      <c r="B15" s="148" t="s">
        <v>875</v>
      </c>
      <c r="C15" s="148" t="s">
        <v>876</v>
      </c>
      <c r="D15" s="148" t="s">
        <v>877</v>
      </c>
      <c r="E15" s="148" t="s">
        <v>878</v>
      </c>
      <c r="F15" s="148" t="s">
        <v>879</v>
      </c>
      <c r="G15" s="148"/>
    </row>
    <row r="16" spans="1:8" ht="25.5" customHeight="1">
      <c r="A16" s="111"/>
      <c r="B16" s="148" t="s">
        <v>880</v>
      </c>
      <c r="C16" s="148" t="s">
        <v>881</v>
      </c>
      <c r="D16" s="148" t="s">
        <v>882</v>
      </c>
      <c r="E16" s="148" t="s">
        <v>883</v>
      </c>
      <c r="F16" s="148" t="s">
        <v>884</v>
      </c>
      <c r="G16" s="148"/>
    </row>
    <row r="17" spans="1:7" ht="25.5" customHeight="1">
      <c r="A17" s="111"/>
      <c r="B17" s="148" t="s">
        <v>885</v>
      </c>
      <c r="C17" s="148" t="s">
        <v>886</v>
      </c>
      <c r="D17" s="148" t="s">
        <v>887</v>
      </c>
      <c r="E17" s="148" t="s">
        <v>888</v>
      </c>
      <c r="F17" s="148"/>
      <c r="G17" s="148"/>
    </row>
    <row r="18" spans="1:7" ht="25.5" customHeight="1">
      <c r="A18" s="111"/>
      <c r="B18" s="148" t="s">
        <v>889</v>
      </c>
      <c r="C18" s="148" t="s">
        <v>890</v>
      </c>
      <c r="D18" s="148" t="s">
        <v>891</v>
      </c>
      <c r="E18" s="148" t="s">
        <v>892</v>
      </c>
      <c r="F18" s="148"/>
      <c r="G18" s="148"/>
    </row>
    <row r="19" spans="1:7" ht="25.5" customHeight="1">
      <c r="A19" s="111"/>
      <c r="B19" s="148" t="s">
        <v>893</v>
      </c>
      <c r="C19" s="148" t="s">
        <v>894</v>
      </c>
      <c r="D19" s="148" t="s">
        <v>895</v>
      </c>
      <c r="E19" s="148" t="s">
        <v>896</v>
      </c>
      <c r="F19" s="148"/>
      <c r="G19" s="148"/>
    </row>
    <row r="20" spans="1:7" ht="25.5" customHeight="1">
      <c r="A20" s="111"/>
      <c r="B20" s="148" t="s">
        <v>897</v>
      </c>
      <c r="C20" s="148" t="s">
        <v>898</v>
      </c>
      <c r="D20" s="148" t="s">
        <v>899</v>
      </c>
      <c r="E20" s="148" t="s">
        <v>900</v>
      </c>
      <c r="F20" s="148"/>
      <c r="G20" s="148"/>
    </row>
    <row r="21" spans="1:7">
      <c r="B21" s="114"/>
      <c r="C21" s="114"/>
      <c r="D21" s="114"/>
      <c r="E21" s="114"/>
    </row>
  </sheetData>
  <mergeCells count="1">
    <mergeCell ref="B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24A3-857C-3F48-A637-B029CD870EF6}">
  <dimension ref="B2:Q56"/>
  <sheetViews>
    <sheetView topLeftCell="A25" zoomScaleNormal="60" zoomScaleSheetLayoutView="100" workbookViewId="0">
      <selection activeCell="G26" sqref="G26"/>
    </sheetView>
  </sheetViews>
  <sheetFormatPr defaultRowHeight="15"/>
  <cols>
    <col min="2" max="2" width="19" bestFit="1" customWidth="1"/>
    <col min="3" max="3" width="18" bestFit="1" customWidth="1"/>
    <col min="4" max="4" width="19.42578125" bestFit="1" customWidth="1"/>
    <col min="5" max="5" width="28.140625" bestFit="1" customWidth="1"/>
    <col min="6" max="6" width="11" bestFit="1" customWidth="1"/>
    <col min="7" max="7" width="30.85546875" bestFit="1" customWidth="1"/>
    <col min="8" max="8" width="28.7109375" bestFit="1" customWidth="1"/>
    <col min="9" max="9" width="15.7109375" bestFit="1" customWidth="1"/>
    <col min="10" max="10" width="14.42578125" bestFit="1" customWidth="1"/>
    <col min="11" max="11" width="16.140625" bestFit="1" customWidth="1"/>
    <col min="12" max="13" width="19.5703125" bestFit="1" customWidth="1"/>
    <col min="14" max="14" width="13.85546875" bestFit="1" customWidth="1"/>
  </cols>
  <sheetData>
    <row r="2" spans="2:9" ht="21">
      <c r="B2" s="626" t="s">
        <v>256</v>
      </c>
      <c r="C2" s="626" t="s">
        <v>810</v>
      </c>
      <c r="D2" s="626" t="s">
        <v>811</v>
      </c>
      <c r="E2" s="626" t="s">
        <v>812</v>
      </c>
    </row>
    <row r="3" spans="2:9" ht="21">
      <c r="B3" s="623" t="s">
        <v>278</v>
      </c>
      <c r="C3" s="434" t="s">
        <v>594</v>
      </c>
      <c r="D3" s="624"/>
      <c r="E3" s="625">
        <v>11307</v>
      </c>
    </row>
    <row r="4" spans="2:9" ht="21">
      <c r="B4" s="622" t="s">
        <v>279</v>
      </c>
      <c r="C4" s="434" t="s">
        <v>596</v>
      </c>
      <c r="D4" s="619"/>
      <c r="E4" s="567">
        <v>42653</v>
      </c>
    </row>
    <row r="5" spans="2:9" ht="21">
      <c r="B5" s="622" t="s">
        <v>283</v>
      </c>
      <c r="C5" s="434" t="s">
        <v>599</v>
      </c>
      <c r="D5" s="619"/>
      <c r="E5" s="567">
        <v>15793</v>
      </c>
    </row>
    <row r="6" spans="2:9" ht="21">
      <c r="B6" s="622" t="s">
        <v>283</v>
      </c>
      <c r="C6" s="434" t="s">
        <v>602</v>
      </c>
      <c r="D6" s="619"/>
      <c r="E6" s="567">
        <v>15956</v>
      </c>
    </row>
    <row r="7" spans="2:9" ht="21">
      <c r="B7" s="622" t="s">
        <v>282</v>
      </c>
      <c r="C7" s="434" t="s">
        <v>594</v>
      </c>
      <c r="D7" s="619"/>
      <c r="E7" s="567">
        <v>26529</v>
      </c>
    </row>
    <row r="8" spans="2:9" ht="21">
      <c r="B8" s="622" t="s">
        <v>283</v>
      </c>
      <c r="C8" s="434" t="s">
        <v>596</v>
      </c>
      <c r="D8" s="619"/>
      <c r="E8" s="567">
        <v>18363</v>
      </c>
      <c r="I8">
        <f>COUNTBLANK(C3:C23)</f>
        <v>0</v>
      </c>
    </row>
    <row r="9" spans="2:9" ht="21">
      <c r="B9" s="622" t="s">
        <v>284</v>
      </c>
      <c r="C9" s="434" t="s">
        <v>599</v>
      </c>
      <c r="D9" s="619"/>
      <c r="E9" s="567">
        <v>41832</v>
      </c>
    </row>
    <row r="10" spans="2:9" ht="21">
      <c r="B10" s="622" t="s">
        <v>317</v>
      </c>
      <c r="C10" s="434" t="s">
        <v>602</v>
      </c>
      <c r="D10" s="619"/>
      <c r="E10" s="567">
        <v>39188</v>
      </c>
    </row>
    <row r="11" spans="2:9" ht="21">
      <c r="B11" s="622" t="s">
        <v>283</v>
      </c>
      <c r="C11" s="434" t="s">
        <v>596</v>
      </c>
      <c r="D11" s="619"/>
      <c r="E11" s="567">
        <v>14205</v>
      </c>
    </row>
    <row r="12" spans="2:9" ht="21">
      <c r="B12" s="622" t="s">
        <v>389</v>
      </c>
      <c r="C12" s="434" t="s">
        <v>599</v>
      </c>
      <c r="D12" s="619"/>
      <c r="E12" s="567">
        <v>31523</v>
      </c>
    </row>
    <row r="13" spans="2:9" ht="21">
      <c r="B13" s="622" t="s">
        <v>282</v>
      </c>
      <c r="C13" s="434" t="s">
        <v>602</v>
      </c>
      <c r="D13" s="619"/>
      <c r="E13" s="567">
        <v>33770</v>
      </c>
    </row>
    <row r="14" spans="2:9" ht="21">
      <c r="B14" s="622" t="s">
        <v>283</v>
      </c>
      <c r="C14" s="434" t="s">
        <v>594</v>
      </c>
      <c r="D14" s="619"/>
      <c r="E14" s="567">
        <v>10650</v>
      </c>
    </row>
    <row r="15" spans="2:9" ht="21">
      <c r="B15" s="622" t="s">
        <v>284</v>
      </c>
      <c r="C15" s="434" t="s">
        <v>596</v>
      </c>
      <c r="D15" s="619"/>
      <c r="E15" s="567">
        <v>43343</v>
      </c>
    </row>
    <row r="16" spans="2:9" ht="21">
      <c r="B16" s="622" t="s">
        <v>317</v>
      </c>
      <c r="C16" s="434" t="s">
        <v>599</v>
      </c>
      <c r="D16" s="619"/>
      <c r="E16" s="567">
        <v>44802</v>
      </c>
    </row>
    <row r="17" spans="2:17" ht="21">
      <c r="B17" s="622" t="s">
        <v>320</v>
      </c>
      <c r="C17" s="434" t="s">
        <v>596</v>
      </c>
      <c r="D17" s="619"/>
      <c r="E17" s="567">
        <v>20327</v>
      </c>
    </row>
    <row r="18" spans="2:17" ht="21">
      <c r="B18" s="622" t="s">
        <v>283</v>
      </c>
      <c r="C18" s="434" t="s">
        <v>599</v>
      </c>
      <c r="D18" s="619"/>
      <c r="E18" s="567">
        <v>14730</v>
      </c>
    </row>
    <row r="19" spans="2:17" ht="21">
      <c r="B19" s="622" t="s">
        <v>278</v>
      </c>
      <c r="C19" s="434" t="s">
        <v>602</v>
      </c>
      <c r="D19" s="619"/>
      <c r="E19" s="567">
        <v>22955</v>
      </c>
    </row>
    <row r="20" spans="2:17" ht="21">
      <c r="B20" s="622" t="s">
        <v>283</v>
      </c>
      <c r="C20" s="434" t="s">
        <v>594</v>
      </c>
      <c r="D20" s="619"/>
      <c r="E20" s="567">
        <v>43787</v>
      </c>
    </row>
    <row r="21" spans="2:17" ht="21">
      <c r="B21" s="622" t="s">
        <v>280</v>
      </c>
      <c r="C21" s="434" t="s">
        <v>596</v>
      </c>
      <c r="D21" s="619"/>
      <c r="E21" s="567">
        <v>41696</v>
      </c>
    </row>
    <row r="22" spans="2:17" ht="21">
      <c r="B22" s="622" t="s">
        <v>283</v>
      </c>
      <c r="C22" s="434" t="s">
        <v>599</v>
      </c>
      <c r="D22" s="619"/>
      <c r="E22" s="567">
        <v>31667</v>
      </c>
    </row>
    <row r="23" spans="2:17" ht="21">
      <c r="B23" s="622" t="s">
        <v>282</v>
      </c>
      <c r="C23" s="434" t="s">
        <v>602</v>
      </c>
      <c r="D23" s="619"/>
      <c r="E23" s="567">
        <v>18617</v>
      </c>
    </row>
    <row r="26" spans="2:17" ht="23.25">
      <c r="B26" s="436" t="s">
        <v>328</v>
      </c>
      <c r="C26" s="436" t="s">
        <v>577</v>
      </c>
      <c r="D26" s="442" t="s">
        <v>578</v>
      </c>
      <c r="E26" s="442" t="s">
        <v>579</v>
      </c>
      <c r="F26" s="437" t="s">
        <v>580</v>
      </c>
      <c r="G26" s="439" t="s">
        <v>581</v>
      </c>
      <c r="H26" s="438" t="s">
        <v>582</v>
      </c>
      <c r="I26" s="436" t="s">
        <v>583</v>
      </c>
      <c r="J26" s="440" t="s">
        <v>584</v>
      </c>
      <c r="K26" s="441" t="s">
        <v>585</v>
      </c>
      <c r="L26" s="440" t="s">
        <v>586</v>
      </c>
      <c r="M26" s="443" t="s">
        <v>587</v>
      </c>
      <c r="N26" s="448" t="s">
        <v>901</v>
      </c>
      <c r="Q26">
        <f ca="1">SUMIF(H27:H56,H41,J27:J56)</f>
        <v>14</v>
      </c>
    </row>
    <row r="27" spans="2:17" ht="21">
      <c r="B27" s="433" t="s">
        <v>302</v>
      </c>
      <c r="C27" s="394">
        <v>45292</v>
      </c>
      <c r="D27" s="433" t="s">
        <v>589</v>
      </c>
      <c r="E27" s="433" t="s">
        <v>593</v>
      </c>
      <c r="F27" s="434">
        <v>125478</v>
      </c>
      <c r="G27" s="434" t="s">
        <v>594</v>
      </c>
      <c r="H27" s="433" t="s">
        <v>555</v>
      </c>
      <c r="I27" s="155">
        <v>377222</v>
      </c>
      <c r="J27" s="434">
        <f ca="1">RANDBETWEEN(10,50)</f>
        <v>30</v>
      </c>
      <c r="K27" s="155">
        <f>I27*2.5%</f>
        <v>9430.5500000000011</v>
      </c>
      <c r="L27" s="155">
        <f ca="1">(I27*J27)+K27</f>
        <v>11326090.550000001</v>
      </c>
      <c r="M27" s="155">
        <f ca="1">L27-K27</f>
        <v>11316660</v>
      </c>
      <c r="N27" s="447" t="b">
        <v>1</v>
      </c>
      <c r="P27" t="s">
        <v>902</v>
      </c>
    </row>
    <row r="28" spans="2:17" ht="21">
      <c r="B28" s="433" t="s">
        <v>304</v>
      </c>
      <c r="C28" s="394">
        <v>45293</v>
      </c>
      <c r="D28" s="433" t="s">
        <v>590</v>
      </c>
      <c r="E28" s="433" t="s">
        <v>595</v>
      </c>
      <c r="F28" s="434">
        <v>556688</v>
      </c>
      <c r="G28" s="434" t="s">
        <v>596</v>
      </c>
      <c r="H28" s="433" t="s">
        <v>597</v>
      </c>
      <c r="I28" s="155">
        <v>758548</v>
      </c>
      <c r="J28" s="434">
        <f t="shared" ref="J28:J56" ca="1" si="0">RANDBETWEEN(10,50)</f>
        <v>46</v>
      </c>
      <c r="K28" s="155">
        <f>I28*2.5%</f>
        <v>18963.7</v>
      </c>
      <c r="L28" s="155">
        <f t="shared" ref="L28:L56" ca="1" si="1">(I28*J28)+K28</f>
        <v>34912171.700000003</v>
      </c>
      <c r="M28" s="155">
        <f t="shared" ref="M28:M56" ca="1" si="2">L28-K28</f>
        <v>34893208</v>
      </c>
      <c r="N28" s="447" t="b">
        <v>0</v>
      </c>
    </row>
    <row r="29" spans="2:17" ht="21">
      <c r="B29" s="433" t="s">
        <v>306</v>
      </c>
      <c r="C29" s="394">
        <v>45294</v>
      </c>
      <c r="D29" s="433" t="s">
        <v>591</v>
      </c>
      <c r="E29" s="435" t="s">
        <v>598</v>
      </c>
      <c r="F29" s="434">
        <v>126589</v>
      </c>
      <c r="G29" s="434" t="s">
        <v>599</v>
      </c>
      <c r="H29" s="433" t="s">
        <v>600</v>
      </c>
      <c r="I29" s="155">
        <v>952608</v>
      </c>
      <c r="J29" s="434">
        <f t="shared" ca="1" si="0"/>
        <v>29</v>
      </c>
      <c r="K29" s="155">
        <f t="shared" ref="K29:K56" si="3">I29*2.5%</f>
        <v>23815.200000000001</v>
      </c>
      <c r="L29" s="155">
        <f t="shared" ca="1" si="1"/>
        <v>27649447.199999999</v>
      </c>
      <c r="M29" s="155">
        <f t="shared" ca="1" si="2"/>
        <v>27625632</v>
      </c>
      <c r="N29" s="447" t="b">
        <v>1</v>
      </c>
    </row>
    <row r="30" spans="2:17" ht="21">
      <c r="B30" s="433" t="s">
        <v>308</v>
      </c>
      <c r="C30" s="394">
        <v>45295</v>
      </c>
      <c r="D30" s="433" t="s">
        <v>592</v>
      </c>
      <c r="E30" s="433" t="s">
        <v>601</v>
      </c>
      <c r="F30" s="434">
        <v>852369</v>
      </c>
      <c r="G30" s="434" t="s">
        <v>602</v>
      </c>
      <c r="H30" s="433" t="s">
        <v>603</v>
      </c>
      <c r="I30" s="155">
        <v>277606</v>
      </c>
      <c r="J30" s="434">
        <f t="shared" ca="1" si="0"/>
        <v>42</v>
      </c>
      <c r="K30" s="155">
        <f t="shared" si="3"/>
        <v>6940.1500000000005</v>
      </c>
      <c r="L30" s="155">
        <f t="shared" ca="1" si="1"/>
        <v>11666392.15</v>
      </c>
      <c r="M30" s="155">
        <f t="shared" ca="1" si="2"/>
        <v>11659452</v>
      </c>
      <c r="N30" s="447" t="b">
        <v>0</v>
      </c>
    </row>
    <row r="31" spans="2:17" ht="21">
      <c r="B31" s="433" t="s">
        <v>310</v>
      </c>
      <c r="C31" s="394">
        <v>45296</v>
      </c>
      <c r="D31" s="433" t="s">
        <v>589</v>
      </c>
      <c r="E31" s="433" t="s">
        <v>604</v>
      </c>
      <c r="F31" s="434">
        <v>112285</v>
      </c>
      <c r="G31" s="434" t="s">
        <v>594</v>
      </c>
      <c r="H31" s="433" t="s">
        <v>605</v>
      </c>
      <c r="I31" s="155">
        <v>240519</v>
      </c>
      <c r="J31" s="434">
        <f t="shared" ca="1" si="0"/>
        <v>42</v>
      </c>
      <c r="K31" s="155">
        <f t="shared" si="3"/>
        <v>6012.9750000000004</v>
      </c>
      <c r="L31" s="155">
        <f t="shared" ca="1" si="1"/>
        <v>10107810.975</v>
      </c>
      <c r="M31" s="155">
        <f t="shared" ca="1" si="2"/>
        <v>10101798</v>
      </c>
      <c r="N31" s="447" t="b">
        <v>1</v>
      </c>
    </row>
    <row r="32" spans="2:17" ht="21">
      <c r="B32" s="433" t="s">
        <v>312</v>
      </c>
      <c r="C32" s="394">
        <v>45297</v>
      </c>
      <c r="D32" s="433" t="s">
        <v>590</v>
      </c>
      <c r="E32" s="433" t="s">
        <v>593</v>
      </c>
      <c r="F32" s="434">
        <v>695425</v>
      </c>
      <c r="G32" s="434" t="s">
        <v>596</v>
      </c>
      <c r="H32" s="433" t="s">
        <v>606</v>
      </c>
      <c r="I32" s="155">
        <v>790560</v>
      </c>
      <c r="J32" s="434">
        <f t="shared" ca="1" si="0"/>
        <v>21</v>
      </c>
      <c r="K32" s="155">
        <f t="shared" si="3"/>
        <v>19764</v>
      </c>
      <c r="L32" s="155">
        <f t="shared" ca="1" si="1"/>
        <v>16621524</v>
      </c>
      <c r="M32" s="155">
        <f t="shared" ca="1" si="2"/>
        <v>16601760</v>
      </c>
      <c r="N32" s="447" t="b">
        <v>0</v>
      </c>
    </row>
    <row r="33" spans="2:14" ht="21">
      <c r="B33" s="433" t="s">
        <v>314</v>
      </c>
      <c r="C33" s="394">
        <v>45298</v>
      </c>
      <c r="D33" s="433" t="s">
        <v>591</v>
      </c>
      <c r="E33" s="433" t="s">
        <v>595</v>
      </c>
      <c r="F33" s="434">
        <v>125478</v>
      </c>
      <c r="G33" s="434" t="s">
        <v>599</v>
      </c>
      <c r="H33" s="433" t="s">
        <v>607</v>
      </c>
      <c r="I33" s="155">
        <v>395943</v>
      </c>
      <c r="J33" s="434">
        <f t="shared" ca="1" si="0"/>
        <v>23</v>
      </c>
      <c r="K33" s="155">
        <f t="shared" si="3"/>
        <v>9898.5750000000007</v>
      </c>
      <c r="L33" s="155">
        <f t="shared" ca="1" si="1"/>
        <v>9116587.5749999993</v>
      </c>
      <c r="M33" s="155">
        <f t="shared" ca="1" si="2"/>
        <v>9106689</v>
      </c>
      <c r="N33" s="447" t="b">
        <v>1</v>
      </c>
    </row>
    <row r="34" spans="2:14" ht="21">
      <c r="B34" s="433" t="s">
        <v>316</v>
      </c>
      <c r="C34" s="394">
        <v>45299</v>
      </c>
      <c r="D34" s="433" t="s">
        <v>592</v>
      </c>
      <c r="E34" s="435" t="s">
        <v>598</v>
      </c>
      <c r="F34" s="434">
        <v>556688</v>
      </c>
      <c r="G34" s="434" t="s">
        <v>602</v>
      </c>
      <c r="H34" s="433" t="s">
        <v>608</v>
      </c>
      <c r="I34" s="155">
        <v>898464</v>
      </c>
      <c r="J34" s="434">
        <f t="shared" ca="1" si="0"/>
        <v>13</v>
      </c>
      <c r="K34" s="155">
        <f t="shared" si="3"/>
        <v>22461.600000000002</v>
      </c>
      <c r="L34" s="155">
        <f t="shared" ca="1" si="1"/>
        <v>11702493.6</v>
      </c>
      <c r="M34" s="155">
        <f t="shared" ca="1" si="2"/>
        <v>11680032</v>
      </c>
      <c r="N34" s="447" t="b">
        <v>0</v>
      </c>
    </row>
    <row r="35" spans="2:14" ht="21">
      <c r="B35" s="433" t="s">
        <v>319</v>
      </c>
      <c r="C35" s="394">
        <v>45300</v>
      </c>
      <c r="D35" s="433" t="s">
        <v>590</v>
      </c>
      <c r="E35" s="433" t="s">
        <v>601</v>
      </c>
      <c r="F35" s="434">
        <v>126589</v>
      </c>
      <c r="G35" s="434" t="s">
        <v>596</v>
      </c>
      <c r="H35" s="433" t="s">
        <v>609</v>
      </c>
      <c r="I35" s="155">
        <v>468281</v>
      </c>
      <c r="J35" s="434">
        <f t="shared" ca="1" si="0"/>
        <v>31</v>
      </c>
      <c r="K35" s="155">
        <f t="shared" si="3"/>
        <v>11707.025000000001</v>
      </c>
      <c r="L35" s="155">
        <f t="shared" ca="1" si="1"/>
        <v>14528418.025</v>
      </c>
      <c r="M35" s="155">
        <f t="shared" ca="1" si="2"/>
        <v>14516711</v>
      </c>
      <c r="N35" s="447" t="b">
        <v>0</v>
      </c>
    </row>
    <row r="36" spans="2:14" ht="21">
      <c r="B36" s="433" t="s">
        <v>322</v>
      </c>
      <c r="C36" s="394">
        <v>45301</v>
      </c>
      <c r="D36" s="433" t="s">
        <v>591</v>
      </c>
      <c r="E36" s="433" t="s">
        <v>604</v>
      </c>
      <c r="F36" s="434">
        <v>852369</v>
      </c>
      <c r="G36" s="434" t="s">
        <v>599</v>
      </c>
      <c r="H36" s="433" t="s">
        <v>610</v>
      </c>
      <c r="I36" s="155">
        <v>316522</v>
      </c>
      <c r="J36" s="434">
        <f t="shared" ca="1" si="0"/>
        <v>39</v>
      </c>
      <c r="K36" s="155">
        <f t="shared" si="3"/>
        <v>7913.05</v>
      </c>
      <c r="L36" s="155">
        <f t="shared" ca="1" si="1"/>
        <v>12352271.050000001</v>
      </c>
      <c r="M36" s="155">
        <f t="shared" ca="1" si="2"/>
        <v>12344358</v>
      </c>
      <c r="N36" s="447" t="b">
        <v>1</v>
      </c>
    </row>
    <row r="37" spans="2:14" ht="21">
      <c r="B37" s="433" t="s">
        <v>611</v>
      </c>
      <c r="C37" s="394">
        <v>45302</v>
      </c>
      <c r="D37" s="433" t="s">
        <v>592</v>
      </c>
      <c r="E37" s="433" t="s">
        <v>593</v>
      </c>
      <c r="F37" s="434">
        <v>112285</v>
      </c>
      <c r="G37" s="434" t="s">
        <v>602</v>
      </c>
      <c r="H37" s="433" t="s">
        <v>612</v>
      </c>
      <c r="I37" s="155">
        <v>295421</v>
      </c>
      <c r="J37" s="434">
        <f t="shared" ca="1" si="0"/>
        <v>13</v>
      </c>
      <c r="K37" s="155">
        <f t="shared" si="3"/>
        <v>7385.5250000000005</v>
      </c>
      <c r="L37" s="155">
        <f t="shared" ca="1" si="1"/>
        <v>3847858.5249999999</v>
      </c>
      <c r="M37" s="155">
        <f t="shared" ca="1" si="2"/>
        <v>3840473</v>
      </c>
      <c r="N37" s="447" t="b">
        <v>0</v>
      </c>
    </row>
    <row r="38" spans="2:14" ht="21">
      <c r="B38" s="433" t="s">
        <v>613</v>
      </c>
      <c r="C38" s="394">
        <v>45303</v>
      </c>
      <c r="D38" s="433" t="s">
        <v>589</v>
      </c>
      <c r="E38" s="433" t="s">
        <v>595</v>
      </c>
      <c r="F38" s="434">
        <v>695425</v>
      </c>
      <c r="G38" s="434" t="s">
        <v>594</v>
      </c>
      <c r="H38" s="433" t="s">
        <v>614</v>
      </c>
      <c r="I38" s="155">
        <v>736073</v>
      </c>
      <c r="J38" s="434">
        <f t="shared" ca="1" si="0"/>
        <v>27</v>
      </c>
      <c r="K38" s="155">
        <f t="shared" si="3"/>
        <v>18401.825000000001</v>
      </c>
      <c r="L38" s="155">
        <f t="shared" ca="1" si="1"/>
        <v>19892372.824999999</v>
      </c>
      <c r="M38" s="155">
        <f t="shared" ca="1" si="2"/>
        <v>19873971</v>
      </c>
      <c r="N38" s="447" t="b">
        <v>0</v>
      </c>
    </row>
    <row r="39" spans="2:14" ht="21">
      <c r="B39" s="433" t="s">
        <v>615</v>
      </c>
      <c r="C39" s="394">
        <v>45304</v>
      </c>
      <c r="D39" s="433" t="s">
        <v>590</v>
      </c>
      <c r="E39" s="435" t="s">
        <v>598</v>
      </c>
      <c r="F39" s="434">
        <v>556688</v>
      </c>
      <c r="G39" s="434" t="s">
        <v>596</v>
      </c>
      <c r="H39" s="433" t="s">
        <v>616</v>
      </c>
      <c r="I39" s="155">
        <v>692982</v>
      </c>
      <c r="J39" s="434">
        <f t="shared" ca="1" si="0"/>
        <v>47</v>
      </c>
      <c r="K39" s="155">
        <f t="shared" si="3"/>
        <v>17324.55</v>
      </c>
      <c r="L39" s="155">
        <f t="shared" ca="1" si="1"/>
        <v>32587478.550000001</v>
      </c>
      <c r="M39" s="155">
        <f t="shared" ca="1" si="2"/>
        <v>32570154</v>
      </c>
      <c r="N39" s="447" t="b">
        <v>0</v>
      </c>
    </row>
    <row r="40" spans="2:14" ht="21">
      <c r="B40" s="433" t="s">
        <v>617</v>
      </c>
      <c r="C40" s="394">
        <v>45305</v>
      </c>
      <c r="D40" s="433" t="s">
        <v>591</v>
      </c>
      <c r="E40" s="433" t="s">
        <v>601</v>
      </c>
      <c r="F40" s="434">
        <v>126589</v>
      </c>
      <c r="G40" s="434" t="s">
        <v>599</v>
      </c>
      <c r="H40" s="433" t="s">
        <v>618</v>
      </c>
      <c r="I40" s="155">
        <v>165551</v>
      </c>
      <c r="J40" s="434">
        <f t="shared" ca="1" si="0"/>
        <v>40</v>
      </c>
      <c r="K40" s="155">
        <f t="shared" si="3"/>
        <v>4138.7750000000005</v>
      </c>
      <c r="L40" s="155">
        <f t="shared" ca="1" si="1"/>
        <v>6626178.7750000004</v>
      </c>
      <c r="M40" s="155">
        <f t="shared" ca="1" si="2"/>
        <v>6622040</v>
      </c>
      <c r="N40" s="447" t="b">
        <v>1</v>
      </c>
    </row>
    <row r="41" spans="2:14" ht="21">
      <c r="B41" s="433" t="s">
        <v>619</v>
      </c>
      <c r="C41" s="394">
        <v>45306</v>
      </c>
      <c r="D41" s="433" t="s">
        <v>590</v>
      </c>
      <c r="E41" s="433" t="s">
        <v>604</v>
      </c>
      <c r="F41" s="434">
        <v>852369</v>
      </c>
      <c r="G41" s="434" t="s">
        <v>596</v>
      </c>
      <c r="H41" s="433" t="s">
        <v>620</v>
      </c>
      <c r="I41" s="155">
        <v>124352</v>
      </c>
      <c r="J41" s="434">
        <f t="shared" ca="1" si="0"/>
        <v>14</v>
      </c>
      <c r="K41" s="155">
        <f t="shared" si="3"/>
        <v>3108.8</v>
      </c>
      <c r="L41" s="155">
        <f t="shared" ca="1" si="1"/>
        <v>1744036.8</v>
      </c>
      <c r="M41" s="155">
        <f t="shared" ca="1" si="2"/>
        <v>1740928</v>
      </c>
      <c r="N41" s="447" t="b">
        <v>0</v>
      </c>
    </row>
    <row r="42" spans="2:14" ht="21">
      <c r="B42" s="433" t="s">
        <v>621</v>
      </c>
      <c r="C42" s="394">
        <v>45307</v>
      </c>
      <c r="D42" s="433" t="s">
        <v>591</v>
      </c>
      <c r="E42" s="433" t="s">
        <v>595</v>
      </c>
      <c r="F42" s="434">
        <v>112285</v>
      </c>
      <c r="G42" s="434" t="s">
        <v>599</v>
      </c>
      <c r="H42" s="433" t="s">
        <v>622</v>
      </c>
      <c r="I42" s="155">
        <v>984528</v>
      </c>
      <c r="J42" s="434">
        <f t="shared" ca="1" si="0"/>
        <v>17</v>
      </c>
      <c r="K42" s="155">
        <f t="shared" si="3"/>
        <v>24613.200000000001</v>
      </c>
      <c r="L42" s="155">
        <f t="shared" ca="1" si="1"/>
        <v>16761589.199999999</v>
      </c>
      <c r="M42" s="155">
        <f t="shared" ca="1" si="2"/>
        <v>16736976</v>
      </c>
      <c r="N42" s="447" t="b">
        <v>0</v>
      </c>
    </row>
    <row r="43" spans="2:14" ht="21">
      <c r="B43" s="433" t="s">
        <v>623</v>
      </c>
      <c r="C43" s="394">
        <v>45308</v>
      </c>
      <c r="D43" s="433" t="s">
        <v>592</v>
      </c>
      <c r="E43" s="435" t="s">
        <v>598</v>
      </c>
      <c r="F43" s="434">
        <v>695425</v>
      </c>
      <c r="G43" s="434" t="s">
        <v>602</v>
      </c>
      <c r="H43" s="433" t="s">
        <v>624</v>
      </c>
      <c r="I43" s="155">
        <v>920785</v>
      </c>
      <c r="J43" s="434">
        <f t="shared" ca="1" si="0"/>
        <v>27</v>
      </c>
      <c r="K43" s="155">
        <f t="shared" si="3"/>
        <v>23019.625</v>
      </c>
      <c r="L43" s="155">
        <f t="shared" ca="1" si="1"/>
        <v>24884214.625</v>
      </c>
      <c r="M43" s="155">
        <f t="shared" ca="1" si="2"/>
        <v>24861195</v>
      </c>
      <c r="N43" s="447" t="b">
        <v>0</v>
      </c>
    </row>
    <row r="44" spans="2:14" ht="21">
      <c r="B44" s="433" t="s">
        <v>625</v>
      </c>
      <c r="C44" s="394">
        <v>45309</v>
      </c>
      <c r="D44" s="433" t="s">
        <v>589</v>
      </c>
      <c r="E44" s="433" t="s">
        <v>601</v>
      </c>
      <c r="F44" s="434">
        <v>125478</v>
      </c>
      <c r="G44" s="434" t="s">
        <v>594</v>
      </c>
      <c r="H44" s="433" t="s">
        <v>626</v>
      </c>
      <c r="I44" s="155">
        <v>632679</v>
      </c>
      <c r="J44" s="434">
        <f t="shared" ca="1" si="0"/>
        <v>44</v>
      </c>
      <c r="K44" s="155">
        <f t="shared" si="3"/>
        <v>15816.975</v>
      </c>
      <c r="L44" s="155">
        <f t="shared" ca="1" si="1"/>
        <v>27853692.975000001</v>
      </c>
      <c r="M44" s="155">
        <f t="shared" ca="1" si="2"/>
        <v>27837876</v>
      </c>
      <c r="N44" s="447" t="b">
        <v>1</v>
      </c>
    </row>
    <row r="45" spans="2:14" ht="21">
      <c r="B45" s="433" t="s">
        <v>627</v>
      </c>
      <c r="C45" s="394">
        <v>45310</v>
      </c>
      <c r="D45" s="433" t="s">
        <v>590</v>
      </c>
      <c r="E45" s="433" t="s">
        <v>604</v>
      </c>
      <c r="F45" s="434">
        <v>556688</v>
      </c>
      <c r="G45" s="434" t="s">
        <v>596</v>
      </c>
      <c r="H45" s="433" t="s">
        <v>628</v>
      </c>
      <c r="I45" s="155">
        <v>233117</v>
      </c>
      <c r="J45" s="434">
        <f t="shared" ca="1" si="0"/>
        <v>14</v>
      </c>
      <c r="K45" s="155">
        <f t="shared" si="3"/>
        <v>5827.9250000000002</v>
      </c>
      <c r="L45" s="155">
        <f t="shared" ca="1" si="1"/>
        <v>3269465.9249999998</v>
      </c>
      <c r="M45" s="155">
        <f t="shared" ca="1" si="2"/>
        <v>3263638</v>
      </c>
      <c r="N45" s="447" t="b">
        <v>1</v>
      </c>
    </row>
    <row r="46" spans="2:14" ht="21">
      <c r="B46" s="433" t="s">
        <v>629</v>
      </c>
      <c r="C46" s="394">
        <v>45311</v>
      </c>
      <c r="D46" s="433" t="s">
        <v>591</v>
      </c>
      <c r="E46" s="433" t="s">
        <v>593</v>
      </c>
      <c r="F46" s="434">
        <v>126589</v>
      </c>
      <c r="G46" s="434" t="s">
        <v>599</v>
      </c>
      <c r="H46" s="433" t="s">
        <v>630</v>
      </c>
      <c r="I46" s="155">
        <v>984960</v>
      </c>
      <c r="J46" s="434">
        <f t="shared" ca="1" si="0"/>
        <v>15</v>
      </c>
      <c r="K46" s="155">
        <f t="shared" si="3"/>
        <v>24624</v>
      </c>
      <c r="L46" s="155">
        <f t="shared" ca="1" si="1"/>
        <v>14799024</v>
      </c>
      <c r="M46" s="155">
        <f t="shared" ca="1" si="2"/>
        <v>14774400</v>
      </c>
      <c r="N46" s="447" t="b">
        <v>0</v>
      </c>
    </row>
    <row r="47" spans="2:14" ht="21">
      <c r="B47" s="433" t="s">
        <v>631</v>
      </c>
      <c r="C47" s="394">
        <v>45312</v>
      </c>
      <c r="D47" s="433" t="s">
        <v>592</v>
      </c>
      <c r="E47" s="433" t="s">
        <v>595</v>
      </c>
      <c r="F47" s="434">
        <v>852369</v>
      </c>
      <c r="G47" s="434" t="s">
        <v>602</v>
      </c>
      <c r="H47" s="433" t="s">
        <v>632</v>
      </c>
      <c r="I47" s="155">
        <v>646271</v>
      </c>
      <c r="J47" s="434">
        <f t="shared" ca="1" si="0"/>
        <v>23</v>
      </c>
      <c r="K47" s="155">
        <f t="shared" si="3"/>
        <v>16156.775000000001</v>
      </c>
      <c r="L47" s="155">
        <f t="shared" ca="1" si="1"/>
        <v>14880389.775</v>
      </c>
      <c r="M47" s="155">
        <f t="shared" ca="1" si="2"/>
        <v>14864233</v>
      </c>
      <c r="N47" s="447" t="b">
        <v>1</v>
      </c>
    </row>
    <row r="48" spans="2:14" ht="21">
      <c r="B48" s="433" t="s">
        <v>633</v>
      </c>
      <c r="C48" s="394">
        <v>45313</v>
      </c>
      <c r="D48" s="433" t="s">
        <v>590</v>
      </c>
      <c r="E48" s="435" t="s">
        <v>598</v>
      </c>
      <c r="F48" s="434">
        <v>112285</v>
      </c>
      <c r="G48" s="434" t="s">
        <v>596</v>
      </c>
      <c r="H48" s="433" t="s">
        <v>634</v>
      </c>
      <c r="I48" s="155">
        <v>214209</v>
      </c>
      <c r="J48" s="434">
        <f t="shared" ca="1" si="0"/>
        <v>48</v>
      </c>
      <c r="K48" s="155">
        <f t="shared" si="3"/>
        <v>5355.2250000000004</v>
      </c>
      <c r="L48" s="155">
        <f t="shared" ca="1" si="1"/>
        <v>10287387.225</v>
      </c>
      <c r="M48" s="155">
        <f t="shared" ca="1" si="2"/>
        <v>10282032</v>
      </c>
      <c r="N48" s="447" t="b">
        <v>1</v>
      </c>
    </row>
    <row r="49" spans="2:14" ht="21">
      <c r="B49" s="433" t="s">
        <v>635</v>
      </c>
      <c r="C49" s="394">
        <v>45314</v>
      </c>
      <c r="D49" s="433" t="s">
        <v>591</v>
      </c>
      <c r="E49" s="433" t="s">
        <v>601</v>
      </c>
      <c r="F49" s="434">
        <v>852369</v>
      </c>
      <c r="G49" s="434" t="s">
        <v>599</v>
      </c>
      <c r="H49" s="433" t="s">
        <v>636</v>
      </c>
      <c r="I49" s="155">
        <v>727783</v>
      </c>
      <c r="J49" s="434">
        <f t="shared" ca="1" si="0"/>
        <v>48</v>
      </c>
      <c r="K49" s="155">
        <f t="shared" si="3"/>
        <v>18194.575000000001</v>
      </c>
      <c r="L49" s="155">
        <f t="shared" ca="1" si="1"/>
        <v>34951778.575000003</v>
      </c>
      <c r="M49" s="155">
        <f t="shared" ca="1" si="2"/>
        <v>34933584</v>
      </c>
      <c r="N49" s="447" t="b">
        <v>0</v>
      </c>
    </row>
    <row r="50" spans="2:14" ht="21">
      <c r="B50" s="433" t="s">
        <v>637</v>
      </c>
      <c r="C50" s="394">
        <v>45315</v>
      </c>
      <c r="D50" s="433" t="s">
        <v>592</v>
      </c>
      <c r="E50" s="433" t="s">
        <v>604</v>
      </c>
      <c r="F50" s="434">
        <v>112285</v>
      </c>
      <c r="G50" s="434" t="s">
        <v>602</v>
      </c>
      <c r="H50" s="433" t="s">
        <v>638</v>
      </c>
      <c r="I50" s="155">
        <v>827213</v>
      </c>
      <c r="J50" s="434">
        <f t="shared" ca="1" si="0"/>
        <v>14</v>
      </c>
      <c r="K50" s="155">
        <f t="shared" si="3"/>
        <v>20680.325000000001</v>
      </c>
      <c r="L50" s="155">
        <f t="shared" ca="1" si="1"/>
        <v>11601662.324999999</v>
      </c>
      <c r="M50" s="155">
        <f t="shared" ca="1" si="2"/>
        <v>11580982</v>
      </c>
      <c r="N50" s="447" t="b">
        <v>1</v>
      </c>
    </row>
    <row r="51" spans="2:14" ht="21">
      <c r="B51" s="433" t="s">
        <v>639</v>
      </c>
      <c r="C51" s="394">
        <v>45316</v>
      </c>
      <c r="D51" s="433" t="s">
        <v>589</v>
      </c>
      <c r="E51" s="433" t="s">
        <v>604</v>
      </c>
      <c r="F51" s="434">
        <v>695425</v>
      </c>
      <c r="G51" s="434" t="s">
        <v>594</v>
      </c>
      <c r="H51" s="433" t="s">
        <v>640</v>
      </c>
      <c r="I51" s="155">
        <v>379962</v>
      </c>
      <c r="J51" s="434">
        <f t="shared" ca="1" si="0"/>
        <v>46</v>
      </c>
      <c r="K51" s="155">
        <f t="shared" si="3"/>
        <v>9499.0500000000011</v>
      </c>
      <c r="L51" s="155">
        <f t="shared" ca="1" si="1"/>
        <v>17487751.050000001</v>
      </c>
      <c r="M51" s="155">
        <f t="shared" ca="1" si="2"/>
        <v>17478252</v>
      </c>
      <c r="N51" s="447" t="b">
        <v>0</v>
      </c>
    </row>
    <row r="52" spans="2:14" ht="21">
      <c r="B52" s="433" t="s">
        <v>641</v>
      </c>
      <c r="C52" s="394">
        <v>45317</v>
      </c>
      <c r="D52" s="433" t="s">
        <v>590</v>
      </c>
      <c r="E52" s="433" t="s">
        <v>595</v>
      </c>
      <c r="F52" s="434">
        <v>125478</v>
      </c>
      <c r="G52" s="434" t="s">
        <v>596</v>
      </c>
      <c r="H52" s="433" t="s">
        <v>642</v>
      </c>
      <c r="I52" s="155">
        <v>899360</v>
      </c>
      <c r="J52" s="434">
        <f t="shared" ca="1" si="0"/>
        <v>19</v>
      </c>
      <c r="K52" s="155">
        <f t="shared" si="3"/>
        <v>22484</v>
      </c>
      <c r="L52" s="155">
        <f t="shared" ca="1" si="1"/>
        <v>17110324</v>
      </c>
      <c r="M52" s="155">
        <f t="shared" ca="1" si="2"/>
        <v>17087840</v>
      </c>
      <c r="N52" s="447" t="b">
        <v>0</v>
      </c>
    </row>
    <row r="53" spans="2:14" ht="21">
      <c r="B53" s="433" t="s">
        <v>643</v>
      </c>
      <c r="C53" s="394">
        <v>45318</v>
      </c>
      <c r="D53" s="433" t="s">
        <v>591</v>
      </c>
      <c r="E53" s="435" t="s">
        <v>598</v>
      </c>
      <c r="F53" s="434">
        <v>556688</v>
      </c>
      <c r="G53" s="434" t="s">
        <v>596</v>
      </c>
      <c r="H53" s="433" t="s">
        <v>628</v>
      </c>
      <c r="I53" s="155">
        <v>358368</v>
      </c>
      <c r="J53" s="434">
        <f t="shared" ca="1" si="0"/>
        <v>20</v>
      </c>
      <c r="K53" s="155">
        <f t="shared" si="3"/>
        <v>8959.2000000000007</v>
      </c>
      <c r="L53" s="155">
        <f t="shared" ca="1" si="1"/>
        <v>7176319.2000000002</v>
      </c>
      <c r="M53" s="155">
        <f t="shared" ca="1" si="2"/>
        <v>7167360</v>
      </c>
      <c r="N53" s="447" t="b">
        <v>1</v>
      </c>
    </row>
    <row r="54" spans="2:14" ht="21">
      <c r="B54" s="433" t="s">
        <v>644</v>
      </c>
      <c r="C54" s="394">
        <v>45319</v>
      </c>
      <c r="D54" s="433" t="s">
        <v>592</v>
      </c>
      <c r="E54" s="433" t="s">
        <v>601</v>
      </c>
      <c r="F54" s="434">
        <v>126589</v>
      </c>
      <c r="G54" s="434" t="s">
        <v>599</v>
      </c>
      <c r="H54" s="433" t="s">
        <v>630</v>
      </c>
      <c r="I54" s="155">
        <v>181043</v>
      </c>
      <c r="J54" s="434">
        <f t="shared" ca="1" si="0"/>
        <v>24</v>
      </c>
      <c r="K54" s="155">
        <f t="shared" si="3"/>
        <v>4526.0749999999998</v>
      </c>
      <c r="L54" s="155">
        <f t="shared" ca="1" si="1"/>
        <v>4349558.0750000002</v>
      </c>
      <c r="M54" s="155">
        <f t="shared" ca="1" si="2"/>
        <v>4345032</v>
      </c>
      <c r="N54" s="447" t="b">
        <v>0</v>
      </c>
    </row>
    <row r="55" spans="2:14" ht="21">
      <c r="B55" s="433" t="s">
        <v>645</v>
      </c>
      <c r="C55" s="394">
        <v>45320</v>
      </c>
      <c r="D55" s="433" t="s">
        <v>590</v>
      </c>
      <c r="E55" s="433" t="s">
        <v>604</v>
      </c>
      <c r="F55" s="434">
        <v>112285</v>
      </c>
      <c r="G55" s="434" t="s">
        <v>602</v>
      </c>
      <c r="H55" s="433" t="s">
        <v>632</v>
      </c>
      <c r="I55" s="155">
        <v>120175</v>
      </c>
      <c r="J55" s="434">
        <f t="shared" ca="1" si="0"/>
        <v>23</v>
      </c>
      <c r="K55" s="155">
        <f t="shared" si="3"/>
        <v>3004.375</v>
      </c>
      <c r="L55" s="155">
        <f t="shared" ca="1" si="1"/>
        <v>2767029.375</v>
      </c>
      <c r="M55" s="155">
        <f t="shared" ca="1" si="2"/>
        <v>2764025</v>
      </c>
      <c r="N55" s="447" t="b">
        <v>1</v>
      </c>
    </row>
    <row r="56" spans="2:14" ht="21">
      <c r="B56" s="433" t="s">
        <v>646</v>
      </c>
      <c r="C56" s="394">
        <v>45321</v>
      </c>
      <c r="D56" s="433" t="s">
        <v>591</v>
      </c>
      <c r="E56" s="433" t="s">
        <v>593</v>
      </c>
      <c r="F56" s="434">
        <v>852369</v>
      </c>
      <c r="G56" s="434" t="s">
        <v>594</v>
      </c>
      <c r="H56" s="433" t="s">
        <v>634</v>
      </c>
      <c r="I56" s="155">
        <v>312789</v>
      </c>
      <c r="J56" s="434">
        <f t="shared" ca="1" si="0"/>
        <v>50</v>
      </c>
      <c r="K56" s="155">
        <f t="shared" si="3"/>
        <v>7819.7250000000004</v>
      </c>
      <c r="L56" s="155">
        <f t="shared" ca="1" si="1"/>
        <v>15647269.725</v>
      </c>
      <c r="M56" s="155">
        <f t="shared" ca="1" si="2"/>
        <v>15639450</v>
      </c>
      <c r="N56" s="447" t="b">
        <v>1</v>
      </c>
    </row>
  </sheetData>
  <conditionalFormatting sqref="I27:I5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{4BAFF2A8-8E5A-4C81-88F6-CF04D9C11345}</x14:id>
        </ext>
      </extLst>
    </cfRule>
  </conditionalFormatting>
  <conditionalFormatting sqref="J27:J56">
    <cfRule type="top10" dxfId="21" priority="2" rank="5"/>
  </conditionalFormatting>
  <conditionalFormatting sqref="K27:K5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{050E2CC4-D543-4D31-850A-56F744A80EDA}</x14:id>
        </ext>
      </extLst>
    </cfRule>
  </conditionalFormatting>
  <conditionalFormatting sqref="M27:M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{65BA16C1-B2DF-49C7-BBC3-3F1511F30358}</x14:id>
        </ext>
      </extLst>
    </cfRule>
  </conditionalFormatting>
  <conditionalFormatting sqref="N2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{9BBA97C3-A06C-4C03-86EB-FC8DCBBF85C4}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AFF2A8-8E5A-4C81-88F6-CF04D9C1134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I27:I56</xm:sqref>
        </x14:conditionalFormatting>
        <x14:conditionalFormatting xmlns:xm="http://schemas.microsoft.com/office/excel/2006/main">
          <x14:cfRule type="dataBar" id="{050E2CC4-D543-4D31-850A-56F744A80ED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K27:K56</xm:sqref>
        </x14:conditionalFormatting>
        <x14:conditionalFormatting xmlns:xm="http://schemas.microsoft.com/office/excel/2006/main">
          <x14:cfRule type="dataBar" id="{65BA16C1-B2DF-49C7-BBC3-3F1511F303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M27:M56</xm:sqref>
        </x14:conditionalFormatting>
        <x14:conditionalFormatting xmlns:xm="http://schemas.microsoft.com/office/excel/2006/main">
          <x14:cfRule type="dataBar" id="{9BBA97C3-A06C-4C03-86EB-FC8DCBBF85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AB3D-33A4-406C-BBF9-2F223AA1B0F6}">
  <sheetPr>
    <tabColor rgb="FF280CF4"/>
  </sheetPr>
  <dimension ref="A1:F15"/>
  <sheetViews>
    <sheetView workbookViewId="0"/>
  </sheetViews>
  <sheetFormatPr defaultRowHeight="15"/>
  <cols>
    <col min="1" max="1" width="31.5703125" bestFit="1" customWidth="1"/>
    <col min="2" max="2" width="25.7109375" bestFit="1" customWidth="1"/>
    <col min="3" max="3" width="14.5703125" bestFit="1" customWidth="1"/>
    <col min="4" max="4" width="17" bestFit="1" customWidth="1"/>
    <col min="5" max="5" width="22.42578125" bestFit="1" customWidth="1"/>
    <col min="6" max="6" width="17.85546875" bestFit="1" customWidth="1"/>
  </cols>
  <sheetData>
    <row r="1" spans="1:6" ht="21">
      <c r="A1" s="479" t="s">
        <v>577</v>
      </c>
      <c r="B1" s="480" t="s">
        <v>903</v>
      </c>
      <c r="C1" s="480"/>
      <c r="D1" s="480"/>
      <c r="E1" s="480"/>
      <c r="F1" s="480"/>
    </row>
    <row r="2" spans="1:6" ht="21">
      <c r="A2" s="480"/>
      <c r="B2" s="480"/>
      <c r="C2" s="480"/>
      <c r="D2" s="480"/>
      <c r="E2" s="480"/>
      <c r="F2" s="480"/>
    </row>
    <row r="3" spans="1:6" ht="21">
      <c r="A3" s="479" t="s">
        <v>581</v>
      </c>
      <c r="B3" s="479" t="s">
        <v>578</v>
      </c>
      <c r="C3" s="479" t="s">
        <v>582</v>
      </c>
      <c r="D3" s="480" t="s">
        <v>904</v>
      </c>
      <c r="E3" s="480" t="s">
        <v>905</v>
      </c>
      <c r="F3" s="480" t="s">
        <v>906</v>
      </c>
    </row>
    <row r="4" spans="1:6" ht="21">
      <c r="A4" s="480" t="s">
        <v>599</v>
      </c>
      <c r="B4" s="480" t="s">
        <v>591</v>
      </c>
      <c r="C4" s="480" t="s">
        <v>618</v>
      </c>
      <c r="D4" s="481">
        <v>165551</v>
      </c>
      <c r="E4" s="481">
        <v>21</v>
      </c>
      <c r="F4" s="481">
        <v>3476571</v>
      </c>
    </row>
    <row r="5" spans="1:6" ht="21">
      <c r="A5" s="480"/>
      <c r="B5" s="480" t="s">
        <v>907</v>
      </c>
      <c r="C5" s="480"/>
      <c r="D5" s="481">
        <v>165551</v>
      </c>
      <c r="E5" s="481">
        <v>21</v>
      </c>
      <c r="F5" s="481">
        <v>3476571</v>
      </c>
    </row>
    <row r="6" spans="1:6" ht="21">
      <c r="A6" s="480" t="s">
        <v>908</v>
      </c>
      <c r="B6" s="480"/>
      <c r="C6" s="480"/>
      <c r="D6" s="481">
        <v>165551</v>
      </c>
      <c r="E6" s="481">
        <v>21</v>
      </c>
      <c r="F6" s="481">
        <v>3476571</v>
      </c>
    </row>
    <row r="7" spans="1:6" ht="21">
      <c r="A7" s="480" t="s">
        <v>594</v>
      </c>
      <c r="B7" s="480" t="s">
        <v>591</v>
      </c>
      <c r="C7" s="480" t="s">
        <v>634</v>
      </c>
      <c r="D7" s="481">
        <v>312789</v>
      </c>
      <c r="E7" s="481">
        <v>17</v>
      </c>
      <c r="F7" s="481">
        <v>5317413</v>
      </c>
    </row>
    <row r="8" spans="1:6" ht="21">
      <c r="A8" s="480"/>
      <c r="B8" s="480" t="s">
        <v>907</v>
      </c>
      <c r="C8" s="480"/>
      <c r="D8" s="481">
        <v>312789</v>
      </c>
      <c r="E8" s="481">
        <v>17</v>
      </c>
      <c r="F8" s="481">
        <v>5317413</v>
      </c>
    </row>
    <row r="9" spans="1:6" ht="21">
      <c r="A9" s="480" t="s">
        <v>909</v>
      </c>
      <c r="B9" s="480"/>
      <c r="C9" s="480"/>
      <c r="D9" s="481">
        <v>312789</v>
      </c>
      <c r="E9" s="481">
        <v>17</v>
      </c>
      <c r="F9" s="481">
        <v>5317413</v>
      </c>
    </row>
    <row r="10" spans="1:6" ht="21">
      <c r="A10" s="480" t="s">
        <v>596</v>
      </c>
      <c r="B10" s="480" t="s">
        <v>590</v>
      </c>
      <c r="C10" s="480" t="s">
        <v>634</v>
      </c>
      <c r="D10" s="481">
        <v>214209</v>
      </c>
      <c r="E10" s="481">
        <v>42</v>
      </c>
      <c r="F10" s="481">
        <v>8996778</v>
      </c>
    </row>
    <row r="11" spans="1:6" ht="21">
      <c r="A11" s="480"/>
      <c r="B11" s="480" t="s">
        <v>910</v>
      </c>
      <c r="C11" s="480"/>
      <c r="D11" s="481">
        <v>214209</v>
      </c>
      <c r="E11" s="481">
        <v>42</v>
      </c>
      <c r="F11" s="481">
        <v>8996778</v>
      </c>
    </row>
    <row r="12" spans="1:6" ht="21">
      <c r="A12" s="480" t="s">
        <v>911</v>
      </c>
      <c r="B12" s="480"/>
      <c r="C12" s="480"/>
      <c r="D12" s="481">
        <v>214209</v>
      </c>
      <c r="E12" s="481">
        <v>42</v>
      </c>
      <c r="F12" s="481">
        <v>8996778</v>
      </c>
    </row>
    <row r="13" spans="1:6" ht="21">
      <c r="A13" s="480" t="s">
        <v>912</v>
      </c>
      <c r="B13" s="480"/>
      <c r="C13" s="480"/>
      <c r="D13" s="481">
        <v>692549</v>
      </c>
      <c r="E13" s="481">
        <v>80</v>
      </c>
      <c r="F13" s="481">
        <v>17790762</v>
      </c>
    </row>
    <row r="14" spans="1:6" ht="21">
      <c r="A14" s="480"/>
      <c r="B14" s="480"/>
      <c r="C14" s="480"/>
      <c r="D14" s="480"/>
      <c r="E14" s="480"/>
      <c r="F14" s="480"/>
    </row>
    <row r="15" spans="1:6" ht="21">
      <c r="A15" s="480"/>
      <c r="B15" s="480"/>
      <c r="C15" s="480"/>
      <c r="D15" s="480"/>
      <c r="E15" s="480"/>
      <c r="F15" s="480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80CF4"/>
  </sheetPr>
  <dimension ref="A3:N129"/>
  <sheetViews>
    <sheetView topLeftCell="H1" zoomScale="90" zoomScaleNormal="90" workbookViewId="0">
      <selection activeCell="Q4" sqref="Q4"/>
    </sheetView>
  </sheetViews>
  <sheetFormatPr defaultColWidth="9.140625" defaultRowHeight="15"/>
  <cols>
    <col min="1" max="1" width="4.42578125" style="2" customWidth="1"/>
    <col min="2" max="2" width="19.7109375" style="2" bestFit="1" customWidth="1"/>
    <col min="3" max="3" width="20.42578125" style="2" bestFit="1" customWidth="1"/>
    <col min="4" max="4" width="24.7109375" style="2" bestFit="1" customWidth="1"/>
    <col min="5" max="5" width="36" style="2" bestFit="1" customWidth="1"/>
    <col min="6" max="6" width="13.42578125" style="2" bestFit="1" customWidth="1"/>
    <col min="7" max="7" width="34.7109375" style="2" bestFit="1" customWidth="1"/>
    <col min="8" max="8" width="36.7109375" style="2" bestFit="1" customWidth="1"/>
    <col min="9" max="9" width="20" style="2" bestFit="1" customWidth="1"/>
    <col min="10" max="10" width="16.42578125" style="2" bestFit="1" customWidth="1"/>
    <col min="11" max="11" width="18.28515625" style="2" bestFit="1" customWidth="1"/>
    <col min="12" max="13" width="25" style="2" bestFit="1" customWidth="1"/>
    <col min="14" max="14" width="14.140625" style="2" bestFit="1" customWidth="1"/>
    <col min="15" max="16384" width="9.140625" style="2"/>
  </cols>
  <sheetData>
    <row r="3" spans="2:14" ht="23.25">
      <c r="B3" s="436" t="s">
        <v>328</v>
      </c>
      <c r="C3" s="436" t="s">
        <v>577</v>
      </c>
      <c r="D3" s="442" t="s">
        <v>578</v>
      </c>
      <c r="E3" s="442" t="s">
        <v>579</v>
      </c>
      <c r="F3" s="437" t="s">
        <v>580</v>
      </c>
      <c r="G3" s="439" t="s">
        <v>581</v>
      </c>
      <c r="H3" s="438" t="s">
        <v>582</v>
      </c>
      <c r="I3" s="436" t="s">
        <v>583</v>
      </c>
      <c r="J3" s="440" t="s">
        <v>584</v>
      </c>
      <c r="K3" s="441" t="s">
        <v>585</v>
      </c>
      <c r="L3" s="440" t="s">
        <v>586</v>
      </c>
      <c r="M3" s="443" t="s">
        <v>587</v>
      </c>
      <c r="N3" s="448" t="s">
        <v>901</v>
      </c>
    </row>
    <row r="4" spans="2:14" ht="21">
      <c r="B4" s="433" t="s">
        <v>302</v>
      </c>
      <c r="C4" s="394">
        <v>45292</v>
      </c>
      <c r="D4" s="433" t="s">
        <v>589</v>
      </c>
      <c r="E4" s="433" t="s">
        <v>593</v>
      </c>
      <c r="F4" s="434">
        <v>125478</v>
      </c>
      <c r="G4" s="434" t="s">
        <v>594</v>
      </c>
      <c r="H4" s="433" t="s">
        <v>555</v>
      </c>
      <c r="I4" s="155">
        <v>377222</v>
      </c>
      <c r="J4" s="434">
        <f ca="1">RANDBETWEEN(10,50)</f>
        <v>34</v>
      </c>
      <c r="K4" s="155">
        <f>I4*2.5%</f>
        <v>9430.5500000000011</v>
      </c>
      <c r="L4" s="155">
        <f ca="1">(I4*J4)+K4</f>
        <v>12834978.550000001</v>
      </c>
      <c r="M4" s="155">
        <f ca="1">L4-K4</f>
        <v>12825548</v>
      </c>
      <c r="N4" s="447" t="b">
        <v>1</v>
      </c>
    </row>
    <row r="5" spans="2:14" ht="21">
      <c r="B5" s="433" t="s">
        <v>304</v>
      </c>
      <c r="C5" s="394">
        <v>45293</v>
      </c>
      <c r="D5" s="433" t="s">
        <v>590</v>
      </c>
      <c r="E5" s="433" t="s">
        <v>595</v>
      </c>
      <c r="F5" s="434">
        <v>556688</v>
      </c>
      <c r="G5" s="434" t="s">
        <v>596</v>
      </c>
      <c r="H5" s="433" t="s">
        <v>597</v>
      </c>
      <c r="I5" s="155">
        <v>758548</v>
      </c>
      <c r="J5" s="434">
        <f t="shared" ref="J5:J33" ca="1" si="0">RANDBETWEEN(10,50)</f>
        <v>22</v>
      </c>
      <c r="K5" s="155">
        <f>I5*2.5%</f>
        <v>18963.7</v>
      </c>
      <c r="L5" s="155">
        <f ca="1">(I5*J5)+K5</f>
        <v>16707019.699999999</v>
      </c>
      <c r="M5" s="155">
        <f t="shared" ref="M5:M33" ca="1" si="1">L5-K5</f>
        <v>16688056</v>
      </c>
      <c r="N5" s="447" t="b">
        <v>0</v>
      </c>
    </row>
    <row r="6" spans="2:14" ht="21">
      <c r="B6" s="433" t="s">
        <v>306</v>
      </c>
      <c r="C6" s="394">
        <v>45294</v>
      </c>
      <c r="D6" s="433" t="s">
        <v>591</v>
      </c>
      <c r="E6" s="435" t="s">
        <v>598</v>
      </c>
      <c r="F6" s="434">
        <v>126589</v>
      </c>
      <c r="G6" s="434" t="s">
        <v>599</v>
      </c>
      <c r="H6" s="433" t="s">
        <v>600</v>
      </c>
      <c r="I6" s="155">
        <v>952608</v>
      </c>
      <c r="J6" s="434">
        <f t="shared" ca="1" si="0"/>
        <v>17</v>
      </c>
      <c r="K6" s="155">
        <f t="shared" ref="K5:K33" si="2">I6*2.5%</f>
        <v>23815.200000000001</v>
      </c>
      <c r="L6" s="155">
        <f t="shared" ref="L5:L33" ca="1" si="3">(I6*J6)+K6</f>
        <v>16218151.199999999</v>
      </c>
      <c r="M6" s="155">
        <f t="shared" ca="1" si="1"/>
        <v>16194336</v>
      </c>
      <c r="N6" s="447" t="b">
        <v>1</v>
      </c>
    </row>
    <row r="7" spans="2:14" ht="21">
      <c r="B7" s="433" t="s">
        <v>308</v>
      </c>
      <c r="C7" s="394">
        <v>45295</v>
      </c>
      <c r="D7" s="433" t="s">
        <v>592</v>
      </c>
      <c r="E7" s="433" t="s">
        <v>601</v>
      </c>
      <c r="F7" s="434">
        <v>852369</v>
      </c>
      <c r="G7" s="434" t="s">
        <v>602</v>
      </c>
      <c r="H7" s="433" t="s">
        <v>603</v>
      </c>
      <c r="I7" s="155">
        <v>277606</v>
      </c>
      <c r="J7" s="434">
        <f t="shared" ca="1" si="0"/>
        <v>41</v>
      </c>
      <c r="K7" s="155">
        <f t="shared" si="2"/>
        <v>6940.1500000000005</v>
      </c>
      <c r="L7" s="155">
        <f t="shared" ca="1" si="3"/>
        <v>11388786.15</v>
      </c>
      <c r="M7" s="155">
        <f t="shared" ca="1" si="1"/>
        <v>11381846</v>
      </c>
      <c r="N7" s="447" t="b">
        <v>0</v>
      </c>
    </row>
    <row r="8" spans="2:14" ht="21">
      <c r="B8" s="433" t="s">
        <v>310</v>
      </c>
      <c r="C8" s="394">
        <v>45296</v>
      </c>
      <c r="D8" s="433" t="s">
        <v>589</v>
      </c>
      <c r="E8" s="433" t="s">
        <v>604</v>
      </c>
      <c r="F8" s="434">
        <v>112285</v>
      </c>
      <c r="G8" s="434" t="s">
        <v>594</v>
      </c>
      <c r="H8" s="433" t="s">
        <v>605</v>
      </c>
      <c r="I8" s="155">
        <v>240519</v>
      </c>
      <c r="J8" s="434">
        <f t="shared" ca="1" si="0"/>
        <v>47</v>
      </c>
      <c r="K8" s="155">
        <f t="shared" si="2"/>
        <v>6012.9750000000004</v>
      </c>
      <c r="L8" s="155">
        <f t="shared" ca="1" si="3"/>
        <v>11310405.975</v>
      </c>
      <c r="M8" s="155">
        <f t="shared" ca="1" si="1"/>
        <v>11304393</v>
      </c>
      <c r="N8" s="447" t="b">
        <v>1</v>
      </c>
    </row>
    <row r="9" spans="2:14" ht="21">
      <c r="B9" s="433" t="s">
        <v>312</v>
      </c>
      <c r="C9" s="394">
        <v>45297</v>
      </c>
      <c r="D9" s="433" t="s">
        <v>590</v>
      </c>
      <c r="E9" s="433" t="s">
        <v>593</v>
      </c>
      <c r="F9" s="434">
        <v>695425</v>
      </c>
      <c r="G9" s="434" t="s">
        <v>596</v>
      </c>
      <c r="H9" s="433" t="s">
        <v>606</v>
      </c>
      <c r="I9" s="155">
        <v>790560</v>
      </c>
      <c r="J9" s="434">
        <f t="shared" ca="1" si="0"/>
        <v>42</v>
      </c>
      <c r="K9" s="155">
        <f t="shared" si="2"/>
        <v>19764</v>
      </c>
      <c r="L9" s="155">
        <f t="shared" ca="1" si="3"/>
        <v>33223284</v>
      </c>
      <c r="M9" s="155">
        <f t="shared" ca="1" si="1"/>
        <v>33203520</v>
      </c>
      <c r="N9" s="447" t="b">
        <v>0</v>
      </c>
    </row>
    <row r="10" spans="2:14" ht="21">
      <c r="B10" s="433" t="s">
        <v>314</v>
      </c>
      <c r="C10" s="394">
        <v>45298</v>
      </c>
      <c r="D10" s="433" t="s">
        <v>591</v>
      </c>
      <c r="E10" s="433" t="s">
        <v>595</v>
      </c>
      <c r="F10" s="434">
        <v>125478</v>
      </c>
      <c r="G10" s="434" t="s">
        <v>599</v>
      </c>
      <c r="H10" s="433" t="s">
        <v>607</v>
      </c>
      <c r="I10" s="155">
        <v>395943</v>
      </c>
      <c r="J10" s="434">
        <f t="shared" ca="1" si="0"/>
        <v>14</v>
      </c>
      <c r="K10" s="155">
        <f t="shared" si="2"/>
        <v>9898.5750000000007</v>
      </c>
      <c r="L10" s="155">
        <f t="shared" ca="1" si="3"/>
        <v>5553100.5750000002</v>
      </c>
      <c r="M10" s="155">
        <f t="shared" ca="1" si="1"/>
        <v>5543202</v>
      </c>
      <c r="N10" s="447" t="b">
        <v>1</v>
      </c>
    </row>
    <row r="11" spans="2:14" ht="21">
      <c r="B11" s="433" t="s">
        <v>316</v>
      </c>
      <c r="C11" s="394">
        <v>45299</v>
      </c>
      <c r="D11" s="433" t="s">
        <v>592</v>
      </c>
      <c r="E11" s="435" t="s">
        <v>598</v>
      </c>
      <c r="F11" s="434">
        <v>556688</v>
      </c>
      <c r="G11" s="434" t="s">
        <v>602</v>
      </c>
      <c r="H11" s="433" t="s">
        <v>608</v>
      </c>
      <c r="I11" s="155">
        <v>898464</v>
      </c>
      <c r="J11" s="434">
        <f t="shared" ca="1" si="0"/>
        <v>35</v>
      </c>
      <c r="K11" s="155">
        <f t="shared" si="2"/>
        <v>22461.600000000002</v>
      </c>
      <c r="L11" s="155">
        <f t="shared" ca="1" si="3"/>
        <v>31468701.600000001</v>
      </c>
      <c r="M11" s="155">
        <f t="shared" ca="1" si="1"/>
        <v>31446240</v>
      </c>
      <c r="N11" s="447" t="b">
        <v>0</v>
      </c>
    </row>
    <row r="12" spans="2:14" ht="21">
      <c r="B12" s="433" t="s">
        <v>319</v>
      </c>
      <c r="C12" s="394">
        <v>45300</v>
      </c>
      <c r="D12" s="433" t="s">
        <v>590</v>
      </c>
      <c r="E12" s="433" t="s">
        <v>601</v>
      </c>
      <c r="F12" s="434">
        <v>126589</v>
      </c>
      <c r="G12" s="434" t="s">
        <v>596</v>
      </c>
      <c r="H12" s="433" t="s">
        <v>609</v>
      </c>
      <c r="I12" s="155">
        <v>468281</v>
      </c>
      <c r="J12" s="434">
        <f t="shared" ca="1" si="0"/>
        <v>35</v>
      </c>
      <c r="K12" s="155">
        <f t="shared" si="2"/>
        <v>11707.025000000001</v>
      </c>
      <c r="L12" s="155">
        <f t="shared" ca="1" si="3"/>
        <v>16401542.025</v>
      </c>
      <c r="M12" s="155">
        <f t="shared" ca="1" si="1"/>
        <v>16389835</v>
      </c>
      <c r="N12" s="447" t="b">
        <v>0</v>
      </c>
    </row>
    <row r="13" spans="2:14" ht="21">
      <c r="B13" s="433" t="s">
        <v>322</v>
      </c>
      <c r="C13" s="394">
        <v>45301</v>
      </c>
      <c r="D13" s="433" t="s">
        <v>591</v>
      </c>
      <c r="E13" s="433" t="s">
        <v>604</v>
      </c>
      <c r="F13" s="434">
        <v>852369</v>
      </c>
      <c r="G13" s="434" t="s">
        <v>599</v>
      </c>
      <c r="H13" s="433" t="s">
        <v>610</v>
      </c>
      <c r="I13" s="155">
        <v>316522</v>
      </c>
      <c r="J13" s="434">
        <f t="shared" ca="1" si="0"/>
        <v>21</v>
      </c>
      <c r="K13" s="155">
        <f t="shared" si="2"/>
        <v>7913.05</v>
      </c>
      <c r="L13" s="155">
        <f t="shared" ca="1" si="3"/>
        <v>6654875.0499999998</v>
      </c>
      <c r="M13" s="155">
        <f t="shared" ca="1" si="1"/>
        <v>6646962</v>
      </c>
      <c r="N13" s="447" t="b">
        <v>1</v>
      </c>
    </row>
    <row r="14" spans="2:14" ht="21">
      <c r="B14" s="433" t="s">
        <v>611</v>
      </c>
      <c r="C14" s="394">
        <v>45302</v>
      </c>
      <c r="D14" s="433" t="s">
        <v>592</v>
      </c>
      <c r="E14" s="433" t="s">
        <v>593</v>
      </c>
      <c r="F14" s="434">
        <v>112285</v>
      </c>
      <c r="G14" s="434" t="s">
        <v>602</v>
      </c>
      <c r="H14" s="433" t="s">
        <v>612</v>
      </c>
      <c r="I14" s="155">
        <v>295421</v>
      </c>
      <c r="J14" s="434">
        <f t="shared" ca="1" si="0"/>
        <v>48</v>
      </c>
      <c r="K14" s="155">
        <f t="shared" si="2"/>
        <v>7385.5250000000005</v>
      </c>
      <c r="L14" s="155">
        <f t="shared" ca="1" si="3"/>
        <v>14187593.525</v>
      </c>
      <c r="M14" s="155">
        <f t="shared" ca="1" si="1"/>
        <v>14180208</v>
      </c>
      <c r="N14" s="447" t="b">
        <v>0</v>
      </c>
    </row>
    <row r="15" spans="2:14" ht="21">
      <c r="B15" s="433" t="s">
        <v>613</v>
      </c>
      <c r="C15" s="394">
        <v>45303</v>
      </c>
      <c r="D15" s="433" t="s">
        <v>589</v>
      </c>
      <c r="E15" s="433" t="s">
        <v>595</v>
      </c>
      <c r="F15" s="434">
        <v>695425</v>
      </c>
      <c r="G15" s="434" t="s">
        <v>594</v>
      </c>
      <c r="H15" s="433" t="s">
        <v>614</v>
      </c>
      <c r="I15" s="155">
        <v>736073</v>
      </c>
      <c r="J15" s="434">
        <f t="shared" ca="1" si="0"/>
        <v>10</v>
      </c>
      <c r="K15" s="155">
        <f t="shared" si="2"/>
        <v>18401.825000000001</v>
      </c>
      <c r="L15" s="155">
        <f t="shared" ca="1" si="3"/>
        <v>7379131.8250000002</v>
      </c>
      <c r="M15" s="155">
        <f t="shared" ca="1" si="1"/>
        <v>7360730</v>
      </c>
      <c r="N15" s="447" t="b">
        <v>0</v>
      </c>
    </row>
    <row r="16" spans="2:14" ht="21">
      <c r="B16" s="433" t="s">
        <v>615</v>
      </c>
      <c r="C16" s="394">
        <v>45304</v>
      </c>
      <c r="D16" s="433" t="s">
        <v>590</v>
      </c>
      <c r="E16" s="435" t="s">
        <v>598</v>
      </c>
      <c r="F16" s="434">
        <v>556688</v>
      </c>
      <c r="G16" s="434" t="s">
        <v>596</v>
      </c>
      <c r="H16" s="433" t="s">
        <v>616</v>
      </c>
      <c r="I16" s="155">
        <v>692982</v>
      </c>
      <c r="J16" s="434">
        <f t="shared" ca="1" si="0"/>
        <v>30</v>
      </c>
      <c r="K16" s="155">
        <f t="shared" si="2"/>
        <v>17324.55</v>
      </c>
      <c r="L16" s="155">
        <f t="shared" ca="1" si="3"/>
        <v>20806784.550000001</v>
      </c>
      <c r="M16" s="155">
        <f t="shared" ca="1" si="1"/>
        <v>20789460</v>
      </c>
      <c r="N16" s="447" t="b">
        <v>0</v>
      </c>
    </row>
    <row r="17" spans="1:14" ht="21">
      <c r="B17" s="433" t="s">
        <v>617</v>
      </c>
      <c r="C17" s="394">
        <v>45305</v>
      </c>
      <c r="D17" s="433" t="s">
        <v>591</v>
      </c>
      <c r="E17" s="433" t="s">
        <v>601</v>
      </c>
      <c r="F17" s="434">
        <v>126589</v>
      </c>
      <c r="G17" s="434" t="s">
        <v>599</v>
      </c>
      <c r="H17" s="433" t="s">
        <v>618</v>
      </c>
      <c r="I17" s="155">
        <v>165551</v>
      </c>
      <c r="J17" s="434">
        <f t="shared" ca="1" si="0"/>
        <v>41</v>
      </c>
      <c r="K17" s="155">
        <f t="shared" si="2"/>
        <v>4138.7750000000005</v>
      </c>
      <c r="L17" s="155">
        <f t="shared" ca="1" si="3"/>
        <v>6791729.7750000004</v>
      </c>
      <c r="M17" s="155">
        <f t="shared" ca="1" si="1"/>
        <v>6787591</v>
      </c>
      <c r="N17" s="447" t="b">
        <v>1</v>
      </c>
    </row>
    <row r="18" spans="1:14" ht="21">
      <c r="B18" s="433" t="s">
        <v>619</v>
      </c>
      <c r="C18" s="394">
        <v>45306</v>
      </c>
      <c r="D18" s="433" t="s">
        <v>590</v>
      </c>
      <c r="E18" s="433" t="s">
        <v>604</v>
      </c>
      <c r="F18" s="434">
        <v>852369</v>
      </c>
      <c r="G18" s="434" t="s">
        <v>596</v>
      </c>
      <c r="H18" s="433" t="s">
        <v>620</v>
      </c>
      <c r="I18" s="155">
        <v>124352</v>
      </c>
      <c r="J18" s="434">
        <f t="shared" ca="1" si="0"/>
        <v>37</v>
      </c>
      <c r="K18" s="155">
        <f t="shared" si="2"/>
        <v>3108.8</v>
      </c>
      <c r="L18" s="155">
        <f t="shared" ca="1" si="3"/>
        <v>4604132.8</v>
      </c>
      <c r="M18" s="155">
        <f t="shared" ca="1" si="1"/>
        <v>4601024</v>
      </c>
      <c r="N18" s="447" t="b">
        <v>0</v>
      </c>
    </row>
    <row r="19" spans="1:14" ht="21">
      <c r="B19" s="433" t="s">
        <v>621</v>
      </c>
      <c r="C19" s="394">
        <v>45307</v>
      </c>
      <c r="D19" s="433" t="s">
        <v>591</v>
      </c>
      <c r="E19" s="433" t="s">
        <v>595</v>
      </c>
      <c r="F19" s="434">
        <v>112285</v>
      </c>
      <c r="G19" s="434" t="s">
        <v>599</v>
      </c>
      <c r="H19" s="433" t="s">
        <v>622</v>
      </c>
      <c r="I19" s="155">
        <v>984528</v>
      </c>
      <c r="J19" s="434">
        <f t="shared" ca="1" si="0"/>
        <v>13</v>
      </c>
      <c r="K19" s="155">
        <f t="shared" si="2"/>
        <v>24613.200000000001</v>
      </c>
      <c r="L19" s="155">
        <f t="shared" ca="1" si="3"/>
        <v>12823477.199999999</v>
      </c>
      <c r="M19" s="155">
        <f t="shared" ca="1" si="1"/>
        <v>12798864</v>
      </c>
      <c r="N19" s="447" t="b">
        <v>0</v>
      </c>
    </row>
    <row r="20" spans="1:14" ht="21">
      <c r="B20" s="433" t="s">
        <v>623</v>
      </c>
      <c r="C20" s="394">
        <v>45308</v>
      </c>
      <c r="D20" s="433" t="s">
        <v>592</v>
      </c>
      <c r="E20" s="435" t="s">
        <v>598</v>
      </c>
      <c r="F20" s="434">
        <v>695425</v>
      </c>
      <c r="G20" s="434" t="s">
        <v>602</v>
      </c>
      <c r="H20" s="433" t="s">
        <v>624</v>
      </c>
      <c r="I20" s="155">
        <v>920785</v>
      </c>
      <c r="J20" s="434">
        <f t="shared" ca="1" si="0"/>
        <v>47</v>
      </c>
      <c r="K20" s="155">
        <f t="shared" si="2"/>
        <v>23019.625</v>
      </c>
      <c r="L20" s="155">
        <f t="shared" ca="1" si="3"/>
        <v>43299914.625</v>
      </c>
      <c r="M20" s="155">
        <f t="shared" ca="1" si="1"/>
        <v>43276895</v>
      </c>
      <c r="N20" s="447" t="b">
        <v>0</v>
      </c>
    </row>
    <row r="21" spans="1:14" ht="21">
      <c r="B21" s="433" t="s">
        <v>625</v>
      </c>
      <c r="C21" s="394">
        <v>45309</v>
      </c>
      <c r="D21" s="433" t="s">
        <v>589</v>
      </c>
      <c r="E21" s="433" t="s">
        <v>601</v>
      </c>
      <c r="F21" s="434">
        <v>125478</v>
      </c>
      <c r="G21" s="434" t="s">
        <v>594</v>
      </c>
      <c r="H21" s="433" t="s">
        <v>626</v>
      </c>
      <c r="I21" s="155">
        <v>632679</v>
      </c>
      <c r="J21" s="434">
        <f t="shared" ca="1" si="0"/>
        <v>41</v>
      </c>
      <c r="K21" s="155">
        <f t="shared" si="2"/>
        <v>15816.975</v>
      </c>
      <c r="L21" s="155">
        <f t="shared" ca="1" si="3"/>
        <v>25955655.975000001</v>
      </c>
      <c r="M21" s="155">
        <f t="shared" ca="1" si="1"/>
        <v>25939839</v>
      </c>
      <c r="N21" s="447" t="b">
        <v>1</v>
      </c>
    </row>
    <row r="22" spans="1:14" ht="21">
      <c r="B22" s="433" t="s">
        <v>627</v>
      </c>
      <c r="C22" s="394">
        <v>45310</v>
      </c>
      <c r="D22" s="433" t="s">
        <v>590</v>
      </c>
      <c r="E22" s="433" t="s">
        <v>604</v>
      </c>
      <c r="F22" s="434">
        <v>556688</v>
      </c>
      <c r="G22" s="434" t="s">
        <v>596</v>
      </c>
      <c r="H22" s="433" t="s">
        <v>628</v>
      </c>
      <c r="I22" s="155">
        <v>233117</v>
      </c>
      <c r="J22" s="434">
        <f t="shared" ca="1" si="0"/>
        <v>33</v>
      </c>
      <c r="K22" s="155">
        <f t="shared" si="2"/>
        <v>5827.9250000000002</v>
      </c>
      <c r="L22" s="155">
        <f t="shared" ca="1" si="3"/>
        <v>7698688.9249999998</v>
      </c>
      <c r="M22" s="155">
        <f t="shared" ca="1" si="1"/>
        <v>7692861</v>
      </c>
      <c r="N22" s="447" t="b">
        <v>1</v>
      </c>
    </row>
    <row r="23" spans="1:14" ht="21">
      <c r="B23" s="433" t="s">
        <v>629</v>
      </c>
      <c r="C23" s="394">
        <v>45311</v>
      </c>
      <c r="D23" s="433" t="s">
        <v>591</v>
      </c>
      <c r="E23" s="433" t="s">
        <v>593</v>
      </c>
      <c r="F23" s="434">
        <v>126589</v>
      </c>
      <c r="G23" s="434" t="s">
        <v>599</v>
      </c>
      <c r="H23" s="433" t="s">
        <v>630</v>
      </c>
      <c r="I23" s="155">
        <v>984960</v>
      </c>
      <c r="J23" s="434">
        <f t="shared" ca="1" si="0"/>
        <v>14</v>
      </c>
      <c r="K23" s="155">
        <f t="shared" si="2"/>
        <v>24624</v>
      </c>
      <c r="L23" s="155">
        <f t="shared" ca="1" si="3"/>
        <v>13814064</v>
      </c>
      <c r="M23" s="155">
        <f t="shared" ca="1" si="1"/>
        <v>13789440</v>
      </c>
      <c r="N23" s="447" t="b">
        <v>0</v>
      </c>
    </row>
    <row r="24" spans="1:14" ht="21">
      <c r="B24" s="433" t="s">
        <v>631</v>
      </c>
      <c r="C24" s="394">
        <v>45312</v>
      </c>
      <c r="D24" s="433" t="s">
        <v>592</v>
      </c>
      <c r="E24" s="433" t="s">
        <v>595</v>
      </c>
      <c r="F24" s="434">
        <v>852369</v>
      </c>
      <c r="G24" s="434" t="s">
        <v>602</v>
      </c>
      <c r="H24" s="433" t="s">
        <v>632</v>
      </c>
      <c r="I24" s="155">
        <v>646271</v>
      </c>
      <c r="J24" s="434">
        <f t="shared" ca="1" si="0"/>
        <v>37</v>
      </c>
      <c r="K24" s="155">
        <f t="shared" si="2"/>
        <v>16156.775000000001</v>
      </c>
      <c r="L24" s="155">
        <f t="shared" ca="1" si="3"/>
        <v>23928183.774999999</v>
      </c>
      <c r="M24" s="155">
        <f t="shared" ca="1" si="1"/>
        <v>23912027</v>
      </c>
      <c r="N24" s="447" t="b">
        <v>1</v>
      </c>
    </row>
    <row r="25" spans="1:14" ht="21">
      <c r="B25" s="433" t="s">
        <v>633</v>
      </c>
      <c r="C25" s="394">
        <v>45313</v>
      </c>
      <c r="D25" s="433" t="s">
        <v>590</v>
      </c>
      <c r="E25" s="435" t="s">
        <v>598</v>
      </c>
      <c r="F25" s="434">
        <v>112285</v>
      </c>
      <c r="G25" s="434" t="s">
        <v>596</v>
      </c>
      <c r="H25" s="433" t="s">
        <v>634</v>
      </c>
      <c r="I25" s="155">
        <v>214209</v>
      </c>
      <c r="J25" s="434">
        <f t="shared" ca="1" si="0"/>
        <v>13</v>
      </c>
      <c r="K25" s="155">
        <f t="shared" si="2"/>
        <v>5355.2250000000004</v>
      </c>
      <c r="L25" s="155">
        <f t="shared" ca="1" si="3"/>
        <v>2790072.2250000001</v>
      </c>
      <c r="M25" s="155">
        <f t="shared" ca="1" si="1"/>
        <v>2784717</v>
      </c>
      <c r="N25" s="447" t="b">
        <v>1</v>
      </c>
    </row>
    <row r="26" spans="1:14" ht="21">
      <c r="B26" s="433" t="s">
        <v>635</v>
      </c>
      <c r="C26" s="394">
        <v>45314</v>
      </c>
      <c r="D26" s="433" t="s">
        <v>591</v>
      </c>
      <c r="E26" s="433" t="s">
        <v>601</v>
      </c>
      <c r="F26" s="434">
        <v>852369</v>
      </c>
      <c r="G26" s="434" t="s">
        <v>599</v>
      </c>
      <c r="H26" s="433" t="s">
        <v>636</v>
      </c>
      <c r="I26" s="155">
        <v>727783</v>
      </c>
      <c r="J26" s="434">
        <f t="shared" ca="1" si="0"/>
        <v>16</v>
      </c>
      <c r="K26" s="155">
        <f t="shared" si="2"/>
        <v>18194.575000000001</v>
      </c>
      <c r="L26" s="155">
        <f t="shared" ca="1" si="3"/>
        <v>11662722.574999999</v>
      </c>
      <c r="M26" s="155">
        <f t="shared" ca="1" si="1"/>
        <v>11644528</v>
      </c>
      <c r="N26" s="447" t="b">
        <v>0</v>
      </c>
    </row>
    <row r="27" spans="1:14" ht="21">
      <c r="B27" s="433" t="s">
        <v>637</v>
      </c>
      <c r="C27" s="394">
        <v>45315</v>
      </c>
      <c r="D27" s="433" t="s">
        <v>592</v>
      </c>
      <c r="E27" s="433" t="s">
        <v>604</v>
      </c>
      <c r="F27" s="434">
        <v>112285</v>
      </c>
      <c r="G27" s="434" t="s">
        <v>602</v>
      </c>
      <c r="H27" s="433" t="s">
        <v>638</v>
      </c>
      <c r="I27" s="155">
        <v>827213</v>
      </c>
      <c r="J27" s="434">
        <f t="shared" ca="1" si="0"/>
        <v>47</v>
      </c>
      <c r="K27" s="155">
        <f t="shared" si="2"/>
        <v>20680.325000000001</v>
      </c>
      <c r="L27" s="155">
        <f t="shared" ca="1" si="3"/>
        <v>38899691.325000003</v>
      </c>
      <c r="M27" s="155">
        <f t="shared" ca="1" si="1"/>
        <v>38879011</v>
      </c>
      <c r="N27" s="447" t="b">
        <v>1</v>
      </c>
    </row>
    <row r="28" spans="1:14" ht="21">
      <c r="B28" s="433" t="s">
        <v>639</v>
      </c>
      <c r="C28" s="394">
        <v>45316</v>
      </c>
      <c r="D28" s="433" t="s">
        <v>589</v>
      </c>
      <c r="E28" s="433" t="s">
        <v>604</v>
      </c>
      <c r="F28" s="434">
        <v>695425</v>
      </c>
      <c r="G28" s="434" t="s">
        <v>594</v>
      </c>
      <c r="H28" s="433" t="s">
        <v>640</v>
      </c>
      <c r="I28" s="155">
        <v>379962</v>
      </c>
      <c r="J28" s="434">
        <f t="shared" ca="1" si="0"/>
        <v>20</v>
      </c>
      <c r="K28" s="155">
        <f t="shared" si="2"/>
        <v>9499.0500000000011</v>
      </c>
      <c r="L28" s="155">
        <f t="shared" ca="1" si="3"/>
        <v>7608739.0499999998</v>
      </c>
      <c r="M28" s="155">
        <f t="shared" ca="1" si="1"/>
        <v>7599240</v>
      </c>
      <c r="N28" s="447" t="b">
        <v>0</v>
      </c>
    </row>
    <row r="29" spans="1:14" ht="21">
      <c r="A29" s="111"/>
      <c r="B29" s="433" t="s">
        <v>641</v>
      </c>
      <c r="C29" s="394">
        <v>45317</v>
      </c>
      <c r="D29" s="433" t="s">
        <v>590</v>
      </c>
      <c r="E29" s="433" t="s">
        <v>595</v>
      </c>
      <c r="F29" s="434">
        <v>125478</v>
      </c>
      <c r="G29" s="434" t="s">
        <v>596</v>
      </c>
      <c r="H29" s="433" t="s">
        <v>642</v>
      </c>
      <c r="I29" s="155">
        <v>899360</v>
      </c>
      <c r="J29" s="434">
        <f t="shared" ca="1" si="0"/>
        <v>40</v>
      </c>
      <c r="K29" s="155">
        <f t="shared" si="2"/>
        <v>22484</v>
      </c>
      <c r="L29" s="155">
        <f t="shared" ca="1" si="3"/>
        <v>35996884</v>
      </c>
      <c r="M29" s="155">
        <f t="shared" ca="1" si="1"/>
        <v>35974400</v>
      </c>
      <c r="N29" s="447" t="b">
        <v>0</v>
      </c>
    </row>
    <row r="30" spans="1:14" ht="21">
      <c r="B30" s="433" t="s">
        <v>643</v>
      </c>
      <c r="C30" s="394">
        <v>45318</v>
      </c>
      <c r="D30" s="433" t="s">
        <v>591</v>
      </c>
      <c r="E30" s="435" t="s">
        <v>598</v>
      </c>
      <c r="F30" s="434">
        <v>556688</v>
      </c>
      <c r="G30" s="434" t="s">
        <v>596</v>
      </c>
      <c r="H30" s="433" t="s">
        <v>628</v>
      </c>
      <c r="I30" s="155">
        <v>358368</v>
      </c>
      <c r="J30" s="434">
        <f t="shared" ca="1" si="0"/>
        <v>38</v>
      </c>
      <c r="K30" s="155">
        <f t="shared" si="2"/>
        <v>8959.2000000000007</v>
      </c>
      <c r="L30" s="155">
        <f t="shared" ca="1" si="3"/>
        <v>13626943.199999999</v>
      </c>
      <c r="M30" s="155">
        <f t="shared" ca="1" si="1"/>
        <v>13617984</v>
      </c>
      <c r="N30" s="447" t="b">
        <v>1</v>
      </c>
    </row>
    <row r="31" spans="1:14" ht="21">
      <c r="B31" s="433" t="s">
        <v>644</v>
      </c>
      <c r="C31" s="394">
        <v>45319</v>
      </c>
      <c r="D31" s="433" t="s">
        <v>592</v>
      </c>
      <c r="E31" s="433" t="s">
        <v>601</v>
      </c>
      <c r="F31" s="434">
        <v>126589</v>
      </c>
      <c r="G31" s="434" t="s">
        <v>599</v>
      </c>
      <c r="H31" s="433" t="s">
        <v>630</v>
      </c>
      <c r="I31" s="155">
        <v>181043</v>
      </c>
      <c r="J31" s="434">
        <f t="shared" ca="1" si="0"/>
        <v>12</v>
      </c>
      <c r="K31" s="155">
        <f t="shared" si="2"/>
        <v>4526.0749999999998</v>
      </c>
      <c r="L31" s="155">
        <f t="shared" ca="1" si="3"/>
        <v>2177042.0750000002</v>
      </c>
      <c r="M31" s="155">
        <f t="shared" ca="1" si="1"/>
        <v>2172516</v>
      </c>
      <c r="N31" s="447" t="b">
        <v>0</v>
      </c>
    </row>
    <row r="32" spans="1:14" ht="21">
      <c r="B32" s="433" t="s">
        <v>645</v>
      </c>
      <c r="C32" s="394">
        <v>45320</v>
      </c>
      <c r="D32" s="433" t="s">
        <v>590</v>
      </c>
      <c r="E32" s="433" t="s">
        <v>604</v>
      </c>
      <c r="F32" s="434">
        <v>112285</v>
      </c>
      <c r="G32" s="434" t="s">
        <v>602</v>
      </c>
      <c r="H32" s="433" t="s">
        <v>632</v>
      </c>
      <c r="I32" s="155">
        <v>120175</v>
      </c>
      <c r="J32" s="434">
        <f t="shared" ca="1" si="0"/>
        <v>34</v>
      </c>
      <c r="K32" s="155">
        <f t="shared" si="2"/>
        <v>3004.375</v>
      </c>
      <c r="L32" s="155">
        <f t="shared" ca="1" si="3"/>
        <v>4088954.375</v>
      </c>
      <c r="M32" s="155">
        <f t="shared" ca="1" si="1"/>
        <v>4085950</v>
      </c>
      <c r="N32" s="447" t="b">
        <v>1</v>
      </c>
    </row>
    <row r="33" spans="2:14" ht="21">
      <c r="B33" s="433" t="s">
        <v>646</v>
      </c>
      <c r="C33" s="394">
        <v>45321</v>
      </c>
      <c r="D33" s="433" t="s">
        <v>591</v>
      </c>
      <c r="E33" s="433" t="s">
        <v>593</v>
      </c>
      <c r="F33" s="434">
        <v>852369</v>
      </c>
      <c r="G33" s="434" t="s">
        <v>594</v>
      </c>
      <c r="H33" s="433" t="s">
        <v>634</v>
      </c>
      <c r="I33" s="155">
        <v>312789</v>
      </c>
      <c r="J33" s="434">
        <f t="shared" ca="1" si="0"/>
        <v>11</v>
      </c>
      <c r="K33" s="155">
        <f t="shared" si="2"/>
        <v>7819.7250000000004</v>
      </c>
      <c r="L33" s="155">
        <f t="shared" ca="1" si="3"/>
        <v>3448498.7250000001</v>
      </c>
      <c r="M33" s="155">
        <f t="shared" ca="1" si="1"/>
        <v>3440679</v>
      </c>
      <c r="N33" s="447" t="b">
        <v>1</v>
      </c>
    </row>
    <row r="34" spans="2:14" ht="21">
      <c r="B34" s="433"/>
      <c r="C34" s="394">
        <v>45294</v>
      </c>
      <c r="D34" s="433"/>
      <c r="E34" s="433"/>
      <c r="F34" s="434"/>
      <c r="G34" s="434"/>
      <c r="H34" s="433"/>
      <c r="I34" s="155"/>
      <c r="J34" s="434"/>
      <c r="K34" s="155"/>
      <c r="L34" s="155"/>
      <c r="M34" s="155"/>
    </row>
    <row r="35" spans="2:14" ht="21">
      <c r="B35" s="433"/>
      <c r="C35" s="394">
        <v>45295</v>
      </c>
      <c r="D35" s="433"/>
      <c r="E35" s="433"/>
      <c r="F35" s="434"/>
      <c r="G35" s="434"/>
      <c r="H35" s="433"/>
      <c r="I35" s="155"/>
      <c r="J35" s="434"/>
      <c r="K35" s="155"/>
      <c r="L35" s="155"/>
      <c r="M35" s="155"/>
    </row>
    <row r="36" spans="2:14" ht="21">
      <c r="B36" s="433"/>
      <c r="C36" s="394">
        <v>45296</v>
      </c>
      <c r="E36" s="433"/>
      <c r="F36" s="434"/>
      <c r="H36" s="433"/>
      <c r="I36" s="155"/>
      <c r="J36" s="434"/>
      <c r="K36" s="155"/>
      <c r="L36" s="155"/>
      <c r="M36" s="155"/>
    </row>
    <row r="37" spans="2:14" ht="21">
      <c r="B37" s="433"/>
      <c r="C37" s="394">
        <v>45297</v>
      </c>
      <c r="F37" s="434"/>
      <c r="H37" s="433"/>
      <c r="I37" s="155"/>
      <c r="J37" s="434"/>
      <c r="K37" s="155"/>
      <c r="L37" s="155"/>
      <c r="M37" s="155"/>
    </row>
    <row r="38" spans="2:14" ht="21">
      <c r="B38" s="433"/>
      <c r="C38" s="394">
        <v>45298</v>
      </c>
      <c r="H38" s="433"/>
      <c r="I38" s="155"/>
      <c r="J38" s="434"/>
      <c r="K38" s="155"/>
      <c r="L38" s="155"/>
      <c r="M38" s="155"/>
    </row>
    <row r="39" spans="2:14" ht="21">
      <c r="B39" s="433"/>
      <c r="C39" s="394">
        <v>45299</v>
      </c>
      <c r="H39" s="433"/>
      <c r="I39" s="155"/>
      <c r="J39" s="434"/>
      <c r="K39" s="155"/>
      <c r="L39" s="155"/>
      <c r="M39" s="155"/>
    </row>
    <row r="40" spans="2:14" ht="21">
      <c r="B40" s="433"/>
      <c r="C40" s="394">
        <v>45300</v>
      </c>
      <c r="H40" s="433"/>
      <c r="I40" s="155"/>
      <c r="J40" s="434"/>
      <c r="K40" s="155"/>
      <c r="L40" s="155"/>
      <c r="M40" s="155"/>
    </row>
    <row r="41" spans="2:14" ht="21">
      <c r="B41" s="433"/>
      <c r="C41" s="394">
        <v>45301</v>
      </c>
      <c r="H41" s="433"/>
      <c r="I41" s="155"/>
      <c r="J41" s="434"/>
      <c r="K41" s="155"/>
      <c r="L41" s="155"/>
      <c r="M41" s="155"/>
    </row>
    <row r="42" spans="2:14" ht="21">
      <c r="B42" s="433"/>
      <c r="C42" s="394">
        <v>45302</v>
      </c>
      <c r="H42" s="433"/>
      <c r="I42" s="155"/>
      <c r="J42" s="434"/>
      <c r="K42" s="155"/>
      <c r="L42" s="155"/>
      <c r="M42" s="155"/>
    </row>
    <row r="43" spans="2:14" ht="21">
      <c r="B43" s="433"/>
      <c r="C43" s="394">
        <v>45303</v>
      </c>
      <c r="H43" s="433"/>
      <c r="I43" s="155"/>
      <c r="J43" s="434"/>
      <c r="K43" s="155"/>
      <c r="L43" s="155"/>
      <c r="M43" s="155"/>
    </row>
    <row r="44" spans="2:14" ht="21">
      <c r="B44" s="433"/>
      <c r="C44" s="394">
        <v>45304</v>
      </c>
      <c r="H44" s="433"/>
      <c r="I44" s="155"/>
      <c r="J44" s="434"/>
      <c r="K44" s="155"/>
      <c r="L44" s="155"/>
      <c r="M44" s="155"/>
    </row>
    <row r="45" spans="2:14" ht="21">
      <c r="B45" s="433"/>
      <c r="C45" s="394">
        <v>45305</v>
      </c>
      <c r="H45" s="433"/>
      <c r="I45" s="155"/>
      <c r="J45" s="434"/>
      <c r="K45" s="155"/>
      <c r="L45" s="155"/>
      <c r="M45" s="155"/>
    </row>
    <row r="46" spans="2:14" ht="21">
      <c r="B46" s="433"/>
      <c r="C46" s="394">
        <v>45306</v>
      </c>
      <c r="H46" s="433"/>
      <c r="I46" s="155"/>
      <c r="J46" s="434"/>
      <c r="K46" s="155"/>
      <c r="L46" s="155"/>
      <c r="M46" s="155"/>
    </row>
    <row r="47" spans="2:14" ht="21">
      <c r="B47" s="433"/>
      <c r="C47" s="394">
        <v>45307</v>
      </c>
      <c r="H47" s="433"/>
      <c r="I47" s="155"/>
      <c r="J47" s="434"/>
      <c r="K47" s="155"/>
      <c r="L47" s="155"/>
      <c r="M47" s="155"/>
    </row>
    <row r="48" spans="2:14" ht="21">
      <c r="B48" s="433"/>
      <c r="C48" s="394">
        <v>45308</v>
      </c>
      <c r="H48" s="433"/>
      <c r="I48" s="155"/>
      <c r="J48" s="434"/>
      <c r="K48" s="155"/>
      <c r="L48" s="155"/>
      <c r="M48" s="155"/>
    </row>
    <row r="49" spans="1:14" ht="21">
      <c r="B49" s="433"/>
      <c r="C49" s="394">
        <v>45309</v>
      </c>
      <c r="H49" s="433"/>
      <c r="I49" s="155"/>
      <c r="J49" s="434"/>
      <c r="K49" s="155"/>
      <c r="L49" s="155"/>
      <c r="M49" s="155"/>
    </row>
    <row r="50" spans="1:14" ht="21">
      <c r="B50" s="433"/>
      <c r="C50" s="394">
        <v>45310</v>
      </c>
      <c r="H50" s="433"/>
      <c r="I50" s="155"/>
      <c r="J50" s="434"/>
      <c r="K50" s="155"/>
      <c r="L50" s="155"/>
      <c r="M50" s="155"/>
    </row>
    <row r="51" spans="1:14" ht="21">
      <c r="B51" s="433"/>
      <c r="C51" s="394">
        <v>45311</v>
      </c>
      <c r="H51" s="433"/>
      <c r="I51" s="155"/>
      <c r="J51" s="434"/>
      <c r="K51" s="155"/>
      <c r="L51" s="155"/>
      <c r="M51" s="155"/>
    </row>
    <row r="52" spans="1:14" ht="21">
      <c r="B52" s="433"/>
      <c r="C52" s="394">
        <v>45312</v>
      </c>
      <c r="H52" s="433"/>
      <c r="I52" s="155"/>
      <c r="J52" s="434"/>
      <c r="K52" s="155"/>
      <c r="L52" s="155"/>
      <c r="M52" s="155"/>
    </row>
    <row r="53" spans="1:14" ht="21">
      <c r="B53" s="433"/>
      <c r="C53" s="394">
        <v>45313</v>
      </c>
      <c r="H53" s="433"/>
      <c r="I53" s="155"/>
      <c r="K53" s="155"/>
      <c r="L53" s="155"/>
      <c r="M53" s="155"/>
    </row>
    <row r="54" spans="1:14" ht="21">
      <c r="B54" s="433"/>
      <c r="C54" s="394">
        <v>45314</v>
      </c>
      <c r="H54" s="433"/>
      <c r="I54" s="155"/>
      <c r="K54" s="155"/>
      <c r="L54" s="155"/>
      <c r="M54" s="155"/>
    </row>
    <row r="55" spans="1:14" ht="21">
      <c r="B55" s="433"/>
      <c r="C55" s="394">
        <v>45315</v>
      </c>
      <c r="H55" s="433"/>
      <c r="I55" s="155"/>
      <c r="K55" s="155"/>
      <c r="L55" s="155"/>
      <c r="M55" s="155"/>
    </row>
    <row r="56" spans="1:14" ht="21">
      <c r="B56" s="433"/>
      <c r="C56" s="394">
        <v>45316</v>
      </c>
      <c r="H56" s="433"/>
      <c r="I56" s="155"/>
      <c r="K56" s="155"/>
      <c r="L56" s="155"/>
      <c r="M56" s="155"/>
    </row>
    <row r="57" spans="1:14" ht="21">
      <c r="B57" s="433"/>
      <c r="C57" s="394">
        <v>45317</v>
      </c>
      <c r="H57" s="433"/>
      <c r="I57" s="155"/>
      <c r="K57" s="155"/>
      <c r="L57" s="155"/>
      <c r="M57" s="155"/>
    </row>
    <row r="58" spans="1:14" ht="21">
      <c r="B58" s="433"/>
      <c r="C58" s="394">
        <v>45318</v>
      </c>
      <c r="I58" s="155"/>
      <c r="K58" s="155"/>
      <c r="L58" s="155"/>
      <c r="M58" s="155"/>
    </row>
    <row r="59" spans="1:14" ht="21">
      <c r="B59" s="433"/>
      <c r="C59" s="394">
        <v>45319</v>
      </c>
      <c r="I59" s="155"/>
      <c r="K59" s="155"/>
      <c r="L59" s="155"/>
      <c r="M59" s="155"/>
    </row>
    <row r="60" spans="1:14" ht="21">
      <c r="B60" s="433"/>
      <c r="C60" s="394">
        <v>45320</v>
      </c>
      <c r="I60" s="155"/>
      <c r="K60" s="155"/>
      <c r="L60" s="155"/>
      <c r="M60" s="155"/>
    </row>
    <row r="61" spans="1:14" ht="21">
      <c r="B61" s="433"/>
      <c r="C61" s="394">
        <v>45321</v>
      </c>
      <c r="I61" s="155"/>
      <c r="K61" s="155"/>
      <c r="L61" s="155"/>
      <c r="M61" s="155"/>
    </row>
    <row r="62" spans="1:14" ht="21">
      <c r="B62" s="433"/>
    </row>
    <row r="63" spans="1:14"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</row>
    <row r="64" spans="1:14" ht="49.5" customHeight="1">
      <c r="A64" s="111"/>
      <c r="B64" s="1159" t="s">
        <v>913</v>
      </c>
      <c r="C64" s="1160"/>
      <c r="D64" s="1160"/>
      <c r="E64" s="1160"/>
      <c r="F64" s="1160"/>
      <c r="G64" s="1160"/>
      <c r="H64" s="1160"/>
      <c r="I64" s="1160"/>
      <c r="J64" s="1160"/>
      <c r="K64" s="1160"/>
      <c r="L64" s="1160"/>
      <c r="M64" s="1161"/>
      <c r="N64" s="112"/>
    </row>
    <row r="65" spans="2:13" ht="25.5">
      <c r="B65" s="483" t="s">
        <v>328</v>
      </c>
      <c r="C65" s="483" t="s">
        <v>577</v>
      </c>
      <c r="D65" s="484" t="s">
        <v>578</v>
      </c>
      <c r="E65" s="484" t="s">
        <v>579</v>
      </c>
      <c r="F65" s="485" t="s">
        <v>580</v>
      </c>
      <c r="G65" s="486" t="s">
        <v>581</v>
      </c>
      <c r="H65" s="494" t="s">
        <v>582</v>
      </c>
      <c r="I65" s="483" t="s">
        <v>583</v>
      </c>
      <c r="J65" s="487" t="s">
        <v>584</v>
      </c>
      <c r="K65" s="488" t="s">
        <v>585</v>
      </c>
      <c r="L65" s="487" t="s">
        <v>586</v>
      </c>
      <c r="M65" s="489" t="s">
        <v>587</v>
      </c>
    </row>
    <row r="66" spans="2:13" ht="25.5">
      <c r="B66" s="490" t="s">
        <v>302</v>
      </c>
      <c r="C66" s="491">
        <v>45292</v>
      </c>
      <c r="D66" s="478" t="s">
        <v>589</v>
      </c>
      <c r="E66" s="478" t="s">
        <v>593</v>
      </c>
      <c r="F66" s="490">
        <v>125478</v>
      </c>
      <c r="G66" s="490" t="s">
        <v>594</v>
      </c>
      <c r="H66" s="478" t="s">
        <v>555</v>
      </c>
      <c r="I66" s="492">
        <v>377222</v>
      </c>
      <c r="J66" s="490">
        <f ca="1">RANDBETWEEN(10,50)</f>
        <v>10</v>
      </c>
      <c r="K66" s="492">
        <f>I66*2.5%</f>
        <v>9430.5500000000011</v>
      </c>
      <c r="L66" s="492">
        <f ca="1">(I66*J66)+K66</f>
        <v>3781650.55</v>
      </c>
      <c r="M66" s="492">
        <f ca="1">L66-K66</f>
        <v>3772220</v>
      </c>
    </row>
    <row r="67" spans="2:13" ht="25.5">
      <c r="B67" s="490" t="s">
        <v>304</v>
      </c>
      <c r="C67" s="491">
        <v>45293</v>
      </c>
      <c r="D67" s="478" t="s">
        <v>590</v>
      </c>
      <c r="E67" s="478" t="s">
        <v>595</v>
      </c>
      <c r="F67" s="490">
        <v>556688</v>
      </c>
      <c r="G67" s="490" t="s">
        <v>596</v>
      </c>
      <c r="H67" s="478" t="s">
        <v>597</v>
      </c>
      <c r="I67" s="492">
        <v>758548</v>
      </c>
      <c r="J67" s="490">
        <f ca="1">RANDBETWEEN(10,50)</f>
        <v>18</v>
      </c>
      <c r="K67" s="492">
        <f>I67*2.5%</f>
        <v>18963.7</v>
      </c>
      <c r="L67" s="492">
        <f ca="1">(I67*J67)+K67</f>
        <v>13672827.699999999</v>
      </c>
      <c r="M67" s="492">
        <f ca="1">L67-K67</f>
        <v>13653864</v>
      </c>
    </row>
    <row r="68" spans="2:13" ht="25.5">
      <c r="B68" s="490" t="s">
        <v>306</v>
      </c>
      <c r="C68" s="491">
        <v>45294</v>
      </c>
      <c r="D68" s="478" t="s">
        <v>591</v>
      </c>
      <c r="E68" s="493" t="s">
        <v>598</v>
      </c>
      <c r="F68" s="490">
        <v>126589</v>
      </c>
      <c r="G68" s="490" t="s">
        <v>599</v>
      </c>
      <c r="H68" s="478" t="s">
        <v>600</v>
      </c>
      <c r="I68" s="492">
        <v>952608</v>
      </c>
      <c r="J68" s="490">
        <f ca="1">RANDBETWEEN(10,50)</f>
        <v>13</v>
      </c>
      <c r="K68" s="492">
        <f>I68*2.5%</f>
        <v>23815.200000000001</v>
      </c>
      <c r="L68" s="492">
        <f ca="1">(I68*J68)+K68</f>
        <v>12407719.199999999</v>
      </c>
      <c r="M68" s="492">
        <f ca="1">L68-K68</f>
        <v>12383904</v>
      </c>
    </row>
    <row r="69" spans="2:13" ht="25.5">
      <c r="B69" s="490" t="s">
        <v>308</v>
      </c>
      <c r="C69" s="491">
        <v>45295</v>
      </c>
      <c r="D69" s="478" t="s">
        <v>592</v>
      </c>
      <c r="E69" s="478" t="s">
        <v>601</v>
      </c>
      <c r="F69" s="490">
        <v>852369</v>
      </c>
      <c r="G69" s="490" t="s">
        <v>602</v>
      </c>
      <c r="H69" s="478" t="s">
        <v>603</v>
      </c>
      <c r="I69" s="492">
        <v>277606</v>
      </c>
      <c r="J69" s="490">
        <f ca="1">RANDBETWEEN(10,50)</f>
        <v>33</v>
      </c>
      <c r="K69" s="492">
        <f>I69*2.5%</f>
        <v>6940.1500000000005</v>
      </c>
      <c r="L69" s="492">
        <f ca="1">(I69*J69)+K69</f>
        <v>9167938.1500000004</v>
      </c>
      <c r="M69" s="492">
        <f ca="1">L69-K69</f>
        <v>9160998</v>
      </c>
    </row>
    <row r="70" spans="2:13" ht="25.5">
      <c r="B70" s="490" t="s">
        <v>310</v>
      </c>
      <c r="C70" s="491">
        <v>45296</v>
      </c>
      <c r="D70" s="478" t="s">
        <v>589</v>
      </c>
      <c r="E70" s="478" t="s">
        <v>604</v>
      </c>
      <c r="F70" s="490">
        <v>112285</v>
      </c>
      <c r="G70" s="490" t="s">
        <v>594</v>
      </c>
      <c r="H70" s="478" t="s">
        <v>605</v>
      </c>
      <c r="I70" s="492">
        <v>240519</v>
      </c>
      <c r="J70" s="490">
        <f ca="1">RANDBETWEEN(10,50)</f>
        <v>23</v>
      </c>
      <c r="K70" s="492">
        <f>I70*2.5%</f>
        <v>6012.9750000000004</v>
      </c>
      <c r="L70" s="492">
        <f ca="1">(I70*J70)+K70</f>
        <v>5537949.9749999996</v>
      </c>
      <c r="M70" s="492">
        <f ca="1">L70-K70</f>
        <v>5531937</v>
      </c>
    </row>
    <row r="71" spans="2:13" ht="25.5">
      <c r="B71" s="490" t="s">
        <v>312</v>
      </c>
      <c r="C71" s="491">
        <v>45297</v>
      </c>
      <c r="D71" s="478" t="s">
        <v>590</v>
      </c>
      <c r="E71" s="478" t="s">
        <v>593</v>
      </c>
      <c r="F71" s="490">
        <v>695425</v>
      </c>
      <c r="G71" s="490" t="s">
        <v>596</v>
      </c>
      <c r="H71" s="478" t="s">
        <v>606</v>
      </c>
      <c r="I71" s="492">
        <v>790560</v>
      </c>
      <c r="J71" s="490">
        <f ca="1">RANDBETWEEN(10,50)</f>
        <v>17</v>
      </c>
      <c r="K71" s="492">
        <f>I71*2.5%</f>
        <v>19764</v>
      </c>
      <c r="L71" s="492">
        <f ca="1">(I71*J71)+K71</f>
        <v>13459284</v>
      </c>
      <c r="M71" s="492">
        <f ca="1">L71-K71</f>
        <v>13439520</v>
      </c>
    </row>
    <row r="72" spans="2:13" ht="25.5">
      <c r="B72" s="490" t="s">
        <v>314</v>
      </c>
      <c r="C72" s="491">
        <v>45298</v>
      </c>
      <c r="D72" s="478" t="s">
        <v>591</v>
      </c>
      <c r="E72" s="478" t="s">
        <v>595</v>
      </c>
      <c r="F72" s="490">
        <v>125478</v>
      </c>
      <c r="G72" s="490" t="s">
        <v>599</v>
      </c>
      <c r="H72" s="478" t="s">
        <v>607</v>
      </c>
      <c r="I72" s="492">
        <v>395943</v>
      </c>
      <c r="J72" s="490">
        <f ca="1">RANDBETWEEN(10,50)</f>
        <v>12</v>
      </c>
      <c r="K72" s="492">
        <f>I72*2.5%</f>
        <v>9898.5750000000007</v>
      </c>
      <c r="L72" s="492">
        <f ca="1">(I72*J72)+K72</f>
        <v>4761214.5750000002</v>
      </c>
      <c r="M72" s="492">
        <f ca="1">L72-K72</f>
        <v>4751316</v>
      </c>
    </row>
    <row r="73" spans="2:13" ht="25.5">
      <c r="B73" s="490" t="s">
        <v>316</v>
      </c>
      <c r="C73" s="491">
        <v>45299</v>
      </c>
      <c r="D73" s="478" t="s">
        <v>592</v>
      </c>
      <c r="E73" s="493" t="s">
        <v>598</v>
      </c>
      <c r="F73" s="490">
        <v>556688</v>
      </c>
      <c r="G73" s="490" t="s">
        <v>602</v>
      </c>
      <c r="H73" s="478" t="s">
        <v>608</v>
      </c>
      <c r="I73" s="492">
        <v>898464</v>
      </c>
      <c r="J73" s="490">
        <f ca="1">RANDBETWEEN(10,50)</f>
        <v>25</v>
      </c>
      <c r="K73" s="492">
        <f>I73*2.5%</f>
        <v>22461.600000000002</v>
      </c>
      <c r="L73" s="492">
        <f ca="1">(I73*J73)+K73</f>
        <v>22484061.600000001</v>
      </c>
      <c r="M73" s="492">
        <f ca="1">L73-K73</f>
        <v>22461600</v>
      </c>
    </row>
    <row r="74" spans="2:13" ht="25.5">
      <c r="B74" s="490" t="s">
        <v>319</v>
      </c>
      <c r="C74" s="491">
        <v>45300</v>
      </c>
      <c r="D74" s="478" t="s">
        <v>590</v>
      </c>
      <c r="E74" s="478" t="s">
        <v>601</v>
      </c>
      <c r="F74" s="490">
        <v>126589</v>
      </c>
      <c r="G74" s="490" t="s">
        <v>596</v>
      </c>
      <c r="H74" s="478" t="s">
        <v>609</v>
      </c>
      <c r="I74" s="492">
        <v>468281</v>
      </c>
      <c r="J74" s="490">
        <f ca="1">RANDBETWEEN(10,50)</f>
        <v>27</v>
      </c>
      <c r="K74" s="492">
        <f>I74*2.5%</f>
        <v>11707.025000000001</v>
      </c>
      <c r="L74" s="492">
        <f ca="1">(I74*J74)+K74</f>
        <v>12655294.025</v>
      </c>
      <c r="M74" s="492">
        <f ca="1">L74-K74</f>
        <v>12643587</v>
      </c>
    </row>
    <row r="75" spans="2:13" ht="25.5">
      <c r="B75" s="490" t="s">
        <v>322</v>
      </c>
      <c r="C75" s="491">
        <v>45301</v>
      </c>
      <c r="D75" s="478" t="s">
        <v>591</v>
      </c>
      <c r="E75" s="478" t="s">
        <v>604</v>
      </c>
      <c r="F75" s="490">
        <v>852369</v>
      </c>
      <c r="G75" s="490" t="s">
        <v>599</v>
      </c>
      <c r="H75" s="478" t="s">
        <v>610</v>
      </c>
      <c r="I75" s="492">
        <v>316522</v>
      </c>
      <c r="J75" s="490">
        <f ca="1">RANDBETWEEN(10,50)</f>
        <v>13</v>
      </c>
      <c r="K75" s="492">
        <f>I75*2.5%</f>
        <v>7913.05</v>
      </c>
      <c r="L75" s="492">
        <f ca="1">(I75*J75)+K75</f>
        <v>4122699.05</v>
      </c>
      <c r="M75" s="492">
        <f ca="1">L75-K75</f>
        <v>4114786</v>
      </c>
    </row>
    <row r="76" spans="2:13" ht="25.5">
      <c r="B76" s="490" t="s">
        <v>611</v>
      </c>
      <c r="C76" s="491">
        <v>45302</v>
      </c>
      <c r="D76" s="478" t="s">
        <v>592</v>
      </c>
      <c r="E76" s="478" t="s">
        <v>593</v>
      </c>
      <c r="F76" s="490">
        <v>112285</v>
      </c>
      <c r="G76" s="490" t="s">
        <v>602</v>
      </c>
      <c r="H76" s="478" t="s">
        <v>612</v>
      </c>
      <c r="I76" s="492">
        <v>295421</v>
      </c>
      <c r="J76" s="490">
        <f ca="1">RANDBETWEEN(10,50)</f>
        <v>39</v>
      </c>
      <c r="K76" s="492">
        <f>I76*2.5%</f>
        <v>7385.5250000000005</v>
      </c>
      <c r="L76" s="492">
        <f ca="1">(I76*J76)+K76</f>
        <v>11528804.525</v>
      </c>
      <c r="M76" s="492">
        <f ca="1">L76-K76</f>
        <v>11521419</v>
      </c>
    </row>
    <row r="77" spans="2:13" ht="25.5">
      <c r="B77" s="490" t="s">
        <v>613</v>
      </c>
      <c r="C77" s="491">
        <v>45303</v>
      </c>
      <c r="D77" s="478" t="s">
        <v>589</v>
      </c>
      <c r="E77" s="478" t="s">
        <v>595</v>
      </c>
      <c r="F77" s="490">
        <v>695425</v>
      </c>
      <c r="G77" s="490" t="s">
        <v>594</v>
      </c>
      <c r="H77" s="478" t="s">
        <v>614</v>
      </c>
      <c r="I77" s="492">
        <v>736073</v>
      </c>
      <c r="J77" s="490">
        <f ca="1">RANDBETWEEN(10,50)</f>
        <v>17</v>
      </c>
      <c r="K77" s="492">
        <f>I77*2.5%</f>
        <v>18401.825000000001</v>
      </c>
      <c r="L77" s="492">
        <f ca="1">(I77*J77)+K77</f>
        <v>12531642.824999999</v>
      </c>
      <c r="M77" s="492">
        <f ca="1">L77-K77</f>
        <v>12513241</v>
      </c>
    </row>
    <row r="78" spans="2:13" ht="25.5">
      <c r="B78" s="490" t="s">
        <v>615</v>
      </c>
      <c r="C78" s="491">
        <v>45304</v>
      </c>
      <c r="D78" s="478" t="s">
        <v>590</v>
      </c>
      <c r="E78" s="493" t="s">
        <v>598</v>
      </c>
      <c r="F78" s="490">
        <v>556688</v>
      </c>
      <c r="G78" s="490" t="s">
        <v>596</v>
      </c>
      <c r="H78" s="478" t="s">
        <v>616</v>
      </c>
      <c r="I78" s="492">
        <v>692982</v>
      </c>
      <c r="J78" s="490">
        <f ca="1">RANDBETWEEN(10,50)</f>
        <v>18</v>
      </c>
      <c r="K78" s="492">
        <f>I78*2.5%</f>
        <v>17324.55</v>
      </c>
      <c r="L78" s="492">
        <f ca="1">(I78*J78)+K78</f>
        <v>12491000.550000001</v>
      </c>
      <c r="M78" s="492">
        <f ca="1">L78-K78</f>
        <v>12473676</v>
      </c>
    </row>
    <row r="79" spans="2:13" ht="25.5">
      <c r="B79" s="490" t="s">
        <v>617</v>
      </c>
      <c r="C79" s="491">
        <v>45305</v>
      </c>
      <c r="D79" s="478" t="s">
        <v>591</v>
      </c>
      <c r="E79" s="478" t="s">
        <v>601</v>
      </c>
      <c r="F79" s="490">
        <v>126589</v>
      </c>
      <c r="G79" s="490" t="s">
        <v>599</v>
      </c>
      <c r="H79" s="478" t="s">
        <v>618</v>
      </c>
      <c r="I79" s="492">
        <v>165551</v>
      </c>
      <c r="J79" s="490">
        <f ca="1">RANDBETWEEN(10,50)</f>
        <v>24</v>
      </c>
      <c r="K79" s="492">
        <f>I79*2.5%</f>
        <v>4138.7750000000005</v>
      </c>
      <c r="L79" s="492">
        <f ca="1">(I79*J79)+K79</f>
        <v>3977362.7749999999</v>
      </c>
      <c r="M79" s="492">
        <f ca="1">L79-K79</f>
        <v>3973224</v>
      </c>
    </row>
    <row r="80" spans="2:13" ht="25.5">
      <c r="B80" s="490" t="s">
        <v>619</v>
      </c>
      <c r="C80" s="491">
        <v>45306</v>
      </c>
      <c r="D80" s="478" t="s">
        <v>590</v>
      </c>
      <c r="E80" s="478" t="s">
        <v>604</v>
      </c>
      <c r="F80" s="490">
        <v>852369</v>
      </c>
      <c r="G80" s="490" t="s">
        <v>596</v>
      </c>
      <c r="H80" s="478" t="s">
        <v>620</v>
      </c>
      <c r="I80" s="492">
        <v>124352</v>
      </c>
      <c r="J80" s="490">
        <f ca="1">RANDBETWEEN(10,50)</f>
        <v>34</v>
      </c>
      <c r="K80" s="492">
        <f>I80*2.5%</f>
        <v>3108.8</v>
      </c>
      <c r="L80" s="492">
        <f ca="1">(I80*J80)+K80</f>
        <v>4231076.8</v>
      </c>
      <c r="M80" s="492">
        <f ca="1">L80-K80</f>
        <v>4227968</v>
      </c>
    </row>
    <row r="81" spans="2:13" ht="25.5">
      <c r="B81" s="490" t="s">
        <v>621</v>
      </c>
      <c r="C81" s="491">
        <v>45307</v>
      </c>
      <c r="D81" s="478" t="s">
        <v>591</v>
      </c>
      <c r="E81" s="478" t="s">
        <v>595</v>
      </c>
      <c r="F81" s="490">
        <v>112285</v>
      </c>
      <c r="G81" s="490" t="s">
        <v>599</v>
      </c>
      <c r="H81" s="478" t="s">
        <v>622</v>
      </c>
      <c r="I81" s="492">
        <v>984528</v>
      </c>
      <c r="J81" s="490">
        <f ca="1">RANDBETWEEN(10,50)</f>
        <v>24</v>
      </c>
      <c r="K81" s="492">
        <f>I81*2.5%</f>
        <v>24613.200000000001</v>
      </c>
      <c r="L81" s="492">
        <f ca="1">(I81*J81)+K81</f>
        <v>23653285.199999999</v>
      </c>
      <c r="M81" s="492">
        <f ca="1">L81-K81</f>
        <v>23628672</v>
      </c>
    </row>
    <row r="82" spans="2:13" ht="25.5">
      <c r="B82" s="490" t="s">
        <v>623</v>
      </c>
      <c r="C82" s="491">
        <v>45308</v>
      </c>
      <c r="D82" s="478" t="s">
        <v>592</v>
      </c>
      <c r="E82" s="493" t="s">
        <v>598</v>
      </c>
      <c r="F82" s="490">
        <v>695425</v>
      </c>
      <c r="G82" s="490" t="s">
        <v>602</v>
      </c>
      <c r="H82" s="478" t="s">
        <v>624</v>
      </c>
      <c r="I82" s="492">
        <v>920785</v>
      </c>
      <c r="J82" s="490">
        <f ca="1">RANDBETWEEN(10,50)</f>
        <v>21</v>
      </c>
      <c r="K82" s="492">
        <f>I82*2.5%</f>
        <v>23019.625</v>
      </c>
      <c r="L82" s="492">
        <f ca="1">(I82*J82)+K82</f>
        <v>19359504.625</v>
      </c>
      <c r="M82" s="492">
        <f ca="1">L82-K82</f>
        <v>19336485</v>
      </c>
    </row>
    <row r="83" spans="2:13" ht="25.5">
      <c r="B83" s="490" t="s">
        <v>625</v>
      </c>
      <c r="C83" s="491">
        <v>45309</v>
      </c>
      <c r="D83" s="478" t="s">
        <v>589</v>
      </c>
      <c r="E83" s="478" t="s">
        <v>601</v>
      </c>
      <c r="F83" s="490">
        <v>125478</v>
      </c>
      <c r="G83" s="490" t="s">
        <v>594</v>
      </c>
      <c r="H83" s="478" t="s">
        <v>626</v>
      </c>
      <c r="I83" s="492">
        <v>632679</v>
      </c>
      <c r="J83" s="490">
        <f ca="1">RANDBETWEEN(10,50)</f>
        <v>28</v>
      </c>
      <c r="K83" s="492">
        <f>I83*2.5%</f>
        <v>15816.975</v>
      </c>
      <c r="L83" s="492">
        <f ca="1">(I83*J83)+K83</f>
        <v>17730828.975000001</v>
      </c>
      <c r="M83" s="492">
        <f ca="1">L83-K83</f>
        <v>17715012</v>
      </c>
    </row>
    <row r="84" spans="2:13" ht="25.5">
      <c r="B84" s="490" t="s">
        <v>627</v>
      </c>
      <c r="C84" s="491">
        <v>45310</v>
      </c>
      <c r="D84" s="478" t="s">
        <v>590</v>
      </c>
      <c r="E84" s="478" t="s">
        <v>604</v>
      </c>
      <c r="F84" s="490">
        <v>556688</v>
      </c>
      <c r="G84" s="490" t="s">
        <v>596</v>
      </c>
      <c r="H84" s="478" t="s">
        <v>628</v>
      </c>
      <c r="I84" s="492">
        <v>233117</v>
      </c>
      <c r="J84" s="490">
        <f ca="1">RANDBETWEEN(10,50)</f>
        <v>24</v>
      </c>
      <c r="K84" s="492">
        <f>I84*2.5%</f>
        <v>5827.9250000000002</v>
      </c>
      <c r="L84" s="492">
        <f ca="1">(I84*J84)+K84</f>
        <v>5600635.9249999998</v>
      </c>
      <c r="M84" s="492">
        <f ca="1">L84-K84</f>
        <v>5594808</v>
      </c>
    </row>
    <row r="85" spans="2:13" ht="25.5">
      <c r="B85" s="490" t="s">
        <v>629</v>
      </c>
      <c r="C85" s="491">
        <v>45311</v>
      </c>
      <c r="D85" s="478" t="s">
        <v>591</v>
      </c>
      <c r="E85" s="478" t="s">
        <v>593</v>
      </c>
      <c r="F85" s="490">
        <v>126589</v>
      </c>
      <c r="G85" s="490" t="s">
        <v>599</v>
      </c>
      <c r="H85" s="478" t="s">
        <v>630</v>
      </c>
      <c r="I85" s="492">
        <v>984960</v>
      </c>
      <c r="J85" s="490">
        <f ca="1">RANDBETWEEN(10,50)</f>
        <v>20</v>
      </c>
      <c r="K85" s="492">
        <f>I85*2.5%</f>
        <v>24624</v>
      </c>
      <c r="L85" s="492">
        <f ca="1">(I85*J85)+K85</f>
        <v>19723824</v>
      </c>
      <c r="M85" s="492">
        <f ca="1">L85-K85</f>
        <v>19699200</v>
      </c>
    </row>
    <row r="86" spans="2:13" ht="25.5">
      <c r="B86" s="490" t="s">
        <v>631</v>
      </c>
      <c r="C86" s="491">
        <v>45312</v>
      </c>
      <c r="D86" s="478" t="s">
        <v>592</v>
      </c>
      <c r="E86" s="478" t="s">
        <v>595</v>
      </c>
      <c r="F86" s="490">
        <v>852369</v>
      </c>
      <c r="G86" s="490" t="s">
        <v>602</v>
      </c>
      <c r="H86" s="478" t="s">
        <v>632</v>
      </c>
      <c r="I86" s="492">
        <v>646271</v>
      </c>
      <c r="J86" s="490">
        <f ca="1">RANDBETWEEN(10,50)</f>
        <v>49</v>
      </c>
      <c r="K86" s="492">
        <f>I86*2.5%</f>
        <v>16156.775000000001</v>
      </c>
      <c r="L86" s="492">
        <f ca="1">(I86*J86)+K86</f>
        <v>31683435.774999999</v>
      </c>
      <c r="M86" s="492">
        <f ca="1">L86-K86</f>
        <v>31667279</v>
      </c>
    </row>
    <row r="87" spans="2:13" ht="25.5">
      <c r="B87" s="490" t="s">
        <v>633</v>
      </c>
      <c r="C87" s="491">
        <v>45313</v>
      </c>
      <c r="D87" s="478" t="s">
        <v>590</v>
      </c>
      <c r="E87" s="493" t="s">
        <v>598</v>
      </c>
      <c r="F87" s="490">
        <v>112285</v>
      </c>
      <c r="G87" s="490" t="s">
        <v>596</v>
      </c>
      <c r="H87" s="478" t="s">
        <v>634</v>
      </c>
      <c r="I87" s="492">
        <v>214209</v>
      </c>
      <c r="J87" s="490">
        <f ca="1">RANDBETWEEN(10,50)</f>
        <v>29</v>
      </c>
      <c r="K87" s="492">
        <f>I87*2.5%</f>
        <v>5355.2250000000004</v>
      </c>
      <c r="L87" s="492">
        <f ca="1">(I87*J87)+K87</f>
        <v>6217416.2249999996</v>
      </c>
      <c r="M87" s="492">
        <f ca="1">L87-K87</f>
        <v>6212061</v>
      </c>
    </row>
    <row r="88" spans="2:13" ht="25.5">
      <c r="B88" s="490" t="s">
        <v>635</v>
      </c>
      <c r="C88" s="491">
        <v>45314</v>
      </c>
      <c r="D88" s="478" t="s">
        <v>591</v>
      </c>
      <c r="E88" s="478" t="s">
        <v>601</v>
      </c>
      <c r="F88" s="490">
        <v>852369</v>
      </c>
      <c r="G88" s="490" t="s">
        <v>599</v>
      </c>
      <c r="H88" s="478" t="s">
        <v>636</v>
      </c>
      <c r="I88" s="492">
        <v>727783</v>
      </c>
      <c r="J88" s="490">
        <f ca="1">RANDBETWEEN(10,50)</f>
        <v>13</v>
      </c>
      <c r="K88" s="492">
        <f>I88*2.5%</f>
        <v>18194.575000000001</v>
      </c>
      <c r="L88" s="492">
        <f ca="1">(I88*J88)+K88</f>
        <v>9479373.5749999993</v>
      </c>
      <c r="M88" s="492">
        <f ca="1">L88-K88</f>
        <v>9461179</v>
      </c>
    </row>
    <row r="89" spans="2:13" ht="25.5">
      <c r="B89" s="490" t="s">
        <v>637</v>
      </c>
      <c r="C89" s="491">
        <v>45315</v>
      </c>
      <c r="D89" s="478" t="s">
        <v>592</v>
      </c>
      <c r="E89" s="478" t="s">
        <v>604</v>
      </c>
      <c r="F89" s="490">
        <v>112285</v>
      </c>
      <c r="G89" s="490" t="s">
        <v>602</v>
      </c>
      <c r="H89" s="478" t="s">
        <v>638</v>
      </c>
      <c r="I89" s="492">
        <v>827213</v>
      </c>
      <c r="J89" s="490">
        <f ca="1">RANDBETWEEN(10,50)</f>
        <v>35</v>
      </c>
      <c r="K89" s="492">
        <f>I89*2.5%</f>
        <v>20680.325000000001</v>
      </c>
      <c r="L89" s="492">
        <f ca="1">(I89*J89)+K89</f>
        <v>28973135.324999999</v>
      </c>
      <c r="M89" s="492">
        <f ca="1">L89-K89</f>
        <v>28952455</v>
      </c>
    </row>
    <row r="90" spans="2:13" ht="25.5">
      <c r="B90" s="490" t="s">
        <v>639</v>
      </c>
      <c r="C90" s="491">
        <v>45316</v>
      </c>
      <c r="D90" s="478" t="s">
        <v>589</v>
      </c>
      <c r="E90" s="478" t="s">
        <v>604</v>
      </c>
      <c r="F90" s="490">
        <v>695425</v>
      </c>
      <c r="G90" s="490" t="s">
        <v>594</v>
      </c>
      <c r="H90" s="478" t="s">
        <v>640</v>
      </c>
      <c r="I90" s="492">
        <v>379962</v>
      </c>
      <c r="J90" s="490">
        <f ca="1">RANDBETWEEN(10,50)</f>
        <v>33</v>
      </c>
      <c r="K90" s="492">
        <f>I90*2.5%</f>
        <v>9499.0500000000011</v>
      </c>
      <c r="L90" s="492">
        <f ca="1">(I90*J90)+K90</f>
        <v>12548245.050000001</v>
      </c>
      <c r="M90" s="492">
        <f ca="1">L90-K90</f>
        <v>12538746</v>
      </c>
    </row>
    <row r="91" spans="2:13" ht="25.5">
      <c r="B91" s="490" t="s">
        <v>641</v>
      </c>
      <c r="C91" s="491">
        <v>45317</v>
      </c>
      <c r="D91" s="478" t="s">
        <v>590</v>
      </c>
      <c r="E91" s="478" t="s">
        <v>595</v>
      </c>
      <c r="F91" s="490">
        <v>125478</v>
      </c>
      <c r="G91" s="490" t="s">
        <v>596</v>
      </c>
      <c r="H91" s="478" t="s">
        <v>642</v>
      </c>
      <c r="I91" s="492">
        <v>899360</v>
      </c>
      <c r="J91" s="490">
        <f ca="1">RANDBETWEEN(10,50)</f>
        <v>12</v>
      </c>
      <c r="K91" s="492">
        <f>I91*2.5%</f>
        <v>22484</v>
      </c>
      <c r="L91" s="492">
        <f ca="1">(I91*J91)+K91</f>
        <v>10814804</v>
      </c>
      <c r="M91" s="492">
        <f ca="1">L91-K91</f>
        <v>10792320</v>
      </c>
    </row>
    <row r="92" spans="2:13" ht="25.5">
      <c r="B92" s="490" t="s">
        <v>643</v>
      </c>
      <c r="C92" s="491">
        <v>45318</v>
      </c>
      <c r="D92" s="478" t="s">
        <v>591</v>
      </c>
      <c r="E92" s="493" t="s">
        <v>598</v>
      </c>
      <c r="F92" s="490">
        <v>556688</v>
      </c>
      <c r="G92" s="490" t="s">
        <v>596</v>
      </c>
      <c r="H92" s="478" t="s">
        <v>628</v>
      </c>
      <c r="I92" s="492">
        <v>358368</v>
      </c>
      <c r="J92" s="490">
        <f ca="1">RANDBETWEEN(10,50)</f>
        <v>36</v>
      </c>
      <c r="K92" s="492">
        <f>I92*2.5%</f>
        <v>8959.2000000000007</v>
      </c>
      <c r="L92" s="492">
        <f ca="1">(I92*J92)+K92</f>
        <v>12910207.199999999</v>
      </c>
      <c r="M92" s="492">
        <f ca="1">L92-K92</f>
        <v>12901248</v>
      </c>
    </row>
    <row r="93" spans="2:13" ht="25.5">
      <c r="B93" s="490" t="s">
        <v>644</v>
      </c>
      <c r="C93" s="491">
        <v>45319</v>
      </c>
      <c r="D93" s="478" t="s">
        <v>592</v>
      </c>
      <c r="E93" s="478" t="s">
        <v>601</v>
      </c>
      <c r="F93" s="490">
        <v>126589</v>
      </c>
      <c r="G93" s="490" t="s">
        <v>599</v>
      </c>
      <c r="H93" s="478" t="s">
        <v>630</v>
      </c>
      <c r="I93" s="492">
        <v>181043</v>
      </c>
      <c r="J93" s="490">
        <f ca="1">RANDBETWEEN(10,50)</f>
        <v>33</v>
      </c>
      <c r="K93" s="492">
        <f>I93*2.5%</f>
        <v>4526.0749999999998</v>
      </c>
      <c r="L93" s="492">
        <f ca="1">(I93*J93)+K93</f>
        <v>5978945.0750000002</v>
      </c>
      <c r="M93" s="492">
        <f ca="1">L93-K93</f>
        <v>5974419</v>
      </c>
    </row>
    <row r="94" spans="2:13" ht="25.5">
      <c r="B94" s="490" t="s">
        <v>645</v>
      </c>
      <c r="C94" s="491">
        <v>45320</v>
      </c>
      <c r="D94" s="478" t="s">
        <v>590</v>
      </c>
      <c r="E94" s="478" t="s">
        <v>604</v>
      </c>
      <c r="F94" s="490">
        <v>112285</v>
      </c>
      <c r="G94" s="490" t="s">
        <v>602</v>
      </c>
      <c r="H94" s="478" t="s">
        <v>632</v>
      </c>
      <c r="I94" s="492">
        <v>120175</v>
      </c>
      <c r="J94" s="490">
        <f ca="1">RANDBETWEEN(10,50)</f>
        <v>48</v>
      </c>
      <c r="K94" s="492">
        <f>I94*2.5%</f>
        <v>3004.375</v>
      </c>
      <c r="L94" s="492">
        <f ca="1">(I94*J94)+K94</f>
        <v>5771404.375</v>
      </c>
      <c r="M94" s="492">
        <f ca="1">L94-K94</f>
        <v>5768400</v>
      </c>
    </row>
    <row r="95" spans="2:13" ht="25.5">
      <c r="B95" s="490" t="s">
        <v>646</v>
      </c>
      <c r="C95" s="491">
        <v>45321</v>
      </c>
      <c r="D95" s="478" t="s">
        <v>591</v>
      </c>
      <c r="E95" s="478" t="s">
        <v>593</v>
      </c>
      <c r="F95" s="490">
        <v>852369</v>
      </c>
      <c r="G95" s="490" t="s">
        <v>594</v>
      </c>
      <c r="H95" s="478" t="s">
        <v>634</v>
      </c>
      <c r="I95" s="492">
        <v>312789</v>
      </c>
      <c r="J95" s="490">
        <f ca="1">RANDBETWEEN(10,50)</f>
        <v>39</v>
      </c>
      <c r="K95" s="492">
        <f>I95*2.5%</f>
        <v>7819.7250000000004</v>
      </c>
      <c r="L95" s="492">
        <f ca="1">(I95*J95)+K95</f>
        <v>12206590.725</v>
      </c>
      <c r="M95" s="492">
        <f ca="1">L95-K95</f>
        <v>12198771</v>
      </c>
    </row>
    <row r="98" spans="2:13" ht="36.75">
      <c r="B98" s="1159" t="s">
        <v>914</v>
      </c>
      <c r="C98" s="1160"/>
      <c r="D98" s="1160"/>
      <c r="E98" s="1160"/>
      <c r="F98" s="1160"/>
      <c r="G98" s="1160"/>
      <c r="H98" s="1160"/>
      <c r="I98" s="1160"/>
      <c r="J98" s="1160"/>
      <c r="K98" s="1160"/>
      <c r="L98" s="1160"/>
      <c r="M98" s="1161"/>
    </row>
    <row r="99" spans="2:13" ht="25.5">
      <c r="B99" s="483" t="s">
        <v>328</v>
      </c>
      <c r="C99" s="483" t="s">
        <v>577</v>
      </c>
      <c r="D99" s="484" t="s">
        <v>578</v>
      </c>
      <c r="E99" s="484" t="s">
        <v>579</v>
      </c>
      <c r="F99" s="485" t="s">
        <v>580</v>
      </c>
      <c r="G99" s="486" t="s">
        <v>581</v>
      </c>
      <c r="H99" s="494" t="s">
        <v>582</v>
      </c>
      <c r="I99" s="483" t="s">
        <v>583</v>
      </c>
      <c r="J99" s="487" t="s">
        <v>584</v>
      </c>
      <c r="K99" s="488" t="s">
        <v>585</v>
      </c>
      <c r="L99" s="487" t="s">
        <v>586</v>
      </c>
      <c r="M99" s="489" t="s">
        <v>587</v>
      </c>
    </row>
    <row r="100" spans="2:13" ht="25.5">
      <c r="B100" s="490" t="s">
        <v>302</v>
      </c>
      <c r="C100" s="491">
        <v>45292</v>
      </c>
      <c r="D100" s="478" t="s">
        <v>589</v>
      </c>
      <c r="E100" s="478" t="s">
        <v>593</v>
      </c>
      <c r="F100" s="490">
        <v>125478</v>
      </c>
      <c r="G100" s="490" t="s">
        <v>594</v>
      </c>
      <c r="H100" s="478" t="s">
        <v>555</v>
      </c>
      <c r="I100" s="492">
        <v>377222</v>
      </c>
      <c r="J100" s="490">
        <f ca="1">RANDBETWEEN(10,50)</f>
        <v>29</v>
      </c>
      <c r="K100" s="492">
        <f>I100*2.5%</f>
        <v>9430.5500000000011</v>
      </c>
      <c r="L100" s="492">
        <f ca="1">(I100*J100)+K100</f>
        <v>10948868.550000001</v>
      </c>
      <c r="M100" s="492">
        <f ca="1">L100-K100</f>
        <v>10939438</v>
      </c>
    </row>
    <row r="101" spans="2:13" ht="25.5">
      <c r="B101" s="490" t="s">
        <v>304</v>
      </c>
      <c r="C101" s="491">
        <v>45293</v>
      </c>
      <c r="D101" s="478" t="s">
        <v>590</v>
      </c>
      <c r="E101" s="478" t="s">
        <v>595</v>
      </c>
      <c r="F101" s="490">
        <v>556688</v>
      </c>
      <c r="G101" s="490" t="s">
        <v>596</v>
      </c>
      <c r="H101" s="478" t="s">
        <v>597</v>
      </c>
      <c r="I101" s="492">
        <v>758548</v>
      </c>
      <c r="J101" s="490">
        <f ca="1">RANDBETWEEN(10,50)</f>
        <v>48</v>
      </c>
      <c r="K101" s="492">
        <f>I101*2.5%</f>
        <v>18963.7</v>
      </c>
      <c r="L101" s="492">
        <f ca="1">(I101*J101)+K101</f>
        <v>36429267.700000003</v>
      </c>
      <c r="M101" s="492">
        <f ca="1">L101-K101</f>
        <v>36410304</v>
      </c>
    </row>
    <row r="102" spans="2:13" ht="25.5">
      <c r="B102" s="490" t="s">
        <v>306</v>
      </c>
      <c r="C102" s="491">
        <v>45294</v>
      </c>
      <c r="D102" s="478" t="s">
        <v>591</v>
      </c>
      <c r="E102" s="493" t="s">
        <v>598</v>
      </c>
      <c r="F102" s="490">
        <v>126589</v>
      </c>
      <c r="G102" s="490" t="s">
        <v>599</v>
      </c>
      <c r="H102" s="478" t="s">
        <v>600</v>
      </c>
      <c r="I102" s="492">
        <v>952608</v>
      </c>
      <c r="J102" s="490">
        <f ca="1">RANDBETWEEN(10,50)</f>
        <v>16</v>
      </c>
      <c r="K102" s="492">
        <f>I102*2.5%</f>
        <v>23815.200000000001</v>
      </c>
      <c r="L102" s="492">
        <f ca="1">(I102*J102)+K102</f>
        <v>15265543.199999999</v>
      </c>
      <c r="M102" s="492">
        <f ca="1">L102-K102</f>
        <v>15241728</v>
      </c>
    </row>
    <row r="103" spans="2:13" ht="25.5">
      <c r="B103" s="490" t="s">
        <v>308</v>
      </c>
      <c r="C103" s="491">
        <v>45295</v>
      </c>
      <c r="D103" s="478" t="s">
        <v>592</v>
      </c>
      <c r="E103" s="478" t="s">
        <v>601</v>
      </c>
      <c r="F103" s="490">
        <v>852369</v>
      </c>
      <c r="G103" s="490" t="s">
        <v>602</v>
      </c>
      <c r="H103" s="478" t="s">
        <v>603</v>
      </c>
      <c r="I103" s="492">
        <v>277606</v>
      </c>
      <c r="J103" s="490">
        <f ca="1">RANDBETWEEN(10,50)</f>
        <v>13</v>
      </c>
      <c r="K103" s="492">
        <f>I103*2.5%</f>
        <v>6940.1500000000005</v>
      </c>
      <c r="L103" s="492">
        <f ca="1">(I103*J103)+K103</f>
        <v>3615818.15</v>
      </c>
      <c r="M103" s="492">
        <f ca="1">L103-K103</f>
        <v>3608878</v>
      </c>
    </row>
    <row r="104" spans="2:13" ht="25.5">
      <c r="B104" s="490" t="s">
        <v>310</v>
      </c>
      <c r="C104" s="491">
        <v>45296</v>
      </c>
      <c r="D104" s="478" t="s">
        <v>589</v>
      </c>
      <c r="E104" s="478" t="s">
        <v>604</v>
      </c>
      <c r="F104" s="490">
        <v>112285</v>
      </c>
      <c r="G104" s="490" t="s">
        <v>594</v>
      </c>
      <c r="H104" s="478" t="s">
        <v>605</v>
      </c>
      <c r="I104" s="492">
        <v>240519</v>
      </c>
      <c r="J104" s="490">
        <f ca="1">RANDBETWEEN(10,50)</f>
        <v>45</v>
      </c>
      <c r="K104" s="492">
        <f>I104*2.5%</f>
        <v>6012.9750000000004</v>
      </c>
      <c r="L104" s="492">
        <f ca="1">(I104*J104)+K104</f>
        <v>10829367.975</v>
      </c>
      <c r="M104" s="492">
        <f ca="1">L104-K104</f>
        <v>10823355</v>
      </c>
    </row>
    <row r="105" spans="2:13" ht="25.5">
      <c r="B105" s="490" t="s">
        <v>312</v>
      </c>
      <c r="C105" s="491">
        <v>45297</v>
      </c>
      <c r="D105" s="478" t="s">
        <v>590</v>
      </c>
      <c r="E105" s="478" t="s">
        <v>593</v>
      </c>
      <c r="F105" s="490">
        <v>695425</v>
      </c>
      <c r="G105" s="490" t="s">
        <v>596</v>
      </c>
      <c r="H105" s="478" t="s">
        <v>606</v>
      </c>
      <c r="I105" s="492">
        <v>790560</v>
      </c>
      <c r="J105" s="490">
        <f ca="1">RANDBETWEEN(10,50)</f>
        <v>37</v>
      </c>
      <c r="K105" s="492">
        <f>I105*2.5%</f>
        <v>19764</v>
      </c>
      <c r="L105" s="492">
        <f ca="1">(I105*J105)+K105</f>
        <v>29270484</v>
      </c>
      <c r="M105" s="492">
        <f ca="1">L105-K105</f>
        <v>29250720</v>
      </c>
    </row>
    <row r="106" spans="2:13" ht="25.5">
      <c r="B106" s="490" t="s">
        <v>314</v>
      </c>
      <c r="C106" s="491">
        <v>45298</v>
      </c>
      <c r="D106" s="478" t="s">
        <v>591</v>
      </c>
      <c r="E106" s="478" t="s">
        <v>595</v>
      </c>
      <c r="F106" s="490">
        <v>125478</v>
      </c>
      <c r="G106" s="490" t="s">
        <v>599</v>
      </c>
      <c r="H106" s="478" t="s">
        <v>607</v>
      </c>
      <c r="I106" s="492">
        <v>395943</v>
      </c>
      <c r="J106" s="490">
        <f ca="1">RANDBETWEEN(10,50)</f>
        <v>22</v>
      </c>
      <c r="K106" s="492">
        <f>I106*2.5%</f>
        <v>9898.5750000000007</v>
      </c>
      <c r="L106" s="492">
        <f ca="1">(I106*J106)+K106</f>
        <v>8720644.5749999993</v>
      </c>
      <c r="M106" s="492">
        <f ca="1">L106-K106</f>
        <v>8710746</v>
      </c>
    </row>
    <row r="107" spans="2:13" ht="25.5">
      <c r="B107" s="490" t="s">
        <v>316</v>
      </c>
      <c r="C107" s="491">
        <v>45299</v>
      </c>
      <c r="D107" s="478" t="s">
        <v>592</v>
      </c>
      <c r="E107" s="493" t="s">
        <v>598</v>
      </c>
      <c r="F107" s="490">
        <v>556688</v>
      </c>
      <c r="G107" s="490" t="s">
        <v>602</v>
      </c>
      <c r="H107" s="478" t="s">
        <v>608</v>
      </c>
      <c r="I107" s="492">
        <v>898464</v>
      </c>
      <c r="J107" s="490">
        <f ca="1">RANDBETWEEN(10,50)</f>
        <v>39</v>
      </c>
      <c r="K107" s="492">
        <f>I107*2.5%</f>
        <v>22461.600000000002</v>
      </c>
      <c r="L107" s="492">
        <f ca="1">(I107*J107)+K107</f>
        <v>35062557.600000001</v>
      </c>
      <c r="M107" s="492">
        <f ca="1">L107-K107</f>
        <v>35040096</v>
      </c>
    </row>
    <row r="108" spans="2:13" ht="25.5">
      <c r="B108" s="490" t="s">
        <v>319</v>
      </c>
      <c r="C108" s="491">
        <v>45300</v>
      </c>
      <c r="D108" s="478" t="s">
        <v>590</v>
      </c>
      <c r="E108" s="478" t="s">
        <v>601</v>
      </c>
      <c r="F108" s="490">
        <v>126589</v>
      </c>
      <c r="G108" s="490" t="s">
        <v>596</v>
      </c>
      <c r="H108" s="478" t="s">
        <v>609</v>
      </c>
      <c r="I108" s="492">
        <v>468281</v>
      </c>
      <c r="J108" s="490">
        <f ca="1">RANDBETWEEN(10,50)</f>
        <v>31</v>
      </c>
      <c r="K108" s="492">
        <f>I108*2.5%</f>
        <v>11707.025000000001</v>
      </c>
      <c r="L108" s="492">
        <f ca="1">(I108*J108)+K108</f>
        <v>14528418.025</v>
      </c>
      <c r="M108" s="492">
        <f ca="1">L108-K108</f>
        <v>14516711</v>
      </c>
    </row>
    <row r="109" spans="2:13" ht="25.5">
      <c r="B109" s="490" t="s">
        <v>322</v>
      </c>
      <c r="C109" s="491">
        <v>45301</v>
      </c>
      <c r="D109" s="478" t="s">
        <v>591</v>
      </c>
      <c r="E109" s="478" t="s">
        <v>604</v>
      </c>
      <c r="F109" s="490">
        <v>852369</v>
      </c>
      <c r="G109" s="490" t="s">
        <v>599</v>
      </c>
      <c r="H109" s="478" t="s">
        <v>610</v>
      </c>
      <c r="I109" s="492">
        <v>316522</v>
      </c>
      <c r="J109" s="490">
        <f ca="1">RANDBETWEEN(10,50)</f>
        <v>49</v>
      </c>
      <c r="K109" s="492">
        <f>I109*2.5%</f>
        <v>7913.05</v>
      </c>
      <c r="L109" s="492">
        <f ca="1">(I109*J109)+K109</f>
        <v>15517491.050000001</v>
      </c>
      <c r="M109" s="492">
        <f ca="1">L109-K109</f>
        <v>15509578</v>
      </c>
    </row>
    <row r="110" spans="2:13" ht="25.5">
      <c r="B110" s="490" t="s">
        <v>611</v>
      </c>
      <c r="C110" s="491">
        <v>45302</v>
      </c>
      <c r="D110" s="478" t="s">
        <v>592</v>
      </c>
      <c r="E110" s="478" t="s">
        <v>593</v>
      </c>
      <c r="F110" s="490">
        <v>112285</v>
      </c>
      <c r="G110" s="490" t="s">
        <v>602</v>
      </c>
      <c r="H110" s="478" t="s">
        <v>612</v>
      </c>
      <c r="I110" s="492">
        <v>295421</v>
      </c>
      <c r="J110" s="490">
        <f ca="1">RANDBETWEEN(10,50)</f>
        <v>25</v>
      </c>
      <c r="K110" s="492">
        <f>I110*2.5%</f>
        <v>7385.5250000000005</v>
      </c>
      <c r="L110" s="492">
        <f ca="1">(I110*J110)+K110</f>
        <v>7392910.5250000004</v>
      </c>
      <c r="M110" s="492">
        <f ca="1">L110-K110</f>
        <v>7385525</v>
      </c>
    </row>
    <row r="111" spans="2:13" ht="25.5">
      <c r="B111" s="490" t="s">
        <v>613</v>
      </c>
      <c r="C111" s="491">
        <v>45303</v>
      </c>
      <c r="D111" s="478" t="s">
        <v>589</v>
      </c>
      <c r="E111" s="478" t="s">
        <v>595</v>
      </c>
      <c r="F111" s="490">
        <v>695425</v>
      </c>
      <c r="G111" s="490" t="s">
        <v>594</v>
      </c>
      <c r="H111" s="478" t="s">
        <v>614</v>
      </c>
      <c r="I111" s="492">
        <v>736073</v>
      </c>
      <c r="J111" s="490">
        <f ca="1">RANDBETWEEN(10,50)</f>
        <v>36</v>
      </c>
      <c r="K111" s="492">
        <f>I111*2.5%</f>
        <v>18401.825000000001</v>
      </c>
      <c r="L111" s="492">
        <f ca="1">(I111*J111)+K111</f>
        <v>26517029.824999999</v>
      </c>
      <c r="M111" s="492">
        <f ca="1">L111-K111</f>
        <v>26498628</v>
      </c>
    </row>
    <row r="112" spans="2:13" ht="25.5">
      <c r="B112" s="490" t="s">
        <v>615</v>
      </c>
      <c r="C112" s="491">
        <v>45304</v>
      </c>
      <c r="D112" s="478" t="s">
        <v>590</v>
      </c>
      <c r="E112" s="493" t="s">
        <v>598</v>
      </c>
      <c r="F112" s="490">
        <v>556688</v>
      </c>
      <c r="G112" s="490" t="s">
        <v>596</v>
      </c>
      <c r="H112" s="478" t="s">
        <v>616</v>
      </c>
      <c r="I112" s="492">
        <v>692982</v>
      </c>
      <c r="J112" s="490">
        <f ca="1">RANDBETWEEN(10,50)</f>
        <v>13</v>
      </c>
      <c r="K112" s="492">
        <f>I112*2.5%</f>
        <v>17324.55</v>
      </c>
      <c r="L112" s="492">
        <f ca="1">(I112*J112)+K112</f>
        <v>9026090.5500000007</v>
      </c>
      <c r="M112" s="492">
        <f ca="1">L112-K112</f>
        <v>9008766</v>
      </c>
    </row>
    <row r="113" spans="2:13" ht="25.5">
      <c r="B113" s="490" t="s">
        <v>617</v>
      </c>
      <c r="C113" s="491">
        <v>45305</v>
      </c>
      <c r="D113" s="478" t="s">
        <v>591</v>
      </c>
      <c r="E113" s="478" t="s">
        <v>601</v>
      </c>
      <c r="F113" s="490">
        <v>126589</v>
      </c>
      <c r="G113" s="490" t="s">
        <v>599</v>
      </c>
      <c r="H113" s="478" t="s">
        <v>618</v>
      </c>
      <c r="I113" s="492">
        <v>165551</v>
      </c>
      <c r="J113" s="490">
        <f ca="1">RANDBETWEEN(10,50)</f>
        <v>10</v>
      </c>
      <c r="K113" s="492">
        <f>I113*2.5%</f>
        <v>4138.7750000000005</v>
      </c>
      <c r="L113" s="492">
        <f ca="1">(I113*J113)+K113</f>
        <v>1659648.7749999999</v>
      </c>
      <c r="M113" s="492">
        <f ca="1">L113-K113</f>
        <v>1655510</v>
      </c>
    </row>
    <row r="114" spans="2:13" ht="25.5">
      <c r="B114" s="490" t="s">
        <v>619</v>
      </c>
      <c r="C114" s="491">
        <v>45306</v>
      </c>
      <c r="D114" s="478" t="s">
        <v>590</v>
      </c>
      <c r="E114" s="478" t="s">
        <v>604</v>
      </c>
      <c r="F114" s="490">
        <v>852369</v>
      </c>
      <c r="G114" s="490" t="s">
        <v>596</v>
      </c>
      <c r="H114" s="478" t="s">
        <v>620</v>
      </c>
      <c r="I114" s="492">
        <v>124352</v>
      </c>
      <c r="J114" s="490">
        <f ca="1">RANDBETWEEN(10,50)</f>
        <v>24</v>
      </c>
      <c r="K114" s="492">
        <f>I114*2.5%</f>
        <v>3108.8</v>
      </c>
      <c r="L114" s="492">
        <f ca="1">(I114*J114)+K114</f>
        <v>2987556.8</v>
      </c>
      <c r="M114" s="492">
        <f ca="1">L114-K114</f>
        <v>2984448</v>
      </c>
    </row>
    <row r="115" spans="2:13" ht="25.5">
      <c r="B115" s="490" t="s">
        <v>621</v>
      </c>
      <c r="C115" s="491">
        <v>45307</v>
      </c>
      <c r="D115" s="478" t="s">
        <v>591</v>
      </c>
      <c r="E115" s="478" t="s">
        <v>595</v>
      </c>
      <c r="F115" s="490">
        <v>112285</v>
      </c>
      <c r="G115" s="490" t="s">
        <v>599</v>
      </c>
      <c r="H115" s="478" t="s">
        <v>622</v>
      </c>
      <c r="I115" s="492">
        <v>984528</v>
      </c>
      <c r="J115" s="490">
        <f ca="1">RANDBETWEEN(10,50)</f>
        <v>29</v>
      </c>
      <c r="K115" s="492">
        <f>I115*2.5%</f>
        <v>24613.200000000001</v>
      </c>
      <c r="L115" s="492">
        <f ca="1">(I115*J115)+K115</f>
        <v>28575925.199999999</v>
      </c>
      <c r="M115" s="492">
        <f ca="1">L115-K115</f>
        <v>28551312</v>
      </c>
    </row>
    <row r="116" spans="2:13" ht="25.5">
      <c r="B116" s="490" t="s">
        <v>623</v>
      </c>
      <c r="C116" s="491">
        <v>45308</v>
      </c>
      <c r="D116" s="478" t="s">
        <v>592</v>
      </c>
      <c r="E116" s="493" t="s">
        <v>598</v>
      </c>
      <c r="F116" s="490">
        <v>695425</v>
      </c>
      <c r="G116" s="490" t="s">
        <v>602</v>
      </c>
      <c r="H116" s="478" t="s">
        <v>624</v>
      </c>
      <c r="I116" s="492">
        <v>920785</v>
      </c>
      <c r="J116" s="490">
        <f ca="1">RANDBETWEEN(10,50)</f>
        <v>28</v>
      </c>
      <c r="K116" s="492">
        <f>I116*2.5%</f>
        <v>23019.625</v>
      </c>
      <c r="L116" s="492">
        <f ca="1">(I116*J116)+K116</f>
        <v>25804999.625</v>
      </c>
      <c r="M116" s="492">
        <f ca="1">L116-K116</f>
        <v>25781980</v>
      </c>
    </row>
    <row r="117" spans="2:13" ht="25.5">
      <c r="B117" s="490" t="s">
        <v>625</v>
      </c>
      <c r="C117" s="491">
        <v>45309</v>
      </c>
      <c r="D117" s="478" t="s">
        <v>589</v>
      </c>
      <c r="E117" s="478" t="s">
        <v>601</v>
      </c>
      <c r="F117" s="490">
        <v>125478</v>
      </c>
      <c r="G117" s="490" t="s">
        <v>594</v>
      </c>
      <c r="H117" s="478" t="s">
        <v>626</v>
      </c>
      <c r="I117" s="492">
        <v>632679</v>
      </c>
      <c r="J117" s="490">
        <f ca="1">RANDBETWEEN(10,50)</f>
        <v>28</v>
      </c>
      <c r="K117" s="492">
        <f>I117*2.5%</f>
        <v>15816.975</v>
      </c>
      <c r="L117" s="492">
        <f ca="1">(I117*J117)+K117</f>
        <v>17730828.975000001</v>
      </c>
      <c r="M117" s="492">
        <f ca="1">L117-K117</f>
        <v>17715012</v>
      </c>
    </row>
    <row r="118" spans="2:13" ht="25.5">
      <c r="B118" s="490" t="s">
        <v>627</v>
      </c>
      <c r="C118" s="491">
        <v>45310</v>
      </c>
      <c r="D118" s="478" t="s">
        <v>590</v>
      </c>
      <c r="E118" s="478" t="s">
        <v>604</v>
      </c>
      <c r="F118" s="490">
        <v>556688</v>
      </c>
      <c r="G118" s="490" t="s">
        <v>596</v>
      </c>
      <c r="H118" s="478" t="s">
        <v>628</v>
      </c>
      <c r="I118" s="492">
        <v>233117</v>
      </c>
      <c r="J118" s="490">
        <f ca="1">RANDBETWEEN(10,50)</f>
        <v>36</v>
      </c>
      <c r="K118" s="492">
        <f>I118*2.5%</f>
        <v>5827.9250000000002</v>
      </c>
      <c r="L118" s="492">
        <f ca="1">(I118*J118)+K118</f>
        <v>8398039.9250000007</v>
      </c>
      <c r="M118" s="492">
        <f ca="1">L118-K118</f>
        <v>8392212</v>
      </c>
    </row>
    <row r="119" spans="2:13" ht="25.5">
      <c r="B119" s="490" t="s">
        <v>629</v>
      </c>
      <c r="C119" s="491">
        <v>45311</v>
      </c>
      <c r="D119" s="478" t="s">
        <v>591</v>
      </c>
      <c r="E119" s="478" t="s">
        <v>593</v>
      </c>
      <c r="F119" s="490">
        <v>126589</v>
      </c>
      <c r="G119" s="490" t="s">
        <v>599</v>
      </c>
      <c r="H119" s="478" t="s">
        <v>630</v>
      </c>
      <c r="I119" s="492">
        <v>984960</v>
      </c>
      <c r="J119" s="490">
        <f ca="1">RANDBETWEEN(10,50)</f>
        <v>12</v>
      </c>
      <c r="K119" s="492">
        <f>I119*2.5%</f>
        <v>24624</v>
      </c>
      <c r="L119" s="492">
        <f ca="1">(I119*J119)+K119</f>
        <v>11844144</v>
      </c>
      <c r="M119" s="492">
        <f ca="1">L119-K119</f>
        <v>11819520</v>
      </c>
    </row>
    <row r="120" spans="2:13" ht="25.5">
      <c r="B120" s="490" t="s">
        <v>631</v>
      </c>
      <c r="C120" s="491">
        <v>45312</v>
      </c>
      <c r="D120" s="478" t="s">
        <v>592</v>
      </c>
      <c r="E120" s="478" t="s">
        <v>595</v>
      </c>
      <c r="F120" s="490">
        <v>852369</v>
      </c>
      <c r="G120" s="490" t="s">
        <v>602</v>
      </c>
      <c r="H120" s="478" t="s">
        <v>632</v>
      </c>
      <c r="I120" s="492">
        <v>646271</v>
      </c>
      <c r="J120" s="490">
        <f ca="1">RANDBETWEEN(10,50)</f>
        <v>43</v>
      </c>
      <c r="K120" s="492">
        <f>I120*2.5%</f>
        <v>16156.775000000001</v>
      </c>
      <c r="L120" s="492">
        <f ca="1">(I120*J120)+K120</f>
        <v>27805809.774999999</v>
      </c>
      <c r="M120" s="492">
        <f ca="1">L120-K120</f>
        <v>27789653</v>
      </c>
    </row>
    <row r="121" spans="2:13" ht="25.5">
      <c r="B121" s="490" t="s">
        <v>633</v>
      </c>
      <c r="C121" s="491">
        <v>45313</v>
      </c>
      <c r="D121" s="478" t="s">
        <v>590</v>
      </c>
      <c r="E121" s="493" t="s">
        <v>598</v>
      </c>
      <c r="F121" s="490">
        <v>112285</v>
      </c>
      <c r="G121" s="490" t="s">
        <v>596</v>
      </c>
      <c r="H121" s="478" t="s">
        <v>634</v>
      </c>
      <c r="I121" s="492">
        <v>214209</v>
      </c>
      <c r="J121" s="490">
        <f ca="1">RANDBETWEEN(10,50)</f>
        <v>49</v>
      </c>
      <c r="K121" s="492">
        <f>I121*2.5%</f>
        <v>5355.2250000000004</v>
      </c>
      <c r="L121" s="492">
        <f ca="1">(I121*J121)+K121</f>
        <v>10501596.225</v>
      </c>
      <c r="M121" s="492">
        <f ca="1">L121-K121</f>
        <v>10496241</v>
      </c>
    </row>
    <row r="122" spans="2:13" ht="25.5">
      <c r="B122" s="490" t="s">
        <v>635</v>
      </c>
      <c r="C122" s="491">
        <v>45314</v>
      </c>
      <c r="D122" s="478" t="s">
        <v>591</v>
      </c>
      <c r="E122" s="478" t="s">
        <v>601</v>
      </c>
      <c r="F122" s="490">
        <v>852369</v>
      </c>
      <c r="G122" s="490" t="s">
        <v>599</v>
      </c>
      <c r="H122" s="478" t="s">
        <v>636</v>
      </c>
      <c r="I122" s="492">
        <v>727783</v>
      </c>
      <c r="J122" s="490">
        <f ca="1">RANDBETWEEN(10,50)</f>
        <v>39</v>
      </c>
      <c r="K122" s="492">
        <f>I122*2.5%</f>
        <v>18194.575000000001</v>
      </c>
      <c r="L122" s="492">
        <f ca="1">(I122*J122)+K122</f>
        <v>28401731.574999999</v>
      </c>
      <c r="M122" s="492">
        <f ca="1">L122-K122</f>
        <v>28383537</v>
      </c>
    </row>
    <row r="123" spans="2:13" ht="25.5">
      <c r="B123" s="490" t="s">
        <v>637</v>
      </c>
      <c r="C123" s="491">
        <v>45315</v>
      </c>
      <c r="D123" s="478" t="s">
        <v>592</v>
      </c>
      <c r="E123" s="478" t="s">
        <v>604</v>
      </c>
      <c r="F123" s="490">
        <v>112285</v>
      </c>
      <c r="G123" s="490" t="s">
        <v>602</v>
      </c>
      <c r="H123" s="478" t="s">
        <v>638</v>
      </c>
      <c r="I123" s="492">
        <v>827213</v>
      </c>
      <c r="J123" s="490">
        <f ca="1">RANDBETWEEN(10,50)</f>
        <v>33</v>
      </c>
      <c r="K123" s="492">
        <f>I123*2.5%</f>
        <v>20680.325000000001</v>
      </c>
      <c r="L123" s="492">
        <f ca="1">(I123*J123)+K123</f>
        <v>27318709.324999999</v>
      </c>
      <c r="M123" s="492">
        <f ca="1">L123-K123</f>
        <v>27298029</v>
      </c>
    </row>
    <row r="124" spans="2:13" ht="25.5">
      <c r="B124" s="490" t="s">
        <v>639</v>
      </c>
      <c r="C124" s="491">
        <v>45316</v>
      </c>
      <c r="D124" s="478" t="s">
        <v>589</v>
      </c>
      <c r="E124" s="478" t="s">
        <v>604</v>
      </c>
      <c r="F124" s="490">
        <v>695425</v>
      </c>
      <c r="G124" s="490" t="s">
        <v>594</v>
      </c>
      <c r="H124" s="478" t="s">
        <v>640</v>
      </c>
      <c r="I124" s="492">
        <v>379962</v>
      </c>
      <c r="J124" s="490">
        <f ca="1">RANDBETWEEN(10,50)</f>
        <v>22</v>
      </c>
      <c r="K124" s="492">
        <f>I124*2.5%</f>
        <v>9499.0500000000011</v>
      </c>
      <c r="L124" s="492">
        <f ca="1">(I124*J124)+K124</f>
        <v>8368663.0499999998</v>
      </c>
      <c r="M124" s="492">
        <f ca="1">L124-K124</f>
        <v>8359164</v>
      </c>
    </row>
    <row r="125" spans="2:13" ht="25.5">
      <c r="B125" s="490" t="s">
        <v>641</v>
      </c>
      <c r="C125" s="491">
        <v>45317</v>
      </c>
      <c r="D125" s="478" t="s">
        <v>590</v>
      </c>
      <c r="E125" s="478" t="s">
        <v>595</v>
      </c>
      <c r="F125" s="490">
        <v>125478</v>
      </c>
      <c r="G125" s="490" t="s">
        <v>596</v>
      </c>
      <c r="H125" s="478" t="s">
        <v>642</v>
      </c>
      <c r="I125" s="492">
        <v>899360</v>
      </c>
      <c r="J125" s="490">
        <f ca="1">RANDBETWEEN(10,50)</f>
        <v>36</v>
      </c>
      <c r="K125" s="492">
        <f>I125*2.5%</f>
        <v>22484</v>
      </c>
      <c r="L125" s="492">
        <f ca="1">(I125*J125)+K125</f>
        <v>32399444</v>
      </c>
      <c r="M125" s="492">
        <f ca="1">L125-K125</f>
        <v>32376960</v>
      </c>
    </row>
    <row r="126" spans="2:13" ht="25.5">
      <c r="B126" s="490" t="s">
        <v>643</v>
      </c>
      <c r="C126" s="491">
        <v>45318</v>
      </c>
      <c r="D126" s="478" t="s">
        <v>591</v>
      </c>
      <c r="E126" s="493" t="s">
        <v>598</v>
      </c>
      <c r="F126" s="490">
        <v>556688</v>
      </c>
      <c r="G126" s="490" t="s">
        <v>596</v>
      </c>
      <c r="H126" s="478" t="s">
        <v>628</v>
      </c>
      <c r="I126" s="492">
        <v>358368</v>
      </c>
      <c r="J126" s="490">
        <f ca="1">RANDBETWEEN(10,50)</f>
        <v>24</v>
      </c>
      <c r="K126" s="492">
        <f>I126*2.5%</f>
        <v>8959.2000000000007</v>
      </c>
      <c r="L126" s="492">
        <f ca="1">(I126*J126)+K126</f>
        <v>8609791.1999999993</v>
      </c>
      <c r="M126" s="492">
        <f ca="1">L126-K126</f>
        <v>8600832</v>
      </c>
    </row>
    <row r="127" spans="2:13" ht="25.5">
      <c r="B127" s="490" t="s">
        <v>644</v>
      </c>
      <c r="C127" s="491">
        <v>45319</v>
      </c>
      <c r="D127" s="478" t="s">
        <v>592</v>
      </c>
      <c r="E127" s="478" t="s">
        <v>601</v>
      </c>
      <c r="F127" s="490">
        <v>126589</v>
      </c>
      <c r="G127" s="490" t="s">
        <v>599</v>
      </c>
      <c r="H127" s="478" t="s">
        <v>630</v>
      </c>
      <c r="I127" s="492">
        <v>181043</v>
      </c>
      <c r="J127" s="490">
        <f ca="1">RANDBETWEEN(10,50)</f>
        <v>18</v>
      </c>
      <c r="K127" s="492">
        <f>I127*2.5%</f>
        <v>4526.0749999999998</v>
      </c>
      <c r="L127" s="492">
        <f ca="1">(I127*J127)+K127</f>
        <v>3263300.0750000002</v>
      </c>
      <c r="M127" s="492">
        <f ca="1">L127-K127</f>
        <v>3258774</v>
      </c>
    </row>
    <row r="128" spans="2:13" ht="25.5">
      <c r="B128" s="490" t="s">
        <v>645</v>
      </c>
      <c r="C128" s="491">
        <v>45320</v>
      </c>
      <c r="D128" s="478" t="s">
        <v>590</v>
      </c>
      <c r="E128" s="478" t="s">
        <v>604</v>
      </c>
      <c r="F128" s="490">
        <v>112285</v>
      </c>
      <c r="G128" s="490" t="s">
        <v>602</v>
      </c>
      <c r="H128" s="478" t="s">
        <v>632</v>
      </c>
      <c r="I128" s="492">
        <v>120175</v>
      </c>
      <c r="J128" s="490">
        <f ca="1">RANDBETWEEN(10,50)</f>
        <v>41</v>
      </c>
      <c r="K128" s="492">
        <f>I128*2.5%</f>
        <v>3004.375</v>
      </c>
      <c r="L128" s="492">
        <f ca="1">(I128*J128)+K128</f>
        <v>4930179.375</v>
      </c>
      <c r="M128" s="492">
        <f ca="1">L128-K128</f>
        <v>4927175</v>
      </c>
    </row>
    <row r="129" spans="2:13" ht="25.5">
      <c r="B129" s="490" t="s">
        <v>646</v>
      </c>
      <c r="C129" s="491">
        <v>45321</v>
      </c>
      <c r="D129" s="478" t="s">
        <v>591</v>
      </c>
      <c r="E129" s="478" t="s">
        <v>593</v>
      </c>
      <c r="F129" s="490">
        <v>852369</v>
      </c>
      <c r="G129" s="490" t="s">
        <v>594</v>
      </c>
      <c r="H129" s="478" t="s">
        <v>634</v>
      </c>
      <c r="I129" s="492">
        <v>312789</v>
      </c>
      <c r="J129" s="490">
        <f ca="1">RANDBETWEEN(10,50)</f>
        <v>40</v>
      </c>
      <c r="K129" s="492">
        <f>I129*2.5%</f>
        <v>7819.7250000000004</v>
      </c>
      <c r="L129" s="492">
        <f ca="1">(I129*J129)+K129</f>
        <v>12519379.725</v>
      </c>
      <c r="M129" s="492">
        <f ca="1">L129-K129</f>
        <v>12511560</v>
      </c>
    </row>
  </sheetData>
  <mergeCells count="2">
    <mergeCell ref="B64:M64"/>
    <mergeCell ref="B98:M98"/>
  </mergeCells>
  <conditionalFormatting sqref="I4:I33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{23E3A83C-44C7-4A9B-8AA3-1A1E0BAECCA3}</x14:id>
        </ext>
      </extLst>
    </cfRule>
  </conditionalFormatting>
  <conditionalFormatting sqref="I34:I61"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{A872980F-0316-49B9-9E17-B26E32C01EBB}</x14:id>
        </ext>
      </extLst>
    </cfRule>
  </conditionalFormatting>
  <conditionalFormatting sqref="I66:I95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{F165C119-E649-478E-8DEB-C9CB635F0805}</x14:id>
        </ext>
      </extLst>
    </cfRule>
  </conditionalFormatting>
  <conditionalFormatting sqref="I100:I12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{95CCE119-1DDD-4ABA-BD69-AE114354471E}</x14:id>
        </ext>
      </extLst>
    </cfRule>
  </conditionalFormatting>
  <conditionalFormatting sqref="J4:J33">
    <cfRule type="top10" dxfId="20" priority="13" rank="5"/>
  </conditionalFormatting>
  <conditionalFormatting sqref="J66:J95">
    <cfRule type="top10" dxfId="19" priority="5" rank="5"/>
  </conditionalFormatting>
  <conditionalFormatting sqref="J100:J129">
    <cfRule type="top10" dxfId="18" priority="1" rank="5"/>
  </conditionalFormatting>
  <conditionalFormatting sqref="K4:K33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{1CE2F6BF-0B3D-4646-9937-CCE5A4D9EA46}</x14:id>
        </ext>
      </extLst>
    </cfRule>
  </conditionalFormatting>
  <conditionalFormatting sqref="K34:K61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{1CB99D78-2681-4FF6-8D1E-851061AFE335}</x14:id>
        </ext>
      </extLst>
    </cfRule>
  </conditionalFormatting>
  <conditionalFormatting sqref="K66:K9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{1B6A9EA9-87B1-48D8-B5CB-AC4417930597}</x14:id>
        </ext>
      </extLst>
    </cfRule>
  </conditionalFormatting>
  <conditionalFormatting sqref="K100:K129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{2B5EDA41-3AE5-4F2A-BE28-4C1F7A2C38E9}</x14:id>
        </ext>
      </extLst>
    </cfRule>
  </conditionalFormatting>
  <conditionalFormatting sqref="M4:M33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{1B1537EE-FF34-4927-A23D-5B9904C4591E}</x14:id>
        </ext>
      </extLst>
    </cfRule>
  </conditionalFormatting>
  <conditionalFormatting sqref="M34:M61"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{9D4560AB-FC19-4F63-A3EC-81C36A57B3F1}</x14:id>
        </ext>
      </extLst>
    </cfRule>
  </conditionalFormatting>
  <conditionalFormatting sqref="M66:M9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{832230D8-530E-4D26-AB49-C7EB74607B2B}</x14:id>
        </ext>
      </extLst>
    </cfRule>
  </conditionalFormatting>
  <conditionalFormatting sqref="M100:M12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{6EDB9D3A-337D-4ADE-9189-D876CF7BE6EE}</x14:id>
        </ext>
      </extLst>
    </cfRule>
  </conditionalFormatting>
  <conditionalFormatting sqref="N3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{3B29E5DC-DC61-479E-B114-183042F0F1F8}</x14:id>
        </ext>
      </extLst>
    </cfRule>
  </conditionalFormatting>
  <pageMargins left="0.7" right="0.7" top="0.75" bottom="0.75" header="0.3" footer="0.3"/>
  <pageSetup orientation="portrait" r:id="rId1"/>
  <rowBreaks count="1" manualBreakCount="1">
    <brk id="75" max="16383" man="1"/>
  </rowBreaks>
  <colBreaks count="1" manualBreakCount="1">
    <brk id="6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E3A83C-44C7-4A9B-8AA3-1A1E0BAECCA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I4:I33</xm:sqref>
        </x14:conditionalFormatting>
        <x14:conditionalFormatting xmlns:xm="http://schemas.microsoft.com/office/excel/2006/main">
          <x14:cfRule type="dataBar" id="{A872980F-0316-49B9-9E17-B26E32C01E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I34:I61</xm:sqref>
        </x14:conditionalFormatting>
        <x14:conditionalFormatting xmlns:xm="http://schemas.microsoft.com/office/excel/2006/main">
          <x14:cfRule type="dataBar" id="{F165C119-E649-478E-8DEB-C9CB635F080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I66:I95</xm:sqref>
        </x14:conditionalFormatting>
        <x14:conditionalFormatting xmlns:xm="http://schemas.microsoft.com/office/excel/2006/main">
          <x14:cfRule type="dataBar" id="{95CCE119-1DDD-4ABA-BD69-AE114354471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I100:I129</xm:sqref>
        </x14:conditionalFormatting>
        <x14:conditionalFormatting xmlns:xm="http://schemas.microsoft.com/office/excel/2006/main">
          <x14:cfRule type="dataBar" id="{1CE2F6BF-0B3D-4646-9937-CCE5A4D9EA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K4:K33</xm:sqref>
        </x14:conditionalFormatting>
        <x14:conditionalFormatting xmlns:xm="http://schemas.microsoft.com/office/excel/2006/main">
          <x14:cfRule type="dataBar" id="{1CB99D78-2681-4FF6-8D1E-851061AFE3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K34:K61</xm:sqref>
        </x14:conditionalFormatting>
        <x14:conditionalFormatting xmlns:xm="http://schemas.microsoft.com/office/excel/2006/main">
          <x14:cfRule type="dataBar" id="{1B6A9EA9-87B1-48D8-B5CB-AC44179305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K66:K95</xm:sqref>
        </x14:conditionalFormatting>
        <x14:conditionalFormatting xmlns:xm="http://schemas.microsoft.com/office/excel/2006/main">
          <x14:cfRule type="dataBar" id="{2B5EDA41-3AE5-4F2A-BE28-4C1F7A2C38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K100:K129</xm:sqref>
        </x14:conditionalFormatting>
        <x14:conditionalFormatting xmlns:xm="http://schemas.microsoft.com/office/excel/2006/main">
          <x14:cfRule type="dataBar" id="{1B1537EE-FF34-4927-A23D-5B9904C459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M4:M33</xm:sqref>
        </x14:conditionalFormatting>
        <x14:conditionalFormatting xmlns:xm="http://schemas.microsoft.com/office/excel/2006/main">
          <x14:cfRule type="dataBar" id="{9D4560AB-FC19-4F63-A3EC-81C36A57B3F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M34:M61</xm:sqref>
        </x14:conditionalFormatting>
        <x14:conditionalFormatting xmlns:xm="http://schemas.microsoft.com/office/excel/2006/main">
          <x14:cfRule type="dataBar" id="{832230D8-530E-4D26-AB49-C7EB74607B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M66:M95</xm:sqref>
        </x14:conditionalFormatting>
        <x14:conditionalFormatting xmlns:xm="http://schemas.microsoft.com/office/excel/2006/main">
          <x14:cfRule type="dataBar" id="{6EDB9D3A-337D-4ADE-9189-D876CF7BE6E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M100:M129</xm:sqref>
        </x14:conditionalFormatting>
        <x14:conditionalFormatting xmlns:xm="http://schemas.microsoft.com/office/excel/2006/main">
          <x14:cfRule type="dataBar" id="{3B29E5DC-DC61-479E-B114-183042F0F1F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S10184"/>
  <sheetViews>
    <sheetView topLeftCell="A149" zoomScale="110" zoomScaleNormal="110" workbookViewId="0">
      <selection activeCell="I164" sqref="I164"/>
    </sheetView>
  </sheetViews>
  <sheetFormatPr defaultRowHeight="15"/>
  <cols>
    <col min="2" max="2" width="40" bestFit="1" customWidth="1"/>
    <col min="3" max="3" width="27" bestFit="1" customWidth="1"/>
    <col min="4" max="4" width="17.7109375" bestFit="1" customWidth="1"/>
    <col min="5" max="5" width="19" bestFit="1" customWidth="1"/>
    <col min="6" max="6" width="32.140625" bestFit="1" customWidth="1"/>
    <col min="7" max="7" width="22.85546875" bestFit="1" customWidth="1"/>
    <col min="8" max="8" width="19.42578125" bestFit="1" customWidth="1"/>
    <col min="9" max="9" width="17.7109375" customWidth="1"/>
    <col min="10" max="10" width="29" bestFit="1" customWidth="1"/>
    <col min="11" max="11" width="28.140625" bestFit="1" customWidth="1"/>
    <col min="12" max="12" width="11.5703125" bestFit="1" customWidth="1"/>
    <col min="13" max="13" width="22.85546875" bestFit="1" customWidth="1"/>
  </cols>
  <sheetData>
    <row r="1" spans="2:12" ht="14.25" customHeight="1"/>
    <row r="2" spans="2:12" ht="15.75" customHeight="1">
      <c r="B2" s="4"/>
      <c r="C2" s="4"/>
      <c r="D2" s="4"/>
      <c r="E2" s="4"/>
      <c r="F2" s="5"/>
      <c r="G2" s="4"/>
      <c r="H2" s="4"/>
      <c r="I2" s="6"/>
      <c r="J2" s="1"/>
    </row>
    <row r="3" spans="2:12" ht="27" customHeight="1">
      <c r="B3" s="16" t="s">
        <v>82</v>
      </c>
      <c r="C3" s="17" t="s">
        <v>44</v>
      </c>
      <c r="D3" s="18" t="s">
        <v>83</v>
      </c>
      <c r="E3" s="16" t="s">
        <v>84</v>
      </c>
      <c r="F3" s="9"/>
      <c r="G3" s="9"/>
      <c r="H3" s="9"/>
      <c r="I3" s="6"/>
      <c r="J3" s="1"/>
    </row>
    <row r="4" spans="2:12" ht="27" customHeight="1" thickBot="1">
      <c r="B4" s="11" t="s">
        <v>85</v>
      </c>
      <c r="C4" s="11" t="s">
        <v>86</v>
      </c>
      <c r="D4" s="11" t="s">
        <v>63</v>
      </c>
      <c r="E4" s="15">
        <v>312</v>
      </c>
      <c r="F4" s="9"/>
      <c r="G4" s="8"/>
      <c r="H4" s="8"/>
      <c r="I4" s="6"/>
      <c r="J4" s="1"/>
    </row>
    <row r="5" spans="2:12" ht="27" customHeight="1">
      <c r="B5" s="11" t="s">
        <v>88</v>
      </c>
      <c r="C5" s="11" t="s">
        <v>63</v>
      </c>
      <c r="D5" s="11" t="s">
        <v>50</v>
      </c>
      <c r="E5" s="15">
        <v>495</v>
      </c>
      <c r="F5" s="9"/>
      <c r="G5" s="24"/>
      <c r="H5" s="39"/>
      <c r="I5" s="25"/>
      <c r="J5" s="47"/>
      <c r="K5" s="26"/>
    </row>
    <row r="6" spans="2:12" ht="27" customHeight="1">
      <c r="B6" s="11" t="s">
        <v>89</v>
      </c>
      <c r="C6" s="11" t="s">
        <v>50</v>
      </c>
      <c r="D6" s="13"/>
      <c r="E6" s="15">
        <v>230</v>
      </c>
      <c r="F6" s="9"/>
      <c r="G6" s="27" t="s">
        <v>81</v>
      </c>
      <c r="H6" s="40"/>
      <c r="I6" s="20" t="s">
        <v>96</v>
      </c>
      <c r="J6" s="48"/>
      <c r="K6" s="28" t="s">
        <v>112</v>
      </c>
    </row>
    <row r="7" spans="2:12" ht="27" customHeight="1">
      <c r="B7" s="11" t="s">
        <v>90</v>
      </c>
      <c r="C7" s="11" t="s">
        <v>63</v>
      </c>
      <c r="D7" s="11" t="s">
        <v>86</v>
      </c>
      <c r="E7" s="15">
        <v>399</v>
      </c>
      <c r="F7" s="9"/>
      <c r="G7" s="29"/>
      <c r="H7" s="41"/>
      <c r="I7" s="21"/>
      <c r="J7" s="49"/>
      <c r="K7" s="30"/>
    </row>
    <row r="8" spans="2:12" ht="27" customHeight="1">
      <c r="B8" s="11" t="s">
        <v>92</v>
      </c>
      <c r="C8" s="11" t="s">
        <v>93</v>
      </c>
      <c r="D8" s="11" t="s">
        <v>63</v>
      </c>
      <c r="E8" s="15">
        <v>155</v>
      </c>
      <c r="F8" s="9"/>
      <c r="G8" s="31" t="s">
        <v>87</v>
      </c>
      <c r="H8" s="42"/>
      <c r="I8" s="22" t="s">
        <v>101</v>
      </c>
      <c r="J8" s="48"/>
      <c r="K8" s="32" t="s">
        <v>115</v>
      </c>
    </row>
    <row r="9" spans="2:12" ht="27" customHeight="1">
      <c r="B9" s="11" t="s">
        <v>94</v>
      </c>
      <c r="C9" s="11" t="s">
        <v>63</v>
      </c>
      <c r="D9" s="11" t="s">
        <v>50</v>
      </c>
      <c r="E9" s="15">
        <v>264</v>
      </c>
      <c r="F9" s="9"/>
      <c r="G9" s="33">
        <f>COUNT(B4:E23)</f>
        <v>20</v>
      </c>
      <c r="H9" s="43"/>
      <c r="I9" s="23">
        <f>COUNTA(D4:D23)</f>
        <v>18</v>
      </c>
      <c r="J9" s="50"/>
      <c r="K9" s="34">
        <f>COUNTBLANK(E4:E23)</f>
        <v>0</v>
      </c>
    </row>
    <row r="10" spans="2:12" ht="27" customHeight="1">
      <c r="B10" s="11" t="s">
        <v>95</v>
      </c>
      <c r="C10" s="11" t="s">
        <v>86</v>
      </c>
      <c r="D10" s="11" t="s">
        <v>63</v>
      </c>
      <c r="E10" s="15">
        <v>157</v>
      </c>
      <c r="F10" s="9"/>
      <c r="G10" s="35"/>
      <c r="H10" s="44"/>
      <c r="I10" s="21"/>
      <c r="J10" s="51"/>
      <c r="K10" s="30"/>
    </row>
    <row r="11" spans="2:12" ht="27" customHeight="1">
      <c r="B11" s="11" t="s">
        <v>97</v>
      </c>
      <c r="C11" s="11" t="s">
        <v>98</v>
      </c>
      <c r="D11" s="11" t="s">
        <v>93</v>
      </c>
      <c r="E11" s="15">
        <v>276</v>
      </c>
      <c r="F11" s="10"/>
      <c r="G11" s="31" t="s">
        <v>91</v>
      </c>
      <c r="H11" s="45"/>
      <c r="I11" s="22" t="s">
        <v>107</v>
      </c>
      <c r="J11" s="52"/>
      <c r="K11" s="32" t="s">
        <v>115</v>
      </c>
    </row>
    <row r="12" spans="2:12" ht="27" customHeight="1">
      <c r="B12" s="11" t="s">
        <v>99</v>
      </c>
      <c r="C12" s="11" t="s">
        <v>100</v>
      </c>
      <c r="D12" s="11" t="s">
        <v>63</v>
      </c>
      <c r="E12" s="15">
        <v>169</v>
      </c>
      <c r="G12" s="33">
        <f>COUNT(B4:D23)</f>
        <v>0</v>
      </c>
      <c r="H12" s="43"/>
      <c r="I12" s="23">
        <f>COUNTA(D4:E23)</f>
        <v>38</v>
      </c>
      <c r="J12" s="52"/>
      <c r="K12" s="34">
        <f>COUNTBLANK(D4:D23)</f>
        <v>2</v>
      </c>
      <c r="L12" s="3"/>
    </row>
    <row r="13" spans="2:12" ht="27" customHeight="1" thickBot="1">
      <c r="B13" s="11" t="s">
        <v>102</v>
      </c>
      <c r="C13" s="11" t="s">
        <v>103</v>
      </c>
      <c r="D13" s="11" t="s">
        <v>86</v>
      </c>
      <c r="E13" s="15">
        <v>466</v>
      </c>
      <c r="G13" s="36"/>
      <c r="H13" s="46"/>
      <c r="I13" s="37"/>
      <c r="J13" s="46"/>
      <c r="K13" s="38"/>
      <c r="L13" s="3"/>
    </row>
    <row r="14" spans="2:12" ht="27" customHeight="1">
      <c r="B14" s="11" t="s">
        <v>104</v>
      </c>
      <c r="C14" s="11" t="s">
        <v>93</v>
      </c>
      <c r="D14" s="11" t="s">
        <v>98</v>
      </c>
      <c r="E14" s="15">
        <v>230</v>
      </c>
      <c r="H14" s="3"/>
      <c r="I14" s="19"/>
      <c r="J14" s="19"/>
      <c r="K14" s="19"/>
      <c r="L14" s="19"/>
    </row>
    <row r="15" spans="2:12" ht="27" customHeight="1">
      <c r="B15" s="11" t="s">
        <v>105</v>
      </c>
      <c r="C15" s="11" t="s">
        <v>106</v>
      </c>
      <c r="D15" s="11" t="s">
        <v>100</v>
      </c>
      <c r="E15" s="15">
        <v>340</v>
      </c>
      <c r="H15" s="3"/>
      <c r="I15" s="3"/>
      <c r="J15" s="3"/>
      <c r="K15" s="3"/>
      <c r="L15" s="3"/>
    </row>
    <row r="16" spans="2:12" ht="27" customHeight="1">
      <c r="B16" s="11" t="s">
        <v>108</v>
      </c>
      <c r="C16" s="11" t="s">
        <v>103</v>
      </c>
      <c r="D16" s="11" t="s">
        <v>103</v>
      </c>
      <c r="E16" s="15">
        <v>441</v>
      </c>
      <c r="H16" s="3"/>
      <c r="I16" s="3"/>
      <c r="J16" s="3"/>
      <c r="K16" s="3"/>
      <c r="L16" s="3"/>
    </row>
    <row r="17" spans="2:45" ht="27" customHeight="1">
      <c r="B17" s="11" t="s">
        <v>109</v>
      </c>
      <c r="C17" s="11" t="s">
        <v>93</v>
      </c>
      <c r="D17" s="2"/>
      <c r="E17" s="15">
        <v>259</v>
      </c>
      <c r="H17" s="3"/>
      <c r="I17" s="3"/>
      <c r="J17" s="3"/>
      <c r="K17" s="3"/>
      <c r="L17" s="3"/>
      <c r="AP17" s="14"/>
      <c r="AQ17" s="7"/>
      <c r="AR17" s="7"/>
      <c r="AS17" s="7"/>
    </row>
    <row r="18" spans="2:45" ht="27" customHeight="1">
      <c r="B18" s="12" t="s">
        <v>110</v>
      </c>
      <c r="C18" s="11" t="s">
        <v>111</v>
      </c>
      <c r="D18" s="11" t="s">
        <v>106</v>
      </c>
      <c r="E18" s="15">
        <v>125</v>
      </c>
      <c r="G18" s="322" t="str">
        <f>HYPERLINK("C:\Users\ds\Desktop\DM.JPG","MR LALIT")</f>
        <v>MR LALIT</v>
      </c>
      <c r="H18" s="3"/>
      <c r="I18" s="324" t="s">
        <v>915</v>
      </c>
      <c r="J18" s="3"/>
      <c r="K18" s="3"/>
      <c r="L18" s="3"/>
      <c r="AP18" s="14"/>
      <c r="AQ18" s="7"/>
      <c r="AR18" s="7" t="s">
        <v>916</v>
      </c>
      <c r="AS18" s="7" t="s">
        <v>917</v>
      </c>
    </row>
    <row r="19" spans="2:45" ht="27" customHeight="1">
      <c r="B19" s="12" t="s">
        <v>113</v>
      </c>
      <c r="C19" s="11" t="s">
        <v>86</v>
      </c>
      <c r="D19" s="11" t="s">
        <v>103</v>
      </c>
      <c r="E19" s="15">
        <v>444</v>
      </c>
      <c r="H19" s="3"/>
      <c r="I19" s="3"/>
      <c r="J19" s="3"/>
      <c r="K19" s="3"/>
      <c r="L19" s="3"/>
      <c r="AP19" s="14"/>
      <c r="AQ19" s="7"/>
      <c r="AR19" s="7" t="s">
        <v>918</v>
      </c>
      <c r="AS19" s="7" t="s">
        <v>919</v>
      </c>
    </row>
    <row r="20" spans="2:45" ht="27" customHeight="1">
      <c r="B20" s="12" t="s">
        <v>114</v>
      </c>
      <c r="C20" s="11" t="s">
        <v>59</v>
      </c>
      <c r="D20" s="11" t="s">
        <v>63</v>
      </c>
      <c r="E20" s="15">
        <v>405</v>
      </c>
      <c r="G20" s="103">
        <f ca="1">TODAY()</f>
        <v>45742</v>
      </c>
      <c r="H20" s="3"/>
      <c r="I20" s="323" t="s">
        <v>920</v>
      </c>
      <c r="J20" s="3"/>
      <c r="K20" s="3"/>
      <c r="L20" s="3"/>
      <c r="AP20" s="14" t="s">
        <v>921</v>
      </c>
      <c r="AQ20" s="7">
        <f>COUNT(AR18:AR28)</f>
        <v>2</v>
      </c>
      <c r="AR20" s="7" t="s">
        <v>922</v>
      </c>
      <c r="AS20" s="7" t="s">
        <v>919</v>
      </c>
    </row>
    <row r="21" spans="2:45" ht="27" customHeight="1">
      <c r="B21" s="12" t="s">
        <v>116</v>
      </c>
      <c r="C21" s="11" t="s">
        <v>111</v>
      </c>
      <c r="D21" s="11" t="s">
        <v>111</v>
      </c>
      <c r="E21" s="15">
        <v>392</v>
      </c>
      <c r="G21" s="103">
        <v>38203</v>
      </c>
      <c r="H21" s="3"/>
      <c r="I21" s="3"/>
      <c r="J21" s="3"/>
      <c r="K21" s="3"/>
      <c r="L21" s="3"/>
      <c r="AP21" s="14"/>
      <c r="AQ21" s="7"/>
      <c r="AR21" s="7" t="s">
        <v>918</v>
      </c>
      <c r="AS21" s="7" t="s">
        <v>923</v>
      </c>
    </row>
    <row r="22" spans="2:45" ht="27" customHeight="1">
      <c r="B22" s="12" t="s">
        <v>117</v>
      </c>
      <c r="C22" s="11" t="s">
        <v>118</v>
      </c>
      <c r="D22" s="11" t="s">
        <v>86</v>
      </c>
      <c r="E22" s="15">
        <v>323</v>
      </c>
      <c r="H22" s="3"/>
      <c r="I22" s="3"/>
      <c r="J22" s="3"/>
      <c r="K22" s="3"/>
      <c r="L22" s="3"/>
      <c r="AP22" s="14" t="s">
        <v>924</v>
      </c>
      <c r="AQ22" s="7">
        <f>COUNTA(AR18:AR28)</f>
        <v>9</v>
      </c>
      <c r="AR22" s="7" t="s">
        <v>918</v>
      </c>
      <c r="AS22" s="7" t="s">
        <v>925</v>
      </c>
    </row>
    <row r="23" spans="2:45" ht="27" customHeight="1">
      <c r="B23" s="13" t="s">
        <v>119</v>
      </c>
      <c r="C23" s="11" t="s">
        <v>63</v>
      </c>
      <c r="D23" s="11" t="s">
        <v>59</v>
      </c>
      <c r="E23" s="15">
        <v>386</v>
      </c>
      <c r="G23" t="s">
        <v>208</v>
      </c>
      <c r="H23" s="3" t="e">
        <f ca="1">DATEDIF(G20,G21,"Y")</f>
        <v>#NUM!</v>
      </c>
      <c r="I23" s="3">
        <f ca="1">DATEDIF(G21,G20,"Y")</f>
        <v>20</v>
      </c>
      <c r="J23" s="3"/>
      <c r="K23" s="3"/>
      <c r="L23" s="3"/>
      <c r="AP23" s="14"/>
      <c r="AQ23" s="7"/>
      <c r="AR23" s="7" t="s">
        <v>918</v>
      </c>
      <c r="AS23" s="7" t="s">
        <v>919</v>
      </c>
    </row>
    <row r="24" spans="2:45">
      <c r="H24" s="3"/>
      <c r="I24" s="3"/>
      <c r="J24" s="3"/>
      <c r="K24" s="3"/>
      <c r="L24" s="3"/>
      <c r="AP24" s="14" t="s">
        <v>926</v>
      </c>
      <c r="AQ24" s="7">
        <f>COUNTBLANK(AR19:AR28)</f>
        <v>2</v>
      </c>
      <c r="AR24" s="7" t="s">
        <v>922</v>
      </c>
      <c r="AS24" s="7" t="s">
        <v>923</v>
      </c>
    </row>
    <row r="25" spans="2:45" ht="21" customHeight="1">
      <c r="H25" s="3"/>
      <c r="I25" s="3"/>
      <c r="J25" s="3"/>
      <c r="K25" s="3"/>
      <c r="L25" s="3"/>
      <c r="AP25" s="14"/>
      <c r="AQ25" s="7"/>
      <c r="AR25" s="7"/>
      <c r="AS25" s="7"/>
    </row>
    <row r="26" spans="2:45" ht="21" customHeight="1" thickBot="1">
      <c r="I26" s="3"/>
      <c r="J26" s="3"/>
      <c r="K26" s="3"/>
      <c r="L26" s="3"/>
      <c r="AP26" s="14" t="s">
        <v>927</v>
      </c>
      <c r="AQ26" s="7">
        <f>COUNTIF(AS18:AS24,"SAFIDON")</f>
        <v>3</v>
      </c>
      <c r="AR26" s="7"/>
      <c r="AS26" s="7"/>
    </row>
    <row r="27" spans="2:45" ht="21" customHeight="1" thickBot="1">
      <c r="B27" s="56" t="s">
        <v>82</v>
      </c>
      <c r="C27" s="57" t="s">
        <v>44</v>
      </c>
      <c r="D27" s="94" t="s">
        <v>928</v>
      </c>
      <c r="F27" s="1175" t="s">
        <v>120</v>
      </c>
      <c r="G27" s="1176"/>
      <c r="I27" s="19"/>
      <c r="J27" s="19"/>
      <c r="K27" s="19"/>
      <c r="L27" s="19"/>
      <c r="AP27" s="14"/>
      <c r="AQ27" s="7">
        <f>COUNTIF(AR18:AR24,AR21)</f>
        <v>4</v>
      </c>
      <c r="AR27" s="7">
        <v>21416</v>
      </c>
      <c r="AS27" s="7"/>
    </row>
    <row r="28" spans="2:45" ht="21" customHeight="1" thickBot="1">
      <c r="B28" s="58" t="s">
        <v>85</v>
      </c>
      <c r="C28" s="58" t="s">
        <v>86</v>
      </c>
      <c r="D28" s="55">
        <v>25</v>
      </c>
      <c r="G28" s="3"/>
      <c r="I28" s="3"/>
      <c r="J28" s="3"/>
      <c r="K28" s="3"/>
      <c r="L28" s="3"/>
      <c r="AP28" s="14" t="s">
        <v>929</v>
      </c>
      <c r="AQ28" s="7">
        <f>COUNTIFS(AR18:AR24,AR21,AS18:AS24,AS23)</f>
        <v>2</v>
      </c>
      <c r="AR28" s="7">
        <v>23523</v>
      </c>
      <c r="AS28" s="7"/>
    </row>
    <row r="29" spans="2:45" ht="21" customHeight="1" thickBot="1">
      <c r="B29" s="58" t="s">
        <v>88</v>
      </c>
      <c r="C29" s="58" t="s">
        <v>63</v>
      </c>
      <c r="D29" s="55">
        <v>33</v>
      </c>
      <c r="F29" s="54" t="s">
        <v>50</v>
      </c>
      <c r="G29" s="53">
        <f>COUNTIF(C28:C47,F29)</f>
        <v>2</v>
      </c>
      <c r="H29">
        <f>SUMIF(C28:C46,C30,D28:D46)</f>
        <v>118</v>
      </c>
      <c r="I29">
        <f>SUMIFS(D28:D46,B28:B46,B30,C28:C46,C31)</f>
        <v>66</v>
      </c>
    </row>
    <row r="30" spans="2:45" ht="21" customHeight="1" thickBot="1">
      <c r="B30" s="58" t="s">
        <v>89</v>
      </c>
      <c r="C30" s="58" t="s">
        <v>50</v>
      </c>
      <c r="D30" s="55">
        <v>66</v>
      </c>
      <c r="F30" s="54" t="s">
        <v>63</v>
      </c>
      <c r="G30" s="53">
        <f>COUNTIF(C29:C48,F30)</f>
        <v>3</v>
      </c>
    </row>
    <row r="31" spans="2:45" ht="21" customHeight="1" thickBot="1">
      <c r="B31" s="58" t="s">
        <v>90</v>
      </c>
      <c r="C31" s="58" t="s">
        <v>50</v>
      </c>
      <c r="D31" s="55">
        <v>52</v>
      </c>
      <c r="F31" s="54" t="s">
        <v>93</v>
      </c>
      <c r="G31" s="53">
        <f>COUNTIF(C30:C48,F31)</f>
        <v>2</v>
      </c>
    </row>
    <row r="32" spans="2:45" ht="21" customHeight="1" thickBot="1">
      <c r="B32" s="58" t="s">
        <v>92</v>
      </c>
      <c r="C32" s="58" t="s">
        <v>93</v>
      </c>
      <c r="D32" s="55">
        <v>22</v>
      </c>
      <c r="F32" s="54" t="s">
        <v>86</v>
      </c>
      <c r="G32" s="53">
        <f t="shared" ref="G32:G38" si="0">COUNTIF(C31:C48,F32)</f>
        <v>2</v>
      </c>
    </row>
    <row r="33" spans="2:9" ht="21" customHeight="1" thickBot="1">
      <c r="B33" s="58" t="s">
        <v>94</v>
      </c>
      <c r="C33" s="58" t="s">
        <v>63</v>
      </c>
      <c r="D33" s="55">
        <v>620</v>
      </c>
      <c r="F33" s="54" t="s">
        <v>98</v>
      </c>
      <c r="G33" s="53">
        <f t="shared" si="0"/>
        <v>1</v>
      </c>
    </row>
    <row r="34" spans="2:9" ht="21" customHeight="1" thickBot="1">
      <c r="B34" s="58" t="s">
        <v>95</v>
      </c>
      <c r="C34" s="58" t="s">
        <v>86</v>
      </c>
      <c r="D34" s="55">
        <v>520</v>
      </c>
      <c r="F34" s="54" t="s">
        <v>100</v>
      </c>
      <c r="G34" s="53">
        <f t="shared" si="0"/>
        <v>1</v>
      </c>
    </row>
    <row r="35" spans="2:9" ht="21" customHeight="1" thickBot="1">
      <c r="B35" s="58" t="s">
        <v>97</v>
      </c>
      <c r="C35" s="58" t="s">
        <v>98</v>
      </c>
      <c r="D35" s="55">
        <v>500</v>
      </c>
      <c r="F35" s="54" t="s">
        <v>103</v>
      </c>
      <c r="G35" s="53">
        <f t="shared" si="0"/>
        <v>2</v>
      </c>
    </row>
    <row r="36" spans="2:9" ht="21" customHeight="1" thickBot="1">
      <c r="B36" s="58" t="s">
        <v>99</v>
      </c>
      <c r="C36" s="58" t="s">
        <v>100</v>
      </c>
      <c r="D36" s="55">
        <v>520</v>
      </c>
      <c r="F36" s="54" t="s">
        <v>106</v>
      </c>
      <c r="G36" s="53">
        <f t="shared" si="0"/>
        <v>1</v>
      </c>
    </row>
    <row r="37" spans="2:9" ht="21" customHeight="1" thickBot="1">
      <c r="B37" s="58" t="s">
        <v>930</v>
      </c>
      <c r="C37" s="58" t="s">
        <v>103</v>
      </c>
      <c r="D37" s="55">
        <v>5220</v>
      </c>
      <c r="F37" s="54" t="s">
        <v>59</v>
      </c>
      <c r="G37" s="53">
        <f t="shared" si="0"/>
        <v>2</v>
      </c>
    </row>
    <row r="38" spans="2:9" ht="21" customHeight="1" thickBot="1">
      <c r="B38" s="58" t="s">
        <v>104</v>
      </c>
      <c r="C38" s="58" t="s">
        <v>93</v>
      </c>
      <c r="D38" s="55">
        <v>66</v>
      </c>
      <c r="F38" s="54" t="s">
        <v>118</v>
      </c>
      <c r="G38" s="53">
        <f t="shared" si="0"/>
        <v>1</v>
      </c>
    </row>
    <row r="39" spans="2:9" ht="21" customHeight="1" thickBot="1">
      <c r="B39" s="58" t="s">
        <v>105</v>
      </c>
      <c r="C39" s="58" t="s">
        <v>106</v>
      </c>
      <c r="D39" s="55">
        <v>52</v>
      </c>
    </row>
    <row r="40" spans="2:9" ht="21" customHeight="1" thickBot="1">
      <c r="B40" s="58" t="s">
        <v>108</v>
      </c>
      <c r="C40" s="58" t="s">
        <v>103</v>
      </c>
      <c r="D40" s="55">
        <v>22</v>
      </c>
    </row>
    <row r="41" spans="2:9" ht="21" customHeight="1" thickBot="1">
      <c r="B41" s="58" t="s">
        <v>109</v>
      </c>
      <c r="C41" s="58" t="s">
        <v>59</v>
      </c>
      <c r="D41" s="55">
        <v>620</v>
      </c>
    </row>
    <row r="42" spans="2:9" ht="21" customHeight="1" thickBot="1">
      <c r="B42" s="61" t="s">
        <v>110</v>
      </c>
      <c r="C42" s="58" t="s">
        <v>111</v>
      </c>
      <c r="D42" s="55">
        <v>520</v>
      </c>
    </row>
    <row r="43" spans="2:9" ht="21" customHeight="1" thickBot="1">
      <c r="B43" s="61" t="s">
        <v>113</v>
      </c>
      <c r="C43" s="58" t="s">
        <v>86</v>
      </c>
      <c r="D43" s="55">
        <v>500</v>
      </c>
    </row>
    <row r="44" spans="2:9" ht="21" customHeight="1" thickBot="1">
      <c r="B44" s="61" t="s">
        <v>114</v>
      </c>
      <c r="C44" s="58" t="s">
        <v>59</v>
      </c>
      <c r="D44" s="55">
        <v>520</v>
      </c>
    </row>
    <row r="45" spans="2:9" ht="21" customHeight="1" thickBot="1">
      <c r="B45" s="61" t="s">
        <v>116</v>
      </c>
      <c r="C45" s="58" t="s">
        <v>111</v>
      </c>
      <c r="D45" s="55">
        <v>5220</v>
      </c>
    </row>
    <row r="46" spans="2:9" ht="15.75" thickBot="1">
      <c r="B46" s="61" t="s">
        <v>117</v>
      </c>
      <c r="C46" s="58" t="s">
        <v>118</v>
      </c>
      <c r="D46" s="55">
        <v>500</v>
      </c>
    </row>
    <row r="47" spans="2:9" ht="15.75" thickBot="1">
      <c r="B47" s="60" t="s">
        <v>119</v>
      </c>
      <c r="C47" s="58" t="s">
        <v>63</v>
      </c>
      <c r="D47" s="55">
        <v>520</v>
      </c>
    </row>
    <row r="48" spans="2:9">
      <c r="I48" t="s">
        <v>931</v>
      </c>
    </row>
    <row r="51" spans="2:9">
      <c r="F51">
        <f>SUMSQ(D53,D55)</f>
        <v>29</v>
      </c>
      <c r="H51" t="s">
        <v>932</v>
      </c>
      <c r="I51">
        <f>35+5</f>
        <v>40</v>
      </c>
    </row>
    <row r="52" spans="2:9">
      <c r="B52" t="s">
        <v>916</v>
      </c>
      <c r="C52" t="s">
        <v>933</v>
      </c>
      <c r="D52" t="s">
        <v>934</v>
      </c>
      <c r="E52" t="s">
        <v>935</v>
      </c>
      <c r="F52">
        <f>SUMX2MY2(D53,D55)</f>
        <v>21</v>
      </c>
    </row>
    <row r="53" spans="2:9">
      <c r="B53" t="s">
        <v>936</v>
      </c>
      <c r="C53">
        <v>35</v>
      </c>
      <c r="D53">
        <v>5</v>
      </c>
      <c r="F53" t="e">
        <f ca="1">_xludf.SUM</f>
        <v>#NAME?</v>
      </c>
      <c r="H53" t="s">
        <v>937</v>
      </c>
    </row>
    <row r="54" spans="2:9">
      <c r="B54" t="s">
        <v>938</v>
      </c>
      <c r="C54">
        <v>199</v>
      </c>
      <c r="D54">
        <v>0</v>
      </c>
      <c r="H54" t="s">
        <v>939</v>
      </c>
      <c r="I54">
        <f>35*35</f>
        <v>1225</v>
      </c>
    </row>
    <row r="55" spans="2:9">
      <c r="B55" t="s">
        <v>940</v>
      </c>
      <c r="C55">
        <v>35</v>
      </c>
      <c r="D55">
        <v>2</v>
      </c>
      <c r="F55">
        <f>SUMSQ(C53,D53)</f>
        <v>1250</v>
      </c>
      <c r="H55" t="s">
        <v>941</v>
      </c>
      <c r="I55">
        <f>5*5</f>
        <v>25</v>
      </c>
    </row>
    <row r="56" spans="2:9">
      <c r="I56">
        <f>SUM(I54:I55)</f>
        <v>1250</v>
      </c>
    </row>
    <row r="57" spans="2:9">
      <c r="D57">
        <f>SUMPRODUCT(C53:C55,D53:D55)</f>
        <v>245</v>
      </c>
    </row>
    <row r="58" spans="2:9">
      <c r="B58" s="103">
        <f ca="1">TODAY()</f>
        <v>45742</v>
      </c>
    </row>
    <row r="59" spans="2:9">
      <c r="B59" s="103">
        <v>37577</v>
      </c>
    </row>
    <row r="61" spans="2:9">
      <c r="B61" s="103">
        <f>EXCEL_PRACTICE!B98</f>
        <v>37577</v>
      </c>
    </row>
    <row r="62" spans="2:9">
      <c r="F62">
        <f>SUMX2PY2(C54:C55,D54:D55)</f>
        <v>40830</v>
      </c>
    </row>
    <row r="66" spans="3:4">
      <c r="C66" s="101">
        <v>10</v>
      </c>
      <c r="D66" s="101">
        <v>9</v>
      </c>
    </row>
    <row r="67" spans="3:4">
      <c r="C67" s="102">
        <v>4</v>
      </c>
      <c r="D67" s="102">
        <v>6</v>
      </c>
    </row>
    <row r="69" spans="3:4">
      <c r="C69">
        <v>6</v>
      </c>
      <c r="D69">
        <v>3</v>
      </c>
    </row>
    <row r="71" spans="3:4">
      <c r="C71">
        <v>36</v>
      </c>
      <c r="D71">
        <v>9</v>
      </c>
    </row>
    <row r="75" spans="3:4">
      <c r="D75">
        <f>SUMXMY2(C66:D66,C67:D67)</f>
        <v>45</v>
      </c>
    </row>
    <row r="83" spans="2:7">
      <c r="B83" s="103">
        <v>45574</v>
      </c>
    </row>
    <row r="84" spans="2:7">
      <c r="B84" s="103">
        <f ca="1">TODAY()</f>
        <v>45742</v>
      </c>
      <c r="E84" s="103">
        <v>45574</v>
      </c>
    </row>
    <row r="85" spans="2:7">
      <c r="B85" s="103">
        <v>37595</v>
      </c>
    </row>
    <row r="86" spans="2:7" ht="15.75" thickBot="1"/>
    <row r="87" spans="2:7" ht="15.75" thickBot="1">
      <c r="B87" s="105"/>
      <c r="C87" s="105"/>
      <c r="D87" s="105"/>
      <c r="E87" s="105"/>
      <c r="F87" s="105"/>
      <c r="G87" s="55"/>
    </row>
    <row r="88" spans="2:7" ht="15.75" thickBot="1">
      <c r="B88" s="105" t="s">
        <v>942</v>
      </c>
      <c r="C88" s="105">
        <f ca="1">DATEDIF(B85,TODAY(),"y")</f>
        <v>22</v>
      </c>
      <c r="D88" s="105" t="s">
        <v>294</v>
      </c>
      <c r="E88" s="105">
        <f ca="1">DATEDIF(B85,B84,"ym")</f>
        <v>3</v>
      </c>
      <c r="F88" s="105" t="s">
        <v>719</v>
      </c>
      <c r="G88" s="105">
        <f ca="1">DATEDIF(B85,B84,"md")</f>
        <v>21</v>
      </c>
    </row>
    <row r="89" spans="2:7" ht="15.75" thickBot="1">
      <c r="B89" s="105"/>
      <c r="C89" s="105"/>
      <c r="D89" s="105"/>
      <c r="E89" s="105"/>
      <c r="F89" s="105"/>
      <c r="G89" s="105"/>
    </row>
    <row r="90" spans="2:7" ht="15.75" thickBot="1">
      <c r="B90" s="105" t="s">
        <v>943</v>
      </c>
      <c r="C90" s="105">
        <f ca="1">DATEDIF(B85,B84,"m")</f>
        <v>267</v>
      </c>
      <c r="D90" s="105"/>
      <c r="E90" s="105"/>
      <c r="F90" s="105"/>
      <c r="G90" s="105"/>
    </row>
    <row r="91" spans="2:7" ht="15.75" thickBot="1">
      <c r="B91" s="105"/>
      <c r="C91" s="105"/>
      <c r="D91" s="105"/>
      <c r="E91" s="105"/>
      <c r="F91" s="105"/>
      <c r="G91" s="105"/>
    </row>
    <row r="92" spans="2:7" ht="15.75" thickBot="1">
      <c r="B92" s="105" t="s">
        <v>944</v>
      </c>
      <c r="C92" s="105">
        <f ca="1">DATEDIF(B85,B84,"d")</f>
        <v>8147</v>
      </c>
      <c r="D92" s="105"/>
      <c r="E92" s="105"/>
      <c r="F92" s="105"/>
      <c r="G92" s="105"/>
    </row>
    <row r="93" spans="2:7" ht="15.75" thickBot="1">
      <c r="B93" s="105"/>
      <c r="C93" s="105"/>
      <c r="D93" s="105"/>
      <c r="E93" s="105"/>
      <c r="F93" s="105"/>
      <c r="G93" s="55"/>
    </row>
    <row r="96" spans="2:7" ht="15.75" thickBot="1"/>
    <row r="97" spans="2:8" ht="19.5" thickBot="1">
      <c r="B97" s="109">
        <f ca="1">TODAY()</f>
        <v>45742</v>
      </c>
    </row>
    <row r="98" spans="2:8" ht="24" thickBot="1">
      <c r="B98" s="109">
        <v>37577</v>
      </c>
      <c r="F98" s="1177" t="s">
        <v>945</v>
      </c>
      <c r="G98" s="1178"/>
    </row>
    <row r="99" spans="2:8" ht="15.75" thickBot="1"/>
    <row r="100" spans="2:8" ht="21.75" thickBot="1">
      <c r="B100" s="107" t="s">
        <v>942</v>
      </c>
      <c r="C100" s="108">
        <f ca="1">DATEDIF(B98,B97,"Y")</f>
        <v>22</v>
      </c>
      <c r="F100" s="106" t="s">
        <v>946</v>
      </c>
      <c r="G100" s="106" t="s">
        <v>185</v>
      </c>
    </row>
    <row r="101" spans="2:8" ht="21.75" thickBot="1">
      <c r="B101" s="107" t="s">
        <v>947</v>
      </c>
      <c r="C101" s="108">
        <f ca="1">DATEDIF(B98,B97,"M")</f>
        <v>268</v>
      </c>
    </row>
    <row r="102" spans="2:8" ht="21.75" thickBot="1">
      <c r="B102" s="107" t="s">
        <v>944</v>
      </c>
      <c r="C102" s="108">
        <f ca="1">DATEDIF(B98,B97,"D")</f>
        <v>8165</v>
      </c>
      <c r="F102" s="106" t="s">
        <v>948</v>
      </c>
      <c r="G102" s="106" t="s">
        <v>188</v>
      </c>
    </row>
    <row r="103" spans="2:8" ht="15.75" thickBot="1">
      <c r="B103" s="104"/>
      <c r="C103" s="104"/>
    </row>
    <row r="104" spans="2:8" ht="19.5" thickBot="1">
      <c r="B104" s="104"/>
      <c r="C104" s="104"/>
      <c r="F104" s="106" t="s">
        <v>949</v>
      </c>
      <c r="G104" s="106" t="s">
        <v>191</v>
      </c>
    </row>
    <row r="105" spans="2:8" ht="15.75" thickBot="1">
      <c r="B105" s="104"/>
      <c r="C105" s="104"/>
    </row>
    <row r="106" spans="2:8" ht="19.5" thickBot="1">
      <c r="B106" s="104"/>
      <c r="C106" s="104"/>
      <c r="F106" s="106" t="s">
        <v>950</v>
      </c>
      <c r="G106" s="106" t="s">
        <v>195</v>
      </c>
    </row>
    <row r="107" spans="2:8" ht="15.75" thickBot="1"/>
    <row r="108" spans="2:8" ht="21.75" thickBot="1">
      <c r="B108" s="107" t="s">
        <v>951</v>
      </c>
      <c r="C108" s="108">
        <f ca="1">DATEDIF(B98,B97,"Y")</f>
        <v>22</v>
      </c>
      <c r="F108" s="106" t="s">
        <v>952</v>
      </c>
      <c r="G108" s="106" t="s">
        <v>198</v>
      </c>
    </row>
    <row r="109" spans="2:8" ht="21.75" thickBot="1">
      <c r="B109" s="107" t="s">
        <v>953</v>
      </c>
      <c r="C109" s="108">
        <f ca="1">DATEDIF(B98,B97,"YM")</f>
        <v>4</v>
      </c>
    </row>
    <row r="110" spans="2:8" ht="21.75" thickBot="1">
      <c r="B110" s="107" t="s">
        <v>719</v>
      </c>
      <c r="C110" s="108">
        <f ca="1">DATEDIF(B98,B97,"MD")</f>
        <v>9</v>
      </c>
      <c r="D110" s="406">
        <f>1665-158</f>
        <v>1507</v>
      </c>
      <c r="E110" t="s">
        <v>954</v>
      </c>
      <c r="F110" s="61" t="s">
        <v>955</v>
      </c>
      <c r="G110" s="406">
        <v>95000</v>
      </c>
    </row>
    <row r="111" spans="2:8" ht="15.75" thickBot="1">
      <c r="F111" s="61" t="s">
        <v>956</v>
      </c>
      <c r="G111" s="1179" t="s">
        <v>957</v>
      </c>
      <c r="H111" s="1180"/>
    </row>
    <row r="112" spans="2:8" ht="15.75" thickBot="1">
      <c r="F112" s="61" t="s">
        <v>958</v>
      </c>
      <c r="G112" s="1179" t="s">
        <v>959</v>
      </c>
      <c r="H112" s="1180"/>
    </row>
    <row r="113" spans="2:8" ht="15.75" thickBot="1">
      <c r="B113" s="403" t="s">
        <v>960</v>
      </c>
      <c r="C113" s="404" t="s">
        <v>961</v>
      </c>
      <c r="D113" s="68"/>
      <c r="F113" s="61" t="s">
        <v>962</v>
      </c>
      <c r="G113" s="1179" t="s">
        <v>963</v>
      </c>
      <c r="H113" s="1180"/>
    </row>
    <row r="114" spans="2:8" ht="15.75" thickBot="1">
      <c r="B114" s="405" t="s">
        <v>964</v>
      </c>
      <c r="C114" s="406">
        <v>100000</v>
      </c>
      <c r="D114" s="68"/>
    </row>
    <row r="115" spans="2:8" ht="15.75" thickBot="1">
      <c r="B115" s="405" t="s">
        <v>965</v>
      </c>
      <c r="C115" s="406">
        <v>5000</v>
      </c>
      <c r="D115" s="405" t="s">
        <v>966</v>
      </c>
    </row>
    <row r="116" spans="2:8" ht="15.75" thickBot="1">
      <c r="B116" s="405" t="s">
        <v>967</v>
      </c>
      <c r="C116" s="412">
        <v>0.15</v>
      </c>
      <c r="D116" s="68"/>
      <c r="F116" s="411" t="s">
        <v>968</v>
      </c>
    </row>
    <row r="117" spans="2:8" ht="15.75" thickBot="1">
      <c r="B117" s="405" t="s">
        <v>969</v>
      </c>
      <c r="C117" s="407">
        <v>60</v>
      </c>
      <c r="D117" s="68" t="s">
        <v>970</v>
      </c>
      <c r="F117" s="411" t="s">
        <v>971</v>
      </c>
      <c r="G117" s="411" t="s">
        <v>972</v>
      </c>
    </row>
    <row r="118" spans="2:8" ht="15.75" thickBot="1">
      <c r="B118" s="408"/>
      <c r="C118" s="408"/>
      <c r="D118" s="91"/>
      <c r="F118" s="411" t="s">
        <v>973</v>
      </c>
      <c r="G118" s="411" t="s">
        <v>974</v>
      </c>
    </row>
    <row r="119" spans="2:8" ht="15.75" thickBot="1">
      <c r="B119" s="92"/>
      <c r="C119" s="409" t="s">
        <v>975</v>
      </c>
      <c r="D119" s="410" t="s">
        <v>36</v>
      </c>
      <c r="F119" s="411" t="s">
        <v>976</v>
      </c>
      <c r="G119" s="411" t="s">
        <v>977</v>
      </c>
    </row>
    <row r="120" spans="2:8" ht="15.75" thickBot="1">
      <c r="B120" s="411" t="s">
        <v>978</v>
      </c>
      <c r="C120" s="411" t="s">
        <v>956</v>
      </c>
      <c r="D120" s="406">
        <f>PMT(C116,C117/12,C114-C115)</f>
        <v>-28339.977483845192</v>
      </c>
      <c r="E120" t="s">
        <v>979</v>
      </c>
      <c r="F120" s="411" t="s">
        <v>980</v>
      </c>
      <c r="G120" s="411" t="s">
        <v>981</v>
      </c>
    </row>
    <row r="121" spans="2:8" ht="15.75" thickBot="1">
      <c r="B121" s="411" t="s">
        <v>982</v>
      </c>
      <c r="C121" s="411" t="s">
        <v>958</v>
      </c>
      <c r="D121" s="406">
        <f>IPMT(C116/12,1,C117,C114-C115)</f>
        <v>-1187.5</v>
      </c>
      <c r="E121" t="s">
        <v>983</v>
      </c>
      <c r="F121" s="411" t="s">
        <v>72</v>
      </c>
    </row>
    <row r="122" spans="2:8" ht="15.75" thickBot="1">
      <c r="B122" s="411" t="s">
        <v>984</v>
      </c>
      <c r="C122" s="411" t="s">
        <v>962</v>
      </c>
      <c r="D122" s="406">
        <f>PPMT(C116/12,1,C117,C114-C115)</f>
        <v>-1072.5433582040796</v>
      </c>
      <c r="E122" t="s">
        <v>984</v>
      </c>
    </row>
    <row r="123" spans="2:8" ht="15.75" thickBot="1">
      <c r="B123" s="411"/>
      <c r="C123" s="411"/>
      <c r="D123" s="92"/>
    </row>
    <row r="124" spans="2:8" ht="15.75" thickBot="1"/>
    <row r="125" spans="2:8" ht="15.75" thickBot="1">
      <c r="D125" t="s">
        <v>985</v>
      </c>
      <c r="E125" s="406">
        <f>D121+D122</f>
        <v>-2260.0433582040796</v>
      </c>
      <c r="F125" s="406"/>
    </row>
    <row r="126" spans="2:8" ht="15.75" thickBot="1"/>
    <row r="127" spans="2:8" ht="15.75" thickBot="1">
      <c r="F127" s="405" t="s">
        <v>986</v>
      </c>
    </row>
    <row r="128" spans="2:8" ht="15.75" thickBot="1">
      <c r="B128" s="403" t="s">
        <v>960</v>
      </c>
      <c r="C128" s="404" t="s">
        <v>961</v>
      </c>
      <c r="D128" s="68"/>
      <c r="F128" s="405" t="s">
        <v>987</v>
      </c>
    </row>
    <row r="129" spans="1:8" ht="15.75" thickBot="1">
      <c r="B129" s="405" t="s">
        <v>964</v>
      </c>
      <c r="C129" s="406">
        <v>100000</v>
      </c>
      <c r="D129" s="68"/>
    </row>
    <row r="130" spans="1:8" ht="15.75" thickBot="1">
      <c r="B130" s="405" t="s">
        <v>965</v>
      </c>
      <c r="C130" s="406">
        <v>5000</v>
      </c>
      <c r="D130" s="405" t="s">
        <v>966</v>
      </c>
    </row>
    <row r="131" spans="1:8" ht="15.75" thickBot="1">
      <c r="B131" s="405" t="s">
        <v>988</v>
      </c>
      <c r="C131" s="412">
        <v>0.1</v>
      </c>
      <c r="D131" s="68"/>
    </row>
    <row r="132" spans="1:8" ht="15.75" thickBot="1">
      <c r="B132" s="405" t="s">
        <v>969</v>
      </c>
      <c r="C132" s="407">
        <v>5</v>
      </c>
      <c r="D132" s="68" t="s">
        <v>970</v>
      </c>
    </row>
    <row r="133" spans="1:8" ht="15.75" thickBot="1">
      <c r="B133" s="408"/>
      <c r="C133" s="408"/>
      <c r="D133" s="91"/>
    </row>
    <row r="134" spans="1:8" ht="15.75" thickBot="1">
      <c r="B134" s="92"/>
      <c r="C134" s="409" t="s">
        <v>975</v>
      </c>
      <c r="D134" s="410" t="s">
        <v>36</v>
      </c>
    </row>
    <row r="135" spans="1:8" ht="15.75" thickBot="1">
      <c r="B135" s="411" t="s">
        <v>978</v>
      </c>
      <c r="C135" s="411" t="s">
        <v>956</v>
      </c>
      <c r="D135" s="406">
        <f>PMT(C131/12,C132*12,C129-C130)</f>
        <v>-2018.4692475704862</v>
      </c>
      <c r="E135" t="s">
        <v>979</v>
      </c>
      <c r="F135" s="406">
        <f>D136+D137</f>
        <v>-2018.469247570486</v>
      </c>
    </row>
    <row r="136" spans="1:8" ht="15.75" thickBot="1">
      <c r="B136" s="411" t="s">
        <v>982</v>
      </c>
      <c r="C136" s="411" t="s">
        <v>958</v>
      </c>
      <c r="D136" s="406">
        <f>IPMT(C131/12,1,C132*12,C129-C130)</f>
        <v>-791.66666666666663</v>
      </c>
      <c r="E136" t="s">
        <v>989</v>
      </c>
    </row>
    <row r="137" spans="1:8" ht="15.75" thickBot="1">
      <c r="B137" s="411" t="s">
        <v>984</v>
      </c>
      <c r="C137" s="411" t="s">
        <v>962</v>
      </c>
      <c r="D137" s="406">
        <f>PPMT(C131/12,1,C132*12,C129-C130)</f>
        <v>-1226.8025809038195</v>
      </c>
      <c r="E137" t="s">
        <v>984</v>
      </c>
    </row>
    <row r="139" spans="1:8" s="2" customFormat="1" ht="15.75" thickBot="1">
      <c r="B139" s="113"/>
      <c r="C139" s="113"/>
      <c r="D139" s="113"/>
      <c r="E139" s="113"/>
      <c r="F139" s="113"/>
      <c r="G139" s="113"/>
    </row>
    <row r="140" spans="1:8" s="2" customFormat="1" ht="15.75" thickBot="1">
      <c r="A140" s="111"/>
      <c r="B140" s="1174" t="s">
        <v>990</v>
      </c>
      <c r="C140" s="1174"/>
      <c r="D140" s="1174"/>
      <c r="E140" s="1174"/>
      <c r="F140" s="1174"/>
      <c r="G140" s="1174"/>
      <c r="H140" s="112"/>
    </row>
    <row r="141" spans="1:8" s="2" customFormat="1" ht="15.75" thickBot="1">
      <c r="A141" s="111"/>
      <c r="B141" s="414"/>
      <c r="C141" s="150"/>
      <c r="D141" s="150"/>
      <c r="E141" s="114"/>
      <c r="F141" s="114"/>
      <c r="G141" s="415"/>
      <c r="H141" s="112"/>
    </row>
    <row r="142" spans="1:8" s="2" customFormat="1" ht="15.75" thickBot="1">
      <c r="A142" s="111"/>
      <c r="B142" s="950">
        <v>45575</v>
      </c>
      <c r="C142" s="950">
        <v>45598</v>
      </c>
      <c r="D142" s="61">
        <f>NETWORKDAYS(B142,C142)</f>
        <v>17</v>
      </c>
      <c r="E142" s="112"/>
      <c r="F142" s="61" t="s">
        <v>991</v>
      </c>
      <c r="G142" s="416"/>
      <c r="H142" s="112"/>
    </row>
    <row r="143" spans="1:8" s="2" customFormat="1" ht="15.75" thickBot="1">
      <c r="A143" s="111"/>
      <c r="B143" s="417"/>
      <c r="C143" s="114"/>
      <c r="D143" s="114"/>
      <c r="F143" s="950">
        <v>45596</v>
      </c>
      <c r="G143" s="61" t="s">
        <v>992</v>
      </c>
      <c r="H143" s="112"/>
    </row>
    <row r="144" spans="1:8" s="2" customFormat="1" ht="15.75" thickBot="1">
      <c r="A144" s="111"/>
      <c r="B144" s="413">
        <v>45575</v>
      </c>
      <c r="C144" s="413">
        <v>45598</v>
      </c>
      <c r="D144" s="61">
        <f>NETWORKDAYS(B144,C144)</f>
        <v>17</v>
      </c>
      <c r="G144" s="416"/>
      <c r="H144" s="112"/>
    </row>
    <row r="145" spans="1:8" s="2" customFormat="1" ht="15.75" thickBot="1">
      <c r="A145" s="111"/>
      <c r="B145" s="418"/>
      <c r="G145" s="416"/>
      <c r="H145" s="112"/>
    </row>
    <row r="146" spans="1:8" s="2" customFormat="1" ht="15.75" thickBot="1">
      <c r="A146" s="111"/>
      <c r="B146" s="950">
        <v>45575</v>
      </c>
      <c r="C146" s="950">
        <v>45598</v>
      </c>
      <c r="D146" s="61">
        <f>NETWORKDAYS(B146,C146,F143)</f>
        <v>16</v>
      </c>
      <c r="G146" s="416"/>
      <c r="H146" s="112"/>
    </row>
    <row r="147" spans="1:8" s="2" customFormat="1" ht="15.75" thickBot="1">
      <c r="A147" s="111"/>
      <c r="B147" s="419"/>
      <c r="C147" s="420"/>
      <c r="D147" s="420"/>
      <c r="E147" s="420"/>
      <c r="F147" s="420"/>
      <c r="G147" s="421"/>
      <c r="H147" s="112"/>
    </row>
    <row r="148" spans="1:8" s="2" customFormat="1">
      <c r="B148" s="114"/>
      <c r="C148" s="114"/>
      <c r="D148" s="114"/>
      <c r="E148" s="114"/>
      <c r="F148" s="114"/>
      <c r="G148" s="114"/>
    </row>
    <row r="149" spans="1:8" s="2" customFormat="1" ht="15.75" thickBot="1"/>
    <row r="150" spans="1:8" s="2" customFormat="1" ht="24" thickBot="1">
      <c r="B150" s="424" t="s">
        <v>256</v>
      </c>
      <c r="C150" s="423" t="s">
        <v>300</v>
      </c>
      <c r="D150" s="422" t="s">
        <v>301</v>
      </c>
    </row>
    <row r="151" spans="1:8" s="2" customFormat="1" ht="19.5" thickBot="1">
      <c r="B151" s="390" t="s">
        <v>278</v>
      </c>
      <c r="C151" s="390" t="s">
        <v>513</v>
      </c>
      <c r="D151" s="353">
        <v>100000</v>
      </c>
      <c r="E151" s="2" t="s">
        <v>993</v>
      </c>
      <c r="F151" s="2" t="s">
        <v>994</v>
      </c>
    </row>
    <row r="152" spans="1:8" s="2" customFormat="1" ht="19.5" thickBot="1">
      <c r="B152" s="390" t="s">
        <v>279</v>
      </c>
      <c r="C152" s="390" t="s">
        <v>514</v>
      </c>
      <c r="D152" s="353">
        <v>200000</v>
      </c>
      <c r="E152" s="2" t="s">
        <v>995</v>
      </c>
      <c r="F152" s="449">
        <v>156</v>
      </c>
    </row>
    <row r="153" spans="1:8" s="2" customFormat="1" ht="19.5" thickBot="1">
      <c r="B153" s="390" t="s">
        <v>283</v>
      </c>
      <c r="C153" s="390" t="s">
        <v>515</v>
      </c>
      <c r="D153" s="353">
        <v>350000</v>
      </c>
      <c r="E153" s="2" t="s">
        <v>996</v>
      </c>
      <c r="F153" s="449">
        <v>2555514</v>
      </c>
    </row>
    <row r="154" spans="1:8" s="2" customFormat="1" ht="19.5" thickBot="1">
      <c r="B154" s="390" t="s">
        <v>281</v>
      </c>
      <c r="C154" s="390" t="s">
        <v>513</v>
      </c>
      <c r="D154" s="353">
        <v>100000</v>
      </c>
      <c r="E154" s="2" t="s">
        <v>997</v>
      </c>
      <c r="F154" s="449">
        <v>14441444</v>
      </c>
    </row>
    <row r="155" spans="1:8" s="2" customFormat="1" ht="19.5" thickBot="1">
      <c r="B155" s="390" t="s">
        <v>282</v>
      </c>
      <c r="C155" s="390" t="s">
        <v>516</v>
      </c>
      <c r="D155" s="353">
        <v>330000</v>
      </c>
      <c r="E155" s="2" t="s">
        <v>998</v>
      </c>
      <c r="F155" s="449">
        <v>4</v>
      </c>
    </row>
    <row r="156" spans="1:8" s="2" customFormat="1" ht="19.5" thickBot="1">
      <c r="B156" s="390" t="s">
        <v>283</v>
      </c>
      <c r="C156" s="390" t="s">
        <v>515</v>
      </c>
      <c r="D156" s="353">
        <v>350000</v>
      </c>
    </row>
    <row r="157" spans="1:8" s="2" customFormat="1" ht="19.5" thickBot="1">
      <c r="B157" s="390" t="s">
        <v>284</v>
      </c>
      <c r="C157" s="390" t="s">
        <v>517</v>
      </c>
      <c r="D157" s="353">
        <v>400000</v>
      </c>
    </row>
    <row r="158" spans="1:8" s="2" customFormat="1" ht="19.5" thickBot="1">
      <c r="B158" s="390" t="s">
        <v>317</v>
      </c>
      <c r="C158" s="390" t="s">
        <v>518</v>
      </c>
      <c r="D158" s="353">
        <v>250000</v>
      </c>
      <c r="F158" s="2">
        <f>COUNTIF(D151:D171,D152)</f>
        <v>2</v>
      </c>
    </row>
    <row r="159" spans="1:8" s="2" customFormat="1" ht="19.5" thickBot="1">
      <c r="B159" s="390" t="s">
        <v>320</v>
      </c>
      <c r="C159" s="390" t="s">
        <v>518</v>
      </c>
      <c r="D159" s="353">
        <v>250000</v>
      </c>
      <c r="F159" s="2">
        <f>SUMIF(D151:D171,D152)</f>
        <v>400000</v>
      </c>
    </row>
    <row r="160" spans="1:8" s="2" customFormat="1" ht="19.5" thickBot="1">
      <c r="B160" s="392" t="s">
        <v>389</v>
      </c>
      <c r="C160" s="390" t="s">
        <v>513</v>
      </c>
      <c r="D160" s="353">
        <v>100000</v>
      </c>
      <c r="G160" s="449"/>
    </row>
    <row r="161" spans="2:17" s="2" customFormat="1" ht="19.5" thickBot="1">
      <c r="B161" s="392" t="s">
        <v>282</v>
      </c>
      <c r="C161" s="390" t="s">
        <v>324</v>
      </c>
      <c r="D161" s="353">
        <v>230000</v>
      </c>
    </row>
    <row r="162" spans="2:17" s="2" customFormat="1" ht="19.5" thickBot="1">
      <c r="B162" s="392" t="s">
        <v>283</v>
      </c>
      <c r="C162" s="390" t="s">
        <v>517</v>
      </c>
      <c r="D162" s="353">
        <v>400000</v>
      </c>
    </row>
    <row r="163" spans="2:17" s="2" customFormat="1" ht="19.5" thickBot="1">
      <c r="B163" s="392" t="s">
        <v>284</v>
      </c>
      <c r="C163" s="390" t="s">
        <v>519</v>
      </c>
      <c r="D163" s="353">
        <v>450000</v>
      </c>
    </row>
    <row r="164" spans="2:17" s="2" customFormat="1" ht="19.5" thickBot="1">
      <c r="B164" s="392" t="s">
        <v>317</v>
      </c>
      <c r="C164" s="390" t="s">
        <v>324</v>
      </c>
      <c r="D164" s="353">
        <v>230000</v>
      </c>
    </row>
    <row r="165" spans="2:17" s="2" customFormat="1" ht="19.5" thickBot="1">
      <c r="B165" s="392" t="s">
        <v>320</v>
      </c>
      <c r="C165" s="390" t="s">
        <v>520</v>
      </c>
      <c r="D165" s="353">
        <v>550000</v>
      </c>
    </row>
    <row r="166" spans="2:17" s="2" customFormat="1" ht="19.5" thickBot="1">
      <c r="B166" s="392" t="s">
        <v>323</v>
      </c>
      <c r="C166" s="390" t="s">
        <v>516</v>
      </c>
      <c r="D166" s="353">
        <v>330000</v>
      </c>
    </row>
    <row r="167" spans="2:17" s="2" customFormat="1" ht="19.5" thickBot="1">
      <c r="B167" s="392" t="s">
        <v>278</v>
      </c>
      <c r="C167" s="390" t="s">
        <v>515</v>
      </c>
      <c r="D167" s="353">
        <v>350000</v>
      </c>
    </row>
    <row r="168" spans="2:17" s="2" customFormat="1" ht="19.5" thickBot="1">
      <c r="B168" s="392" t="s">
        <v>279</v>
      </c>
      <c r="C168" s="390" t="s">
        <v>521</v>
      </c>
      <c r="D168" s="353">
        <v>400000</v>
      </c>
    </row>
    <row r="169" spans="2:17" s="2" customFormat="1" ht="19.5" thickBot="1">
      <c r="B169" s="392" t="s">
        <v>280</v>
      </c>
      <c r="C169" s="390" t="s">
        <v>522</v>
      </c>
      <c r="D169" s="353">
        <v>450000</v>
      </c>
    </row>
    <row r="170" spans="2:17" s="2" customFormat="1" ht="19.5" thickBot="1">
      <c r="B170" s="392" t="s">
        <v>398</v>
      </c>
      <c r="C170" s="390" t="s">
        <v>514</v>
      </c>
      <c r="D170" s="353">
        <v>200000</v>
      </c>
    </row>
    <row r="171" spans="2:17" s="2" customFormat="1" ht="19.5" thickBot="1">
      <c r="B171" s="392" t="s">
        <v>282</v>
      </c>
      <c r="C171" s="390" t="s">
        <v>523</v>
      </c>
      <c r="D171" s="353">
        <v>500000</v>
      </c>
    </row>
    <row r="172" spans="2:17" s="2" customFormat="1">
      <c r="B172" s="62"/>
      <c r="C172" s="62"/>
      <c r="D172"/>
    </row>
    <row r="173" spans="2:17" s="2" customFormat="1" ht="15.75" thickBot="1">
      <c r="L173" s="113"/>
      <c r="M173" s="113"/>
      <c r="N173" s="113"/>
      <c r="O173" s="113"/>
      <c r="P173" s="113"/>
    </row>
    <row r="174" spans="2:17" s="2" customFormat="1" ht="15.75" thickBot="1">
      <c r="K174" s="111"/>
      <c r="L174" s="430" t="s">
        <v>237</v>
      </c>
      <c r="M174" s="430" t="s">
        <v>999</v>
      </c>
      <c r="N174" s="430" t="s">
        <v>810</v>
      </c>
      <c r="O174" s="430" t="s">
        <v>1000</v>
      </c>
      <c r="P174" s="430" t="s">
        <v>1001</v>
      </c>
      <c r="Q174" s="112"/>
    </row>
    <row r="175" spans="2:17" s="2" customFormat="1">
      <c r="K175" s="111"/>
      <c r="L175" s="431">
        <v>42372</v>
      </c>
      <c r="M175" s="430" t="s">
        <v>1002</v>
      </c>
      <c r="N175" s="430" t="s">
        <v>1003</v>
      </c>
      <c r="O175" s="430">
        <v>1</v>
      </c>
      <c r="P175" s="432">
        <v>11</v>
      </c>
      <c r="Q175" s="112"/>
    </row>
    <row r="176" spans="2:17" s="2" customFormat="1">
      <c r="B176" s="7" t="s">
        <v>1004</v>
      </c>
      <c r="C176" s="7" t="s">
        <v>577</v>
      </c>
      <c r="D176" s="7" t="s">
        <v>578</v>
      </c>
      <c r="E176" s="7" t="s">
        <v>1005</v>
      </c>
      <c r="F176" s="7" t="s">
        <v>1006</v>
      </c>
      <c r="G176" s="7" t="s">
        <v>810</v>
      </c>
      <c r="H176" s="2" t="s">
        <v>148</v>
      </c>
      <c r="K176" s="111"/>
      <c r="L176" s="431">
        <v>42382</v>
      </c>
      <c r="M176" s="430" t="s">
        <v>17</v>
      </c>
      <c r="N176" s="430" t="s">
        <v>1007</v>
      </c>
      <c r="O176" s="430">
        <v>8</v>
      </c>
      <c r="P176" s="432">
        <v>96</v>
      </c>
      <c r="Q176" s="112"/>
    </row>
    <row r="177" spans="1:27" s="2" customFormat="1">
      <c r="B177" s="7" t="s">
        <v>302</v>
      </c>
      <c r="C177" s="429">
        <v>45292</v>
      </c>
      <c r="D177" s="7" t="s">
        <v>1008</v>
      </c>
      <c r="E177" s="7" t="s">
        <v>598</v>
      </c>
      <c r="F177" s="7">
        <v>12002</v>
      </c>
      <c r="G177" s="7" t="s">
        <v>1009</v>
      </c>
      <c r="K177" s="111"/>
      <c r="L177" s="431">
        <v>42390</v>
      </c>
      <c r="M177" s="430" t="s">
        <v>22</v>
      </c>
      <c r="N177" s="430" t="s">
        <v>1003</v>
      </c>
      <c r="O177" s="430">
        <v>2</v>
      </c>
      <c r="P177" s="432">
        <v>26</v>
      </c>
      <c r="Q177" s="112"/>
    </row>
    <row r="178" spans="1:27" s="2" customFormat="1">
      <c r="B178" s="7" t="s">
        <v>304</v>
      </c>
      <c r="C178" s="429">
        <v>45323</v>
      </c>
      <c r="D178" s="7" t="s">
        <v>1010</v>
      </c>
      <c r="E178" s="7" t="s">
        <v>1011</v>
      </c>
      <c r="F178" s="7">
        <v>12003</v>
      </c>
      <c r="G178" s="7" t="s">
        <v>596</v>
      </c>
      <c r="K178" s="111"/>
      <c r="L178" s="431">
        <v>42399</v>
      </c>
      <c r="M178" s="430" t="s">
        <v>17</v>
      </c>
      <c r="N178" s="430" t="s">
        <v>594</v>
      </c>
      <c r="O178" s="430">
        <v>7</v>
      </c>
      <c r="P178" s="432">
        <v>84</v>
      </c>
      <c r="Q178" s="112"/>
    </row>
    <row r="179" spans="1:27" s="2" customFormat="1">
      <c r="B179" s="7" t="s">
        <v>306</v>
      </c>
      <c r="C179" s="429">
        <v>45352</v>
      </c>
      <c r="D179" s="7" t="s">
        <v>1012</v>
      </c>
      <c r="E179" s="7" t="s">
        <v>1013</v>
      </c>
      <c r="F179" s="7">
        <v>12004</v>
      </c>
      <c r="G179" s="7" t="s">
        <v>1014</v>
      </c>
      <c r="K179" s="111"/>
      <c r="L179" s="431">
        <v>42407</v>
      </c>
      <c r="M179" s="430" t="s">
        <v>22</v>
      </c>
      <c r="N179" s="430" t="s">
        <v>594</v>
      </c>
      <c r="O179" s="430">
        <v>8</v>
      </c>
      <c r="P179" s="432">
        <v>104</v>
      </c>
      <c r="Q179" s="112"/>
    </row>
    <row r="180" spans="1:27" s="2" customFormat="1">
      <c r="B180" s="7" t="s">
        <v>308</v>
      </c>
      <c r="C180" s="429">
        <v>45383</v>
      </c>
      <c r="D180" s="7" t="s">
        <v>1015</v>
      </c>
      <c r="E180" s="7" t="s">
        <v>1016</v>
      </c>
      <c r="F180" s="7">
        <v>12005</v>
      </c>
      <c r="G180" s="7" t="s">
        <v>1017</v>
      </c>
      <c r="K180" s="111"/>
      <c r="L180" s="431">
        <v>42413</v>
      </c>
      <c r="M180" s="430" t="s">
        <v>1002</v>
      </c>
      <c r="N180" s="430" t="s">
        <v>1007</v>
      </c>
      <c r="O180" s="430">
        <v>2</v>
      </c>
      <c r="P180" s="432">
        <v>22</v>
      </c>
      <c r="Q180" s="112"/>
    </row>
    <row r="181" spans="1:27" s="2" customFormat="1">
      <c r="B181"/>
      <c r="C181"/>
      <c r="D181"/>
      <c r="K181" s="111"/>
      <c r="L181" s="431">
        <v>42421</v>
      </c>
      <c r="M181" s="430" t="s">
        <v>17</v>
      </c>
      <c r="N181" s="430" t="s">
        <v>1018</v>
      </c>
      <c r="O181" s="430">
        <v>5</v>
      </c>
      <c r="P181" s="432">
        <v>60</v>
      </c>
      <c r="Q181" s="112"/>
    </row>
    <row r="182" spans="1:27" s="2" customFormat="1">
      <c r="K182" s="111"/>
      <c r="L182" s="431">
        <v>42430</v>
      </c>
      <c r="M182" s="430" t="s">
        <v>22</v>
      </c>
      <c r="N182" s="430" t="s">
        <v>1003</v>
      </c>
      <c r="O182" s="430">
        <v>2</v>
      </c>
      <c r="P182" s="432">
        <v>26</v>
      </c>
      <c r="Q182" s="112"/>
    </row>
    <row r="183" spans="1:27" s="2" customFormat="1" ht="31.5">
      <c r="B183" s="1171" t="s">
        <v>1019</v>
      </c>
      <c r="C183" s="1172"/>
      <c r="D183" s="1172"/>
      <c r="E183" s="1173"/>
      <c r="F183" s="628" t="s">
        <v>734</v>
      </c>
      <c r="G183"/>
      <c r="K183" s="111"/>
      <c r="L183" s="431">
        <v>42442</v>
      </c>
      <c r="M183" s="430" t="s">
        <v>17</v>
      </c>
      <c r="N183" s="430" t="s">
        <v>1018</v>
      </c>
      <c r="O183" s="430">
        <v>8</v>
      </c>
      <c r="P183" s="432">
        <v>96</v>
      </c>
      <c r="Q183" s="112"/>
    </row>
    <row r="184" spans="1:27" s="2" customFormat="1" ht="25.5">
      <c r="A184" s="111"/>
      <c r="B184" s="495" t="s">
        <v>1020</v>
      </c>
      <c r="C184" s="495" t="s">
        <v>1021</v>
      </c>
      <c r="D184" s="495" t="s">
        <v>1022</v>
      </c>
      <c r="E184" s="495" t="s">
        <v>1023</v>
      </c>
      <c r="F184" s="112"/>
      <c r="K184" s="111"/>
      <c r="L184" s="431">
        <v>42452</v>
      </c>
      <c r="M184" s="430" t="s">
        <v>17</v>
      </c>
      <c r="N184" s="430" t="s">
        <v>594</v>
      </c>
      <c r="O184" s="430">
        <v>7</v>
      </c>
      <c r="P184" s="432">
        <v>84</v>
      </c>
      <c r="Q184" s="112"/>
    </row>
    <row r="185" spans="1:27" s="2" customFormat="1" ht="25.5">
      <c r="A185" s="111"/>
      <c r="B185" s="496" cm="1">
        <f t="array" ref="B185:B194">_xlfn.SEQUENCE(10)</f>
        <v>1</v>
      </c>
      <c r="C185" s="496" cm="1">
        <f t="array" ref="C185:C284">_xlfn.SEQUENCE(100)</f>
        <v>1</v>
      </c>
      <c r="D185" s="496" cm="1">
        <f t="array" ref="D185:D1184">_xlfn.SEQUENCE(1000)</f>
        <v>1</v>
      </c>
      <c r="E185" s="496" cm="1">
        <f t="array" ref="E185:E10184">_xlfn.SEQUENCE(10000)</f>
        <v>1</v>
      </c>
      <c r="F185" s="496" t="str">
        <f>ROMAN(E185)</f>
        <v>I</v>
      </c>
      <c r="K185" s="111"/>
      <c r="L185" s="431">
        <v>42457</v>
      </c>
      <c r="M185" s="430" t="s">
        <v>22</v>
      </c>
      <c r="N185" s="430" t="s">
        <v>1003</v>
      </c>
      <c r="O185" s="430">
        <v>2</v>
      </c>
      <c r="P185" s="432">
        <v>26</v>
      </c>
      <c r="Q185" s="112"/>
    </row>
    <row r="186" spans="1:27" s="2" customFormat="1" ht="25.5">
      <c r="A186" s="111"/>
      <c r="B186" s="495">
        <v>2</v>
      </c>
      <c r="C186" s="495">
        <v>2</v>
      </c>
      <c r="D186" s="495">
        <v>2</v>
      </c>
      <c r="E186" s="495">
        <v>2</v>
      </c>
      <c r="F186" s="496" t="str">
        <f t="shared" ref="F186:F249" si="1">ROMAN(E186)</f>
        <v>II</v>
      </c>
      <c r="G186" s="113"/>
      <c r="H186" s="113"/>
      <c r="I186" s="113"/>
      <c r="J186" s="113"/>
      <c r="K186" s="111"/>
      <c r="L186" s="431">
        <v>42463</v>
      </c>
      <c r="M186" s="430" t="s">
        <v>17</v>
      </c>
      <c r="N186" s="430" t="s">
        <v>1007</v>
      </c>
      <c r="O186" s="430">
        <v>8</v>
      </c>
      <c r="P186" s="432">
        <v>96</v>
      </c>
      <c r="Q186" s="112"/>
      <c r="Y186" s="629" t="s">
        <v>1024</v>
      </c>
      <c r="Z186" s="629" t="s">
        <v>1025</v>
      </c>
      <c r="AA186" s="629" t="s">
        <v>1026</v>
      </c>
    </row>
    <row r="187" spans="1:27" s="2" customFormat="1" ht="25.5">
      <c r="A187" s="111"/>
      <c r="B187" s="495">
        <v>3</v>
      </c>
      <c r="C187" s="495">
        <v>3</v>
      </c>
      <c r="D187" s="495">
        <v>3</v>
      </c>
      <c r="E187" s="495">
        <v>3</v>
      </c>
      <c r="F187" s="496" t="str">
        <f t="shared" si="1"/>
        <v>III</v>
      </c>
      <c r="H187" s="501" t="s">
        <v>1027</v>
      </c>
      <c r="I187" s="501"/>
      <c r="J187" s="501" t="s">
        <v>1028</v>
      </c>
      <c r="K187" s="501" t="s">
        <v>1029</v>
      </c>
      <c r="L187" s="431">
        <v>42472</v>
      </c>
      <c r="M187" s="430" t="s">
        <v>22</v>
      </c>
      <c r="N187" s="430" t="s">
        <v>1007</v>
      </c>
      <c r="O187" s="430">
        <v>1</v>
      </c>
      <c r="P187" s="432">
        <v>13</v>
      </c>
      <c r="Q187" s="112"/>
      <c r="U187" s="570">
        <v>89</v>
      </c>
      <c r="V187" s="571">
        <v>79</v>
      </c>
      <c r="W187" s="571">
        <v>62</v>
      </c>
      <c r="Y187" s="567">
        <f>AVERAGE(U187:X187)</f>
        <v>76.666666666666671</v>
      </c>
      <c r="Z187" s="567" t="str">
        <f>IF(AND(U187&gt;33,V187&gt;33,W187&gt;33),"Pass","Fail")</f>
        <v>Pass</v>
      </c>
    </row>
    <row r="188" spans="1:27" s="2" customFormat="1" ht="25.5">
      <c r="A188" s="111"/>
      <c r="B188" s="495">
        <v>4</v>
      </c>
      <c r="C188" s="495">
        <v>4</v>
      </c>
      <c r="D188" s="495">
        <v>4</v>
      </c>
      <c r="E188" s="495">
        <v>4</v>
      </c>
      <c r="F188" s="496" t="str">
        <f t="shared" si="1"/>
        <v>IV</v>
      </c>
      <c r="H188" s="501" t="s">
        <v>1030</v>
      </c>
      <c r="I188" s="501"/>
      <c r="J188" s="501" t="s">
        <v>1031</v>
      </c>
      <c r="K188" s="502">
        <v>5.5E-2</v>
      </c>
      <c r="L188" s="431">
        <v>42476</v>
      </c>
      <c r="M188" s="430" t="s">
        <v>1002</v>
      </c>
      <c r="N188" s="430" t="s">
        <v>1018</v>
      </c>
      <c r="O188" s="430">
        <v>8</v>
      </c>
      <c r="P188" s="432">
        <v>88</v>
      </c>
      <c r="Q188" s="112"/>
      <c r="U188" s="572">
        <v>27</v>
      </c>
      <c r="V188" s="573">
        <v>47</v>
      </c>
      <c r="W188" s="573">
        <v>84</v>
      </c>
      <c r="Y188" s="567">
        <f t="shared" ref="Y188:Y195" si="2">AVERAGE(U188:X188)</f>
        <v>52.666666666666664</v>
      </c>
      <c r="Z188" s="567" t="str">
        <f t="shared" ref="Z188:Z195" si="3">IF(AND(U188&gt;33,V188&gt;33,W188&gt;33),"Pass","Fail")</f>
        <v>Fail</v>
      </c>
    </row>
    <row r="189" spans="1:27" s="2" customFormat="1" ht="25.5">
      <c r="A189" s="111"/>
      <c r="B189" s="495">
        <v>5</v>
      </c>
      <c r="C189" s="495">
        <v>5</v>
      </c>
      <c r="D189" s="495">
        <v>5</v>
      </c>
      <c r="E189" s="495">
        <v>5</v>
      </c>
      <c r="F189" s="496" t="str">
        <f t="shared" si="1"/>
        <v>V</v>
      </c>
      <c r="H189" s="501"/>
      <c r="I189" s="501"/>
      <c r="J189" s="501" t="s">
        <v>1032</v>
      </c>
      <c r="K189" s="501">
        <v>3</v>
      </c>
      <c r="L189" s="431">
        <v>42483</v>
      </c>
      <c r="M189" s="430" t="s">
        <v>1002</v>
      </c>
      <c r="N189" s="430" t="s">
        <v>1003</v>
      </c>
      <c r="O189" s="430">
        <v>6</v>
      </c>
      <c r="P189" s="432">
        <v>66</v>
      </c>
      <c r="Q189" s="112"/>
      <c r="U189" s="572">
        <v>33</v>
      </c>
      <c r="V189" s="573">
        <v>66</v>
      </c>
      <c r="W189" s="573">
        <v>99</v>
      </c>
      <c r="Y189" s="567">
        <f t="shared" si="2"/>
        <v>66</v>
      </c>
      <c r="Z189" s="567" t="str">
        <f t="shared" si="3"/>
        <v>Fail</v>
      </c>
    </row>
    <row r="190" spans="1:27" s="2" customFormat="1" ht="25.5">
      <c r="A190" s="111"/>
      <c r="B190" s="495">
        <v>6</v>
      </c>
      <c r="C190" s="495">
        <v>6</v>
      </c>
      <c r="D190" s="495">
        <v>6</v>
      </c>
      <c r="E190" s="495">
        <v>6</v>
      </c>
      <c r="F190" s="496" t="str">
        <f t="shared" si="1"/>
        <v>VI</v>
      </c>
      <c r="H190" s="501" t="s">
        <v>1033</v>
      </c>
      <c r="I190" s="501" t="s">
        <v>1034</v>
      </c>
      <c r="J190" s="501"/>
      <c r="K190" s="501" t="s">
        <v>1035</v>
      </c>
      <c r="L190" s="431">
        <v>42490</v>
      </c>
      <c r="M190" s="430" t="s">
        <v>22</v>
      </c>
      <c r="N190" s="430" t="s">
        <v>1007</v>
      </c>
      <c r="O190" s="430">
        <v>5</v>
      </c>
      <c r="P190" s="432">
        <v>65</v>
      </c>
      <c r="Q190" s="112"/>
      <c r="U190" s="572">
        <v>44</v>
      </c>
      <c r="V190" s="573">
        <v>40</v>
      </c>
      <c r="W190" s="573">
        <v>40</v>
      </c>
      <c r="Y190" s="567">
        <f t="shared" si="2"/>
        <v>41.333333333333336</v>
      </c>
      <c r="Z190" s="567" t="str">
        <f t="shared" si="3"/>
        <v>Pass</v>
      </c>
    </row>
    <row r="191" spans="1:27" s="2" customFormat="1" ht="25.5">
      <c r="A191" s="111"/>
      <c r="B191" s="495">
        <v>7</v>
      </c>
      <c r="C191" s="495">
        <v>7</v>
      </c>
      <c r="D191" s="495">
        <v>7</v>
      </c>
      <c r="E191" s="495">
        <v>7</v>
      </c>
      <c r="F191" s="496" t="str">
        <f t="shared" si="1"/>
        <v>VII</v>
      </c>
      <c r="H191" s="501" t="s">
        <v>1028</v>
      </c>
      <c r="I191" s="501" t="s">
        <v>1036</v>
      </c>
      <c r="J191" s="501"/>
      <c r="K191" s="501" t="s">
        <v>1037</v>
      </c>
      <c r="L191" s="431">
        <v>42499</v>
      </c>
      <c r="M191" s="430" t="s">
        <v>17</v>
      </c>
      <c r="N191" s="430" t="s">
        <v>1007</v>
      </c>
      <c r="O191" s="430">
        <v>7</v>
      </c>
      <c r="P191" s="432">
        <v>84</v>
      </c>
      <c r="Q191" s="112"/>
      <c r="U191" s="572">
        <v>95</v>
      </c>
      <c r="V191" s="573">
        <v>63</v>
      </c>
      <c r="W191" s="573">
        <v>99</v>
      </c>
      <c r="Y191" s="567">
        <f t="shared" si="2"/>
        <v>85.666666666666671</v>
      </c>
      <c r="Z191" s="567" t="str">
        <f t="shared" si="3"/>
        <v>Pass</v>
      </c>
    </row>
    <row r="192" spans="1:27" s="2" customFormat="1" ht="25.5">
      <c r="A192" s="111"/>
      <c r="B192" s="495">
        <v>8</v>
      </c>
      <c r="C192" s="495">
        <v>8</v>
      </c>
      <c r="D192" s="495">
        <v>8</v>
      </c>
      <c r="E192" s="495">
        <v>8</v>
      </c>
      <c r="F192" s="496" t="str">
        <f t="shared" si="1"/>
        <v>VIII</v>
      </c>
      <c r="H192" s="501" t="s">
        <v>1031</v>
      </c>
      <c r="I192" s="501" t="s">
        <v>1038</v>
      </c>
      <c r="J192" s="501"/>
      <c r="K192" s="501"/>
      <c r="L192" s="431">
        <v>42506</v>
      </c>
      <c r="M192" s="430" t="s">
        <v>1002</v>
      </c>
      <c r="N192" s="430" t="s">
        <v>1007</v>
      </c>
      <c r="O192" s="430">
        <v>5</v>
      </c>
      <c r="P192" s="432">
        <v>55</v>
      </c>
      <c r="Q192" s="112"/>
      <c r="U192" s="572">
        <v>27</v>
      </c>
      <c r="V192" s="573">
        <v>96</v>
      </c>
      <c r="W192" s="573">
        <v>68</v>
      </c>
      <c r="Y192" s="567">
        <f t="shared" si="2"/>
        <v>63.666666666666664</v>
      </c>
      <c r="Z192" s="567" t="str">
        <f t="shared" si="3"/>
        <v>Fail</v>
      </c>
    </row>
    <row r="193" spans="1:26" s="2" customFormat="1" ht="25.5">
      <c r="A193" s="111"/>
      <c r="B193" s="495">
        <v>9</v>
      </c>
      <c r="C193" s="495">
        <v>9</v>
      </c>
      <c r="D193" s="495">
        <v>9</v>
      </c>
      <c r="E193" s="495">
        <v>9</v>
      </c>
      <c r="F193" s="496" t="str">
        <f t="shared" si="1"/>
        <v>IX</v>
      </c>
      <c r="H193" s="501" t="s">
        <v>1032</v>
      </c>
      <c r="I193" s="501" t="s">
        <v>1039</v>
      </c>
      <c r="J193" s="501" t="s">
        <v>1033</v>
      </c>
      <c r="K193" s="501" t="s">
        <v>1040</v>
      </c>
      <c r="L193" s="431">
        <v>42515</v>
      </c>
      <c r="M193" s="430" t="s">
        <v>17</v>
      </c>
      <c r="N193" s="430" t="s">
        <v>1007</v>
      </c>
      <c r="O193" s="430">
        <v>1</v>
      </c>
      <c r="P193" s="432">
        <v>12</v>
      </c>
      <c r="Q193" s="112"/>
      <c r="U193" s="572">
        <v>34</v>
      </c>
      <c r="V193" s="573">
        <v>40</v>
      </c>
      <c r="W193" s="573">
        <v>36</v>
      </c>
      <c r="Y193" s="567">
        <f t="shared" si="2"/>
        <v>36.666666666666664</v>
      </c>
      <c r="Z193" s="567" t="str">
        <f t="shared" si="3"/>
        <v>Pass</v>
      </c>
    </row>
    <row r="194" spans="1:26" s="2" customFormat="1" ht="25.5">
      <c r="A194" s="111"/>
      <c r="B194" s="495">
        <v>10</v>
      </c>
      <c r="C194" s="495">
        <v>10</v>
      </c>
      <c r="D194" s="495">
        <v>10</v>
      </c>
      <c r="E194" s="495">
        <v>10</v>
      </c>
      <c r="F194" s="496" t="str">
        <f t="shared" si="1"/>
        <v>X</v>
      </c>
      <c r="G194" s="114"/>
      <c r="H194" s="114"/>
      <c r="I194" s="114"/>
      <c r="J194" s="114"/>
      <c r="K194" s="111"/>
      <c r="L194" s="431">
        <v>42520</v>
      </c>
      <c r="M194" s="430" t="s">
        <v>17</v>
      </c>
      <c r="N194" s="430" t="s">
        <v>594</v>
      </c>
      <c r="O194" s="430">
        <v>4</v>
      </c>
      <c r="P194" s="432">
        <v>48</v>
      </c>
      <c r="Q194" s="112"/>
      <c r="U194" s="572">
        <v>83</v>
      </c>
      <c r="V194" s="573">
        <v>73</v>
      </c>
      <c r="W194" s="573">
        <v>66</v>
      </c>
      <c r="Y194" s="567">
        <f t="shared" si="2"/>
        <v>74</v>
      </c>
      <c r="Z194" s="567" t="str">
        <f t="shared" si="3"/>
        <v>Pass</v>
      </c>
    </row>
    <row r="195" spans="1:26" s="2" customFormat="1" ht="25.5">
      <c r="B195" s="114"/>
      <c r="C195" s="495">
        <v>11</v>
      </c>
      <c r="D195" s="495">
        <v>11</v>
      </c>
      <c r="E195" s="495">
        <v>11</v>
      </c>
      <c r="F195" s="496" t="str">
        <f t="shared" si="1"/>
        <v>XI</v>
      </c>
      <c r="G195" s="113"/>
      <c r="H195" s="113"/>
      <c r="I195" s="113"/>
      <c r="J195" s="113"/>
      <c r="K195" s="111"/>
      <c r="L195" s="431">
        <v>42525</v>
      </c>
      <c r="M195" s="430" t="s">
        <v>17</v>
      </c>
      <c r="N195" s="430" t="s">
        <v>594</v>
      </c>
      <c r="O195" s="430">
        <v>7</v>
      </c>
      <c r="P195" s="432">
        <v>84</v>
      </c>
      <c r="Q195" s="112"/>
      <c r="U195" s="572">
        <v>22</v>
      </c>
      <c r="V195" s="573">
        <v>66</v>
      </c>
      <c r="W195" s="573">
        <v>86</v>
      </c>
      <c r="Y195" s="567">
        <f t="shared" si="2"/>
        <v>58</v>
      </c>
      <c r="Z195" s="567" t="str">
        <f t="shared" si="3"/>
        <v>Fail</v>
      </c>
    </row>
    <row r="196" spans="1:26" s="2" customFormat="1" ht="25.5">
      <c r="C196" s="495">
        <v>12</v>
      </c>
      <c r="D196" s="495">
        <v>12</v>
      </c>
      <c r="E196" s="495">
        <v>12</v>
      </c>
      <c r="F196" s="496" t="str">
        <f t="shared" si="1"/>
        <v>XII</v>
      </c>
      <c r="G196" s="501" t="s">
        <v>1041</v>
      </c>
      <c r="H196" s="501" t="s">
        <v>1042</v>
      </c>
      <c r="I196" s="501" t="s">
        <v>1043</v>
      </c>
      <c r="J196" s="501" t="s">
        <v>1034</v>
      </c>
      <c r="K196" s="503"/>
      <c r="L196" s="431">
        <v>42534</v>
      </c>
      <c r="M196" s="430" t="s">
        <v>1002</v>
      </c>
      <c r="N196" s="430" t="s">
        <v>1018</v>
      </c>
      <c r="O196" s="430">
        <v>3</v>
      </c>
      <c r="P196" s="432">
        <v>33</v>
      </c>
      <c r="Q196" s="112"/>
    </row>
    <row r="197" spans="1:26" s="2" customFormat="1" ht="25.5" customHeight="1">
      <c r="C197" s="495">
        <v>13</v>
      </c>
      <c r="D197" s="495">
        <v>13</v>
      </c>
      <c r="E197" s="495">
        <v>13</v>
      </c>
      <c r="F197" s="496" t="str">
        <f t="shared" si="1"/>
        <v>XIII</v>
      </c>
      <c r="G197" s="501"/>
      <c r="H197" s="501"/>
      <c r="I197" s="501"/>
      <c r="J197" s="501"/>
      <c r="K197" s="503"/>
      <c r="L197" s="431">
        <v>42542</v>
      </c>
      <c r="M197" s="430" t="s">
        <v>17</v>
      </c>
      <c r="N197" s="430" t="s">
        <v>1007</v>
      </c>
      <c r="O197" s="430">
        <v>2</v>
      </c>
      <c r="P197" s="432">
        <v>24</v>
      </c>
      <c r="Q197" s="112"/>
      <c r="U197" s="1162" t="s">
        <v>35</v>
      </c>
      <c r="V197" s="1163"/>
      <c r="W197" s="1164"/>
      <c r="X197" s="1165" t="s">
        <v>39</v>
      </c>
      <c r="Y197" s="1167" t="s">
        <v>36</v>
      </c>
      <c r="Z197" s="1169" t="s">
        <v>40</v>
      </c>
    </row>
    <row r="198" spans="1:26" s="2" customFormat="1" ht="25.5">
      <c r="C198" s="495">
        <v>14</v>
      </c>
      <c r="D198" s="495">
        <v>14</v>
      </c>
      <c r="E198" s="495">
        <v>14</v>
      </c>
      <c r="F198" s="496" t="str">
        <f t="shared" si="1"/>
        <v>XIV</v>
      </c>
      <c r="G198" s="501" t="s">
        <v>1032</v>
      </c>
      <c r="H198" s="501" t="s">
        <v>1028</v>
      </c>
      <c r="I198" s="501" t="s">
        <v>1031</v>
      </c>
      <c r="J198" s="501" t="s">
        <v>1033</v>
      </c>
      <c r="K198" s="503"/>
      <c r="L198" s="431">
        <v>42547</v>
      </c>
      <c r="M198" s="430" t="s">
        <v>17</v>
      </c>
      <c r="N198" s="430" t="s">
        <v>1007</v>
      </c>
      <c r="O198" s="430">
        <v>6</v>
      </c>
      <c r="P198" s="432">
        <v>72</v>
      </c>
      <c r="Q198" s="112"/>
      <c r="U198" s="513" t="s">
        <v>30</v>
      </c>
      <c r="V198" s="514" t="s">
        <v>31</v>
      </c>
      <c r="W198" s="514" t="s">
        <v>32</v>
      </c>
      <c r="X198" s="1166"/>
      <c r="Y198" s="1168"/>
      <c r="Z198" s="1170"/>
    </row>
    <row r="199" spans="1:26" s="2" customFormat="1" ht="25.5">
      <c r="C199" s="495">
        <v>15</v>
      </c>
      <c r="D199" s="495">
        <v>15</v>
      </c>
      <c r="E199" s="495">
        <v>15</v>
      </c>
      <c r="F199" s="496" t="str">
        <f t="shared" si="1"/>
        <v>XV</v>
      </c>
      <c r="G199" s="501"/>
      <c r="H199" s="501"/>
      <c r="I199" s="501"/>
      <c r="J199" s="501"/>
      <c r="K199" s="503"/>
      <c r="L199" s="431">
        <v>42553</v>
      </c>
      <c r="M199" s="430" t="s">
        <v>1002</v>
      </c>
      <c r="N199" s="430" t="s">
        <v>1018</v>
      </c>
      <c r="O199" s="430">
        <v>6</v>
      </c>
      <c r="P199" s="432">
        <v>66</v>
      </c>
      <c r="Q199" s="112"/>
      <c r="U199" s="513">
        <v>89</v>
      </c>
      <c r="V199" s="514">
        <v>79</v>
      </c>
      <c r="W199" s="514">
        <v>62</v>
      </c>
      <c r="X199" s="567">
        <f>AVERAGE(T199:W199)</f>
        <v>76.666666666666671</v>
      </c>
      <c r="Y199" s="567" t="str">
        <f>IF(AND(T199&gt;33,U199&gt;33,V199&gt;33),"Pass","Fail")</f>
        <v>Fail</v>
      </c>
      <c r="Z199" s="574" t="b">
        <f>IF(F66="Fail","Fail",IF(E66&gt;=80,"A",IF(E66&gt;=60,"B",IF(E66&gt;=40,"C",IF(E66&gt;=33,"D")))))</f>
        <v>0</v>
      </c>
    </row>
    <row r="200" spans="1:26" s="2" customFormat="1" ht="25.5">
      <c r="C200" s="495">
        <v>16</v>
      </c>
      <c r="D200" s="495">
        <v>16</v>
      </c>
      <c r="E200" s="495">
        <v>16</v>
      </c>
      <c r="F200" s="496" t="str">
        <f t="shared" si="1"/>
        <v>XVI</v>
      </c>
      <c r="G200" s="501">
        <v>1</v>
      </c>
      <c r="H200" s="501" t="s">
        <v>1044</v>
      </c>
      <c r="I200" s="502">
        <v>6.5000000000000002E-2</v>
      </c>
      <c r="J200" s="501" t="s">
        <v>1045</v>
      </c>
      <c r="K200" s="503"/>
      <c r="L200" s="431">
        <v>42559</v>
      </c>
      <c r="M200" s="430" t="s">
        <v>22</v>
      </c>
      <c r="N200" s="430" t="s">
        <v>1003</v>
      </c>
      <c r="O200" s="430">
        <v>2</v>
      </c>
      <c r="P200" s="432">
        <v>26</v>
      </c>
      <c r="Q200" s="112"/>
      <c r="U200" s="513">
        <v>27</v>
      </c>
      <c r="V200" s="514">
        <v>47</v>
      </c>
      <c r="W200" s="514">
        <v>84</v>
      </c>
      <c r="X200" s="567">
        <f t="shared" ref="X200:X207" si="4">AVERAGE(T200:W200)</f>
        <v>52.666666666666664</v>
      </c>
      <c r="Y200" s="567" t="str">
        <f t="shared" ref="Y200:Y207" si="5">IF(AND(T200&gt;33,U200&gt;33,V200&gt;33),"Pass","Fail")</f>
        <v>Fail</v>
      </c>
      <c r="Z200" s="574" t="b">
        <f t="shared" ref="Z200:Z207" si="6">IF(F67="Fail","Fail",IF(E67&gt;=80,"A",IF(E67&gt;=60,"B",IF(E67&gt;=40,"C",IF(E67&gt;=33,"D")))))</f>
        <v>0</v>
      </c>
    </row>
    <row r="201" spans="1:26" s="2" customFormat="1" ht="25.5">
      <c r="C201" s="495">
        <v>17</v>
      </c>
      <c r="D201" s="495">
        <v>17</v>
      </c>
      <c r="E201" s="495">
        <v>17</v>
      </c>
      <c r="F201" s="496" t="str">
        <f t="shared" si="1"/>
        <v>XVII</v>
      </c>
      <c r="G201" s="501">
        <v>2</v>
      </c>
      <c r="H201" s="501" t="s">
        <v>1044</v>
      </c>
      <c r="I201" s="502">
        <v>6.5000000000000002E-2</v>
      </c>
      <c r="J201" s="501" t="s">
        <v>1046</v>
      </c>
      <c r="K201" s="503"/>
      <c r="L201" s="431">
        <v>42563</v>
      </c>
      <c r="M201" s="430" t="s">
        <v>17</v>
      </c>
      <c r="N201" s="430" t="s">
        <v>1007</v>
      </c>
      <c r="O201" s="430">
        <v>4</v>
      </c>
      <c r="P201" s="432">
        <v>48</v>
      </c>
      <c r="Q201" s="112"/>
      <c r="U201" s="513">
        <v>33</v>
      </c>
      <c r="V201" s="514">
        <v>66</v>
      </c>
      <c r="W201" s="514">
        <v>99</v>
      </c>
      <c r="X201" s="567">
        <f t="shared" si="4"/>
        <v>66</v>
      </c>
      <c r="Y201" s="567" t="str">
        <f t="shared" si="5"/>
        <v>Fail</v>
      </c>
      <c r="Z201" s="574" t="b">
        <f t="shared" si="6"/>
        <v>0</v>
      </c>
    </row>
    <row r="202" spans="1:26" s="2" customFormat="1" ht="25.5">
      <c r="C202" s="495">
        <v>18</v>
      </c>
      <c r="D202" s="495">
        <v>18</v>
      </c>
      <c r="E202" s="495">
        <v>18</v>
      </c>
      <c r="F202" s="496" t="str">
        <f t="shared" si="1"/>
        <v>XVIII</v>
      </c>
      <c r="G202" s="501">
        <v>3</v>
      </c>
      <c r="H202" s="501" t="s">
        <v>1044</v>
      </c>
      <c r="I202" s="502">
        <v>6.5000000000000002E-2</v>
      </c>
      <c r="J202" s="501" t="s">
        <v>1047</v>
      </c>
      <c r="K202" s="503"/>
      <c r="L202" s="431">
        <v>42570</v>
      </c>
      <c r="M202" s="430" t="s">
        <v>22</v>
      </c>
      <c r="N202" s="430" t="s">
        <v>1007</v>
      </c>
      <c r="O202" s="430">
        <v>1</v>
      </c>
      <c r="P202" s="432">
        <v>13</v>
      </c>
      <c r="Q202" s="112"/>
      <c r="U202" s="513">
        <v>44</v>
      </c>
      <c r="V202" s="514">
        <v>40</v>
      </c>
      <c r="W202" s="514">
        <v>40</v>
      </c>
      <c r="X202" s="567">
        <f t="shared" si="4"/>
        <v>41.333333333333336</v>
      </c>
      <c r="Y202" s="567" t="str">
        <f t="shared" si="5"/>
        <v>Fail</v>
      </c>
      <c r="Z202" s="574" t="b">
        <f t="shared" si="6"/>
        <v>0</v>
      </c>
    </row>
    <row r="203" spans="1:26" s="2" customFormat="1" ht="25.5">
      <c r="C203" s="495">
        <v>19</v>
      </c>
      <c r="D203" s="495">
        <v>19</v>
      </c>
      <c r="E203" s="495">
        <v>19</v>
      </c>
      <c r="F203" s="496" t="str">
        <f t="shared" si="1"/>
        <v>XIX</v>
      </c>
      <c r="G203" s="501">
        <v>4</v>
      </c>
      <c r="H203" s="501" t="s">
        <v>1044</v>
      </c>
      <c r="I203" s="502">
        <v>6.5000000000000002E-2</v>
      </c>
      <c r="J203" s="501" t="s">
        <v>1048</v>
      </c>
      <c r="K203" s="503"/>
      <c r="L203" s="431">
        <v>42577</v>
      </c>
      <c r="M203" s="430" t="s">
        <v>17</v>
      </c>
      <c r="N203" s="430" t="s">
        <v>1003</v>
      </c>
      <c r="O203" s="430">
        <v>1</v>
      </c>
      <c r="P203" s="432">
        <v>12</v>
      </c>
      <c r="Q203" s="112"/>
      <c r="U203" s="513">
        <v>95</v>
      </c>
      <c r="V203" s="514">
        <v>63</v>
      </c>
      <c r="W203" s="514">
        <v>99</v>
      </c>
      <c r="X203" s="567">
        <f t="shared" si="4"/>
        <v>85.666666666666671</v>
      </c>
      <c r="Y203" s="567" t="str">
        <f t="shared" si="5"/>
        <v>Fail</v>
      </c>
      <c r="Z203" s="574" t="b">
        <f t="shared" si="6"/>
        <v>0</v>
      </c>
    </row>
    <row r="204" spans="1:26" s="2" customFormat="1" ht="25.5">
      <c r="C204" s="495">
        <v>20</v>
      </c>
      <c r="D204" s="495">
        <v>20</v>
      </c>
      <c r="E204" s="495">
        <v>20</v>
      </c>
      <c r="F204" s="496" t="str">
        <f t="shared" si="1"/>
        <v>XX</v>
      </c>
      <c r="G204" s="501" t="s">
        <v>762</v>
      </c>
      <c r="H204" s="501" t="s">
        <v>1049</v>
      </c>
      <c r="I204" s="501" t="s">
        <v>1050</v>
      </c>
      <c r="J204" s="501" t="s">
        <v>1051</v>
      </c>
      <c r="K204" s="503"/>
      <c r="L204" s="431">
        <v>42582</v>
      </c>
      <c r="M204" s="430" t="s">
        <v>1002</v>
      </c>
      <c r="N204" s="430" t="s">
        <v>1007</v>
      </c>
      <c r="O204" s="430">
        <v>2</v>
      </c>
      <c r="P204" s="432">
        <v>22</v>
      </c>
      <c r="Q204" s="112"/>
      <c r="U204" s="513">
        <v>27</v>
      </c>
      <c r="V204" s="514">
        <v>96</v>
      </c>
      <c r="W204" s="514">
        <v>68</v>
      </c>
      <c r="X204" s="567">
        <f t="shared" si="4"/>
        <v>63.666666666666664</v>
      </c>
      <c r="Y204" s="567" t="str">
        <f t="shared" si="5"/>
        <v>Fail</v>
      </c>
      <c r="Z204" s="574" t="b">
        <f t="shared" si="6"/>
        <v>0</v>
      </c>
    </row>
    <row r="205" spans="1:26" s="2" customFormat="1" ht="25.5">
      <c r="C205" s="495">
        <v>21</v>
      </c>
      <c r="D205" s="495">
        <v>21</v>
      </c>
      <c r="E205" s="495">
        <v>21</v>
      </c>
      <c r="F205" s="496" t="str">
        <f t="shared" si="1"/>
        <v>XXI</v>
      </c>
      <c r="G205" s="114"/>
      <c r="H205" s="114"/>
      <c r="I205" s="114"/>
      <c r="J205" s="114"/>
      <c r="K205" s="111"/>
      <c r="L205" s="431">
        <v>42589</v>
      </c>
      <c r="M205" s="430" t="s">
        <v>22</v>
      </c>
      <c r="N205" s="430" t="s">
        <v>1003</v>
      </c>
      <c r="O205" s="430">
        <v>5</v>
      </c>
      <c r="P205" s="432">
        <v>65</v>
      </c>
      <c r="Q205" s="112"/>
      <c r="U205" s="513">
        <v>34</v>
      </c>
      <c r="V205" s="514">
        <v>40</v>
      </c>
      <c r="W205" s="514">
        <v>36</v>
      </c>
      <c r="X205" s="567">
        <f t="shared" si="4"/>
        <v>36.666666666666664</v>
      </c>
      <c r="Y205" s="567" t="str">
        <f t="shared" si="5"/>
        <v>Fail</v>
      </c>
      <c r="Z205" s="574" t="b">
        <f t="shared" si="6"/>
        <v>0</v>
      </c>
    </row>
    <row r="206" spans="1:26" s="2" customFormat="1" ht="25.5">
      <c r="C206" s="495">
        <v>22</v>
      </c>
      <c r="D206" s="495">
        <v>22</v>
      </c>
      <c r="E206" s="495">
        <v>22</v>
      </c>
      <c r="F206" s="496" t="str">
        <f t="shared" si="1"/>
        <v>XXII</v>
      </c>
      <c r="G206" s="113"/>
      <c r="H206" s="113"/>
      <c r="I206" s="113"/>
      <c r="J206" s="113"/>
      <c r="K206" s="111"/>
      <c r="L206" s="431">
        <v>42595</v>
      </c>
      <c r="M206" s="430" t="s">
        <v>17</v>
      </c>
      <c r="N206" s="430" t="s">
        <v>1003</v>
      </c>
      <c r="O206" s="430">
        <v>5</v>
      </c>
      <c r="P206" s="432">
        <v>60</v>
      </c>
      <c r="Q206" s="112"/>
      <c r="U206" s="513">
        <v>83</v>
      </c>
      <c r="V206" s="514">
        <v>73</v>
      </c>
      <c r="W206" s="514">
        <v>66</v>
      </c>
      <c r="X206" s="567">
        <f t="shared" si="4"/>
        <v>74</v>
      </c>
      <c r="Y206" s="567" t="str">
        <f t="shared" si="5"/>
        <v>Fail</v>
      </c>
      <c r="Z206" s="574" t="b">
        <f t="shared" si="6"/>
        <v>0</v>
      </c>
    </row>
    <row r="207" spans="1:26" s="2" customFormat="1" ht="25.5">
      <c r="C207" s="495">
        <v>23</v>
      </c>
      <c r="D207" s="495">
        <v>23</v>
      </c>
      <c r="E207" s="495">
        <v>23</v>
      </c>
      <c r="F207" s="496" t="str">
        <f t="shared" si="1"/>
        <v>XXIII</v>
      </c>
      <c r="G207" s="501" t="s">
        <v>1041</v>
      </c>
      <c r="H207" s="501" t="s">
        <v>1042</v>
      </c>
      <c r="I207" s="501" t="s">
        <v>1043</v>
      </c>
      <c r="J207" s="501" t="s">
        <v>1036</v>
      </c>
      <c r="K207" s="503"/>
      <c r="L207" s="431">
        <v>42602</v>
      </c>
      <c r="M207" s="430" t="s">
        <v>22</v>
      </c>
      <c r="N207" s="430" t="s">
        <v>594</v>
      </c>
      <c r="O207" s="430">
        <v>8</v>
      </c>
      <c r="P207" s="432">
        <v>104</v>
      </c>
      <c r="Q207" s="112"/>
      <c r="U207" s="513">
        <v>22</v>
      </c>
      <c r="V207" s="514">
        <v>66</v>
      </c>
      <c r="W207" s="514">
        <v>86</v>
      </c>
      <c r="X207" s="567">
        <f t="shared" si="4"/>
        <v>58</v>
      </c>
      <c r="Y207" s="567" t="str">
        <f t="shared" si="5"/>
        <v>Fail</v>
      </c>
      <c r="Z207" s="574" t="b">
        <f t="shared" si="6"/>
        <v>0</v>
      </c>
    </row>
    <row r="208" spans="1:26" s="2" customFormat="1" ht="25.5">
      <c r="C208" s="495">
        <v>24</v>
      </c>
      <c r="D208" s="495">
        <v>24</v>
      </c>
      <c r="E208" s="495">
        <v>24</v>
      </c>
      <c r="F208" s="496" t="str">
        <f t="shared" si="1"/>
        <v>XXIV</v>
      </c>
      <c r="G208" s="501"/>
      <c r="H208" s="501"/>
      <c r="I208" s="501"/>
      <c r="J208" s="501"/>
      <c r="K208" s="503"/>
      <c r="L208" s="431">
        <v>42607</v>
      </c>
      <c r="M208" s="430" t="s">
        <v>17</v>
      </c>
      <c r="N208" s="430" t="s">
        <v>1003</v>
      </c>
      <c r="O208" s="430">
        <v>4</v>
      </c>
      <c r="P208" s="432">
        <v>48</v>
      </c>
      <c r="Q208" s="112"/>
      <c r="U208" s="575" t="s">
        <v>1052</v>
      </c>
      <c r="V208" s="576" t="s">
        <v>1052</v>
      </c>
      <c r="W208" s="576" t="s">
        <v>1052</v>
      </c>
      <c r="X208" s="576" t="s">
        <v>1052</v>
      </c>
      <c r="Y208" s="576" t="s">
        <v>1052</v>
      </c>
      <c r="Z208" s="576" t="s">
        <v>1052</v>
      </c>
    </row>
    <row r="209" spans="3:17" s="2" customFormat="1" ht="25.5">
      <c r="C209" s="495">
        <v>25</v>
      </c>
      <c r="D209" s="495">
        <v>25</v>
      </c>
      <c r="E209" s="495">
        <v>25</v>
      </c>
      <c r="F209" s="496" t="str">
        <f t="shared" si="1"/>
        <v>XXV</v>
      </c>
      <c r="G209" s="501" t="s">
        <v>1032</v>
      </c>
      <c r="H209" s="501" t="s">
        <v>1033</v>
      </c>
      <c r="I209" s="501" t="s">
        <v>1031</v>
      </c>
      <c r="J209" s="501" t="s">
        <v>1028</v>
      </c>
      <c r="K209" s="503"/>
      <c r="L209" s="431">
        <v>42614</v>
      </c>
      <c r="M209" s="430" t="s">
        <v>1002</v>
      </c>
      <c r="N209" s="430" t="s">
        <v>1007</v>
      </c>
      <c r="O209" s="430">
        <v>6</v>
      </c>
      <c r="P209" s="432">
        <v>66</v>
      </c>
      <c r="Q209" s="112"/>
    </row>
    <row r="210" spans="3:17" s="2" customFormat="1" ht="25.5">
      <c r="C210" s="495">
        <v>26</v>
      </c>
      <c r="D210" s="495">
        <v>26</v>
      </c>
      <c r="E210" s="495">
        <v>26</v>
      </c>
      <c r="F210" s="496" t="str">
        <f t="shared" si="1"/>
        <v>XXVI</v>
      </c>
      <c r="G210" s="501"/>
      <c r="H210" s="501"/>
      <c r="I210" s="501"/>
      <c r="J210" s="501"/>
      <c r="K210" s="503"/>
      <c r="L210" s="431">
        <v>42620</v>
      </c>
      <c r="M210" s="430" t="s">
        <v>22</v>
      </c>
      <c r="N210" s="430" t="s">
        <v>1007</v>
      </c>
      <c r="O210" s="430">
        <v>7</v>
      </c>
      <c r="P210" s="432">
        <v>91</v>
      </c>
      <c r="Q210" s="112"/>
    </row>
    <row r="211" spans="3:17" s="2" customFormat="1" ht="25.5">
      <c r="C211" s="495">
        <v>27</v>
      </c>
      <c r="D211" s="495">
        <v>27</v>
      </c>
      <c r="E211" s="495">
        <v>27</v>
      </c>
      <c r="F211" s="496" t="str">
        <f t="shared" si="1"/>
        <v>XXVII</v>
      </c>
      <c r="G211" s="501">
        <v>1</v>
      </c>
      <c r="H211" s="501" t="s">
        <v>1053</v>
      </c>
      <c r="I211" s="502">
        <v>0.08</v>
      </c>
      <c r="J211" s="501" t="s">
        <v>1054</v>
      </c>
      <c r="K211" s="503"/>
      <c r="L211" s="431">
        <v>42623</v>
      </c>
      <c r="M211" s="430" t="s">
        <v>1002</v>
      </c>
      <c r="N211" s="430" t="s">
        <v>594</v>
      </c>
      <c r="O211" s="430">
        <v>4</v>
      </c>
      <c r="P211" s="432">
        <v>44</v>
      </c>
      <c r="Q211" s="112"/>
    </row>
    <row r="212" spans="3:17" s="2" customFormat="1" ht="25.5">
      <c r="C212" s="495">
        <v>28</v>
      </c>
      <c r="D212" s="495">
        <v>28</v>
      </c>
      <c r="E212" s="495">
        <v>28</v>
      </c>
      <c r="F212" s="496" t="str">
        <f t="shared" si="1"/>
        <v>XXVIII</v>
      </c>
      <c r="G212" s="501">
        <v>2</v>
      </c>
      <c r="H212" s="501" t="s">
        <v>1055</v>
      </c>
      <c r="I212" s="502">
        <v>0.08</v>
      </c>
      <c r="J212" s="501" t="s">
        <v>1056</v>
      </c>
      <c r="K212" s="503"/>
      <c r="L212" s="431">
        <v>42626</v>
      </c>
      <c r="M212" s="430" t="s">
        <v>22</v>
      </c>
      <c r="N212" s="430" t="s">
        <v>1003</v>
      </c>
      <c r="O212" s="430">
        <v>6</v>
      </c>
      <c r="P212" s="432">
        <v>78</v>
      </c>
      <c r="Q212" s="112"/>
    </row>
    <row r="213" spans="3:17" s="2" customFormat="1" ht="25.5">
      <c r="C213" s="495">
        <v>29</v>
      </c>
      <c r="D213" s="495">
        <v>29</v>
      </c>
      <c r="E213" s="495">
        <v>29</v>
      </c>
      <c r="F213" s="496" t="str">
        <f t="shared" si="1"/>
        <v>XXIX</v>
      </c>
      <c r="G213" s="501">
        <v>3</v>
      </c>
      <c r="H213" s="501" t="s">
        <v>1057</v>
      </c>
      <c r="I213" s="502">
        <v>0.12</v>
      </c>
      <c r="J213" s="501" t="s">
        <v>1058</v>
      </c>
      <c r="K213" s="503"/>
      <c r="L213" s="431">
        <v>42632</v>
      </c>
      <c r="M213" s="430" t="s">
        <v>17</v>
      </c>
      <c r="N213" s="430" t="s">
        <v>1003</v>
      </c>
      <c r="O213" s="430">
        <v>1</v>
      </c>
      <c r="P213" s="432">
        <v>12</v>
      </c>
      <c r="Q213" s="112"/>
    </row>
    <row r="214" spans="3:17" s="2" customFormat="1" ht="25.5">
      <c r="C214" s="495">
        <v>30</v>
      </c>
      <c r="D214" s="495">
        <v>30</v>
      </c>
      <c r="E214" s="495">
        <v>30</v>
      </c>
      <c r="F214" s="496" t="str">
        <f t="shared" si="1"/>
        <v>XXX</v>
      </c>
      <c r="G214" s="501"/>
      <c r="H214" s="501"/>
      <c r="I214" s="501"/>
      <c r="J214" s="501"/>
      <c r="K214" s="503"/>
      <c r="L214" s="431">
        <v>42639</v>
      </c>
      <c r="M214" s="430" t="s">
        <v>17</v>
      </c>
      <c r="N214" s="430" t="s">
        <v>1007</v>
      </c>
      <c r="O214" s="430">
        <v>4</v>
      </c>
      <c r="P214" s="432">
        <v>48</v>
      </c>
      <c r="Q214" s="112"/>
    </row>
    <row r="215" spans="3:17" s="2" customFormat="1" ht="25.5">
      <c r="C215" s="495">
        <v>31</v>
      </c>
      <c r="D215" s="495">
        <v>31</v>
      </c>
      <c r="E215" s="495">
        <v>31</v>
      </c>
      <c r="F215" s="496" t="str">
        <f t="shared" si="1"/>
        <v>XXXI</v>
      </c>
      <c r="G215" s="501">
        <v>1</v>
      </c>
      <c r="H215" s="501" t="s">
        <v>1059</v>
      </c>
      <c r="I215" s="502">
        <v>0.1</v>
      </c>
      <c r="J215" s="501" t="s">
        <v>1060</v>
      </c>
      <c r="K215" s="503"/>
      <c r="L215" s="431">
        <v>42643</v>
      </c>
      <c r="M215" s="430" t="s">
        <v>1002</v>
      </c>
      <c r="N215" s="430" t="s">
        <v>1007</v>
      </c>
      <c r="O215" s="430">
        <v>6</v>
      </c>
      <c r="P215" s="432">
        <v>66</v>
      </c>
      <c r="Q215" s="112"/>
    </row>
    <row r="216" spans="3:17" s="2" customFormat="1" ht="25.5">
      <c r="C216" s="495">
        <v>32</v>
      </c>
      <c r="D216" s="495">
        <v>32</v>
      </c>
      <c r="E216" s="495">
        <v>32</v>
      </c>
      <c r="F216" s="496" t="str">
        <f t="shared" si="1"/>
        <v>XXXII</v>
      </c>
      <c r="G216" s="114"/>
      <c r="H216" s="114"/>
      <c r="I216" s="114"/>
      <c r="J216" s="114"/>
      <c r="K216" s="111"/>
      <c r="L216" s="431">
        <v>42649</v>
      </c>
      <c r="M216" s="430" t="s">
        <v>17</v>
      </c>
      <c r="N216" s="430" t="s">
        <v>1007</v>
      </c>
      <c r="O216" s="430">
        <v>3</v>
      </c>
      <c r="P216" s="432">
        <v>36</v>
      </c>
      <c r="Q216" s="112"/>
    </row>
    <row r="217" spans="3:17" s="2" customFormat="1" ht="25.5">
      <c r="C217" s="495">
        <v>33</v>
      </c>
      <c r="D217" s="495">
        <v>33</v>
      </c>
      <c r="E217" s="495">
        <v>33</v>
      </c>
      <c r="F217" s="496" t="str">
        <f t="shared" si="1"/>
        <v>XXXIII</v>
      </c>
      <c r="K217" s="111"/>
      <c r="L217" s="431">
        <v>42652</v>
      </c>
      <c r="M217" s="430" t="s">
        <v>22</v>
      </c>
      <c r="N217" s="430" t="s">
        <v>1003</v>
      </c>
      <c r="O217" s="430">
        <v>2</v>
      </c>
      <c r="P217" s="432">
        <v>26</v>
      </c>
      <c r="Q217" s="112"/>
    </row>
    <row r="218" spans="3:17" s="2" customFormat="1" ht="25.5">
      <c r="C218" s="495">
        <v>34</v>
      </c>
      <c r="D218" s="495">
        <v>34</v>
      </c>
      <c r="E218" s="495">
        <v>34</v>
      </c>
      <c r="F218" s="496" t="str">
        <f t="shared" si="1"/>
        <v>XXXIV</v>
      </c>
      <c r="K218" s="111"/>
      <c r="L218" s="431">
        <v>42657</v>
      </c>
      <c r="M218" s="430" t="s">
        <v>17</v>
      </c>
      <c r="N218" s="430" t="s">
        <v>1007</v>
      </c>
      <c r="O218" s="430">
        <v>1</v>
      </c>
      <c r="P218" s="432">
        <v>12</v>
      </c>
      <c r="Q218" s="112"/>
    </row>
    <row r="219" spans="3:17" s="2" customFormat="1" ht="25.5">
      <c r="C219" s="495">
        <v>35</v>
      </c>
      <c r="D219" s="495">
        <v>35</v>
      </c>
      <c r="E219" s="495">
        <v>35</v>
      </c>
      <c r="F219" s="496" t="str">
        <f t="shared" si="1"/>
        <v>XXXV</v>
      </c>
      <c r="K219" s="111"/>
      <c r="L219" s="431">
        <v>42662</v>
      </c>
      <c r="M219" s="430" t="s">
        <v>17</v>
      </c>
      <c r="N219" s="430" t="s">
        <v>1018</v>
      </c>
      <c r="O219" s="430">
        <v>2</v>
      </c>
      <c r="P219" s="432">
        <v>24</v>
      </c>
      <c r="Q219" s="112"/>
    </row>
    <row r="220" spans="3:17" s="2" customFormat="1" ht="25.5">
      <c r="C220" s="495">
        <v>36</v>
      </c>
      <c r="D220" s="495">
        <v>36</v>
      </c>
      <c r="E220" s="495">
        <v>36</v>
      </c>
      <c r="F220" s="496" t="str">
        <f t="shared" si="1"/>
        <v>XXXVI</v>
      </c>
      <c r="K220" s="111"/>
      <c r="L220" s="431">
        <v>42666</v>
      </c>
      <c r="M220" s="430" t="s">
        <v>1002</v>
      </c>
      <c r="N220" s="430" t="s">
        <v>594</v>
      </c>
      <c r="O220" s="430">
        <v>8</v>
      </c>
      <c r="P220" s="432">
        <v>88</v>
      </c>
      <c r="Q220" s="112"/>
    </row>
    <row r="221" spans="3:17" s="2" customFormat="1" ht="25.5">
      <c r="C221" s="495">
        <v>37</v>
      </c>
      <c r="D221" s="495">
        <v>37</v>
      </c>
      <c r="E221" s="495">
        <v>37</v>
      </c>
      <c r="F221" s="496" t="str">
        <f t="shared" si="1"/>
        <v>XXXVII</v>
      </c>
      <c r="K221" s="111"/>
      <c r="L221" s="431">
        <v>42669</v>
      </c>
      <c r="M221" s="430" t="s">
        <v>22</v>
      </c>
      <c r="N221" s="430" t="s">
        <v>1007</v>
      </c>
      <c r="O221" s="430">
        <v>6</v>
      </c>
      <c r="P221" s="432">
        <v>78</v>
      </c>
      <c r="Q221" s="112"/>
    </row>
    <row r="222" spans="3:17" s="2" customFormat="1" ht="25.5">
      <c r="C222" s="495">
        <v>38</v>
      </c>
      <c r="D222" s="495">
        <v>38</v>
      </c>
      <c r="E222" s="495">
        <v>38</v>
      </c>
      <c r="F222" s="496" t="str">
        <f t="shared" si="1"/>
        <v>XXXVIII</v>
      </c>
      <c r="K222" s="111"/>
      <c r="L222" s="431">
        <v>42673</v>
      </c>
      <c r="M222" s="430" t="s">
        <v>22</v>
      </c>
      <c r="N222" s="430" t="s">
        <v>1018</v>
      </c>
      <c r="O222" s="430">
        <v>7</v>
      </c>
      <c r="P222" s="432">
        <v>91</v>
      </c>
      <c r="Q222" s="112"/>
    </row>
    <row r="223" spans="3:17" s="2" customFormat="1" ht="25.5">
      <c r="C223" s="495">
        <v>39</v>
      </c>
      <c r="D223" s="495">
        <v>39</v>
      </c>
      <c r="E223" s="495">
        <v>39</v>
      </c>
      <c r="F223" s="496" t="str">
        <f t="shared" si="1"/>
        <v>XXXIX</v>
      </c>
      <c r="K223" s="111"/>
      <c r="L223" s="431">
        <v>42679</v>
      </c>
      <c r="M223" s="430" t="s">
        <v>1002</v>
      </c>
      <c r="N223" s="430" t="s">
        <v>1007</v>
      </c>
      <c r="O223" s="430">
        <v>2</v>
      </c>
      <c r="P223" s="432">
        <v>22</v>
      </c>
      <c r="Q223" s="112"/>
    </row>
    <row r="224" spans="3:17" s="2" customFormat="1" ht="25.5">
      <c r="C224" s="495">
        <v>40</v>
      </c>
      <c r="D224" s="495">
        <v>40</v>
      </c>
      <c r="E224" s="495">
        <v>40</v>
      </c>
      <c r="F224" s="496" t="str">
        <f t="shared" si="1"/>
        <v>XL</v>
      </c>
      <c r="K224" s="111"/>
      <c r="L224" s="431">
        <v>42684</v>
      </c>
      <c r="M224" s="430" t="s">
        <v>17</v>
      </c>
      <c r="N224" s="430" t="s">
        <v>594</v>
      </c>
      <c r="O224" s="430">
        <v>6</v>
      </c>
      <c r="P224" s="432">
        <v>72</v>
      </c>
      <c r="Q224" s="112"/>
    </row>
    <row r="225" spans="3:17" s="2" customFormat="1" ht="25.5">
      <c r="C225" s="495">
        <v>41</v>
      </c>
      <c r="D225" s="495">
        <v>41</v>
      </c>
      <c r="E225" s="495">
        <v>41</v>
      </c>
      <c r="F225" s="496" t="str">
        <f t="shared" si="1"/>
        <v>XLI</v>
      </c>
      <c r="K225" s="111"/>
      <c r="L225" s="431">
        <v>42689</v>
      </c>
      <c r="M225" s="430" t="s">
        <v>17</v>
      </c>
      <c r="N225" s="430" t="s">
        <v>594</v>
      </c>
      <c r="O225" s="430">
        <v>6</v>
      </c>
      <c r="P225" s="432">
        <v>72</v>
      </c>
      <c r="Q225" s="112"/>
    </row>
    <row r="226" spans="3:17" s="2" customFormat="1" ht="25.5">
      <c r="C226" s="495">
        <v>42</v>
      </c>
      <c r="D226" s="495">
        <v>42</v>
      </c>
      <c r="E226" s="495">
        <v>42</v>
      </c>
      <c r="F226" s="496" t="str">
        <f t="shared" si="1"/>
        <v>XLII</v>
      </c>
      <c r="K226" s="111"/>
      <c r="L226" s="431">
        <v>42694</v>
      </c>
      <c r="M226" s="430" t="s">
        <v>17</v>
      </c>
      <c r="N226" s="430" t="s">
        <v>1003</v>
      </c>
      <c r="O226" s="430">
        <v>8</v>
      </c>
      <c r="P226" s="432">
        <v>96</v>
      </c>
      <c r="Q226" s="112"/>
    </row>
    <row r="227" spans="3:17" s="2" customFormat="1" ht="25.5">
      <c r="C227" s="495">
        <v>43</v>
      </c>
      <c r="D227" s="495">
        <v>43</v>
      </c>
      <c r="E227" s="495">
        <v>43</v>
      </c>
      <c r="F227" s="496" t="str">
        <f t="shared" si="1"/>
        <v>XLIII</v>
      </c>
      <c r="K227" s="111"/>
      <c r="L227" s="431">
        <v>42697</v>
      </c>
      <c r="M227" s="430" t="s">
        <v>1002</v>
      </c>
      <c r="N227" s="430" t="s">
        <v>1007</v>
      </c>
      <c r="O227" s="430">
        <v>3</v>
      </c>
      <c r="P227" s="432">
        <v>33</v>
      </c>
      <c r="Q227" s="112"/>
    </row>
    <row r="228" spans="3:17" s="2" customFormat="1" ht="25.5">
      <c r="C228" s="495">
        <v>44</v>
      </c>
      <c r="D228" s="495">
        <v>44</v>
      </c>
      <c r="E228" s="495">
        <v>44</v>
      </c>
      <c r="F228" s="496" t="str">
        <f t="shared" si="1"/>
        <v>XLIV</v>
      </c>
      <c r="K228" s="111"/>
      <c r="L228" s="431">
        <v>42702</v>
      </c>
      <c r="M228" s="430" t="s">
        <v>17</v>
      </c>
      <c r="N228" s="430" t="s">
        <v>594</v>
      </c>
      <c r="O228" s="430">
        <v>2</v>
      </c>
      <c r="P228" s="432">
        <v>24</v>
      </c>
      <c r="Q228" s="112"/>
    </row>
    <row r="229" spans="3:17" s="2" customFormat="1" ht="25.5">
      <c r="C229" s="495">
        <v>45</v>
      </c>
      <c r="D229" s="495">
        <v>45</v>
      </c>
      <c r="E229" s="495">
        <v>45</v>
      </c>
      <c r="F229" s="496" t="str">
        <f t="shared" si="1"/>
        <v>XLV</v>
      </c>
      <c r="K229" s="111"/>
      <c r="L229" s="431">
        <v>42704</v>
      </c>
      <c r="M229" s="430" t="s">
        <v>17</v>
      </c>
      <c r="N229" s="430" t="s">
        <v>1007</v>
      </c>
      <c r="O229" s="430">
        <v>1</v>
      </c>
      <c r="P229" s="432">
        <v>12</v>
      </c>
      <c r="Q229" s="112"/>
    </row>
    <row r="230" spans="3:17" s="2" customFormat="1" ht="25.5">
      <c r="C230" s="495">
        <v>46</v>
      </c>
      <c r="D230" s="495">
        <v>46</v>
      </c>
      <c r="E230" s="495">
        <v>46</v>
      </c>
      <c r="F230" s="496" t="str">
        <f t="shared" si="1"/>
        <v>XLVI</v>
      </c>
      <c r="K230" s="111"/>
      <c r="L230" s="431">
        <v>42708</v>
      </c>
      <c r="M230" s="430" t="s">
        <v>17</v>
      </c>
      <c r="N230" s="430" t="s">
        <v>1007</v>
      </c>
      <c r="O230" s="430">
        <v>8</v>
      </c>
      <c r="P230" s="432">
        <v>96</v>
      </c>
      <c r="Q230" s="112"/>
    </row>
    <row r="231" spans="3:17" s="2" customFormat="1" ht="25.5">
      <c r="C231" s="495">
        <v>47</v>
      </c>
      <c r="D231" s="495">
        <v>47</v>
      </c>
      <c r="E231" s="495">
        <v>47</v>
      </c>
      <c r="F231" s="496" t="str">
        <f t="shared" si="1"/>
        <v>XLVII</v>
      </c>
      <c r="K231" s="111"/>
      <c r="L231" s="431">
        <v>42711</v>
      </c>
      <c r="M231" s="430" t="s">
        <v>22</v>
      </c>
      <c r="N231" s="430" t="s">
        <v>594</v>
      </c>
      <c r="O231" s="430">
        <v>1</v>
      </c>
      <c r="P231" s="432">
        <v>13</v>
      </c>
      <c r="Q231" s="112"/>
    </row>
    <row r="232" spans="3:17" s="2" customFormat="1" ht="25.5">
      <c r="C232" s="495">
        <v>48</v>
      </c>
      <c r="D232" s="495">
        <v>48</v>
      </c>
      <c r="E232" s="495">
        <v>48</v>
      </c>
      <c r="F232" s="496" t="str">
        <f t="shared" si="1"/>
        <v>XLVIII</v>
      </c>
      <c r="K232" s="111"/>
      <c r="L232" s="431">
        <v>42713</v>
      </c>
      <c r="M232" s="430" t="s">
        <v>22</v>
      </c>
      <c r="N232" s="430" t="s">
        <v>1018</v>
      </c>
      <c r="O232" s="430">
        <v>5</v>
      </c>
      <c r="P232" s="432">
        <v>65</v>
      </c>
      <c r="Q232" s="112"/>
    </row>
    <row r="233" spans="3:17" s="2" customFormat="1" ht="25.5">
      <c r="C233" s="495">
        <v>49</v>
      </c>
      <c r="D233" s="495">
        <v>49</v>
      </c>
      <c r="E233" s="495">
        <v>49</v>
      </c>
      <c r="F233" s="496" t="str">
        <f t="shared" si="1"/>
        <v>XLIX</v>
      </c>
      <c r="K233" s="111"/>
      <c r="L233" s="431">
        <v>42718</v>
      </c>
      <c r="M233" s="430" t="s">
        <v>17</v>
      </c>
      <c r="N233" s="430" t="s">
        <v>594</v>
      </c>
      <c r="O233" s="430">
        <v>1</v>
      </c>
      <c r="P233" s="432">
        <v>12</v>
      </c>
      <c r="Q233" s="112"/>
    </row>
    <row r="234" spans="3:17" s="2" customFormat="1" ht="25.5">
      <c r="C234" s="495">
        <v>50</v>
      </c>
      <c r="D234" s="495">
        <v>50</v>
      </c>
      <c r="E234" s="495">
        <v>50</v>
      </c>
      <c r="F234" s="496" t="str">
        <f t="shared" si="1"/>
        <v>L</v>
      </c>
      <c r="K234" s="111"/>
      <c r="L234" s="431">
        <v>42720</v>
      </c>
      <c r="M234" s="430" t="s">
        <v>17</v>
      </c>
      <c r="N234" s="430" t="s">
        <v>594</v>
      </c>
      <c r="O234" s="430">
        <v>1</v>
      </c>
      <c r="P234" s="432">
        <v>12</v>
      </c>
      <c r="Q234" s="112"/>
    </row>
    <row r="235" spans="3:17" s="2" customFormat="1" ht="25.5">
      <c r="C235" s="495">
        <v>51</v>
      </c>
      <c r="D235" s="495">
        <v>51</v>
      </c>
      <c r="E235" s="495">
        <v>51</v>
      </c>
      <c r="F235" s="496" t="str">
        <f t="shared" si="1"/>
        <v>LI</v>
      </c>
      <c r="K235" s="111"/>
      <c r="L235" s="431">
        <v>42724</v>
      </c>
      <c r="M235" s="430" t="s">
        <v>22</v>
      </c>
      <c r="N235" s="430" t="s">
        <v>1018</v>
      </c>
      <c r="O235" s="430">
        <v>4</v>
      </c>
      <c r="P235" s="432">
        <v>52</v>
      </c>
      <c r="Q235" s="112"/>
    </row>
    <row r="236" spans="3:17" s="2" customFormat="1" ht="25.5">
      <c r="C236" s="495">
        <v>52</v>
      </c>
      <c r="D236" s="495">
        <v>52</v>
      </c>
      <c r="E236" s="495">
        <v>52</v>
      </c>
      <c r="F236" s="496" t="str">
        <f t="shared" si="1"/>
        <v>LII</v>
      </c>
      <c r="K236" s="111"/>
      <c r="L236" s="431">
        <v>42727</v>
      </c>
      <c r="M236" s="430" t="s">
        <v>17</v>
      </c>
      <c r="N236" s="430" t="s">
        <v>1007</v>
      </c>
      <c r="O236" s="430">
        <v>5</v>
      </c>
      <c r="P236" s="432">
        <v>60</v>
      </c>
      <c r="Q236" s="112"/>
    </row>
    <row r="237" spans="3:17" s="2" customFormat="1" ht="25.5">
      <c r="C237" s="495">
        <v>53</v>
      </c>
      <c r="D237" s="495">
        <v>53</v>
      </c>
      <c r="E237" s="495">
        <v>53</v>
      </c>
      <c r="F237" s="496" t="str">
        <f t="shared" si="1"/>
        <v>LIII</v>
      </c>
      <c r="K237" s="111"/>
      <c r="L237" s="431">
        <v>42729</v>
      </c>
      <c r="M237" s="430" t="s">
        <v>22</v>
      </c>
      <c r="N237" s="430" t="s">
        <v>1018</v>
      </c>
      <c r="O237" s="430">
        <v>3</v>
      </c>
      <c r="P237" s="432">
        <v>39</v>
      </c>
      <c r="Q237" s="112"/>
    </row>
    <row r="238" spans="3:17" s="2" customFormat="1" ht="25.5">
      <c r="C238" s="495">
        <v>54</v>
      </c>
      <c r="D238" s="495">
        <v>54</v>
      </c>
      <c r="E238" s="495">
        <v>54</v>
      </c>
      <c r="F238" s="496" t="str">
        <f t="shared" si="1"/>
        <v>LIV</v>
      </c>
      <c r="K238" s="111"/>
      <c r="L238" s="431">
        <v>42732</v>
      </c>
      <c r="M238" s="430" t="s">
        <v>17</v>
      </c>
      <c r="N238" s="430" t="s">
        <v>594</v>
      </c>
      <c r="O238" s="430">
        <v>8</v>
      </c>
      <c r="P238" s="432">
        <v>96</v>
      </c>
      <c r="Q238" s="112"/>
    </row>
    <row r="239" spans="3:17" s="2" customFormat="1" ht="25.5">
      <c r="C239" s="495">
        <v>55</v>
      </c>
      <c r="D239" s="495">
        <v>55</v>
      </c>
      <c r="E239" s="495">
        <v>55</v>
      </c>
      <c r="F239" s="496" t="str">
        <f t="shared" si="1"/>
        <v>LV</v>
      </c>
      <c r="K239" s="111"/>
      <c r="L239" s="431">
        <v>42735</v>
      </c>
      <c r="M239" s="430" t="s">
        <v>17</v>
      </c>
      <c r="N239" s="430" t="s">
        <v>1003</v>
      </c>
      <c r="O239" s="430">
        <v>6</v>
      </c>
      <c r="P239" s="432">
        <v>72</v>
      </c>
      <c r="Q239" s="112"/>
    </row>
    <row r="240" spans="3:17" s="2" customFormat="1" ht="25.5">
      <c r="C240" s="495">
        <v>56</v>
      </c>
      <c r="D240" s="495">
        <v>56</v>
      </c>
      <c r="E240" s="495">
        <v>56</v>
      </c>
      <c r="F240" s="496" t="str">
        <f t="shared" si="1"/>
        <v>LVI</v>
      </c>
      <c r="K240" s="111"/>
      <c r="L240" s="431">
        <v>42740</v>
      </c>
      <c r="M240" s="430" t="s">
        <v>17</v>
      </c>
      <c r="N240" s="430" t="s">
        <v>1018</v>
      </c>
      <c r="O240" s="430">
        <v>1</v>
      </c>
      <c r="P240" s="432">
        <v>12</v>
      </c>
      <c r="Q240" s="112"/>
    </row>
    <row r="241" spans="3:17" s="2" customFormat="1" ht="25.5">
      <c r="C241" s="495">
        <v>57</v>
      </c>
      <c r="D241" s="495">
        <v>57</v>
      </c>
      <c r="E241" s="495">
        <v>57</v>
      </c>
      <c r="F241" s="496" t="str">
        <f t="shared" si="1"/>
        <v>LVII</v>
      </c>
      <c r="K241" s="111"/>
      <c r="L241" s="431">
        <v>42744</v>
      </c>
      <c r="M241" s="430" t="s">
        <v>22</v>
      </c>
      <c r="N241" s="430" t="s">
        <v>1018</v>
      </c>
      <c r="O241" s="430">
        <v>8</v>
      </c>
      <c r="P241" s="432">
        <v>104</v>
      </c>
      <c r="Q241" s="112"/>
    </row>
    <row r="242" spans="3:17" s="2" customFormat="1" ht="25.5">
      <c r="C242" s="495">
        <v>58</v>
      </c>
      <c r="D242" s="495">
        <v>58</v>
      </c>
      <c r="E242" s="495">
        <v>58</v>
      </c>
      <c r="F242" s="496" t="str">
        <f t="shared" si="1"/>
        <v>LVIII</v>
      </c>
      <c r="K242" s="111"/>
      <c r="L242" s="431">
        <v>42746</v>
      </c>
      <c r="M242" s="430" t="s">
        <v>17</v>
      </c>
      <c r="N242" s="430" t="s">
        <v>1007</v>
      </c>
      <c r="O242" s="430">
        <v>5</v>
      </c>
      <c r="P242" s="432">
        <v>60</v>
      </c>
      <c r="Q242" s="112"/>
    </row>
    <row r="243" spans="3:17" s="2" customFormat="1" ht="25.5">
      <c r="C243" s="495">
        <v>59</v>
      </c>
      <c r="D243" s="495">
        <v>59</v>
      </c>
      <c r="E243" s="495">
        <v>59</v>
      </c>
      <c r="F243" s="496" t="str">
        <f t="shared" si="1"/>
        <v>LIX</v>
      </c>
      <c r="K243" s="111"/>
      <c r="L243" s="431">
        <v>42751</v>
      </c>
      <c r="M243" s="430" t="s">
        <v>22</v>
      </c>
      <c r="N243" s="430" t="s">
        <v>594</v>
      </c>
      <c r="O243" s="430">
        <v>6</v>
      </c>
      <c r="P243" s="432">
        <v>78</v>
      </c>
      <c r="Q243" s="112"/>
    </row>
    <row r="244" spans="3:17" s="2" customFormat="1" ht="25.5">
      <c r="C244" s="495">
        <v>60</v>
      </c>
      <c r="D244" s="495">
        <v>60</v>
      </c>
      <c r="E244" s="495">
        <v>60</v>
      </c>
      <c r="F244" s="496" t="str">
        <f t="shared" si="1"/>
        <v>LX</v>
      </c>
      <c r="K244" s="111"/>
      <c r="L244" s="431">
        <v>42754</v>
      </c>
      <c r="M244" s="430" t="s">
        <v>17</v>
      </c>
      <c r="N244" s="430" t="s">
        <v>594</v>
      </c>
      <c r="O244" s="430">
        <v>8</v>
      </c>
      <c r="P244" s="432">
        <v>96</v>
      </c>
      <c r="Q244" s="112"/>
    </row>
    <row r="245" spans="3:17" s="2" customFormat="1" ht="25.5">
      <c r="C245" s="495">
        <v>61</v>
      </c>
      <c r="D245" s="495">
        <v>61</v>
      </c>
      <c r="E245" s="495">
        <v>61</v>
      </c>
      <c r="F245" s="496" t="str">
        <f t="shared" si="1"/>
        <v>LXI</v>
      </c>
      <c r="K245" s="111"/>
      <c r="L245" s="431">
        <v>42759</v>
      </c>
      <c r="M245" s="430" t="s">
        <v>17</v>
      </c>
      <c r="N245" s="430" t="s">
        <v>1003</v>
      </c>
      <c r="O245" s="430">
        <v>3</v>
      </c>
      <c r="P245" s="432">
        <v>36</v>
      </c>
      <c r="Q245" s="112"/>
    </row>
    <row r="246" spans="3:17" s="2" customFormat="1" ht="25.5">
      <c r="C246" s="495">
        <v>62</v>
      </c>
      <c r="D246" s="495">
        <v>62</v>
      </c>
      <c r="E246" s="495">
        <v>62</v>
      </c>
      <c r="F246" s="496" t="str">
        <f t="shared" si="1"/>
        <v>LXII</v>
      </c>
      <c r="K246" s="111"/>
      <c r="L246" s="431">
        <v>42763</v>
      </c>
      <c r="M246" s="430" t="s">
        <v>22</v>
      </c>
      <c r="N246" s="430" t="s">
        <v>1007</v>
      </c>
      <c r="O246" s="430">
        <v>5</v>
      </c>
      <c r="P246" s="432">
        <v>65</v>
      </c>
      <c r="Q246" s="112"/>
    </row>
    <row r="247" spans="3:17" s="2" customFormat="1" ht="25.5">
      <c r="C247" s="495">
        <v>63</v>
      </c>
      <c r="D247" s="495">
        <v>63</v>
      </c>
      <c r="E247" s="495">
        <v>63</v>
      </c>
      <c r="F247" s="496" t="str">
        <f t="shared" si="1"/>
        <v>LXIII</v>
      </c>
      <c r="K247" s="111"/>
      <c r="L247" s="431">
        <v>42766</v>
      </c>
      <c r="M247" s="430" t="s">
        <v>22</v>
      </c>
      <c r="N247" s="430" t="s">
        <v>1003</v>
      </c>
      <c r="O247" s="430">
        <v>5</v>
      </c>
      <c r="P247" s="432">
        <v>65</v>
      </c>
      <c r="Q247" s="112"/>
    </row>
    <row r="248" spans="3:17" s="2" customFormat="1" ht="25.5">
      <c r="C248" s="495">
        <v>64</v>
      </c>
      <c r="D248" s="495">
        <v>64</v>
      </c>
      <c r="E248" s="495">
        <v>64</v>
      </c>
      <c r="F248" s="496" t="str">
        <f t="shared" si="1"/>
        <v>LXIV</v>
      </c>
      <c r="K248" s="111"/>
      <c r="L248" s="431">
        <v>42769</v>
      </c>
      <c r="M248" s="430" t="s">
        <v>22</v>
      </c>
      <c r="N248" s="430" t="s">
        <v>1007</v>
      </c>
      <c r="O248" s="430">
        <v>1</v>
      </c>
      <c r="P248" s="432">
        <v>13</v>
      </c>
      <c r="Q248" s="112"/>
    </row>
    <row r="249" spans="3:17" s="2" customFormat="1" ht="25.5">
      <c r="C249" s="495">
        <v>65</v>
      </c>
      <c r="D249" s="495">
        <v>65</v>
      </c>
      <c r="E249" s="495">
        <v>65</v>
      </c>
      <c r="F249" s="496" t="str">
        <f t="shared" si="1"/>
        <v>LXV</v>
      </c>
      <c r="K249" s="111"/>
      <c r="L249" s="431">
        <v>42774</v>
      </c>
      <c r="M249" s="430" t="s">
        <v>1002</v>
      </c>
      <c r="N249" s="430" t="s">
        <v>1007</v>
      </c>
      <c r="O249" s="430">
        <v>4</v>
      </c>
      <c r="P249" s="432">
        <v>44</v>
      </c>
      <c r="Q249" s="112"/>
    </row>
    <row r="250" spans="3:17" s="2" customFormat="1" ht="25.5">
      <c r="C250" s="495">
        <v>66</v>
      </c>
      <c r="D250" s="495">
        <v>66</v>
      </c>
      <c r="E250" s="495">
        <v>66</v>
      </c>
      <c r="F250" s="496" t="str">
        <f t="shared" ref="F250:F313" si="7">ROMAN(E250)</f>
        <v>LXVI</v>
      </c>
      <c r="K250" s="111"/>
      <c r="L250" s="431">
        <v>42776</v>
      </c>
      <c r="M250" s="430" t="s">
        <v>1002</v>
      </c>
      <c r="N250" s="430" t="s">
        <v>1003</v>
      </c>
      <c r="O250" s="430">
        <v>2</v>
      </c>
      <c r="P250" s="432">
        <v>22</v>
      </c>
      <c r="Q250" s="112"/>
    </row>
    <row r="251" spans="3:17" s="2" customFormat="1" ht="25.5">
      <c r="C251" s="495">
        <v>67</v>
      </c>
      <c r="D251" s="495">
        <v>67</v>
      </c>
      <c r="E251" s="495">
        <v>67</v>
      </c>
      <c r="F251" s="496" t="str">
        <f t="shared" si="7"/>
        <v>LXVII</v>
      </c>
      <c r="K251" s="111"/>
      <c r="L251" s="431">
        <v>42780</v>
      </c>
      <c r="M251" s="430" t="s">
        <v>22</v>
      </c>
      <c r="N251" s="430" t="s">
        <v>1007</v>
      </c>
      <c r="O251" s="430">
        <v>6</v>
      </c>
      <c r="P251" s="432">
        <v>78</v>
      </c>
      <c r="Q251" s="112"/>
    </row>
    <row r="252" spans="3:17" s="2" customFormat="1" ht="25.5">
      <c r="C252" s="495">
        <v>68</v>
      </c>
      <c r="D252" s="495">
        <v>68</v>
      </c>
      <c r="E252" s="495">
        <v>68</v>
      </c>
      <c r="F252" s="496" t="str">
        <f t="shared" si="7"/>
        <v>LXVIII</v>
      </c>
      <c r="K252" s="111"/>
      <c r="L252" s="431">
        <v>42782</v>
      </c>
      <c r="M252" s="430" t="s">
        <v>17</v>
      </c>
      <c r="N252" s="430" t="s">
        <v>1018</v>
      </c>
      <c r="O252" s="430">
        <v>7</v>
      </c>
      <c r="P252" s="432">
        <v>84</v>
      </c>
      <c r="Q252" s="112"/>
    </row>
    <row r="253" spans="3:17" s="2" customFormat="1" ht="25.5">
      <c r="C253" s="495">
        <v>69</v>
      </c>
      <c r="D253" s="495">
        <v>69</v>
      </c>
      <c r="E253" s="495">
        <v>69</v>
      </c>
      <c r="F253" s="496" t="str">
        <f t="shared" si="7"/>
        <v>LXIX</v>
      </c>
      <c r="K253" s="111"/>
      <c r="L253" s="431">
        <v>42784</v>
      </c>
      <c r="M253" s="430" t="s">
        <v>17</v>
      </c>
      <c r="N253" s="430" t="s">
        <v>1003</v>
      </c>
      <c r="O253" s="430">
        <v>5</v>
      </c>
      <c r="P253" s="432">
        <v>60</v>
      </c>
      <c r="Q253" s="112"/>
    </row>
    <row r="254" spans="3:17" s="2" customFormat="1" ht="25.5">
      <c r="C254" s="495">
        <v>70</v>
      </c>
      <c r="D254" s="495">
        <v>70</v>
      </c>
      <c r="E254" s="495">
        <v>70</v>
      </c>
      <c r="F254" s="496" t="str">
        <f t="shared" si="7"/>
        <v>LXX</v>
      </c>
      <c r="K254" s="111"/>
      <c r="L254" s="431">
        <v>42789</v>
      </c>
      <c r="M254" s="430" t="s">
        <v>22</v>
      </c>
      <c r="N254" s="430" t="s">
        <v>1018</v>
      </c>
      <c r="O254" s="430">
        <v>8</v>
      </c>
      <c r="P254" s="432">
        <v>104</v>
      </c>
      <c r="Q254" s="112"/>
    </row>
    <row r="255" spans="3:17" s="2" customFormat="1" ht="25.5">
      <c r="C255" s="495">
        <v>71</v>
      </c>
      <c r="D255" s="495">
        <v>71</v>
      </c>
      <c r="E255" s="495">
        <v>71</v>
      </c>
      <c r="F255" s="496" t="str">
        <f t="shared" si="7"/>
        <v>LXXI</v>
      </c>
      <c r="K255" s="111"/>
      <c r="L255" s="431">
        <v>42793</v>
      </c>
      <c r="M255" s="430" t="s">
        <v>1002</v>
      </c>
      <c r="N255" s="430" t="s">
        <v>1003</v>
      </c>
      <c r="O255" s="430">
        <v>3</v>
      </c>
      <c r="P255" s="432">
        <v>33</v>
      </c>
      <c r="Q255" s="112"/>
    </row>
    <row r="256" spans="3:17" s="2" customFormat="1" ht="25.5">
      <c r="C256" s="495">
        <v>72</v>
      </c>
      <c r="D256" s="495">
        <v>72</v>
      </c>
      <c r="E256" s="495">
        <v>72</v>
      </c>
      <c r="F256" s="496" t="str">
        <f t="shared" si="7"/>
        <v>LXXII</v>
      </c>
      <c r="K256" s="111"/>
      <c r="L256" s="431">
        <v>42796</v>
      </c>
      <c r="M256" s="430" t="s">
        <v>17</v>
      </c>
      <c r="N256" s="430" t="s">
        <v>1003</v>
      </c>
      <c r="O256" s="430">
        <v>4</v>
      </c>
      <c r="P256" s="432">
        <v>48</v>
      </c>
      <c r="Q256" s="112"/>
    </row>
    <row r="257" spans="3:17" s="2" customFormat="1" ht="25.5">
      <c r="C257" s="495">
        <v>73</v>
      </c>
      <c r="D257" s="495">
        <v>73</v>
      </c>
      <c r="E257" s="495">
        <v>73</v>
      </c>
      <c r="F257" s="496" t="str">
        <f t="shared" si="7"/>
        <v>LXXIII</v>
      </c>
      <c r="K257" s="111"/>
      <c r="L257" s="431">
        <v>42799</v>
      </c>
      <c r="M257" s="430" t="s">
        <v>17</v>
      </c>
      <c r="N257" s="430" t="s">
        <v>1018</v>
      </c>
      <c r="O257" s="430">
        <v>7</v>
      </c>
      <c r="P257" s="432">
        <v>84</v>
      </c>
      <c r="Q257" s="112"/>
    </row>
    <row r="258" spans="3:17" s="2" customFormat="1" ht="25.5">
      <c r="C258" s="495">
        <v>74</v>
      </c>
      <c r="D258" s="495">
        <v>74</v>
      </c>
      <c r="E258" s="495">
        <v>74</v>
      </c>
      <c r="F258" s="496" t="str">
        <f t="shared" si="7"/>
        <v>LXXIV</v>
      </c>
      <c r="K258" s="111"/>
      <c r="L258" s="431">
        <v>42802</v>
      </c>
      <c r="M258" s="430" t="s">
        <v>1002</v>
      </c>
      <c r="N258" s="430" t="s">
        <v>1003</v>
      </c>
      <c r="O258" s="430">
        <v>5</v>
      </c>
      <c r="P258" s="432">
        <v>55</v>
      </c>
      <c r="Q258" s="112"/>
    </row>
    <row r="259" spans="3:17" s="2" customFormat="1" ht="25.5">
      <c r="C259" s="495">
        <v>75</v>
      </c>
      <c r="D259" s="495">
        <v>75</v>
      </c>
      <c r="E259" s="495">
        <v>75</v>
      </c>
      <c r="F259" s="496" t="str">
        <f t="shared" si="7"/>
        <v>LXXV</v>
      </c>
      <c r="K259" s="111"/>
      <c r="L259" s="431">
        <v>42807</v>
      </c>
      <c r="M259" s="430" t="s">
        <v>22</v>
      </c>
      <c r="N259" s="430" t="s">
        <v>1018</v>
      </c>
      <c r="O259" s="430">
        <v>8</v>
      </c>
      <c r="P259" s="432">
        <v>104</v>
      </c>
      <c r="Q259" s="112"/>
    </row>
    <row r="260" spans="3:17" s="2" customFormat="1" ht="25.5">
      <c r="C260" s="495">
        <v>76</v>
      </c>
      <c r="D260" s="495">
        <v>76</v>
      </c>
      <c r="E260" s="495">
        <v>76</v>
      </c>
      <c r="F260" s="496" t="str">
        <f t="shared" si="7"/>
        <v>LXXVI</v>
      </c>
      <c r="K260" s="111"/>
      <c r="L260" s="431">
        <v>42810</v>
      </c>
      <c r="M260" s="430" t="s">
        <v>17</v>
      </c>
      <c r="N260" s="430" t="s">
        <v>1003</v>
      </c>
      <c r="O260" s="430">
        <v>7</v>
      </c>
      <c r="P260" s="432">
        <v>84</v>
      </c>
      <c r="Q260" s="112"/>
    </row>
    <row r="261" spans="3:17" s="2" customFormat="1" ht="25.5">
      <c r="C261" s="495">
        <v>77</v>
      </c>
      <c r="D261" s="495">
        <v>77</v>
      </c>
      <c r="E261" s="495">
        <v>77</v>
      </c>
      <c r="F261" s="496" t="str">
        <f t="shared" si="7"/>
        <v>LXXVII</v>
      </c>
      <c r="K261" s="111"/>
      <c r="L261" s="431">
        <v>42815</v>
      </c>
      <c r="M261" s="430" t="s">
        <v>17</v>
      </c>
      <c r="N261" s="430" t="s">
        <v>1003</v>
      </c>
      <c r="O261" s="430">
        <v>1</v>
      </c>
      <c r="P261" s="432">
        <v>12</v>
      </c>
      <c r="Q261" s="112"/>
    </row>
    <row r="262" spans="3:17" s="2" customFormat="1" ht="25.5">
      <c r="C262" s="495">
        <v>78</v>
      </c>
      <c r="D262" s="495">
        <v>78</v>
      </c>
      <c r="E262" s="495">
        <v>78</v>
      </c>
      <c r="F262" s="496" t="str">
        <f t="shared" si="7"/>
        <v>LXXVIII</v>
      </c>
      <c r="K262" s="111"/>
      <c r="L262" s="431">
        <v>42817</v>
      </c>
      <c r="M262" s="430" t="s">
        <v>22</v>
      </c>
      <c r="N262" s="430" t="s">
        <v>594</v>
      </c>
      <c r="O262" s="430">
        <v>3</v>
      </c>
      <c r="P262" s="432">
        <v>39</v>
      </c>
      <c r="Q262" s="112"/>
    </row>
    <row r="263" spans="3:17" s="2" customFormat="1" ht="25.5">
      <c r="C263" s="495">
        <v>79</v>
      </c>
      <c r="D263" s="495">
        <v>79</v>
      </c>
      <c r="E263" s="495">
        <v>79</v>
      </c>
      <c r="F263" s="496" t="str">
        <f t="shared" si="7"/>
        <v>LXXIX</v>
      </c>
      <c r="K263" s="111"/>
      <c r="L263" s="431">
        <v>42822</v>
      </c>
      <c r="M263" s="430" t="s">
        <v>22</v>
      </c>
      <c r="N263" s="430" t="s">
        <v>1003</v>
      </c>
      <c r="O263" s="430">
        <v>5</v>
      </c>
      <c r="P263" s="432">
        <v>65</v>
      </c>
      <c r="Q263" s="112"/>
    </row>
    <row r="264" spans="3:17" s="2" customFormat="1" ht="25.5">
      <c r="C264" s="495">
        <v>80</v>
      </c>
      <c r="D264" s="495">
        <v>80</v>
      </c>
      <c r="E264" s="495">
        <v>80</v>
      </c>
      <c r="F264" s="496" t="str">
        <f t="shared" si="7"/>
        <v>LXXX</v>
      </c>
      <c r="K264" s="111"/>
      <c r="L264" s="431">
        <v>42825</v>
      </c>
      <c r="M264" s="430" t="s">
        <v>1002</v>
      </c>
      <c r="N264" s="430" t="s">
        <v>594</v>
      </c>
      <c r="O264" s="430">
        <v>7</v>
      </c>
      <c r="P264" s="432">
        <v>77</v>
      </c>
      <c r="Q264" s="112"/>
    </row>
    <row r="265" spans="3:17" s="2" customFormat="1" ht="25.5">
      <c r="C265" s="495">
        <v>81</v>
      </c>
      <c r="D265" s="495">
        <v>81</v>
      </c>
      <c r="E265" s="495">
        <v>81</v>
      </c>
      <c r="F265" s="496" t="str">
        <f t="shared" si="7"/>
        <v>LXXXI</v>
      </c>
      <c r="K265" s="111"/>
      <c r="L265" s="431">
        <v>42828</v>
      </c>
      <c r="M265" s="430" t="s">
        <v>1002</v>
      </c>
      <c r="N265" s="430" t="s">
        <v>1003</v>
      </c>
      <c r="O265" s="430">
        <v>4</v>
      </c>
      <c r="P265" s="432">
        <v>44</v>
      </c>
      <c r="Q265" s="112"/>
    </row>
    <row r="266" spans="3:17" s="2" customFormat="1" ht="25.5">
      <c r="C266" s="495">
        <v>82</v>
      </c>
      <c r="D266" s="495">
        <v>82</v>
      </c>
      <c r="E266" s="495">
        <v>82</v>
      </c>
      <c r="F266" s="496" t="str">
        <f t="shared" si="7"/>
        <v>LXXXII</v>
      </c>
      <c r="K266" s="111"/>
      <c r="L266" s="431">
        <v>42831</v>
      </c>
      <c r="M266" s="430" t="s">
        <v>17</v>
      </c>
      <c r="N266" s="430" t="s">
        <v>1003</v>
      </c>
      <c r="O266" s="430">
        <v>1</v>
      </c>
      <c r="P266" s="432">
        <v>12</v>
      </c>
      <c r="Q266" s="112"/>
    </row>
    <row r="267" spans="3:17" s="2" customFormat="1" ht="25.5">
      <c r="C267" s="495">
        <v>83</v>
      </c>
      <c r="D267" s="495">
        <v>83</v>
      </c>
      <c r="E267" s="495">
        <v>83</v>
      </c>
      <c r="F267" s="496" t="str">
        <f t="shared" si="7"/>
        <v>LXXXIII</v>
      </c>
      <c r="K267" s="111"/>
      <c r="L267" s="431">
        <v>42833</v>
      </c>
      <c r="M267" s="430" t="s">
        <v>1002</v>
      </c>
      <c r="N267" s="430" t="s">
        <v>1018</v>
      </c>
      <c r="O267" s="430">
        <v>2</v>
      </c>
      <c r="P267" s="432">
        <v>22</v>
      </c>
      <c r="Q267" s="112"/>
    </row>
    <row r="268" spans="3:17" s="2" customFormat="1" ht="25.5">
      <c r="C268" s="495">
        <v>84</v>
      </c>
      <c r="D268" s="495">
        <v>84</v>
      </c>
      <c r="E268" s="495">
        <v>84</v>
      </c>
      <c r="F268" s="496" t="str">
        <f t="shared" si="7"/>
        <v>LXXXIV</v>
      </c>
      <c r="K268" s="111"/>
      <c r="L268" s="431">
        <v>42835</v>
      </c>
      <c r="M268" s="430" t="s">
        <v>17</v>
      </c>
      <c r="N268" s="430" t="s">
        <v>1003</v>
      </c>
      <c r="O268" s="430">
        <v>8</v>
      </c>
      <c r="P268" s="432">
        <v>96</v>
      </c>
      <c r="Q268" s="112"/>
    </row>
    <row r="269" spans="3:17" s="2" customFormat="1" ht="25.5">
      <c r="C269" s="495">
        <v>85</v>
      </c>
      <c r="D269" s="495">
        <v>85</v>
      </c>
      <c r="E269" s="495">
        <v>85</v>
      </c>
      <c r="F269" s="496" t="str">
        <f t="shared" si="7"/>
        <v>LXXXV</v>
      </c>
      <c r="K269" s="111"/>
      <c r="L269" s="431">
        <v>42837</v>
      </c>
      <c r="M269" s="430" t="s">
        <v>22</v>
      </c>
      <c r="N269" s="430" t="s">
        <v>594</v>
      </c>
      <c r="O269" s="430">
        <v>1</v>
      </c>
      <c r="P269" s="432">
        <v>13</v>
      </c>
      <c r="Q269" s="112"/>
    </row>
    <row r="270" spans="3:17" s="2" customFormat="1" ht="25.5">
      <c r="C270" s="495">
        <v>86</v>
      </c>
      <c r="D270" s="495">
        <v>86</v>
      </c>
      <c r="E270" s="495">
        <v>86</v>
      </c>
      <c r="F270" s="496" t="str">
        <f t="shared" si="7"/>
        <v>LXXXVI</v>
      </c>
      <c r="K270" s="111"/>
      <c r="L270" s="431">
        <v>42840</v>
      </c>
      <c r="M270" s="430" t="s">
        <v>1002</v>
      </c>
      <c r="N270" s="430" t="s">
        <v>1003</v>
      </c>
      <c r="O270" s="430">
        <v>3</v>
      </c>
      <c r="P270" s="432">
        <v>33</v>
      </c>
      <c r="Q270" s="112"/>
    </row>
    <row r="271" spans="3:17" s="2" customFormat="1" ht="25.5">
      <c r="C271" s="495">
        <v>87</v>
      </c>
      <c r="D271" s="495">
        <v>87</v>
      </c>
      <c r="E271" s="495">
        <v>87</v>
      </c>
      <c r="F271" s="496" t="str">
        <f t="shared" si="7"/>
        <v>LXXXVII</v>
      </c>
      <c r="K271" s="111"/>
      <c r="L271" s="431">
        <v>42843</v>
      </c>
      <c r="M271" s="430" t="s">
        <v>22</v>
      </c>
      <c r="N271" s="430" t="s">
        <v>1003</v>
      </c>
      <c r="O271" s="430">
        <v>4</v>
      </c>
      <c r="P271" s="432">
        <v>52</v>
      </c>
      <c r="Q271" s="112"/>
    </row>
    <row r="272" spans="3:17" s="2" customFormat="1" ht="25.5">
      <c r="C272" s="495">
        <v>88</v>
      </c>
      <c r="D272" s="495">
        <v>88</v>
      </c>
      <c r="E272" s="495">
        <v>88</v>
      </c>
      <c r="F272" s="496" t="str">
        <f t="shared" si="7"/>
        <v>LXXXVIII</v>
      </c>
      <c r="K272" s="111"/>
      <c r="L272" s="431">
        <v>42845</v>
      </c>
      <c r="M272" s="430" t="s">
        <v>1002</v>
      </c>
      <c r="N272" s="430" t="s">
        <v>1018</v>
      </c>
      <c r="O272" s="430">
        <v>2</v>
      </c>
      <c r="P272" s="432">
        <v>22</v>
      </c>
      <c r="Q272" s="112"/>
    </row>
    <row r="273" spans="3:17" s="2" customFormat="1" ht="25.5">
      <c r="C273" s="495">
        <v>89</v>
      </c>
      <c r="D273" s="495">
        <v>89</v>
      </c>
      <c r="E273" s="495">
        <v>89</v>
      </c>
      <c r="F273" s="496" t="str">
        <f t="shared" si="7"/>
        <v>LXXXIX</v>
      </c>
      <c r="K273" s="111"/>
      <c r="L273" s="431">
        <v>42848</v>
      </c>
      <c r="M273" s="430" t="s">
        <v>1002</v>
      </c>
      <c r="N273" s="430" t="s">
        <v>1003</v>
      </c>
      <c r="O273" s="430">
        <v>5</v>
      </c>
      <c r="P273" s="432">
        <v>55</v>
      </c>
      <c r="Q273" s="112"/>
    </row>
    <row r="274" spans="3:17" s="2" customFormat="1" ht="25.5">
      <c r="C274" s="495">
        <v>90</v>
      </c>
      <c r="D274" s="495">
        <v>90</v>
      </c>
      <c r="E274" s="495">
        <v>90</v>
      </c>
      <c r="F274" s="496" t="str">
        <f t="shared" si="7"/>
        <v>XC</v>
      </c>
      <c r="K274" s="111"/>
      <c r="L274" s="431">
        <v>42851</v>
      </c>
      <c r="M274" s="430" t="s">
        <v>17</v>
      </c>
      <c r="N274" s="430" t="s">
        <v>1018</v>
      </c>
      <c r="O274" s="430">
        <v>1</v>
      </c>
      <c r="P274" s="432">
        <v>12</v>
      </c>
      <c r="Q274" s="112"/>
    </row>
    <row r="275" spans="3:17" s="2" customFormat="1" ht="25.5">
      <c r="C275" s="495">
        <v>91</v>
      </c>
      <c r="D275" s="495">
        <v>91</v>
      </c>
      <c r="E275" s="495">
        <v>91</v>
      </c>
      <c r="F275" s="496" t="str">
        <f t="shared" si="7"/>
        <v>XCI</v>
      </c>
      <c r="K275" s="111"/>
      <c r="L275" s="431">
        <v>42854</v>
      </c>
      <c r="M275" s="430" t="s">
        <v>1002</v>
      </c>
      <c r="N275" s="430" t="s">
        <v>1007</v>
      </c>
      <c r="O275" s="430">
        <v>2</v>
      </c>
      <c r="P275" s="432">
        <v>22</v>
      </c>
      <c r="Q275" s="112"/>
    </row>
    <row r="276" spans="3:17" s="2" customFormat="1" ht="25.5">
      <c r="C276" s="495">
        <v>92</v>
      </c>
      <c r="D276" s="495">
        <v>92</v>
      </c>
      <c r="E276" s="495">
        <v>92</v>
      </c>
      <c r="F276" s="496" t="str">
        <f t="shared" si="7"/>
        <v>XCII</v>
      </c>
      <c r="K276" s="111"/>
      <c r="L276" s="431">
        <v>42857</v>
      </c>
      <c r="M276" s="430" t="s">
        <v>17</v>
      </c>
      <c r="N276" s="430" t="s">
        <v>1018</v>
      </c>
      <c r="O276" s="430">
        <v>7</v>
      </c>
      <c r="P276" s="432">
        <v>84</v>
      </c>
      <c r="Q276" s="112"/>
    </row>
    <row r="277" spans="3:17" s="2" customFormat="1" ht="25.5">
      <c r="C277" s="495">
        <v>93</v>
      </c>
      <c r="D277" s="495">
        <v>93</v>
      </c>
      <c r="E277" s="495">
        <v>93</v>
      </c>
      <c r="F277" s="496" t="str">
        <f t="shared" si="7"/>
        <v>XCIII</v>
      </c>
      <c r="K277" s="111"/>
      <c r="L277" s="431">
        <v>42861</v>
      </c>
      <c r="M277" s="430" t="s">
        <v>1002</v>
      </c>
      <c r="N277" s="430" t="s">
        <v>594</v>
      </c>
      <c r="O277" s="430">
        <v>5</v>
      </c>
      <c r="P277" s="432">
        <v>55</v>
      </c>
      <c r="Q277" s="112"/>
    </row>
    <row r="278" spans="3:17" s="2" customFormat="1" ht="25.5">
      <c r="C278" s="495">
        <v>94</v>
      </c>
      <c r="D278" s="495">
        <v>94</v>
      </c>
      <c r="E278" s="495">
        <v>94</v>
      </c>
      <c r="F278" s="496" t="str">
        <f t="shared" si="7"/>
        <v>XCIV</v>
      </c>
      <c r="K278" s="111"/>
      <c r="L278" s="431">
        <v>42865</v>
      </c>
      <c r="M278" s="430" t="s">
        <v>1002</v>
      </c>
      <c r="N278" s="430" t="s">
        <v>1003</v>
      </c>
      <c r="O278" s="430">
        <v>2</v>
      </c>
      <c r="P278" s="432">
        <v>22</v>
      </c>
      <c r="Q278" s="112"/>
    </row>
    <row r="279" spans="3:17" s="2" customFormat="1" ht="25.5">
      <c r="C279" s="495">
        <v>95</v>
      </c>
      <c r="D279" s="495">
        <v>95</v>
      </c>
      <c r="E279" s="495">
        <v>95</v>
      </c>
      <c r="F279" s="496" t="str">
        <f t="shared" si="7"/>
        <v>XCV</v>
      </c>
      <c r="K279" s="111"/>
      <c r="L279" s="431">
        <v>42869</v>
      </c>
      <c r="M279" s="430" t="s">
        <v>22</v>
      </c>
      <c r="N279" s="430" t="s">
        <v>1003</v>
      </c>
      <c r="O279" s="430">
        <v>3</v>
      </c>
      <c r="P279" s="432">
        <v>39</v>
      </c>
      <c r="Q279" s="112"/>
    </row>
    <row r="280" spans="3:17" s="2" customFormat="1" ht="25.5">
      <c r="C280" s="495">
        <v>96</v>
      </c>
      <c r="D280" s="495">
        <v>96</v>
      </c>
      <c r="E280" s="495">
        <v>96</v>
      </c>
      <c r="F280" s="496" t="str">
        <f t="shared" si="7"/>
        <v>XCVI</v>
      </c>
      <c r="K280" s="111"/>
      <c r="L280" s="431">
        <v>42872</v>
      </c>
      <c r="M280" s="430" t="s">
        <v>22</v>
      </c>
      <c r="N280" s="430" t="s">
        <v>594</v>
      </c>
      <c r="O280" s="430">
        <v>2</v>
      </c>
      <c r="P280" s="432">
        <v>26</v>
      </c>
      <c r="Q280" s="112"/>
    </row>
    <row r="281" spans="3:17" s="2" customFormat="1" ht="25.5">
      <c r="C281" s="495">
        <v>97</v>
      </c>
      <c r="D281" s="495">
        <v>97</v>
      </c>
      <c r="E281" s="495">
        <v>97</v>
      </c>
      <c r="F281" s="496" t="str">
        <f t="shared" si="7"/>
        <v>XCVII</v>
      </c>
      <c r="K281" s="111"/>
      <c r="L281" s="431">
        <v>42874</v>
      </c>
      <c r="M281" s="430" t="s">
        <v>22</v>
      </c>
      <c r="N281" s="430" t="s">
        <v>1003</v>
      </c>
      <c r="O281" s="430">
        <v>3</v>
      </c>
      <c r="P281" s="432">
        <v>39</v>
      </c>
      <c r="Q281" s="112"/>
    </row>
    <row r="282" spans="3:17" s="2" customFormat="1" ht="25.5">
      <c r="C282" s="495">
        <v>98</v>
      </c>
      <c r="D282" s="495">
        <v>98</v>
      </c>
      <c r="E282" s="495">
        <v>98</v>
      </c>
      <c r="F282" s="496" t="str">
        <f t="shared" si="7"/>
        <v>XCVIII</v>
      </c>
      <c r="K282" s="111"/>
      <c r="L282" s="431">
        <v>42877</v>
      </c>
      <c r="M282" s="430" t="s">
        <v>17</v>
      </c>
      <c r="N282" s="430" t="s">
        <v>1003</v>
      </c>
      <c r="O282" s="430">
        <v>8</v>
      </c>
      <c r="P282" s="432">
        <v>96</v>
      </c>
      <c r="Q282" s="112"/>
    </row>
    <row r="283" spans="3:17" s="2" customFormat="1" ht="25.5">
      <c r="C283" s="495">
        <v>99</v>
      </c>
      <c r="D283" s="495">
        <v>99</v>
      </c>
      <c r="E283" s="495">
        <v>99</v>
      </c>
      <c r="F283" s="496" t="str">
        <f t="shared" si="7"/>
        <v>XCIX</v>
      </c>
      <c r="K283" s="111"/>
      <c r="L283" s="431">
        <v>42881</v>
      </c>
      <c r="M283" s="430" t="s">
        <v>1002</v>
      </c>
      <c r="N283" s="430" t="s">
        <v>1003</v>
      </c>
      <c r="O283" s="430">
        <v>1</v>
      </c>
      <c r="P283" s="432">
        <v>11</v>
      </c>
      <c r="Q283" s="112"/>
    </row>
    <row r="284" spans="3:17" s="2" customFormat="1" ht="25.5">
      <c r="C284" s="495">
        <v>100</v>
      </c>
      <c r="D284" s="495">
        <v>100</v>
      </c>
      <c r="E284" s="495">
        <v>100</v>
      </c>
      <c r="F284" s="496" t="str">
        <f t="shared" si="7"/>
        <v>C</v>
      </c>
      <c r="K284" s="111"/>
      <c r="L284" s="431">
        <v>42883</v>
      </c>
      <c r="M284" s="430" t="s">
        <v>1002</v>
      </c>
      <c r="N284" s="430" t="s">
        <v>1003</v>
      </c>
      <c r="O284" s="430">
        <v>8</v>
      </c>
      <c r="P284" s="432">
        <v>88</v>
      </c>
      <c r="Q284" s="112"/>
    </row>
    <row r="285" spans="3:17" s="2" customFormat="1" ht="25.5">
      <c r="D285" s="495">
        <v>101</v>
      </c>
      <c r="E285" s="495">
        <v>101</v>
      </c>
      <c r="F285" s="496" t="str">
        <f t="shared" si="7"/>
        <v>CI</v>
      </c>
      <c r="K285" s="111"/>
      <c r="L285" s="431">
        <v>42885</v>
      </c>
      <c r="M285" s="430" t="s">
        <v>22</v>
      </c>
      <c r="N285" s="430" t="s">
        <v>1018</v>
      </c>
      <c r="O285" s="430">
        <v>5</v>
      </c>
      <c r="P285" s="432">
        <v>65</v>
      </c>
      <c r="Q285" s="112"/>
    </row>
    <row r="286" spans="3:17" s="2" customFormat="1" ht="25.5">
      <c r="D286" s="495">
        <v>102</v>
      </c>
      <c r="E286" s="495">
        <v>102</v>
      </c>
      <c r="F286" s="496" t="str">
        <f t="shared" si="7"/>
        <v>CII</v>
      </c>
      <c r="K286" s="111"/>
      <c r="L286" s="431">
        <v>42889</v>
      </c>
      <c r="M286" s="430" t="s">
        <v>17</v>
      </c>
      <c r="N286" s="430" t="s">
        <v>1007</v>
      </c>
      <c r="O286" s="430">
        <v>1</v>
      </c>
      <c r="P286" s="432">
        <v>12</v>
      </c>
      <c r="Q286" s="112"/>
    </row>
    <row r="287" spans="3:17" s="2" customFormat="1" ht="25.5">
      <c r="D287" s="495">
        <v>103</v>
      </c>
      <c r="E287" s="495">
        <v>103</v>
      </c>
      <c r="F287" s="496" t="str">
        <f t="shared" si="7"/>
        <v>CIII</v>
      </c>
      <c r="K287" s="111"/>
      <c r="L287" s="431">
        <v>42892</v>
      </c>
      <c r="M287" s="430" t="s">
        <v>1002</v>
      </c>
      <c r="N287" s="430" t="s">
        <v>1003</v>
      </c>
      <c r="O287" s="430">
        <v>8</v>
      </c>
      <c r="P287" s="432">
        <v>88</v>
      </c>
      <c r="Q287" s="112"/>
    </row>
    <row r="288" spans="3:17" s="2" customFormat="1" ht="25.5">
      <c r="D288" s="495">
        <v>104</v>
      </c>
      <c r="E288" s="495">
        <v>104</v>
      </c>
      <c r="F288" s="496" t="str">
        <f t="shared" si="7"/>
        <v>CIV</v>
      </c>
      <c r="K288" s="111"/>
      <c r="L288" s="431">
        <v>42894</v>
      </c>
      <c r="M288" s="430" t="s">
        <v>22</v>
      </c>
      <c r="N288" s="430" t="s">
        <v>1003</v>
      </c>
      <c r="O288" s="430">
        <v>1</v>
      </c>
      <c r="P288" s="432">
        <v>13</v>
      </c>
      <c r="Q288" s="112"/>
    </row>
    <row r="289" spans="4:17" s="2" customFormat="1" ht="25.5">
      <c r="D289" s="495">
        <v>105</v>
      </c>
      <c r="E289" s="495">
        <v>105</v>
      </c>
      <c r="F289" s="496" t="str">
        <f t="shared" si="7"/>
        <v>CV</v>
      </c>
      <c r="K289" s="111"/>
      <c r="L289" s="431">
        <v>42896</v>
      </c>
      <c r="M289" s="430" t="s">
        <v>17</v>
      </c>
      <c r="N289" s="430" t="s">
        <v>1003</v>
      </c>
      <c r="O289" s="430">
        <v>6</v>
      </c>
      <c r="P289" s="432">
        <v>72</v>
      </c>
      <c r="Q289" s="112"/>
    </row>
    <row r="290" spans="4:17" s="2" customFormat="1" ht="25.5">
      <c r="D290" s="495">
        <v>106</v>
      </c>
      <c r="E290" s="495">
        <v>106</v>
      </c>
      <c r="F290" s="496" t="str">
        <f t="shared" si="7"/>
        <v>CVI</v>
      </c>
      <c r="K290" s="111"/>
      <c r="L290" s="431">
        <v>42900</v>
      </c>
      <c r="M290" s="430" t="s">
        <v>1002</v>
      </c>
      <c r="N290" s="430" t="s">
        <v>594</v>
      </c>
      <c r="O290" s="430">
        <v>5</v>
      </c>
      <c r="P290" s="432">
        <v>55</v>
      </c>
      <c r="Q290" s="112"/>
    </row>
    <row r="291" spans="4:17" s="2" customFormat="1" ht="25.5">
      <c r="D291" s="495">
        <v>107</v>
      </c>
      <c r="E291" s="495">
        <v>107</v>
      </c>
      <c r="F291" s="496" t="str">
        <f t="shared" si="7"/>
        <v>CVII</v>
      </c>
      <c r="K291" s="111"/>
      <c r="L291" s="431">
        <v>42903</v>
      </c>
      <c r="M291" s="430" t="s">
        <v>17</v>
      </c>
      <c r="N291" s="430" t="s">
        <v>1018</v>
      </c>
      <c r="O291" s="430">
        <v>3</v>
      </c>
      <c r="P291" s="432">
        <v>36</v>
      </c>
      <c r="Q291" s="112"/>
    </row>
    <row r="292" spans="4:17" s="2" customFormat="1" ht="25.5">
      <c r="D292" s="495">
        <v>108</v>
      </c>
      <c r="E292" s="495">
        <v>108</v>
      </c>
      <c r="F292" s="496" t="str">
        <f t="shared" si="7"/>
        <v>CVIII</v>
      </c>
      <c r="K292" s="111"/>
      <c r="L292" s="431">
        <v>42907</v>
      </c>
      <c r="M292" s="430" t="s">
        <v>1002</v>
      </c>
      <c r="N292" s="430" t="s">
        <v>1018</v>
      </c>
      <c r="O292" s="430">
        <v>1</v>
      </c>
      <c r="P292" s="432">
        <v>11</v>
      </c>
      <c r="Q292" s="112"/>
    </row>
    <row r="293" spans="4:17" s="2" customFormat="1" ht="25.5">
      <c r="D293" s="495">
        <v>109</v>
      </c>
      <c r="E293" s="495">
        <v>109</v>
      </c>
      <c r="F293" s="496" t="str">
        <f t="shared" si="7"/>
        <v>CIX</v>
      </c>
      <c r="K293" s="111"/>
      <c r="L293" s="431">
        <v>42904</v>
      </c>
      <c r="M293" s="430" t="s">
        <v>22</v>
      </c>
      <c r="N293" s="430" t="s">
        <v>1007</v>
      </c>
      <c r="O293" s="430">
        <v>8</v>
      </c>
      <c r="P293" s="432">
        <v>104</v>
      </c>
      <c r="Q293" s="112"/>
    </row>
    <row r="294" spans="4:17" s="2" customFormat="1" ht="25.5">
      <c r="D294" s="495">
        <v>110</v>
      </c>
      <c r="E294" s="495">
        <v>110</v>
      </c>
      <c r="F294" s="496" t="str">
        <f t="shared" si="7"/>
        <v>CX</v>
      </c>
      <c r="K294" s="111"/>
      <c r="L294" s="431">
        <v>42908</v>
      </c>
      <c r="M294" s="430" t="s">
        <v>17</v>
      </c>
      <c r="N294" s="430" t="s">
        <v>594</v>
      </c>
      <c r="O294" s="430">
        <v>3</v>
      </c>
      <c r="P294" s="432">
        <v>36</v>
      </c>
      <c r="Q294" s="112"/>
    </row>
    <row r="295" spans="4:17" s="2" customFormat="1" ht="25.5">
      <c r="D295" s="495">
        <v>111</v>
      </c>
      <c r="E295" s="495">
        <v>111</v>
      </c>
      <c r="F295" s="496" t="str">
        <f t="shared" si="7"/>
        <v>CXI</v>
      </c>
      <c r="K295" s="111"/>
      <c r="L295" s="431">
        <v>42911</v>
      </c>
      <c r="M295" s="430" t="s">
        <v>17</v>
      </c>
      <c r="N295" s="430" t="s">
        <v>1007</v>
      </c>
      <c r="O295" s="430">
        <v>4</v>
      </c>
      <c r="P295" s="432">
        <v>48</v>
      </c>
      <c r="Q295" s="112"/>
    </row>
    <row r="296" spans="4:17" s="2" customFormat="1" ht="25.5">
      <c r="D296" s="495">
        <v>112</v>
      </c>
      <c r="E296" s="495">
        <v>112</v>
      </c>
      <c r="F296" s="496" t="str">
        <f t="shared" si="7"/>
        <v>CXII</v>
      </c>
      <c r="K296" s="111"/>
      <c r="L296" s="431">
        <v>42915</v>
      </c>
      <c r="M296" s="430" t="s">
        <v>22</v>
      </c>
      <c r="N296" s="430" t="s">
        <v>1018</v>
      </c>
      <c r="O296" s="430">
        <v>8</v>
      </c>
      <c r="P296" s="432">
        <v>104</v>
      </c>
      <c r="Q296" s="112"/>
    </row>
    <row r="297" spans="4:17" s="2" customFormat="1" ht="25.5">
      <c r="D297" s="495">
        <v>113</v>
      </c>
      <c r="E297" s="495">
        <v>113</v>
      </c>
      <c r="F297" s="496" t="str">
        <f t="shared" si="7"/>
        <v>CXIII</v>
      </c>
      <c r="K297" s="111"/>
      <c r="L297" s="431">
        <v>42919</v>
      </c>
      <c r="M297" s="430" t="s">
        <v>1002</v>
      </c>
      <c r="N297" s="430" t="s">
        <v>594</v>
      </c>
      <c r="O297" s="430">
        <v>7</v>
      </c>
      <c r="P297" s="432">
        <v>77</v>
      </c>
      <c r="Q297" s="112"/>
    </row>
    <row r="298" spans="4:17" s="2" customFormat="1" ht="25.5">
      <c r="D298" s="495">
        <v>114</v>
      </c>
      <c r="E298" s="495">
        <v>114</v>
      </c>
      <c r="F298" s="496" t="str">
        <f t="shared" si="7"/>
        <v>CXIV</v>
      </c>
      <c r="K298" s="111"/>
      <c r="L298" s="431">
        <v>42923</v>
      </c>
      <c r="M298" s="430" t="s">
        <v>1002</v>
      </c>
      <c r="N298" s="430" t="s">
        <v>1003</v>
      </c>
      <c r="O298" s="430">
        <v>5</v>
      </c>
      <c r="P298" s="432">
        <v>55</v>
      </c>
      <c r="Q298" s="112"/>
    </row>
    <row r="299" spans="4:17" s="2" customFormat="1" ht="25.5">
      <c r="D299" s="495">
        <v>115</v>
      </c>
      <c r="E299" s="495">
        <v>115</v>
      </c>
      <c r="F299" s="496" t="str">
        <f t="shared" si="7"/>
        <v>CXV</v>
      </c>
      <c r="K299" s="111"/>
      <c r="L299" s="431">
        <v>42927</v>
      </c>
      <c r="M299" s="430" t="s">
        <v>17</v>
      </c>
      <c r="N299" s="430" t="s">
        <v>1018</v>
      </c>
      <c r="O299" s="430">
        <v>2</v>
      </c>
      <c r="P299" s="432">
        <v>24</v>
      </c>
      <c r="Q299" s="112"/>
    </row>
    <row r="300" spans="4:17" s="2" customFormat="1" ht="25.5">
      <c r="D300" s="495">
        <v>116</v>
      </c>
      <c r="E300" s="495">
        <v>116</v>
      </c>
      <c r="F300" s="496" t="str">
        <f t="shared" si="7"/>
        <v>CXVI</v>
      </c>
      <c r="K300" s="111"/>
      <c r="L300" s="431">
        <v>42931</v>
      </c>
      <c r="M300" s="430" t="s">
        <v>1002</v>
      </c>
      <c r="N300" s="430" t="s">
        <v>594</v>
      </c>
      <c r="O300" s="430">
        <v>5</v>
      </c>
      <c r="P300" s="432">
        <v>55</v>
      </c>
      <c r="Q300" s="112"/>
    </row>
    <row r="301" spans="4:17" s="2" customFormat="1" ht="25.5">
      <c r="D301" s="495">
        <v>117</v>
      </c>
      <c r="E301" s="495">
        <v>117</v>
      </c>
      <c r="F301" s="496" t="str">
        <f t="shared" si="7"/>
        <v>CXVII</v>
      </c>
      <c r="K301" s="111"/>
      <c r="L301" s="431">
        <v>42934</v>
      </c>
      <c r="M301" s="430" t="s">
        <v>22</v>
      </c>
      <c r="N301" s="430" t="s">
        <v>1003</v>
      </c>
      <c r="O301" s="430">
        <v>7</v>
      </c>
      <c r="P301" s="432">
        <v>91</v>
      </c>
      <c r="Q301" s="112"/>
    </row>
    <row r="302" spans="4:17" s="2" customFormat="1" ht="25.5">
      <c r="D302" s="495">
        <v>118</v>
      </c>
      <c r="E302" s="495">
        <v>118</v>
      </c>
      <c r="F302" s="496" t="str">
        <f t="shared" si="7"/>
        <v>CXVIII</v>
      </c>
      <c r="K302" s="111"/>
      <c r="L302" s="431">
        <v>42936</v>
      </c>
      <c r="M302" s="430" t="s">
        <v>22</v>
      </c>
      <c r="N302" s="430" t="s">
        <v>1003</v>
      </c>
      <c r="O302" s="430">
        <v>1</v>
      </c>
      <c r="P302" s="432">
        <v>13</v>
      </c>
      <c r="Q302" s="112"/>
    </row>
    <row r="303" spans="4:17" s="2" customFormat="1" ht="25.5">
      <c r="D303" s="495">
        <v>119</v>
      </c>
      <c r="E303" s="495">
        <v>119</v>
      </c>
      <c r="F303" s="496" t="str">
        <f t="shared" si="7"/>
        <v>CXIX</v>
      </c>
      <c r="K303" s="111"/>
      <c r="L303" s="431">
        <v>42940</v>
      </c>
      <c r="M303" s="430" t="s">
        <v>1002</v>
      </c>
      <c r="N303" s="430" t="s">
        <v>1003</v>
      </c>
      <c r="O303" s="430">
        <v>7</v>
      </c>
      <c r="P303" s="432">
        <v>77</v>
      </c>
      <c r="Q303" s="112"/>
    </row>
    <row r="304" spans="4:17" s="2" customFormat="1" ht="25.5">
      <c r="D304" s="495">
        <v>120</v>
      </c>
      <c r="E304" s="495">
        <v>120</v>
      </c>
      <c r="F304" s="496" t="str">
        <f t="shared" si="7"/>
        <v>CXX</v>
      </c>
      <c r="K304" s="111"/>
      <c r="L304" s="431">
        <v>42944</v>
      </c>
      <c r="M304" s="430" t="s">
        <v>17</v>
      </c>
      <c r="N304" s="430" t="s">
        <v>594</v>
      </c>
      <c r="O304" s="430">
        <v>4</v>
      </c>
      <c r="P304" s="432">
        <v>48</v>
      </c>
      <c r="Q304" s="112"/>
    </row>
    <row r="305" spans="4:17" s="2" customFormat="1" ht="25.5">
      <c r="D305" s="495">
        <v>121</v>
      </c>
      <c r="E305" s="495">
        <v>121</v>
      </c>
      <c r="F305" s="496" t="str">
        <f t="shared" si="7"/>
        <v>CXXI</v>
      </c>
      <c r="K305" s="111"/>
      <c r="L305" s="431">
        <v>42946</v>
      </c>
      <c r="M305" s="430" t="s">
        <v>1002</v>
      </c>
      <c r="N305" s="430" t="s">
        <v>1007</v>
      </c>
      <c r="O305" s="430">
        <v>6</v>
      </c>
      <c r="P305" s="432">
        <v>66</v>
      </c>
      <c r="Q305" s="112"/>
    </row>
    <row r="306" spans="4:17" s="2" customFormat="1" ht="25.5">
      <c r="D306" s="495">
        <v>122</v>
      </c>
      <c r="E306" s="495">
        <v>122</v>
      </c>
      <c r="F306" s="496" t="str">
        <f t="shared" si="7"/>
        <v>CXXII</v>
      </c>
      <c r="K306" s="111"/>
      <c r="L306" s="431">
        <v>42950</v>
      </c>
      <c r="M306" s="430" t="s">
        <v>17</v>
      </c>
      <c r="N306" s="430" t="s">
        <v>1003</v>
      </c>
      <c r="O306" s="430">
        <v>2</v>
      </c>
      <c r="P306" s="432">
        <v>24</v>
      </c>
      <c r="Q306" s="112"/>
    </row>
    <row r="307" spans="4:17" s="2" customFormat="1" ht="25.5">
      <c r="D307" s="495">
        <v>123</v>
      </c>
      <c r="E307" s="495">
        <v>123</v>
      </c>
      <c r="F307" s="496" t="str">
        <f t="shared" si="7"/>
        <v>CXXIII</v>
      </c>
      <c r="K307" s="111"/>
      <c r="L307" s="431">
        <v>42952</v>
      </c>
      <c r="M307" s="430" t="s">
        <v>17</v>
      </c>
      <c r="N307" s="430" t="s">
        <v>1018</v>
      </c>
      <c r="O307" s="430">
        <v>6</v>
      </c>
      <c r="P307" s="432">
        <v>72</v>
      </c>
      <c r="Q307" s="112"/>
    </row>
    <row r="308" spans="4:17" s="2" customFormat="1" ht="25.5">
      <c r="D308" s="495">
        <v>124</v>
      </c>
      <c r="E308" s="495">
        <v>124</v>
      </c>
      <c r="F308" s="496" t="str">
        <f t="shared" si="7"/>
        <v>CXXIV</v>
      </c>
      <c r="K308" s="111"/>
      <c r="L308" s="431">
        <v>42956</v>
      </c>
      <c r="M308" s="430" t="s">
        <v>1002</v>
      </c>
      <c r="N308" s="430" t="s">
        <v>1003</v>
      </c>
      <c r="O308" s="430">
        <v>8</v>
      </c>
      <c r="P308" s="432">
        <v>88</v>
      </c>
      <c r="Q308" s="112"/>
    </row>
    <row r="309" spans="4:17" s="2" customFormat="1" ht="25.5">
      <c r="D309" s="495">
        <v>125</v>
      </c>
      <c r="E309" s="495">
        <v>125</v>
      </c>
      <c r="F309" s="496" t="str">
        <f t="shared" si="7"/>
        <v>CXXV</v>
      </c>
      <c r="K309" s="111"/>
      <c r="L309" s="431">
        <v>42958</v>
      </c>
      <c r="M309" s="430" t="s">
        <v>1002</v>
      </c>
      <c r="N309" s="430" t="s">
        <v>1003</v>
      </c>
      <c r="O309" s="430">
        <v>7</v>
      </c>
      <c r="P309" s="432">
        <v>77</v>
      </c>
      <c r="Q309" s="112"/>
    </row>
    <row r="310" spans="4:17" s="2" customFormat="1" ht="25.5">
      <c r="D310" s="495">
        <v>126</v>
      </c>
      <c r="E310" s="495">
        <v>126</v>
      </c>
      <c r="F310" s="496" t="str">
        <f t="shared" si="7"/>
        <v>CXXVI</v>
      </c>
      <c r="K310" s="111"/>
      <c r="L310" s="431">
        <v>42961</v>
      </c>
      <c r="M310" s="430" t="s">
        <v>17</v>
      </c>
      <c r="N310" s="430" t="s">
        <v>1007</v>
      </c>
      <c r="O310" s="430">
        <v>2</v>
      </c>
      <c r="P310" s="432">
        <v>24</v>
      </c>
      <c r="Q310" s="112"/>
    </row>
    <row r="311" spans="4:17" s="2" customFormat="1" ht="25.5">
      <c r="D311" s="495">
        <v>127</v>
      </c>
      <c r="E311" s="495">
        <v>127</v>
      </c>
      <c r="F311" s="496" t="str">
        <f t="shared" si="7"/>
        <v>CXXVII</v>
      </c>
      <c r="K311" s="111"/>
      <c r="L311" s="431">
        <v>42964</v>
      </c>
      <c r="M311" s="430" t="s">
        <v>22</v>
      </c>
      <c r="N311" s="430" t="s">
        <v>1018</v>
      </c>
      <c r="O311" s="430">
        <v>8</v>
      </c>
      <c r="P311" s="432">
        <v>104</v>
      </c>
      <c r="Q311" s="112"/>
    </row>
    <row r="312" spans="4:17" s="2" customFormat="1" ht="25.5">
      <c r="D312" s="495">
        <v>128</v>
      </c>
      <c r="E312" s="495">
        <v>128</v>
      </c>
      <c r="F312" s="496" t="str">
        <f t="shared" si="7"/>
        <v>CXXVIII</v>
      </c>
      <c r="K312" s="111"/>
      <c r="L312" s="431">
        <v>42967</v>
      </c>
      <c r="M312" s="430" t="s">
        <v>22</v>
      </c>
      <c r="N312" s="430" t="s">
        <v>1003</v>
      </c>
      <c r="O312" s="430">
        <v>6</v>
      </c>
      <c r="P312" s="432">
        <v>78</v>
      </c>
      <c r="Q312" s="112"/>
    </row>
    <row r="313" spans="4:17" s="2" customFormat="1" ht="25.5">
      <c r="D313" s="495">
        <v>129</v>
      </c>
      <c r="E313" s="495">
        <v>129</v>
      </c>
      <c r="F313" s="496" t="str">
        <f t="shared" si="7"/>
        <v>CXXIX</v>
      </c>
      <c r="K313" s="111"/>
      <c r="L313" s="431">
        <v>42971</v>
      </c>
      <c r="M313" s="430" t="s">
        <v>1002</v>
      </c>
      <c r="N313" s="430" t="s">
        <v>1007</v>
      </c>
      <c r="O313" s="430">
        <v>6</v>
      </c>
      <c r="P313" s="432">
        <v>66</v>
      </c>
      <c r="Q313" s="112"/>
    </row>
    <row r="314" spans="4:17" s="2" customFormat="1" ht="25.5">
      <c r="D314" s="495">
        <v>130</v>
      </c>
      <c r="E314" s="495">
        <v>130</v>
      </c>
      <c r="F314" s="496" t="str">
        <f t="shared" ref="F314:F329" si="8">ROMAN(E314)</f>
        <v>CXXX</v>
      </c>
      <c r="K314" s="111"/>
      <c r="L314" s="431">
        <v>42974</v>
      </c>
      <c r="M314" s="430" t="s">
        <v>17</v>
      </c>
      <c r="N314" s="430" t="s">
        <v>1003</v>
      </c>
      <c r="O314" s="430">
        <v>3</v>
      </c>
      <c r="P314" s="432">
        <v>36</v>
      </c>
      <c r="Q314" s="112"/>
    </row>
    <row r="315" spans="4:17" s="2" customFormat="1" ht="25.5">
      <c r="D315" s="495">
        <v>131</v>
      </c>
      <c r="E315" s="495">
        <v>131</v>
      </c>
      <c r="F315" s="496" t="str">
        <f t="shared" si="8"/>
        <v>CXXXI</v>
      </c>
      <c r="K315" s="111"/>
      <c r="L315" s="431">
        <v>42976</v>
      </c>
      <c r="M315" s="430" t="s">
        <v>1002</v>
      </c>
      <c r="N315" s="430" t="s">
        <v>594</v>
      </c>
      <c r="O315" s="430">
        <v>4</v>
      </c>
      <c r="P315" s="432">
        <v>44</v>
      </c>
      <c r="Q315" s="112"/>
    </row>
    <row r="316" spans="4:17" s="2" customFormat="1" ht="25.5">
      <c r="D316" s="495">
        <v>132</v>
      </c>
      <c r="E316" s="495">
        <v>132</v>
      </c>
      <c r="F316" s="496" t="str">
        <f t="shared" si="8"/>
        <v>CXXXII</v>
      </c>
      <c r="K316" s="111"/>
      <c r="L316" s="431">
        <v>42978</v>
      </c>
      <c r="M316" s="430" t="s">
        <v>1002</v>
      </c>
      <c r="N316" s="430" t="s">
        <v>1007</v>
      </c>
      <c r="O316" s="430">
        <v>1</v>
      </c>
      <c r="P316" s="432">
        <v>11</v>
      </c>
      <c r="Q316" s="112"/>
    </row>
    <row r="317" spans="4:17" s="2" customFormat="1" ht="25.5">
      <c r="D317" s="495">
        <v>133</v>
      </c>
      <c r="E317" s="495">
        <v>133</v>
      </c>
      <c r="F317" s="496" t="str">
        <f t="shared" si="8"/>
        <v>CXXXIII</v>
      </c>
      <c r="K317" s="111"/>
      <c r="L317" s="431">
        <v>42980</v>
      </c>
      <c r="M317" s="430" t="s">
        <v>1002</v>
      </c>
      <c r="N317" s="430" t="s">
        <v>1007</v>
      </c>
      <c r="O317" s="430">
        <v>1</v>
      </c>
      <c r="P317" s="432">
        <v>11</v>
      </c>
      <c r="Q317" s="112"/>
    </row>
    <row r="318" spans="4:17" s="2" customFormat="1" ht="25.5">
      <c r="D318" s="495">
        <v>134</v>
      </c>
      <c r="E318" s="495">
        <v>134</v>
      </c>
      <c r="F318" s="496" t="str">
        <f t="shared" si="8"/>
        <v>CXXXIV</v>
      </c>
      <c r="K318" s="111"/>
      <c r="L318" s="431">
        <v>42984</v>
      </c>
      <c r="M318" s="430" t="s">
        <v>22</v>
      </c>
      <c r="N318" s="430" t="s">
        <v>1018</v>
      </c>
      <c r="O318" s="430">
        <v>6</v>
      </c>
      <c r="P318" s="432">
        <v>78</v>
      </c>
      <c r="Q318" s="112"/>
    </row>
    <row r="319" spans="4:17" s="2" customFormat="1" ht="25.5">
      <c r="D319" s="495">
        <v>135</v>
      </c>
      <c r="E319" s="495">
        <v>135</v>
      </c>
      <c r="F319" s="496" t="str">
        <f t="shared" si="8"/>
        <v>CXXXV</v>
      </c>
      <c r="K319" s="111"/>
      <c r="L319" s="431">
        <v>42988</v>
      </c>
      <c r="M319" s="430" t="s">
        <v>1002</v>
      </c>
      <c r="N319" s="430" t="s">
        <v>1018</v>
      </c>
      <c r="O319" s="430">
        <v>3</v>
      </c>
      <c r="P319" s="432">
        <v>33</v>
      </c>
      <c r="Q319" s="112"/>
    </row>
    <row r="320" spans="4:17" s="2" customFormat="1" ht="25.5">
      <c r="D320" s="495">
        <v>136</v>
      </c>
      <c r="E320" s="495">
        <v>136</v>
      </c>
      <c r="F320" s="496" t="str">
        <f t="shared" si="8"/>
        <v>CXXXVI</v>
      </c>
      <c r="K320" s="111"/>
      <c r="L320" s="431">
        <v>42990</v>
      </c>
      <c r="M320" s="430" t="s">
        <v>17</v>
      </c>
      <c r="N320" s="430" t="s">
        <v>1007</v>
      </c>
      <c r="O320" s="430">
        <v>4</v>
      </c>
      <c r="P320" s="432">
        <v>48</v>
      </c>
      <c r="Q320" s="112"/>
    </row>
    <row r="321" spans="4:17" s="2" customFormat="1" ht="25.5">
      <c r="D321" s="495">
        <v>137</v>
      </c>
      <c r="E321" s="495">
        <v>137</v>
      </c>
      <c r="F321" s="496" t="str">
        <f t="shared" si="8"/>
        <v>CXXXVII</v>
      </c>
      <c r="K321" s="111"/>
      <c r="L321" s="431">
        <v>42994</v>
      </c>
      <c r="M321" s="430" t="s">
        <v>17</v>
      </c>
      <c r="N321" s="430" t="s">
        <v>1007</v>
      </c>
      <c r="O321" s="430">
        <v>4</v>
      </c>
      <c r="P321" s="432">
        <v>48</v>
      </c>
      <c r="Q321" s="112"/>
    </row>
    <row r="322" spans="4:17" s="2" customFormat="1" ht="25.5">
      <c r="D322" s="495">
        <v>138</v>
      </c>
      <c r="E322" s="495">
        <v>138</v>
      </c>
      <c r="F322" s="496" t="str">
        <f t="shared" si="8"/>
        <v>CXXXVIII</v>
      </c>
      <c r="K322" s="111"/>
      <c r="L322" s="431">
        <v>42996</v>
      </c>
      <c r="M322" s="430" t="s">
        <v>22</v>
      </c>
      <c r="N322" s="430" t="s">
        <v>1003</v>
      </c>
      <c r="O322" s="430">
        <v>7</v>
      </c>
      <c r="P322" s="432">
        <v>91</v>
      </c>
      <c r="Q322" s="112"/>
    </row>
    <row r="323" spans="4:17" s="2" customFormat="1" ht="25.5">
      <c r="D323" s="495">
        <v>139</v>
      </c>
      <c r="E323" s="495">
        <v>139</v>
      </c>
      <c r="F323" s="496" t="str">
        <f t="shared" si="8"/>
        <v>CXXXIX</v>
      </c>
      <c r="K323" s="111"/>
      <c r="L323" s="431">
        <v>43000</v>
      </c>
      <c r="M323" s="430" t="s">
        <v>1002</v>
      </c>
      <c r="N323" s="430" t="s">
        <v>1018</v>
      </c>
      <c r="O323" s="430">
        <v>4</v>
      </c>
      <c r="P323" s="432">
        <v>44</v>
      </c>
      <c r="Q323" s="112"/>
    </row>
    <row r="324" spans="4:17" s="2" customFormat="1" ht="25.5">
      <c r="D324" s="495">
        <v>140</v>
      </c>
      <c r="E324" s="495">
        <v>140</v>
      </c>
      <c r="F324" s="496" t="str">
        <f t="shared" si="8"/>
        <v>CXL</v>
      </c>
      <c r="K324" s="111"/>
      <c r="L324" s="431">
        <v>43003</v>
      </c>
      <c r="M324" s="430" t="s">
        <v>22</v>
      </c>
      <c r="N324" s="430" t="s">
        <v>594</v>
      </c>
      <c r="O324" s="430">
        <v>2</v>
      </c>
      <c r="P324" s="432">
        <v>26</v>
      </c>
      <c r="Q324" s="112"/>
    </row>
    <row r="325" spans="4:17" s="2" customFormat="1" ht="25.5">
      <c r="D325" s="495">
        <v>141</v>
      </c>
      <c r="E325" s="495">
        <v>141</v>
      </c>
      <c r="F325" s="496" t="str">
        <f t="shared" si="8"/>
        <v>CXLI</v>
      </c>
      <c r="K325" s="111"/>
      <c r="L325" s="431">
        <v>43007</v>
      </c>
      <c r="M325" s="430" t="s">
        <v>1002</v>
      </c>
      <c r="N325" s="430" t="s">
        <v>1007</v>
      </c>
      <c r="O325" s="430">
        <v>8</v>
      </c>
      <c r="P325" s="432">
        <v>88</v>
      </c>
      <c r="Q325" s="112"/>
    </row>
    <row r="326" spans="4:17" s="2" customFormat="1" ht="25.5">
      <c r="D326" s="495">
        <v>142</v>
      </c>
      <c r="E326" s="495">
        <v>142</v>
      </c>
      <c r="F326" s="496" t="str">
        <f t="shared" si="8"/>
        <v>CXLII</v>
      </c>
      <c r="K326" s="111"/>
      <c r="L326" s="431">
        <v>43010</v>
      </c>
      <c r="M326" s="430" t="s">
        <v>1002</v>
      </c>
      <c r="N326" s="430" t="s">
        <v>594</v>
      </c>
      <c r="O326" s="430">
        <v>3</v>
      </c>
      <c r="P326" s="432">
        <v>33</v>
      </c>
      <c r="Q326" s="112"/>
    </row>
    <row r="327" spans="4:17" s="2" customFormat="1" ht="25.5">
      <c r="D327" s="495">
        <v>143</v>
      </c>
      <c r="E327" s="495">
        <v>143</v>
      </c>
      <c r="F327" s="496" t="str">
        <f t="shared" si="8"/>
        <v>CXLIII</v>
      </c>
      <c r="K327" s="111"/>
      <c r="L327" s="431">
        <v>43012</v>
      </c>
      <c r="M327" s="430" t="s">
        <v>22</v>
      </c>
      <c r="N327" s="430" t="s">
        <v>594</v>
      </c>
      <c r="O327" s="430">
        <v>5</v>
      </c>
      <c r="P327" s="432">
        <v>65</v>
      </c>
      <c r="Q327" s="112"/>
    </row>
    <row r="328" spans="4:17" s="2" customFormat="1" ht="25.5">
      <c r="D328" s="495">
        <v>144</v>
      </c>
      <c r="E328" s="495">
        <v>144</v>
      </c>
      <c r="F328" s="496" t="str">
        <f t="shared" si="8"/>
        <v>CXLIV</v>
      </c>
      <c r="K328" s="111"/>
      <c r="L328" s="431">
        <v>43014</v>
      </c>
      <c r="M328" s="430" t="s">
        <v>17</v>
      </c>
      <c r="N328" s="430" t="s">
        <v>594</v>
      </c>
      <c r="O328" s="430">
        <v>1</v>
      </c>
      <c r="P328" s="432">
        <v>12</v>
      </c>
      <c r="Q328" s="112"/>
    </row>
    <row r="329" spans="4:17" s="2" customFormat="1" ht="25.5">
      <c r="D329" s="495">
        <v>145</v>
      </c>
      <c r="E329" s="495">
        <v>145</v>
      </c>
      <c r="F329" s="496" t="str">
        <f t="shared" si="8"/>
        <v>CXLV</v>
      </c>
      <c r="K329" s="111"/>
      <c r="L329" s="431">
        <v>43018</v>
      </c>
      <c r="M329" s="430" t="s">
        <v>22</v>
      </c>
      <c r="N329" s="430" t="s">
        <v>1003</v>
      </c>
      <c r="O329" s="430">
        <v>4</v>
      </c>
      <c r="P329" s="432">
        <v>52</v>
      </c>
      <c r="Q329" s="112"/>
    </row>
    <row r="330" spans="4:17" s="2" customFormat="1" ht="25.5">
      <c r="D330" s="495">
        <v>146</v>
      </c>
      <c r="E330" s="495">
        <v>146</v>
      </c>
      <c r="K330" s="111"/>
      <c r="L330" s="431">
        <v>43020</v>
      </c>
      <c r="M330" s="430" t="s">
        <v>1002</v>
      </c>
      <c r="N330" s="430" t="s">
        <v>1018</v>
      </c>
      <c r="O330" s="430">
        <v>5</v>
      </c>
      <c r="P330" s="432">
        <v>55</v>
      </c>
      <c r="Q330" s="112"/>
    </row>
    <row r="331" spans="4:17" s="2" customFormat="1" ht="25.5">
      <c r="D331" s="495">
        <v>147</v>
      </c>
      <c r="E331" s="495">
        <v>147</v>
      </c>
      <c r="K331" s="111"/>
      <c r="L331" s="431">
        <v>43022</v>
      </c>
      <c r="M331" s="430" t="s">
        <v>22</v>
      </c>
      <c r="N331" s="430" t="s">
        <v>1003</v>
      </c>
      <c r="O331" s="430">
        <v>4</v>
      </c>
      <c r="P331" s="432">
        <v>52</v>
      </c>
      <c r="Q331" s="112"/>
    </row>
    <row r="332" spans="4:17" s="2" customFormat="1" ht="25.5">
      <c r="D332" s="495">
        <v>148</v>
      </c>
      <c r="E332" s="495">
        <v>148</v>
      </c>
      <c r="K332" s="111"/>
      <c r="L332" s="431">
        <v>43025</v>
      </c>
      <c r="M332" s="430" t="s">
        <v>1002</v>
      </c>
      <c r="N332" s="430" t="s">
        <v>1003</v>
      </c>
      <c r="O332" s="430">
        <v>6</v>
      </c>
      <c r="P332" s="432">
        <v>66</v>
      </c>
      <c r="Q332" s="112"/>
    </row>
    <row r="333" spans="4:17" s="2" customFormat="1" ht="25.5">
      <c r="D333" s="495">
        <v>149</v>
      </c>
      <c r="E333" s="495">
        <v>149</v>
      </c>
      <c r="K333" s="111"/>
      <c r="L333" s="431">
        <v>43026</v>
      </c>
      <c r="M333" s="430" t="s">
        <v>22</v>
      </c>
      <c r="N333" s="430" t="s">
        <v>1007</v>
      </c>
      <c r="O333" s="430">
        <v>3</v>
      </c>
      <c r="P333" s="432">
        <v>39</v>
      </c>
      <c r="Q333" s="112"/>
    </row>
    <row r="334" spans="4:17" s="2" customFormat="1" ht="25.5">
      <c r="D334" s="495">
        <v>150</v>
      </c>
      <c r="E334" s="495">
        <v>150</v>
      </c>
      <c r="K334" s="111"/>
      <c r="L334" s="431">
        <v>43030</v>
      </c>
      <c r="M334" s="430" t="s">
        <v>17</v>
      </c>
      <c r="N334" s="430" t="s">
        <v>1007</v>
      </c>
      <c r="O334" s="430">
        <v>6</v>
      </c>
      <c r="P334" s="432">
        <v>72</v>
      </c>
      <c r="Q334" s="112"/>
    </row>
    <row r="335" spans="4:17" s="2" customFormat="1" ht="25.5">
      <c r="D335" s="495">
        <v>151</v>
      </c>
      <c r="E335" s="495">
        <v>151</v>
      </c>
      <c r="K335" s="111"/>
      <c r="L335" s="431">
        <v>43034</v>
      </c>
      <c r="M335" s="430" t="s">
        <v>22</v>
      </c>
      <c r="N335" s="430" t="s">
        <v>1003</v>
      </c>
      <c r="O335" s="430">
        <v>1</v>
      </c>
      <c r="P335" s="432">
        <v>13</v>
      </c>
      <c r="Q335" s="112"/>
    </row>
    <row r="336" spans="4:17" s="2" customFormat="1" ht="25.5">
      <c r="D336" s="495">
        <v>152</v>
      </c>
      <c r="E336" s="495">
        <v>152</v>
      </c>
      <c r="K336" s="111"/>
      <c r="L336" s="431">
        <v>43035</v>
      </c>
      <c r="M336" s="430" t="s">
        <v>1002</v>
      </c>
      <c r="N336" s="430" t="s">
        <v>1007</v>
      </c>
      <c r="O336" s="430">
        <v>1</v>
      </c>
      <c r="P336" s="432">
        <v>11</v>
      </c>
      <c r="Q336" s="112"/>
    </row>
    <row r="337" spans="4:17" s="2" customFormat="1" ht="25.5">
      <c r="D337" s="495">
        <v>153</v>
      </c>
      <c r="E337" s="495">
        <v>153</v>
      </c>
      <c r="K337" s="111"/>
      <c r="L337" s="431">
        <v>43036</v>
      </c>
      <c r="M337" s="430" t="s">
        <v>1002</v>
      </c>
      <c r="N337" s="430" t="s">
        <v>1003</v>
      </c>
      <c r="O337" s="430">
        <v>7</v>
      </c>
      <c r="P337" s="432">
        <v>77</v>
      </c>
      <c r="Q337" s="112"/>
    </row>
    <row r="338" spans="4:17" s="2" customFormat="1" ht="25.5">
      <c r="D338" s="495">
        <v>154</v>
      </c>
      <c r="E338" s="495">
        <v>154</v>
      </c>
      <c r="K338" s="111"/>
      <c r="L338" s="431">
        <v>43038</v>
      </c>
      <c r="M338" s="430" t="s">
        <v>17</v>
      </c>
      <c r="N338" s="430" t="s">
        <v>1003</v>
      </c>
      <c r="O338" s="430">
        <v>5</v>
      </c>
      <c r="P338" s="432">
        <v>60</v>
      </c>
      <c r="Q338" s="112"/>
    </row>
    <row r="339" spans="4:17" s="2" customFormat="1" ht="25.5">
      <c r="D339" s="495">
        <v>155</v>
      </c>
      <c r="E339" s="495">
        <v>155</v>
      </c>
      <c r="K339" s="111"/>
      <c r="L339" s="431">
        <v>43039</v>
      </c>
      <c r="M339" s="430" t="s">
        <v>1002</v>
      </c>
      <c r="N339" s="430" t="s">
        <v>1007</v>
      </c>
      <c r="O339" s="430">
        <v>4</v>
      </c>
      <c r="P339" s="432">
        <v>44</v>
      </c>
      <c r="Q339" s="112"/>
    </row>
    <row r="340" spans="4:17" s="2" customFormat="1" ht="25.5">
      <c r="D340" s="495">
        <v>156</v>
      </c>
      <c r="E340" s="495">
        <v>156</v>
      </c>
      <c r="K340" s="111"/>
      <c r="L340" s="431">
        <v>43042</v>
      </c>
      <c r="M340" s="430" t="s">
        <v>22</v>
      </c>
      <c r="N340" s="430" t="s">
        <v>1018</v>
      </c>
      <c r="O340" s="430">
        <v>6</v>
      </c>
      <c r="P340" s="432">
        <v>78</v>
      </c>
      <c r="Q340" s="112"/>
    </row>
    <row r="341" spans="4:17" s="2" customFormat="1" ht="25.5">
      <c r="D341" s="495">
        <v>157</v>
      </c>
      <c r="E341" s="495">
        <v>157</v>
      </c>
      <c r="K341" s="111"/>
      <c r="L341" s="431">
        <v>43046</v>
      </c>
      <c r="M341" s="430" t="s">
        <v>22</v>
      </c>
      <c r="N341" s="430" t="s">
        <v>1007</v>
      </c>
      <c r="O341" s="430">
        <v>1</v>
      </c>
      <c r="P341" s="432">
        <v>13</v>
      </c>
      <c r="Q341" s="112"/>
    </row>
    <row r="342" spans="4:17" s="2" customFormat="1" ht="25.5">
      <c r="D342" s="495">
        <v>158</v>
      </c>
      <c r="E342" s="495">
        <v>158</v>
      </c>
      <c r="K342" s="111"/>
      <c r="L342" s="431">
        <v>43050</v>
      </c>
      <c r="M342" s="430" t="s">
        <v>22</v>
      </c>
      <c r="N342" s="430" t="s">
        <v>594</v>
      </c>
      <c r="O342" s="430">
        <v>7</v>
      </c>
      <c r="P342" s="432">
        <v>91</v>
      </c>
      <c r="Q342" s="112"/>
    </row>
    <row r="343" spans="4:17" s="2" customFormat="1" ht="25.5">
      <c r="D343" s="495">
        <v>159</v>
      </c>
      <c r="E343" s="495">
        <v>159</v>
      </c>
      <c r="K343" s="111"/>
      <c r="L343" s="431">
        <v>43052</v>
      </c>
      <c r="M343" s="430" t="s">
        <v>17</v>
      </c>
      <c r="N343" s="430" t="s">
        <v>594</v>
      </c>
      <c r="O343" s="430">
        <v>3</v>
      </c>
      <c r="P343" s="432">
        <v>36</v>
      </c>
      <c r="Q343" s="112"/>
    </row>
    <row r="344" spans="4:17" s="2" customFormat="1" ht="25.5">
      <c r="D344" s="495">
        <v>160</v>
      </c>
      <c r="E344" s="495">
        <v>160</v>
      </c>
      <c r="K344" s="111"/>
      <c r="L344" s="431">
        <v>43056</v>
      </c>
      <c r="M344" s="430" t="s">
        <v>17</v>
      </c>
      <c r="N344" s="430" t="s">
        <v>1003</v>
      </c>
      <c r="O344" s="430">
        <v>2</v>
      </c>
      <c r="P344" s="432">
        <v>24</v>
      </c>
      <c r="Q344" s="112"/>
    </row>
    <row r="345" spans="4:17" s="2" customFormat="1" ht="25.5">
      <c r="D345" s="495">
        <v>161</v>
      </c>
      <c r="E345" s="495">
        <v>161</v>
      </c>
      <c r="K345" s="111"/>
      <c r="L345" s="431">
        <v>43058</v>
      </c>
      <c r="M345" s="430" t="s">
        <v>22</v>
      </c>
      <c r="N345" s="430" t="s">
        <v>1003</v>
      </c>
      <c r="O345" s="430">
        <v>8</v>
      </c>
      <c r="P345" s="432">
        <v>104</v>
      </c>
      <c r="Q345" s="112"/>
    </row>
    <row r="346" spans="4:17" s="2" customFormat="1" ht="25.5">
      <c r="D346" s="495">
        <v>162</v>
      </c>
      <c r="E346" s="495">
        <v>162</v>
      </c>
      <c r="K346" s="111"/>
      <c r="L346" s="431">
        <v>43062</v>
      </c>
      <c r="M346" s="430" t="s">
        <v>17</v>
      </c>
      <c r="N346" s="430" t="s">
        <v>594</v>
      </c>
      <c r="O346" s="430">
        <v>6</v>
      </c>
      <c r="P346" s="432">
        <v>72</v>
      </c>
      <c r="Q346" s="112"/>
    </row>
    <row r="347" spans="4:17" s="2" customFormat="1" ht="25.5">
      <c r="D347" s="495">
        <v>163</v>
      </c>
      <c r="E347" s="495">
        <v>163</v>
      </c>
      <c r="K347" s="111"/>
      <c r="L347" s="431">
        <v>43066</v>
      </c>
      <c r="M347" s="430" t="s">
        <v>1002</v>
      </c>
      <c r="N347" s="430" t="s">
        <v>1003</v>
      </c>
      <c r="O347" s="430">
        <v>5</v>
      </c>
      <c r="P347" s="432">
        <v>55</v>
      </c>
      <c r="Q347" s="112"/>
    </row>
    <row r="348" spans="4:17" s="2" customFormat="1" ht="25.5">
      <c r="D348" s="495">
        <v>164</v>
      </c>
      <c r="E348" s="495">
        <v>164</v>
      </c>
      <c r="K348" s="111"/>
      <c r="L348" s="431">
        <v>43067</v>
      </c>
      <c r="M348" s="430" t="s">
        <v>17</v>
      </c>
      <c r="N348" s="430" t="s">
        <v>1003</v>
      </c>
      <c r="O348" s="430">
        <v>4</v>
      </c>
      <c r="P348" s="432">
        <v>48</v>
      </c>
      <c r="Q348" s="112"/>
    </row>
    <row r="349" spans="4:17" s="2" customFormat="1" ht="25.5">
      <c r="D349" s="495">
        <v>165</v>
      </c>
      <c r="E349" s="495">
        <v>165</v>
      </c>
      <c r="K349" s="111"/>
      <c r="L349" s="431">
        <v>43069</v>
      </c>
      <c r="M349" s="430" t="s">
        <v>1002</v>
      </c>
      <c r="N349" s="430" t="s">
        <v>1003</v>
      </c>
      <c r="O349" s="430">
        <v>8</v>
      </c>
      <c r="P349" s="432">
        <v>88</v>
      </c>
      <c r="Q349" s="112"/>
    </row>
    <row r="350" spans="4:17" s="2" customFormat="1" ht="25.5">
      <c r="D350" s="495">
        <v>166</v>
      </c>
      <c r="E350" s="495">
        <v>166</v>
      </c>
      <c r="K350" s="111"/>
      <c r="L350" s="431">
        <v>43070</v>
      </c>
      <c r="M350" s="430" t="s">
        <v>17</v>
      </c>
      <c r="N350" s="430" t="s">
        <v>1018</v>
      </c>
      <c r="O350" s="430">
        <v>8</v>
      </c>
      <c r="P350" s="432">
        <v>96</v>
      </c>
      <c r="Q350" s="112"/>
    </row>
    <row r="351" spans="4:17" s="2" customFormat="1" ht="25.5">
      <c r="D351" s="495">
        <v>167</v>
      </c>
      <c r="E351" s="495">
        <v>167</v>
      </c>
      <c r="K351" s="111"/>
      <c r="L351" s="431">
        <v>43072</v>
      </c>
      <c r="M351" s="430" t="s">
        <v>22</v>
      </c>
      <c r="N351" s="430" t="s">
        <v>1003</v>
      </c>
      <c r="O351" s="430">
        <v>5</v>
      </c>
      <c r="P351" s="432">
        <v>65</v>
      </c>
      <c r="Q351" s="112"/>
    </row>
    <row r="352" spans="4:17" s="2" customFormat="1" ht="25.5">
      <c r="D352" s="495">
        <v>168</v>
      </c>
      <c r="E352" s="495">
        <v>168</v>
      </c>
      <c r="K352" s="111"/>
      <c r="L352" s="431">
        <v>43074</v>
      </c>
      <c r="M352" s="430" t="s">
        <v>17</v>
      </c>
      <c r="N352" s="430" t="s">
        <v>594</v>
      </c>
      <c r="O352" s="430">
        <v>3</v>
      </c>
      <c r="P352" s="432">
        <v>36</v>
      </c>
      <c r="Q352" s="112"/>
    </row>
    <row r="353" spans="4:17" s="2" customFormat="1" ht="25.5">
      <c r="D353" s="495">
        <v>169</v>
      </c>
      <c r="E353" s="495">
        <v>169</v>
      </c>
      <c r="K353" s="111"/>
      <c r="L353" s="431">
        <v>43075</v>
      </c>
      <c r="M353" s="430" t="s">
        <v>17</v>
      </c>
      <c r="N353" s="430" t="s">
        <v>1003</v>
      </c>
      <c r="O353" s="430">
        <v>4</v>
      </c>
      <c r="P353" s="432">
        <v>48</v>
      </c>
      <c r="Q353" s="112"/>
    </row>
    <row r="354" spans="4:17" s="2" customFormat="1" ht="25.5">
      <c r="D354" s="495">
        <v>170</v>
      </c>
      <c r="E354" s="495">
        <v>170</v>
      </c>
      <c r="K354" s="111"/>
      <c r="L354" s="431">
        <v>43077</v>
      </c>
      <c r="M354" s="430" t="s">
        <v>17</v>
      </c>
      <c r="N354" s="430" t="s">
        <v>1003</v>
      </c>
      <c r="O354" s="430">
        <v>5</v>
      </c>
      <c r="P354" s="432">
        <v>60</v>
      </c>
      <c r="Q354" s="112"/>
    </row>
    <row r="355" spans="4:17" s="2" customFormat="1" ht="25.5">
      <c r="D355" s="495">
        <v>171</v>
      </c>
      <c r="E355" s="495">
        <v>171</v>
      </c>
      <c r="K355" s="111"/>
      <c r="L355" s="431">
        <v>43079</v>
      </c>
      <c r="M355" s="430" t="s">
        <v>22</v>
      </c>
      <c r="N355" s="430" t="s">
        <v>1003</v>
      </c>
      <c r="O355" s="430">
        <v>1</v>
      </c>
      <c r="P355" s="432">
        <v>13</v>
      </c>
      <c r="Q355" s="112"/>
    </row>
    <row r="356" spans="4:17" s="2" customFormat="1" ht="25.5">
      <c r="D356" s="495">
        <v>172</v>
      </c>
      <c r="E356" s="495">
        <v>172</v>
      </c>
      <c r="K356" s="111"/>
      <c r="L356" s="431">
        <v>43081</v>
      </c>
      <c r="M356" s="430" t="s">
        <v>1002</v>
      </c>
      <c r="N356" s="430" t="s">
        <v>594</v>
      </c>
      <c r="O356" s="430">
        <v>4</v>
      </c>
      <c r="P356" s="432">
        <v>44</v>
      </c>
      <c r="Q356" s="112"/>
    </row>
    <row r="357" spans="4:17" s="2" customFormat="1" ht="25.5">
      <c r="D357" s="495">
        <v>173</v>
      </c>
      <c r="E357" s="495">
        <v>173</v>
      </c>
      <c r="K357" s="111"/>
      <c r="L357" s="431">
        <v>43082</v>
      </c>
      <c r="M357" s="430" t="s">
        <v>22</v>
      </c>
      <c r="N357" s="430" t="s">
        <v>594</v>
      </c>
      <c r="O357" s="430">
        <v>5</v>
      </c>
      <c r="P357" s="432">
        <v>65</v>
      </c>
      <c r="Q357" s="112"/>
    </row>
    <row r="358" spans="4:17" s="2" customFormat="1" ht="25.5">
      <c r="D358" s="495">
        <v>174</v>
      </c>
      <c r="E358" s="495">
        <v>174</v>
      </c>
      <c r="K358" s="111"/>
      <c r="L358" s="431">
        <v>43083</v>
      </c>
      <c r="M358" s="430" t="s">
        <v>17</v>
      </c>
      <c r="N358" s="430" t="s">
        <v>594</v>
      </c>
      <c r="O358" s="430">
        <v>5</v>
      </c>
      <c r="P358" s="432">
        <v>60</v>
      </c>
      <c r="Q358" s="112"/>
    </row>
    <row r="359" spans="4:17" s="2" customFormat="1" ht="25.5">
      <c r="D359" s="495">
        <v>175</v>
      </c>
      <c r="E359" s="495">
        <v>175</v>
      </c>
      <c r="K359" s="111"/>
      <c r="L359" s="431">
        <v>43085</v>
      </c>
      <c r="M359" s="430" t="s">
        <v>17</v>
      </c>
      <c r="N359" s="430" t="s">
        <v>1003</v>
      </c>
      <c r="O359" s="430">
        <v>1</v>
      </c>
      <c r="P359" s="432">
        <v>12</v>
      </c>
      <c r="Q359" s="112"/>
    </row>
    <row r="360" spans="4:17" s="2" customFormat="1" ht="25.5">
      <c r="D360" s="495">
        <v>176</v>
      </c>
      <c r="E360" s="495">
        <v>176</v>
      </c>
      <c r="K360" s="111"/>
      <c r="L360" s="431">
        <v>43086</v>
      </c>
      <c r="M360" s="430" t="s">
        <v>17</v>
      </c>
      <c r="N360" s="430" t="s">
        <v>594</v>
      </c>
      <c r="O360" s="430">
        <v>6</v>
      </c>
      <c r="P360" s="432">
        <v>72</v>
      </c>
      <c r="Q360" s="112"/>
    </row>
    <row r="361" spans="4:17" s="2" customFormat="1" ht="25.5">
      <c r="D361" s="495">
        <v>177</v>
      </c>
      <c r="E361" s="495">
        <v>177</v>
      </c>
      <c r="K361" s="111"/>
      <c r="L361" s="431">
        <v>43088</v>
      </c>
      <c r="M361" s="430" t="s">
        <v>22</v>
      </c>
      <c r="N361" s="430" t="s">
        <v>594</v>
      </c>
      <c r="O361" s="430">
        <v>2</v>
      </c>
      <c r="P361" s="432">
        <v>26</v>
      </c>
      <c r="Q361" s="112"/>
    </row>
    <row r="362" spans="4:17" s="2" customFormat="1" ht="25.5">
      <c r="D362" s="495">
        <v>178</v>
      </c>
      <c r="E362" s="495">
        <v>178</v>
      </c>
      <c r="K362" s="111"/>
      <c r="L362" s="431">
        <v>43092</v>
      </c>
      <c r="M362" s="430" t="s">
        <v>17</v>
      </c>
      <c r="N362" s="430" t="s">
        <v>594</v>
      </c>
      <c r="O362" s="430">
        <v>1</v>
      </c>
      <c r="P362" s="432">
        <v>12</v>
      </c>
      <c r="Q362" s="112"/>
    </row>
    <row r="363" spans="4:17" s="2" customFormat="1" ht="25.5">
      <c r="D363" s="495">
        <v>179</v>
      </c>
      <c r="E363" s="495">
        <v>179</v>
      </c>
      <c r="K363" s="111"/>
      <c r="L363" s="431">
        <v>43096</v>
      </c>
      <c r="M363" s="430" t="s">
        <v>17</v>
      </c>
      <c r="N363" s="430" t="s">
        <v>1018</v>
      </c>
      <c r="O363" s="430">
        <v>1</v>
      </c>
      <c r="P363" s="432">
        <v>12</v>
      </c>
      <c r="Q363" s="112"/>
    </row>
    <row r="364" spans="4:17" s="2" customFormat="1" ht="25.5">
      <c r="D364" s="495">
        <v>180</v>
      </c>
      <c r="E364" s="495">
        <v>180</v>
      </c>
      <c r="K364" s="111"/>
      <c r="L364" s="431">
        <v>43099</v>
      </c>
      <c r="M364" s="430" t="s">
        <v>22</v>
      </c>
      <c r="N364" s="430" t="s">
        <v>1007</v>
      </c>
      <c r="O364" s="430">
        <v>8</v>
      </c>
      <c r="P364" s="432">
        <v>104</v>
      </c>
      <c r="Q364" s="112"/>
    </row>
    <row r="365" spans="4:17" s="2" customFormat="1" ht="25.5">
      <c r="D365" s="495">
        <v>181</v>
      </c>
      <c r="E365" s="495">
        <v>181</v>
      </c>
      <c r="K365" s="111"/>
      <c r="L365" s="431">
        <v>43102</v>
      </c>
      <c r="M365" s="430" t="s">
        <v>1002</v>
      </c>
      <c r="N365" s="430" t="s">
        <v>594</v>
      </c>
      <c r="O365" s="430">
        <v>4</v>
      </c>
      <c r="P365" s="432">
        <v>44</v>
      </c>
      <c r="Q365" s="112"/>
    </row>
    <row r="366" spans="4:17" s="2" customFormat="1" ht="25.5">
      <c r="D366" s="495">
        <v>182</v>
      </c>
      <c r="E366" s="495">
        <v>182</v>
      </c>
      <c r="K366" s="111"/>
      <c r="L366" s="431">
        <v>43105</v>
      </c>
      <c r="M366" s="430" t="s">
        <v>17</v>
      </c>
      <c r="N366" s="430" t="s">
        <v>1007</v>
      </c>
      <c r="O366" s="430">
        <v>8</v>
      </c>
      <c r="P366" s="432">
        <v>96</v>
      </c>
      <c r="Q366" s="112"/>
    </row>
    <row r="367" spans="4:17" s="2" customFormat="1" ht="25.5">
      <c r="D367" s="495">
        <v>183</v>
      </c>
      <c r="E367" s="495">
        <v>183</v>
      </c>
      <c r="K367" s="111"/>
      <c r="L367" s="431">
        <v>43109</v>
      </c>
      <c r="M367" s="430" t="s">
        <v>1002</v>
      </c>
      <c r="N367" s="430" t="s">
        <v>594</v>
      </c>
      <c r="O367" s="430">
        <v>2</v>
      </c>
      <c r="P367" s="432">
        <v>22</v>
      </c>
      <c r="Q367" s="112"/>
    </row>
    <row r="368" spans="4:17" s="2" customFormat="1" ht="25.5">
      <c r="D368" s="495">
        <v>184</v>
      </c>
      <c r="E368" s="495">
        <v>184</v>
      </c>
      <c r="K368" s="111"/>
      <c r="L368" s="431">
        <v>43113</v>
      </c>
      <c r="M368" s="430" t="s">
        <v>22</v>
      </c>
      <c r="N368" s="430" t="s">
        <v>594</v>
      </c>
      <c r="O368" s="430">
        <v>3</v>
      </c>
      <c r="P368" s="432">
        <v>39</v>
      </c>
      <c r="Q368" s="112"/>
    </row>
    <row r="369" spans="4:17" s="2" customFormat="1" ht="25.5">
      <c r="D369" s="495">
        <v>185</v>
      </c>
      <c r="E369" s="495">
        <v>185</v>
      </c>
      <c r="K369" s="111"/>
      <c r="L369" s="431">
        <v>43117</v>
      </c>
      <c r="M369" s="430" t="s">
        <v>23</v>
      </c>
      <c r="N369" s="430" t="s">
        <v>1003</v>
      </c>
      <c r="O369" s="430">
        <v>6</v>
      </c>
      <c r="P369" s="432">
        <v>84</v>
      </c>
      <c r="Q369" s="112"/>
    </row>
    <row r="370" spans="4:17" s="2" customFormat="1" ht="25.5">
      <c r="D370" s="495">
        <v>186</v>
      </c>
      <c r="E370" s="495">
        <v>186</v>
      </c>
      <c r="K370" s="111"/>
      <c r="L370" s="431">
        <v>43119</v>
      </c>
      <c r="M370" s="430" t="s">
        <v>1002</v>
      </c>
      <c r="N370" s="430" t="s">
        <v>594</v>
      </c>
      <c r="O370" s="430">
        <v>8</v>
      </c>
      <c r="P370" s="432">
        <v>88</v>
      </c>
      <c r="Q370" s="112"/>
    </row>
    <row r="371" spans="4:17" s="2" customFormat="1" ht="25.5">
      <c r="D371" s="495">
        <v>187</v>
      </c>
      <c r="E371" s="495">
        <v>187</v>
      </c>
      <c r="K371" s="111"/>
      <c r="L371" s="431">
        <v>43120</v>
      </c>
      <c r="M371" s="430" t="s">
        <v>17</v>
      </c>
      <c r="N371" s="430" t="s">
        <v>594</v>
      </c>
      <c r="O371" s="430">
        <v>8</v>
      </c>
      <c r="P371" s="432">
        <v>96</v>
      </c>
      <c r="Q371" s="112"/>
    </row>
    <row r="372" spans="4:17" s="2" customFormat="1" ht="25.5">
      <c r="D372" s="495">
        <v>188</v>
      </c>
      <c r="E372" s="495">
        <v>188</v>
      </c>
      <c r="K372" s="111"/>
      <c r="L372" s="431">
        <v>43121</v>
      </c>
      <c r="M372" s="430" t="s">
        <v>17</v>
      </c>
      <c r="N372" s="430" t="s">
        <v>1003</v>
      </c>
      <c r="O372" s="430">
        <v>4</v>
      </c>
      <c r="P372" s="432">
        <v>48</v>
      </c>
      <c r="Q372" s="112"/>
    </row>
    <row r="373" spans="4:17" s="2" customFormat="1" ht="25.5">
      <c r="D373" s="495">
        <v>189</v>
      </c>
      <c r="E373" s="495">
        <v>189</v>
      </c>
      <c r="K373" s="111"/>
      <c r="L373" s="431">
        <v>43123</v>
      </c>
      <c r="M373" s="430" t="s">
        <v>17</v>
      </c>
      <c r="N373" s="430" t="s">
        <v>1003</v>
      </c>
      <c r="O373" s="430">
        <v>6</v>
      </c>
      <c r="P373" s="432">
        <v>72</v>
      </c>
      <c r="Q373" s="112"/>
    </row>
    <row r="374" spans="4:17" s="2" customFormat="1" ht="25.5">
      <c r="D374" s="495">
        <v>190</v>
      </c>
      <c r="E374" s="495">
        <v>190</v>
      </c>
      <c r="K374" s="111"/>
      <c r="L374" s="431">
        <v>43124</v>
      </c>
      <c r="M374" s="430" t="s">
        <v>23</v>
      </c>
      <c r="N374" s="430" t="s">
        <v>594</v>
      </c>
      <c r="O374" s="430">
        <v>7</v>
      </c>
      <c r="P374" s="432">
        <v>98</v>
      </c>
      <c r="Q374" s="112"/>
    </row>
    <row r="375" spans="4:17" s="2" customFormat="1" ht="25.5">
      <c r="D375" s="495">
        <v>191</v>
      </c>
      <c r="E375" s="495">
        <v>191</v>
      </c>
      <c r="K375" s="111"/>
      <c r="L375" s="431">
        <v>43125</v>
      </c>
      <c r="M375" s="430" t="s">
        <v>17</v>
      </c>
      <c r="N375" s="430" t="s">
        <v>1018</v>
      </c>
      <c r="O375" s="430">
        <v>3</v>
      </c>
      <c r="P375" s="432">
        <v>36</v>
      </c>
      <c r="Q375" s="112"/>
    </row>
    <row r="376" spans="4:17" s="2" customFormat="1" ht="25.5">
      <c r="D376" s="495">
        <v>192</v>
      </c>
      <c r="E376" s="495">
        <v>192</v>
      </c>
      <c r="K376" s="111"/>
      <c r="L376" s="431">
        <v>43128</v>
      </c>
      <c r="M376" s="430" t="s">
        <v>22</v>
      </c>
      <c r="N376" s="430" t="s">
        <v>594</v>
      </c>
      <c r="O376" s="430">
        <v>4</v>
      </c>
      <c r="P376" s="432">
        <v>52</v>
      </c>
      <c r="Q376" s="112"/>
    </row>
    <row r="377" spans="4:17" s="2" customFormat="1" ht="25.5">
      <c r="D377" s="495">
        <v>193</v>
      </c>
      <c r="E377" s="495">
        <v>193</v>
      </c>
      <c r="K377" s="111"/>
      <c r="L377" s="431">
        <v>43131</v>
      </c>
      <c r="M377" s="430" t="s">
        <v>23</v>
      </c>
      <c r="N377" s="430" t="s">
        <v>1003</v>
      </c>
      <c r="O377" s="430">
        <v>6</v>
      </c>
      <c r="P377" s="432">
        <v>84</v>
      </c>
      <c r="Q377" s="112"/>
    </row>
    <row r="378" spans="4:17" s="2" customFormat="1" ht="25.5">
      <c r="D378" s="495">
        <v>194</v>
      </c>
      <c r="E378" s="495">
        <v>194</v>
      </c>
      <c r="K378" s="111"/>
      <c r="L378" s="431">
        <v>43134</v>
      </c>
      <c r="M378" s="430" t="s">
        <v>1002</v>
      </c>
      <c r="N378" s="430" t="s">
        <v>594</v>
      </c>
      <c r="O378" s="430">
        <v>1</v>
      </c>
      <c r="P378" s="432">
        <v>11</v>
      </c>
      <c r="Q378" s="112"/>
    </row>
    <row r="379" spans="4:17" s="2" customFormat="1" ht="25.5">
      <c r="D379" s="495">
        <v>195</v>
      </c>
      <c r="E379" s="495">
        <v>195</v>
      </c>
      <c r="K379" s="111"/>
      <c r="L379" s="431">
        <v>43137</v>
      </c>
      <c r="M379" s="430" t="s">
        <v>1002</v>
      </c>
      <c r="N379" s="430" t="s">
        <v>1007</v>
      </c>
      <c r="O379" s="430">
        <v>6</v>
      </c>
      <c r="P379" s="432">
        <v>66</v>
      </c>
      <c r="Q379" s="112"/>
    </row>
    <row r="380" spans="4:17" s="2" customFormat="1" ht="25.5">
      <c r="D380" s="495">
        <v>196</v>
      </c>
      <c r="E380" s="495">
        <v>196</v>
      </c>
      <c r="K380" s="111"/>
      <c r="L380" s="431">
        <v>43138</v>
      </c>
      <c r="M380" s="430" t="s">
        <v>17</v>
      </c>
      <c r="N380" s="430" t="s">
        <v>1003</v>
      </c>
      <c r="O380" s="430">
        <v>1</v>
      </c>
      <c r="P380" s="432">
        <v>12</v>
      </c>
      <c r="Q380" s="112"/>
    </row>
    <row r="381" spans="4:17" s="2" customFormat="1" ht="25.5">
      <c r="D381" s="495">
        <v>197</v>
      </c>
      <c r="E381" s="495">
        <v>197</v>
      </c>
      <c r="K381" s="111"/>
      <c r="L381" s="431">
        <v>43140</v>
      </c>
      <c r="M381" s="430" t="s">
        <v>17</v>
      </c>
      <c r="N381" s="430" t="s">
        <v>1007</v>
      </c>
      <c r="O381" s="430">
        <v>3</v>
      </c>
      <c r="P381" s="432">
        <v>36</v>
      </c>
      <c r="Q381" s="112"/>
    </row>
    <row r="382" spans="4:17" s="2" customFormat="1" ht="25.5">
      <c r="D382" s="495">
        <v>198</v>
      </c>
      <c r="E382" s="495">
        <v>198</v>
      </c>
      <c r="K382" s="111"/>
      <c r="L382" s="431">
        <v>43142</v>
      </c>
      <c r="M382" s="430" t="s">
        <v>22</v>
      </c>
      <c r="N382" s="430" t="s">
        <v>594</v>
      </c>
      <c r="O382" s="430">
        <v>3</v>
      </c>
      <c r="P382" s="432">
        <v>39</v>
      </c>
      <c r="Q382" s="112"/>
    </row>
    <row r="383" spans="4:17" s="2" customFormat="1" ht="25.5">
      <c r="D383" s="495">
        <v>199</v>
      </c>
      <c r="E383" s="495">
        <v>199</v>
      </c>
      <c r="K383" s="111"/>
      <c r="L383" s="431">
        <v>43145</v>
      </c>
      <c r="M383" s="430" t="s">
        <v>17</v>
      </c>
      <c r="N383" s="430" t="s">
        <v>1007</v>
      </c>
      <c r="O383" s="430">
        <v>8</v>
      </c>
      <c r="P383" s="432">
        <v>96</v>
      </c>
      <c r="Q383" s="112"/>
    </row>
    <row r="384" spans="4:17" s="2" customFormat="1" ht="25.5">
      <c r="D384" s="495">
        <v>200</v>
      </c>
      <c r="E384" s="495">
        <v>200</v>
      </c>
      <c r="K384" s="111"/>
      <c r="L384" s="431">
        <v>43147</v>
      </c>
      <c r="M384" s="430" t="s">
        <v>23</v>
      </c>
      <c r="N384" s="430" t="s">
        <v>1018</v>
      </c>
      <c r="O384" s="430">
        <v>3</v>
      </c>
      <c r="P384" s="432">
        <v>42</v>
      </c>
      <c r="Q384" s="112"/>
    </row>
    <row r="385" spans="4:17" s="2" customFormat="1" ht="25.5">
      <c r="D385" s="495">
        <v>201</v>
      </c>
      <c r="E385" s="495">
        <v>201</v>
      </c>
      <c r="K385" s="111"/>
      <c r="L385" s="431">
        <v>43150</v>
      </c>
      <c r="M385" s="430" t="s">
        <v>17</v>
      </c>
      <c r="N385" s="430" t="s">
        <v>1003</v>
      </c>
      <c r="O385" s="430">
        <v>7</v>
      </c>
      <c r="P385" s="432">
        <v>84</v>
      </c>
      <c r="Q385" s="112"/>
    </row>
    <row r="386" spans="4:17" s="2" customFormat="1" ht="25.5">
      <c r="D386" s="495">
        <v>202</v>
      </c>
      <c r="E386" s="495">
        <v>202</v>
      </c>
      <c r="K386" s="111"/>
      <c r="L386" s="431">
        <v>43154</v>
      </c>
      <c r="M386" s="430" t="s">
        <v>17</v>
      </c>
      <c r="N386" s="430" t="s">
        <v>1003</v>
      </c>
      <c r="O386" s="430">
        <v>5</v>
      </c>
      <c r="P386" s="432">
        <v>60</v>
      </c>
      <c r="Q386" s="112"/>
    </row>
    <row r="387" spans="4:17" s="2" customFormat="1" ht="25.5">
      <c r="D387" s="495">
        <v>203</v>
      </c>
      <c r="E387" s="495">
        <v>203</v>
      </c>
      <c r="K387" s="111"/>
      <c r="L387" s="431">
        <v>43157</v>
      </c>
      <c r="M387" s="430" t="s">
        <v>22</v>
      </c>
      <c r="N387" s="430" t="s">
        <v>594</v>
      </c>
      <c r="O387" s="430">
        <v>4</v>
      </c>
      <c r="P387" s="432">
        <v>52</v>
      </c>
      <c r="Q387" s="112"/>
    </row>
    <row r="388" spans="4:17" s="2" customFormat="1" ht="25.5">
      <c r="D388" s="495">
        <v>204</v>
      </c>
      <c r="E388" s="495">
        <v>204</v>
      </c>
      <c r="K388" s="111"/>
      <c r="L388" s="431">
        <v>43161</v>
      </c>
      <c r="M388" s="430" t="s">
        <v>1002</v>
      </c>
      <c r="N388" s="430" t="s">
        <v>594</v>
      </c>
      <c r="O388" s="430">
        <v>5</v>
      </c>
      <c r="P388" s="432">
        <v>55</v>
      </c>
      <c r="Q388" s="112"/>
    </row>
    <row r="389" spans="4:17" s="2" customFormat="1" ht="25.5">
      <c r="D389" s="495">
        <v>205</v>
      </c>
      <c r="E389" s="495">
        <v>205</v>
      </c>
      <c r="K389" s="111"/>
      <c r="L389" s="431">
        <v>43164</v>
      </c>
      <c r="M389" s="430" t="s">
        <v>1002</v>
      </c>
      <c r="N389" s="430" t="s">
        <v>1003</v>
      </c>
      <c r="O389" s="430">
        <v>1</v>
      </c>
      <c r="P389" s="432">
        <v>11</v>
      </c>
      <c r="Q389" s="112"/>
    </row>
    <row r="390" spans="4:17" s="2" customFormat="1" ht="25.5">
      <c r="D390" s="495">
        <v>206</v>
      </c>
      <c r="E390" s="495">
        <v>206</v>
      </c>
      <c r="K390" s="111"/>
      <c r="L390" s="431">
        <v>43165</v>
      </c>
      <c r="M390" s="430" t="s">
        <v>17</v>
      </c>
      <c r="N390" s="430" t="s">
        <v>594</v>
      </c>
      <c r="O390" s="430">
        <v>8</v>
      </c>
      <c r="P390" s="432">
        <v>96</v>
      </c>
      <c r="Q390" s="112"/>
    </row>
    <row r="391" spans="4:17" s="2" customFormat="1" ht="25.5">
      <c r="D391" s="495">
        <v>207</v>
      </c>
      <c r="E391" s="495">
        <v>207</v>
      </c>
      <c r="K391" s="111"/>
      <c r="L391" s="431">
        <v>43168</v>
      </c>
      <c r="M391" s="430" t="s">
        <v>17</v>
      </c>
      <c r="N391" s="430" t="s">
        <v>594</v>
      </c>
      <c r="O391" s="430">
        <v>7</v>
      </c>
      <c r="P391" s="432">
        <v>84</v>
      </c>
      <c r="Q391" s="112"/>
    </row>
    <row r="392" spans="4:17" s="2" customFormat="1" ht="25.5">
      <c r="D392" s="495">
        <v>208</v>
      </c>
      <c r="E392" s="495">
        <v>208</v>
      </c>
      <c r="K392" s="111"/>
      <c r="L392" s="431">
        <v>43170</v>
      </c>
      <c r="M392" s="430" t="s">
        <v>23</v>
      </c>
      <c r="N392" s="430" t="s">
        <v>1003</v>
      </c>
      <c r="O392" s="430">
        <v>5</v>
      </c>
      <c r="P392" s="432">
        <v>70</v>
      </c>
      <c r="Q392" s="112"/>
    </row>
    <row r="393" spans="4:17" s="2" customFormat="1" ht="25.5">
      <c r="D393" s="495">
        <v>209</v>
      </c>
      <c r="E393" s="495">
        <v>209</v>
      </c>
      <c r="K393" s="111"/>
      <c r="L393" s="431">
        <v>43174</v>
      </c>
      <c r="M393" s="430" t="s">
        <v>23</v>
      </c>
      <c r="N393" s="430" t="s">
        <v>1003</v>
      </c>
      <c r="O393" s="430">
        <v>4</v>
      </c>
      <c r="P393" s="432">
        <v>56</v>
      </c>
      <c r="Q393" s="112"/>
    </row>
    <row r="394" spans="4:17" s="2" customFormat="1" ht="25.5">
      <c r="D394" s="495">
        <v>210</v>
      </c>
      <c r="E394" s="495">
        <v>210</v>
      </c>
      <c r="K394" s="111"/>
      <c r="L394" s="431">
        <v>43175</v>
      </c>
      <c r="M394" s="430" t="s">
        <v>17</v>
      </c>
      <c r="N394" s="430" t="s">
        <v>1003</v>
      </c>
      <c r="O394" s="430">
        <v>6</v>
      </c>
      <c r="P394" s="432">
        <v>72</v>
      </c>
      <c r="Q394" s="112"/>
    </row>
    <row r="395" spans="4:17" s="2" customFormat="1" ht="25.5">
      <c r="D395" s="495">
        <v>211</v>
      </c>
      <c r="E395" s="495">
        <v>211</v>
      </c>
      <c r="K395" s="111"/>
      <c r="L395" s="431">
        <v>43176</v>
      </c>
      <c r="M395" s="430" t="s">
        <v>17</v>
      </c>
      <c r="N395" s="430" t="s">
        <v>1018</v>
      </c>
      <c r="O395" s="430">
        <v>4</v>
      </c>
      <c r="P395" s="432">
        <v>48</v>
      </c>
      <c r="Q395" s="112"/>
    </row>
    <row r="396" spans="4:17" s="2" customFormat="1" ht="25.5">
      <c r="D396" s="495">
        <v>212</v>
      </c>
      <c r="E396" s="495">
        <v>212</v>
      </c>
      <c r="K396" s="111"/>
      <c r="L396" s="431">
        <v>43177</v>
      </c>
      <c r="M396" s="430" t="s">
        <v>23</v>
      </c>
      <c r="N396" s="430" t="s">
        <v>594</v>
      </c>
      <c r="O396" s="430">
        <v>4</v>
      </c>
      <c r="P396" s="432">
        <v>56</v>
      </c>
      <c r="Q396" s="112"/>
    </row>
    <row r="397" spans="4:17" s="2" customFormat="1" ht="25.5">
      <c r="D397" s="495">
        <v>213</v>
      </c>
      <c r="E397" s="495">
        <v>213</v>
      </c>
      <c r="K397" s="111"/>
      <c r="L397" s="431">
        <v>43178</v>
      </c>
      <c r="M397" s="430" t="s">
        <v>22</v>
      </c>
      <c r="N397" s="430" t="s">
        <v>1003</v>
      </c>
      <c r="O397" s="430">
        <v>1</v>
      </c>
      <c r="P397" s="432">
        <v>13</v>
      </c>
      <c r="Q397" s="112"/>
    </row>
    <row r="398" spans="4:17" s="2" customFormat="1" ht="25.5">
      <c r="D398" s="495">
        <v>214</v>
      </c>
      <c r="E398" s="495">
        <v>214</v>
      </c>
      <c r="K398" s="111"/>
      <c r="L398" s="431">
        <v>43182</v>
      </c>
      <c r="M398" s="430" t="s">
        <v>22</v>
      </c>
      <c r="N398" s="430" t="s">
        <v>1007</v>
      </c>
      <c r="O398" s="430">
        <v>8</v>
      </c>
      <c r="P398" s="432">
        <v>104</v>
      </c>
      <c r="Q398" s="112"/>
    </row>
    <row r="399" spans="4:17" s="2" customFormat="1" ht="25.5">
      <c r="D399" s="495">
        <v>215</v>
      </c>
      <c r="E399" s="495">
        <v>215</v>
      </c>
      <c r="K399" s="111"/>
      <c r="L399" s="431">
        <v>43184</v>
      </c>
      <c r="M399" s="430" t="s">
        <v>22</v>
      </c>
      <c r="N399" s="430" t="s">
        <v>1003</v>
      </c>
      <c r="O399" s="430">
        <v>1</v>
      </c>
      <c r="P399" s="432">
        <v>13</v>
      </c>
      <c r="Q399" s="112"/>
    </row>
    <row r="400" spans="4:17" s="2" customFormat="1" ht="25.5">
      <c r="D400" s="495">
        <v>216</v>
      </c>
      <c r="E400" s="495">
        <v>216</v>
      </c>
      <c r="K400" s="111"/>
      <c r="L400" s="431">
        <v>43186</v>
      </c>
      <c r="M400" s="430" t="s">
        <v>17</v>
      </c>
      <c r="N400" s="430" t="s">
        <v>1018</v>
      </c>
      <c r="O400" s="430">
        <v>4</v>
      </c>
      <c r="P400" s="432">
        <v>48</v>
      </c>
      <c r="Q400" s="112"/>
    </row>
    <row r="401" spans="4:17" s="2" customFormat="1" ht="25.5">
      <c r="D401" s="495">
        <v>217</v>
      </c>
      <c r="E401" s="495">
        <v>217</v>
      </c>
      <c r="K401" s="111"/>
      <c r="L401" s="431">
        <v>43189</v>
      </c>
      <c r="M401" s="430" t="s">
        <v>23</v>
      </c>
      <c r="N401" s="430" t="s">
        <v>1003</v>
      </c>
      <c r="O401" s="430">
        <v>1</v>
      </c>
      <c r="P401" s="432">
        <v>14</v>
      </c>
      <c r="Q401" s="112"/>
    </row>
    <row r="402" spans="4:17" s="2" customFormat="1" ht="25.5">
      <c r="D402" s="495">
        <v>218</v>
      </c>
      <c r="E402" s="495">
        <v>218</v>
      </c>
      <c r="K402" s="111"/>
      <c r="L402" s="431">
        <v>43191</v>
      </c>
      <c r="M402" s="430" t="s">
        <v>23</v>
      </c>
      <c r="N402" s="430" t="s">
        <v>1007</v>
      </c>
      <c r="O402" s="430">
        <v>4</v>
      </c>
      <c r="P402" s="432">
        <v>56</v>
      </c>
      <c r="Q402" s="112"/>
    </row>
    <row r="403" spans="4:17" s="2" customFormat="1" ht="25.5">
      <c r="D403" s="495">
        <v>219</v>
      </c>
      <c r="E403" s="495">
        <v>219</v>
      </c>
      <c r="K403" s="111"/>
      <c r="L403" s="431">
        <v>43194</v>
      </c>
      <c r="M403" s="430" t="s">
        <v>1002</v>
      </c>
      <c r="N403" s="430" t="s">
        <v>1003</v>
      </c>
      <c r="O403" s="430">
        <v>8</v>
      </c>
      <c r="P403" s="432">
        <v>88</v>
      </c>
      <c r="Q403" s="112"/>
    </row>
    <row r="404" spans="4:17" s="2" customFormat="1" ht="25.5">
      <c r="D404" s="495">
        <v>220</v>
      </c>
      <c r="E404" s="495">
        <v>220</v>
      </c>
      <c r="K404" s="111"/>
      <c r="L404" s="431">
        <v>43196</v>
      </c>
      <c r="M404" s="430" t="s">
        <v>23</v>
      </c>
      <c r="N404" s="430" t="s">
        <v>1003</v>
      </c>
      <c r="O404" s="430">
        <v>4</v>
      </c>
      <c r="P404" s="432">
        <v>56</v>
      </c>
      <c r="Q404" s="112"/>
    </row>
    <row r="405" spans="4:17" s="2" customFormat="1" ht="25.5">
      <c r="D405" s="495">
        <v>221</v>
      </c>
      <c r="E405" s="495">
        <v>221</v>
      </c>
      <c r="K405" s="111"/>
      <c r="L405" s="431">
        <v>43197</v>
      </c>
      <c r="M405" s="430" t="s">
        <v>22</v>
      </c>
      <c r="N405" s="430" t="s">
        <v>594</v>
      </c>
      <c r="O405" s="430">
        <v>6</v>
      </c>
      <c r="P405" s="432">
        <v>78</v>
      </c>
      <c r="Q405" s="112"/>
    </row>
    <row r="406" spans="4:17" s="2" customFormat="1" ht="25.5">
      <c r="D406" s="495">
        <v>222</v>
      </c>
      <c r="E406" s="495">
        <v>222</v>
      </c>
      <c r="K406" s="111"/>
      <c r="L406" s="431">
        <v>43201</v>
      </c>
      <c r="M406" s="430" t="s">
        <v>23</v>
      </c>
      <c r="N406" s="430" t="s">
        <v>1018</v>
      </c>
      <c r="O406" s="430">
        <v>8</v>
      </c>
      <c r="P406" s="432">
        <v>112</v>
      </c>
      <c r="Q406" s="112"/>
    </row>
    <row r="407" spans="4:17" s="2" customFormat="1" ht="25.5">
      <c r="D407" s="495">
        <v>223</v>
      </c>
      <c r="E407" s="495">
        <v>223</v>
      </c>
      <c r="K407" s="111"/>
      <c r="L407" s="431">
        <v>43205</v>
      </c>
      <c r="M407" s="430" t="s">
        <v>23</v>
      </c>
      <c r="N407" s="430" t="s">
        <v>594</v>
      </c>
      <c r="O407" s="430">
        <v>3</v>
      </c>
      <c r="P407" s="432">
        <v>42</v>
      </c>
      <c r="Q407" s="112"/>
    </row>
    <row r="408" spans="4:17" s="2" customFormat="1" ht="25.5">
      <c r="D408" s="495">
        <v>224</v>
      </c>
      <c r="E408" s="495">
        <v>224</v>
      </c>
      <c r="K408" s="111"/>
      <c r="L408" s="431">
        <v>43206</v>
      </c>
      <c r="M408" s="430" t="s">
        <v>17</v>
      </c>
      <c r="N408" s="430" t="s">
        <v>594</v>
      </c>
      <c r="O408" s="430">
        <v>2</v>
      </c>
      <c r="P408" s="432">
        <v>24</v>
      </c>
      <c r="Q408" s="112"/>
    </row>
    <row r="409" spans="4:17" s="2" customFormat="1" ht="25.5">
      <c r="D409" s="495">
        <v>225</v>
      </c>
      <c r="E409" s="495">
        <v>225</v>
      </c>
      <c r="K409" s="111"/>
      <c r="L409" s="431">
        <v>43210</v>
      </c>
      <c r="M409" s="430" t="s">
        <v>17</v>
      </c>
      <c r="N409" s="430" t="s">
        <v>594</v>
      </c>
      <c r="O409" s="430">
        <v>7</v>
      </c>
      <c r="P409" s="432">
        <v>84</v>
      </c>
      <c r="Q409" s="112"/>
    </row>
    <row r="410" spans="4:17" s="2" customFormat="1" ht="25.5">
      <c r="D410" s="495">
        <v>226</v>
      </c>
      <c r="E410" s="495">
        <v>226</v>
      </c>
      <c r="K410" s="111"/>
      <c r="L410" s="431">
        <v>43211</v>
      </c>
      <c r="M410" s="430" t="s">
        <v>22</v>
      </c>
      <c r="N410" s="430" t="s">
        <v>1003</v>
      </c>
      <c r="O410" s="430">
        <v>1</v>
      </c>
      <c r="P410" s="432">
        <v>13</v>
      </c>
      <c r="Q410" s="112"/>
    </row>
    <row r="411" spans="4:17" s="2" customFormat="1" ht="25.5">
      <c r="D411" s="495">
        <v>227</v>
      </c>
      <c r="E411" s="495">
        <v>227</v>
      </c>
      <c r="K411" s="111"/>
      <c r="L411" s="431">
        <v>43212</v>
      </c>
      <c r="M411" s="430" t="s">
        <v>22</v>
      </c>
      <c r="N411" s="430" t="s">
        <v>594</v>
      </c>
      <c r="O411" s="430">
        <v>5</v>
      </c>
      <c r="P411" s="432">
        <v>65</v>
      </c>
      <c r="Q411" s="112"/>
    </row>
    <row r="412" spans="4:17" s="2" customFormat="1" ht="25.5">
      <c r="D412" s="495">
        <v>228</v>
      </c>
      <c r="E412" s="495">
        <v>228</v>
      </c>
      <c r="K412" s="111"/>
      <c r="L412" s="431">
        <v>43216</v>
      </c>
      <c r="M412" s="430" t="s">
        <v>1002</v>
      </c>
      <c r="N412" s="430" t="s">
        <v>594</v>
      </c>
      <c r="O412" s="430">
        <v>8</v>
      </c>
      <c r="P412" s="432">
        <v>88</v>
      </c>
      <c r="Q412" s="112"/>
    </row>
    <row r="413" spans="4:17" s="2" customFormat="1" ht="25.5">
      <c r="D413" s="495">
        <v>229</v>
      </c>
      <c r="E413" s="495">
        <v>229</v>
      </c>
      <c r="K413" s="111"/>
      <c r="L413" s="431">
        <v>43220</v>
      </c>
      <c r="M413" s="430" t="s">
        <v>23</v>
      </c>
      <c r="N413" s="430" t="s">
        <v>1003</v>
      </c>
      <c r="O413" s="430">
        <v>8</v>
      </c>
      <c r="P413" s="432">
        <v>112</v>
      </c>
      <c r="Q413" s="112"/>
    </row>
    <row r="414" spans="4:17" s="2" customFormat="1" ht="25.5">
      <c r="D414" s="495">
        <v>230</v>
      </c>
      <c r="E414" s="495">
        <v>230</v>
      </c>
      <c r="K414" s="111"/>
      <c r="L414" s="431">
        <v>43224</v>
      </c>
      <c r="M414" s="430" t="s">
        <v>17</v>
      </c>
      <c r="N414" s="430" t="s">
        <v>1003</v>
      </c>
      <c r="O414" s="430">
        <v>3</v>
      </c>
      <c r="P414" s="432">
        <v>36</v>
      </c>
      <c r="Q414" s="112"/>
    </row>
    <row r="415" spans="4:17" s="2" customFormat="1" ht="25.5">
      <c r="D415" s="495">
        <v>231</v>
      </c>
      <c r="E415" s="495">
        <v>231</v>
      </c>
      <c r="K415" s="111"/>
      <c r="L415" s="431">
        <v>43225</v>
      </c>
      <c r="M415" s="430" t="s">
        <v>1002</v>
      </c>
      <c r="N415" s="430" t="s">
        <v>1003</v>
      </c>
      <c r="O415" s="430">
        <v>2</v>
      </c>
      <c r="P415" s="432">
        <v>22</v>
      </c>
      <c r="Q415" s="112"/>
    </row>
    <row r="416" spans="4:17" s="2" customFormat="1" ht="25.5">
      <c r="D416" s="495">
        <v>232</v>
      </c>
      <c r="E416" s="495">
        <v>232</v>
      </c>
      <c r="K416" s="111"/>
      <c r="L416" s="431">
        <v>43229</v>
      </c>
      <c r="M416" s="430" t="s">
        <v>17</v>
      </c>
      <c r="N416" s="430" t="s">
        <v>1003</v>
      </c>
      <c r="O416" s="430">
        <v>1</v>
      </c>
      <c r="P416" s="432">
        <v>12</v>
      </c>
      <c r="Q416" s="112"/>
    </row>
    <row r="417" spans="4:17" s="2" customFormat="1" ht="25.5">
      <c r="D417" s="495">
        <v>233</v>
      </c>
      <c r="E417" s="495">
        <v>233</v>
      </c>
      <c r="K417" s="111"/>
      <c r="L417" s="431">
        <v>43232</v>
      </c>
      <c r="M417" s="430" t="s">
        <v>17</v>
      </c>
      <c r="N417" s="430" t="s">
        <v>1018</v>
      </c>
      <c r="O417" s="430">
        <v>6</v>
      </c>
      <c r="P417" s="432">
        <v>72</v>
      </c>
      <c r="Q417" s="112"/>
    </row>
    <row r="418" spans="4:17" s="2" customFormat="1" ht="25.5">
      <c r="D418" s="495">
        <v>234</v>
      </c>
      <c r="E418" s="495">
        <v>234</v>
      </c>
      <c r="K418" s="111"/>
      <c r="L418" s="431">
        <v>43233</v>
      </c>
      <c r="M418" s="430" t="s">
        <v>22</v>
      </c>
      <c r="N418" s="430" t="s">
        <v>1007</v>
      </c>
      <c r="O418" s="430">
        <v>1</v>
      </c>
      <c r="P418" s="432">
        <v>13</v>
      </c>
      <c r="Q418" s="112"/>
    </row>
    <row r="419" spans="4:17" s="2" customFormat="1" ht="25.5">
      <c r="D419" s="495">
        <v>235</v>
      </c>
      <c r="E419" s="495">
        <v>235</v>
      </c>
      <c r="K419" s="111"/>
      <c r="L419" s="431">
        <v>43236</v>
      </c>
      <c r="M419" s="430" t="s">
        <v>22</v>
      </c>
      <c r="N419" s="430" t="s">
        <v>1003</v>
      </c>
      <c r="O419" s="430">
        <v>2</v>
      </c>
      <c r="P419" s="432">
        <v>26</v>
      </c>
      <c r="Q419" s="112"/>
    </row>
    <row r="420" spans="4:17" s="2" customFormat="1" ht="25.5">
      <c r="D420" s="495">
        <v>236</v>
      </c>
      <c r="E420" s="495">
        <v>236</v>
      </c>
      <c r="K420" s="111"/>
      <c r="L420" s="431">
        <v>43240</v>
      </c>
      <c r="M420" s="430" t="s">
        <v>23</v>
      </c>
      <c r="N420" s="430" t="s">
        <v>1003</v>
      </c>
      <c r="O420" s="430">
        <v>1</v>
      </c>
      <c r="P420" s="432">
        <v>14</v>
      </c>
      <c r="Q420" s="112"/>
    </row>
    <row r="421" spans="4:17" s="2" customFormat="1" ht="25.5">
      <c r="D421" s="495">
        <v>237</v>
      </c>
      <c r="E421" s="495">
        <v>237</v>
      </c>
      <c r="K421" s="111"/>
      <c r="L421" s="431">
        <v>43241</v>
      </c>
      <c r="M421" s="430" t="s">
        <v>17</v>
      </c>
      <c r="N421" s="430" t="s">
        <v>1007</v>
      </c>
      <c r="O421" s="430">
        <v>6</v>
      </c>
      <c r="P421" s="432">
        <v>72</v>
      </c>
      <c r="Q421" s="112"/>
    </row>
    <row r="422" spans="4:17" s="2" customFormat="1" ht="25.5">
      <c r="D422" s="495">
        <v>238</v>
      </c>
      <c r="E422" s="495">
        <v>238</v>
      </c>
      <c r="K422" s="111"/>
      <c r="L422" s="431">
        <v>43245</v>
      </c>
      <c r="M422" s="430" t="s">
        <v>1002</v>
      </c>
      <c r="N422" s="430" t="s">
        <v>1007</v>
      </c>
      <c r="O422" s="430">
        <v>1</v>
      </c>
      <c r="P422" s="432">
        <v>11</v>
      </c>
      <c r="Q422" s="112"/>
    </row>
    <row r="423" spans="4:17" s="2" customFormat="1" ht="25.5">
      <c r="D423" s="495">
        <v>239</v>
      </c>
      <c r="E423" s="495">
        <v>239</v>
      </c>
      <c r="K423" s="111"/>
      <c r="L423" s="431">
        <v>43247</v>
      </c>
      <c r="M423" s="430" t="s">
        <v>23</v>
      </c>
      <c r="N423" s="430" t="s">
        <v>1003</v>
      </c>
      <c r="O423" s="430">
        <v>5</v>
      </c>
      <c r="P423" s="432">
        <v>70</v>
      </c>
      <c r="Q423" s="112"/>
    </row>
    <row r="424" spans="4:17" s="2" customFormat="1" ht="25.5">
      <c r="D424" s="495">
        <v>240</v>
      </c>
      <c r="E424" s="495">
        <v>240</v>
      </c>
      <c r="K424" s="111"/>
      <c r="L424" s="431">
        <v>43250</v>
      </c>
      <c r="M424" s="430" t="s">
        <v>1002</v>
      </c>
      <c r="N424" s="430" t="s">
        <v>594</v>
      </c>
      <c r="O424" s="430">
        <v>7</v>
      </c>
      <c r="P424" s="432">
        <v>77</v>
      </c>
      <c r="Q424" s="112"/>
    </row>
    <row r="425" spans="4:17" s="2" customFormat="1" ht="25.5">
      <c r="D425" s="495">
        <v>241</v>
      </c>
      <c r="E425" s="495">
        <v>241</v>
      </c>
      <c r="K425" s="111"/>
      <c r="L425" s="431">
        <v>43253</v>
      </c>
      <c r="M425" s="430" t="s">
        <v>23</v>
      </c>
      <c r="N425" s="430" t="s">
        <v>1007</v>
      </c>
      <c r="O425" s="430">
        <v>7</v>
      </c>
      <c r="P425" s="432">
        <v>98</v>
      </c>
      <c r="Q425" s="112"/>
    </row>
    <row r="426" spans="4:17" s="2" customFormat="1" ht="25.5">
      <c r="D426" s="495">
        <v>242</v>
      </c>
      <c r="E426" s="495">
        <v>242</v>
      </c>
      <c r="K426" s="111"/>
      <c r="L426" s="431">
        <v>43254</v>
      </c>
      <c r="M426" s="430" t="s">
        <v>23</v>
      </c>
      <c r="N426" s="430" t="s">
        <v>594</v>
      </c>
      <c r="O426" s="430">
        <v>7</v>
      </c>
      <c r="P426" s="432">
        <v>98</v>
      </c>
      <c r="Q426" s="112"/>
    </row>
    <row r="427" spans="4:17" s="2" customFormat="1" ht="25.5">
      <c r="D427" s="495">
        <v>243</v>
      </c>
      <c r="E427" s="495">
        <v>243</v>
      </c>
      <c r="K427" s="111"/>
      <c r="L427" s="431">
        <v>43258</v>
      </c>
      <c r="M427" s="430" t="s">
        <v>17</v>
      </c>
      <c r="N427" s="430" t="s">
        <v>1007</v>
      </c>
      <c r="O427" s="430">
        <v>1</v>
      </c>
      <c r="P427" s="432">
        <v>12</v>
      </c>
      <c r="Q427" s="112"/>
    </row>
    <row r="428" spans="4:17" s="2" customFormat="1" ht="25.5">
      <c r="D428" s="495">
        <v>244</v>
      </c>
      <c r="E428" s="495">
        <v>244</v>
      </c>
      <c r="K428" s="111"/>
      <c r="L428" s="431">
        <v>43261</v>
      </c>
      <c r="M428" s="430" t="s">
        <v>22</v>
      </c>
      <c r="N428" s="430" t="s">
        <v>594</v>
      </c>
      <c r="O428" s="430">
        <v>2</v>
      </c>
      <c r="P428" s="432">
        <v>26</v>
      </c>
      <c r="Q428" s="112"/>
    </row>
    <row r="429" spans="4:17" s="2" customFormat="1" ht="25.5">
      <c r="D429" s="495">
        <v>245</v>
      </c>
      <c r="E429" s="495">
        <v>245</v>
      </c>
      <c r="K429" s="111"/>
      <c r="L429" s="431">
        <v>43264</v>
      </c>
      <c r="M429" s="430" t="s">
        <v>23</v>
      </c>
      <c r="N429" s="430" t="s">
        <v>1007</v>
      </c>
      <c r="O429" s="430">
        <v>7</v>
      </c>
      <c r="P429" s="432">
        <v>98</v>
      </c>
      <c r="Q429" s="112"/>
    </row>
    <row r="430" spans="4:17" s="2" customFormat="1" ht="25.5">
      <c r="D430" s="495">
        <v>246</v>
      </c>
      <c r="E430" s="495">
        <v>246</v>
      </c>
      <c r="K430" s="111"/>
      <c r="L430" s="431">
        <v>43266</v>
      </c>
      <c r="M430" s="430" t="s">
        <v>1002</v>
      </c>
      <c r="N430" s="430" t="s">
        <v>1018</v>
      </c>
      <c r="O430" s="430">
        <v>2</v>
      </c>
      <c r="P430" s="432">
        <v>22</v>
      </c>
      <c r="Q430" s="112"/>
    </row>
    <row r="431" spans="4:17" s="2" customFormat="1" ht="25.5">
      <c r="D431" s="495">
        <v>247</v>
      </c>
      <c r="E431" s="495">
        <v>247</v>
      </c>
      <c r="K431" s="111"/>
      <c r="L431" s="431">
        <v>43267</v>
      </c>
      <c r="M431" s="430" t="s">
        <v>22</v>
      </c>
      <c r="N431" s="430" t="s">
        <v>594</v>
      </c>
      <c r="O431" s="430">
        <v>5</v>
      </c>
      <c r="P431" s="432">
        <v>65</v>
      </c>
      <c r="Q431" s="112"/>
    </row>
    <row r="432" spans="4:17" s="2" customFormat="1" ht="25.5">
      <c r="D432" s="495">
        <v>248</v>
      </c>
      <c r="E432" s="495">
        <v>248</v>
      </c>
      <c r="K432" s="111"/>
      <c r="L432" s="431">
        <v>43269</v>
      </c>
      <c r="M432" s="430" t="s">
        <v>23</v>
      </c>
      <c r="N432" s="430" t="s">
        <v>1018</v>
      </c>
      <c r="O432" s="430">
        <v>3</v>
      </c>
      <c r="P432" s="432">
        <v>42</v>
      </c>
      <c r="Q432" s="112"/>
    </row>
    <row r="433" spans="4:17" s="2" customFormat="1" ht="25.5">
      <c r="D433" s="495">
        <v>249</v>
      </c>
      <c r="E433" s="495">
        <v>249</v>
      </c>
      <c r="K433" s="111"/>
      <c r="L433" s="431">
        <v>43272</v>
      </c>
      <c r="M433" s="430" t="s">
        <v>23</v>
      </c>
      <c r="N433" s="430" t="s">
        <v>1018</v>
      </c>
      <c r="O433" s="430">
        <v>8</v>
      </c>
      <c r="P433" s="432">
        <v>112</v>
      </c>
      <c r="Q433" s="112"/>
    </row>
    <row r="434" spans="4:17" s="2" customFormat="1" ht="25.5">
      <c r="D434" s="495">
        <v>250</v>
      </c>
      <c r="E434" s="495">
        <v>250</v>
      </c>
      <c r="K434" s="111"/>
      <c r="L434" s="431">
        <v>43274</v>
      </c>
      <c r="M434" s="430" t="s">
        <v>22</v>
      </c>
      <c r="N434" s="430" t="s">
        <v>1003</v>
      </c>
      <c r="O434" s="430">
        <v>6</v>
      </c>
      <c r="P434" s="432">
        <v>78</v>
      </c>
      <c r="Q434" s="112"/>
    </row>
    <row r="435" spans="4:17" s="2" customFormat="1" ht="25.5">
      <c r="D435" s="495">
        <v>251</v>
      </c>
      <c r="E435" s="495">
        <v>251</v>
      </c>
      <c r="K435" s="111"/>
      <c r="L435" s="431">
        <v>43276</v>
      </c>
      <c r="M435" s="430" t="s">
        <v>23</v>
      </c>
      <c r="N435" s="430" t="s">
        <v>1007</v>
      </c>
      <c r="O435" s="430">
        <v>5</v>
      </c>
      <c r="P435" s="432">
        <v>70</v>
      </c>
      <c r="Q435" s="112"/>
    </row>
    <row r="436" spans="4:17" s="2" customFormat="1" ht="25.5">
      <c r="D436" s="495">
        <v>252</v>
      </c>
      <c r="E436" s="495">
        <v>252</v>
      </c>
      <c r="K436" s="111"/>
      <c r="L436" s="431">
        <v>43277</v>
      </c>
      <c r="M436" s="430" t="s">
        <v>23</v>
      </c>
      <c r="N436" s="430" t="s">
        <v>1007</v>
      </c>
      <c r="O436" s="430">
        <v>1</v>
      </c>
      <c r="P436" s="432">
        <v>14</v>
      </c>
      <c r="Q436" s="112"/>
    </row>
    <row r="437" spans="4:17" s="2" customFormat="1" ht="25.5">
      <c r="D437" s="495">
        <v>253</v>
      </c>
      <c r="E437" s="495">
        <v>253</v>
      </c>
      <c r="K437" s="111"/>
      <c r="L437" s="431">
        <v>43278</v>
      </c>
      <c r="M437" s="430" t="s">
        <v>17</v>
      </c>
      <c r="N437" s="430" t="s">
        <v>1003</v>
      </c>
      <c r="O437" s="430">
        <v>3</v>
      </c>
      <c r="P437" s="432">
        <v>36</v>
      </c>
      <c r="Q437" s="112"/>
    </row>
    <row r="438" spans="4:17" s="2" customFormat="1" ht="25.5">
      <c r="D438" s="495">
        <v>254</v>
      </c>
      <c r="E438" s="495">
        <v>254</v>
      </c>
      <c r="K438" s="111"/>
      <c r="L438" s="431">
        <v>43281</v>
      </c>
      <c r="M438" s="430" t="s">
        <v>23</v>
      </c>
      <c r="N438" s="430" t="s">
        <v>1018</v>
      </c>
      <c r="O438" s="430">
        <v>1</v>
      </c>
      <c r="P438" s="432">
        <v>14</v>
      </c>
      <c r="Q438" s="112"/>
    </row>
    <row r="439" spans="4:17" s="2" customFormat="1" ht="25.5">
      <c r="D439" s="495">
        <v>255</v>
      </c>
      <c r="E439" s="495">
        <v>255</v>
      </c>
      <c r="K439" s="111"/>
      <c r="L439" s="431">
        <v>43283</v>
      </c>
      <c r="M439" s="430" t="s">
        <v>17</v>
      </c>
      <c r="N439" s="430" t="s">
        <v>594</v>
      </c>
      <c r="O439" s="430">
        <v>4</v>
      </c>
      <c r="P439" s="432">
        <v>48</v>
      </c>
      <c r="Q439" s="112"/>
    </row>
    <row r="440" spans="4:17" s="2" customFormat="1" ht="25.5">
      <c r="D440" s="495">
        <v>256</v>
      </c>
      <c r="E440" s="495">
        <v>256</v>
      </c>
      <c r="K440" s="111"/>
      <c r="L440" s="431">
        <v>43287</v>
      </c>
      <c r="M440" s="430" t="s">
        <v>23</v>
      </c>
      <c r="N440" s="430" t="s">
        <v>1007</v>
      </c>
      <c r="O440" s="430">
        <v>6</v>
      </c>
      <c r="P440" s="432">
        <v>84</v>
      </c>
      <c r="Q440" s="112"/>
    </row>
    <row r="441" spans="4:17" s="2" customFormat="1" ht="25.5">
      <c r="D441" s="495">
        <v>257</v>
      </c>
      <c r="E441" s="495">
        <v>257</v>
      </c>
      <c r="K441" s="111"/>
      <c r="L441" s="431">
        <v>43290</v>
      </c>
      <c r="M441" s="430" t="s">
        <v>1002</v>
      </c>
      <c r="N441" s="430" t="s">
        <v>1018</v>
      </c>
      <c r="O441" s="430">
        <v>1</v>
      </c>
      <c r="P441" s="432">
        <v>11</v>
      </c>
      <c r="Q441" s="112"/>
    </row>
    <row r="442" spans="4:17" s="2" customFormat="1" ht="25.5">
      <c r="D442" s="495">
        <v>258</v>
      </c>
      <c r="E442" s="495">
        <v>258</v>
      </c>
      <c r="K442" s="111"/>
      <c r="L442" s="431">
        <v>43293</v>
      </c>
      <c r="M442" s="430" t="s">
        <v>23</v>
      </c>
      <c r="N442" s="430" t="s">
        <v>594</v>
      </c>
      <c r="O442" s="430">
        <v>4</v>
      </c>
      <c r="P442" s="432">
        <v>56</v>
      </c>
      <c r="Q442" s="112"/>
    </row>
    <row r="443" spans="4:17" s="2" customFormat="1" ht="25.5">
      <c r="D443" s="495">
        <v>259</v>
      </c>
      <c r="E443" s="495">
        <v>259</v>
      </c>
      <c r="K443" s="111"/>
      <c r="L443" s="431">
        <v>43295</v>
      </c>
      <c r="M443" s="430" t="s">
        <v>1002</v>
      </c>
      <c r="N443" s="430" t="s">
        <v>594</v>
      </c>
      <c r="O443" s="430">
        <v>3</v>
      </c>
      <c r="P443" s="432">
        <v>33</v>
      </c>
      <c r="Q443" s="112"/>
    </row>
    <row r="444" spans="4:17" s="2" customFormat="1" ht="25.5">
      <c r="D444" s="495">
        <v>260</v>
      </c>
      <c r="E444" s="495">
        <v>260</v>
      </c>
      <c r="K444" s="111"/>
      <c r="L444" s="431">
        <v>43298</v>
      </c>
      <c r="M444" s="430" t="s">
        <v>1002</v>
      </c>
      <c r="N444" s="430" t="s">
        <v>1007</v>
      </c>
      <c r="O444" s="430">
        <v>8</v>
      </c>
      <c r="P444" s="432">
        <v>88</v>
      </c>
      <c r="Q444" s="112"/>
    </row>
    <row r="445" spans="4:17" s="2" customFormat="1" ht="25.5">
      <c r="D445" s="495">
        <v>261</v>
      </c>
      <c r="E445" s="495">
        <v>261</v>
      </c>
      <c r="K445" s="111"/>
      <c r="L445" s="431">
        <v>43301</v>
      </c>
      <c r="M445" s="430" t="s">
        <v>22</v>
      </c>
      <c r="N445" s="430" t="s">
        <v>594</v>
      </c>
      <c r="O445" s="430">
        <v>4</v>
      </c>
      <c r="P445" s="432">
        <v>52</v>
      </c>
      <c r="Q445" s="112"/>
    </row>
    <row r="446" spans="4:17" s="2" customFormat="1" ht="25.5">
      <c r="D446" s="495">
        <v>262</v>
      </c>
      <c r="E446" s="495">
        <v>262</v>
      </c>
      <c r="K446" s="111"/>
      <c r="L446" s="431">
        <v>43304</v>
      </c>
      <c r="M446" s="430" t="s">
        <v>23</v>
      </c>
      <c r="N446" s="430" t="s">
        <v>1007</v>
      </c>
      <c r="O446" s="430">
        <v>6</v>
      </c>
      <c r="P446" s="432">
        <v>84</v>
      </c>
      <c r="Q446" s="112"/>
    </row>
    <row r="447" spans="4:17" s="2" customFormat="1" ht="25.5">
      <c r="D447" s="495">
        <v>263</v>
      </c>
      <c r="E447" s="495">
        <v>263</v>
      </c>
      <c r="K447" s="111"/>
      <c r="L447" s="431">
        <v>43305</v>
      </c>
      <c r="M447" s="430" t="s">
        <v>1002</v>
      </c>
      <c r="N447" s="430" t="s">
        <v>594</v>
      </c>
      <c r="O447" s="430">
        <v>6</v>
      </c>
      <c r="P447" s="432">
        <v>66</v>
      </c>
      <c r="Q447" s="112"/>
    </row>
    <row r="448" spans="4:17" s="2" customFormat="1" ht="25.5">
      <c r="D448" s="495">
        <v>264</v>
      </c>
      <c r="E448" s="495">
        <v>264</v>
      </c>
      <c r="K448" s="111"/>
      <c r="L448" s="431">
        <v>43308</v>
      </c>
      <c r="M448" s="430" t="s">
        <v>1002</v>
      </c>
      <c r="N448" s="430" t="s">
        <v>1018</v>
      </c>
      <c r="O448" s="430">
        <v>5</v>
      </c>
      <c r="P448" s="432">
        <v>55</v>
      </c>
      <c r="Q448" s="112"/>
    </row>
    <row r="449" spans="4:17" s="2" customFormat="1" ht="25.5">
      <c r="D449" s="495">
        <v>265</v>
      </c>
      <c r="E449" s="495">
        <v>265</v>
      </c>
      <c r="K449" s="111"/>
      <c r="L449" s="431">
        <v>43312</v>
      </c>
      <c r="M449" s="430" t="s">
        <v>23</v>
      </c>
      <c r="N449" s="430" t="s">
        <v>1003</v>
      </c>
      <c r="O449" s="430">
        <v>1</v>
      </c>
      <c r="P449" s="432">
        <v>14</v>
      </c>
      <c r="Q449" s="112"/>
    </row>
    <row r="450" spans="4:17" s="2" customFormat="1" ht="25.5">
      <c r="D450" s="495">
        <v>266</v>
      </c>
      <c r="E450" s="495">
        <v>266</v>
      </c>
      <c r="K450" s="111"/>
      <c r="L450" s="431">
        <v>43315</v>
      </c>
      <c r="M450" s="430" t="s">
        <v>1002</v>
      </c>
      <c r="N450" s="430" t="s">
        <v>594</v>
      </c>
      <c r="O450" s="430">
        <v>3</v>
      </c>
      <c r="P450" s="432">
        <v>36</v>
      </c>
      <c r="Q450" s="112"/>
    </row>
    <row r="451" spans="4:17" s="2" customFormat="1" ht="25.5">
      <c r="D451" s="495">
        <v>267</v>
      </c>
      <c r="E451" s="495">
        <v>267</v>
      </c>
      <c r="K451" s="111"/>
      <c r="L451" s="431">
        <v>43317</v>
      </c>
      <c r="M451" s="430" t="s">
        <v>23</v>
      </c>
      <c r="N451" s="430" t="s">
        <v>1003</v>
      </c>
      <c r="O451" s="430">
        <v>3</v>
      </c>
      <c r="P451" s="432">
        <v>45</v>
      </c>
      <c r="Q451" s="112"/>
    </row>
    <row r="452" spans="4:17" s="2" customFormat="1" ht="25.5">
      <c r="D452" s="495">
        <v>268</v>
      </c>
      <c r="E452" s="495">
        <v>268</v>
      </c>
      <c r="K452" s="111"/>
      <c r="L452" s="431">
        <v>43320</v>
      </c>
      <c r="M452" s="430" t="s">
        <v>23</v>
      </c>
      <c r="N452" s="430" t="s">
        <v>1018</v>
      </c>
      <c r="O452" s="430">
        <v>3</v>
      </c>
      <c r="P452" s="432">
        <v>45</v>
      </c>
      <c r="Q452" s="112"/>
    </row>
    <row r="453" spans="4:17" s="2" customFormat="1" ht="25.5">
      <c r="D453" s="495">
        <v>269</v>
      </c>
      <c r="E453" s="495">
        <v>269</v>
      </c>
      <c r="K453" s="111"/>
      <c r="L453" s="431">
        <v>43322</v>
      </c>
      <c r="M453" s="430" t="s">
        <v>1002</v>
      </c>
      <c r="N453" s="430" t="s">
        <v>1007</v>
      </c>
      <c r="O453" s="430">
        <v>5</v>
      </c>
      <c r="P453" s="432">
        <v>60</v>
      </c>
      <c r="Q453" s="112"/>
    </row>
    <row r="454" spans="4:17" s="2" customFormat="1" ht="25.5">
      <c r="D454" s="495">
        <v>270</v>
      </c>
      <c r="E454" s="495">
        <v>270</v>
      </c>
      <c r="K454" s="111"/>
      <c r="L454" s="431">
        <v>43325</v>
      </c>
      <c r="M454" s="430" t="s">
        <v>1002</v>
      </c>
      <c r="N454" s="430" t="s">
        <v>1003</v>
      </c>
      <c r="O454" s="430">
        <v>2</v>
      </c>
      <c r="P454" s="432">
        <v>24</v>
      </c>
      <c r="Q454" s="112"/>
    </row>
    <row r="455" spans="4:17" s="2" customFormat="1" ht="25.5">
      <c r="D455" s="495">
        <v>271</v>
      </c>
      <c r="E455" s="495">
        <v>271</v>
      </c>
      <c r="K455" s="111"/>
      <c r="L455" s="431">
        <v>43327</v>
      </c>
      <c r="M455" s="430" t="s">
        <v>1002</v>
      </c>
      <c r="N455" s="430" t="s">
        <v>1003</v>
      </c>
      <c r="O455" s="430">
        <v>3</v>
      </c>
      <c r="P455" s="432">
        <v>36</v>
      </c>
      <c r="Q455" s="112"/>
    </row>
    <row r="456" spans="4:17" s="2" customFormat="1" ht="25.5">
      <c r="D456" s="495">
        <v>272</v>
      </c>
      <c r="E456" s="495">
        <v>272</v>
      </c>
      <c r="K456" s="111"/>
      <c r="L456" s="431">
        <v>43330</v>
      </c>
      <c r="M456" s="430" t="s">
        <v>17</v>
      </c>
      <c r="N456" s="430" t="s">
        <v>594</v>
      </c>
      <c r="O456" s="430">
        <v>6</v>
      </c>
      <c r="P456" s="432">
        <v>78</v>
      </c>
      <c r="Q456" s="112"/>
    </row>
    <row r="457" spans="4:17" s="2" customFormat="1" ht="25.5">
      <c r="D457" s="495">
        <v>273</v>
      </c>
      <c r="E457" s="495">
        <v>273</v>
      </c>
      <c r="K457" s="111"/>
      <c r="L457" s="431">
        <v>43332</v>
      </c>
      <c r="M457" s="430" t="s">
        <v>17</v>
      </c>
      <c r="N457" s="430" t="s">
        <v>594</v>
      </c>
      <c r="O457" s="430">
        <v>7</v>
      </c>
      <c r="P457" s="432">
        <v>91</v>
      </c>
      <c r="Q457" s="112"/>
    </row>
    <row r="458" spans="4:17" s="2" customFormat="1" ht="25.5">
      <c r="D458" s="495">
        <v>274</v>
      </c>
      <c r="E458" s="495">
        <v>274</v>
      </c>
      <c r="K458" s="111"/>
      <c r="L458" s="431">
        <v>43333</v>
      </c>
      <c r="M458" s="430" t="s">
        <v>23</v>
      </c>
      <c r="N458" s="430" t="s">
        <v>594</v>
      </c>
      <c r="O458" s="430">
        <v>2</v>
      </c>
      <c r="P458" s="432">
        <v>30</v>
      </c>
      <c r="Q458" s="112"/>
    </row>
    <row r="459" spans="4:17" s="2" customFormat="1" ht="25.5">
      <c r="D459" s="495">
        <v>275</v>
      </c>
      <c r="E459" s="495">
        <v>275</v>
      </c>
      <c r="K459" s="111"/>
      <c r="L459" s="431">
        <v>43336</v>
      </c>
      <c r="M459" s="430" t="s">
        <v>23</v>
      </c>
      <c r="N459" s="430" t="s">
        <v>1003</v>
      </c>
      <c r="O459" s="430">
        <v>7</v>
      </c>
      <c r="P459" s="432">
        <v>105</v>
      </c>
      <c r="Q459" s="112"/>
    </row>
    <row r="460" spans="4:17" s="2" customFormat="1" ht="25.5">
      <c r="D460" s="495">
        <v>276</v>
      </c>
      <c r="E460" s="495">
        <v>276</v>
      </c>
      <c r="K460" s="111"/>
      <c r="L460" s="431">
        <v>43339</v>
      </c>
      <c r="M460" s="430" t="s">
        <v>23</v>
      </c>
      <c r="N460" s="430" t="s">
        <v>1003</v>
      </c>
      <c r="O460" s="430">
        <v>7</v>
      </c>
      <c r="P460" s="432">
        <v>105</v>
      </c>
      <c r="Q460" s="112"/>
    </row>
    <row r="461" spans="4:17" s="2" customFormat="1" ht="25.5">
      <c r="D461" s="495">
        <v>277</v>
      </c>
      <c r="E461" s="495">
        <v>277</v>
      </c>
      <c r="K461" s="111"/>
      <c r="L461" s="431">
        <v>43342</v>
      </c>
      <c r="M461" s="430" t="s">
        <v>1002</v>
      </c>
      <c r="N461" s="430" t="s">
        <v>594</v>
      </c>
      <c r="O461" s="430">
        <v>1</v>
      </c>
      <c r="P461" s="432">
        <v>12</v>
      </c>
      <c r="Q461" s="112"/>
    </row>
    <row r="462" spans="4:17" s="2" customFormat="1" ht="25.5">
      <c r="D462" s="495">
        <v>278</v>
      </c>
      <c r="E462" s="495">
        <v>278</v>
      </c>
      <c r="K462" s="111"/>
      <c r="L462" s="431">
        <v>43345</v>
      </c>
      <c r="M462" s="430" t="s">
        <v>1002</v>
      </c>
      <c r="N462" s="430" t="s">
        <v>1007</v>
      </c>
      <c r="O462" s="430">
        <v>7</v>
      </c>
      <c r="P462" s="432">
        <v>84</v>
      </c>
      <c r="Q462" s="112"/>
    </row>
    <row r="463" spans="4:17" s="2" customFormat="1" ht="25.5">
      <c r="D463" s="495">
        <v>279</v>
      </c>
      <c r="E463" s="495">
        <v>279</v>
      </c>
      <c r="K463" s="111"/>
      <c r="L463" s="431">
        <v>43349</v>
      </c>
      <c r="M463" s="430" t="s">
        <v>17</v>
      </c>
      <c r="N463" s="430" t="s">
        <v>594</v>
      </c>
      <c r="O463" s="430">
        <v>4</v>
      </c>
      <c r="P463" s="432">
        <v>52</v>
      </c>
      <c r="Q463" s="112"/>
    </row>
    <row r="464" spans="4:17" s="2" customFormat="1" ht="25.5">
      <c r="D464" s="495">
        <v>280</v>
      </c>
      <c r="E464" s="495">
        <v>280</v>
      </c>
      <c r="K464" s="111"/>
      <c r="L464" s="431">
        <v>43350</v>
      </c>
      <c r="M464" s="430" t="s">
        <v>23</v>
      </c>
      <c r="N464" s="430" t="s">
        <v>594</v>
      </c>
      <c r="O464" s="430">
        <v>7</v>
      </c>
      <c r="P464" s="432">
        <v>105</v>
      </c>
      <c r="Q464" s="112"/>
    </row>
    <row r="465" spans="4:17" s="2" customFormat="1" ht="25.5">
      <c r="D465" s="495">
        <v>281</v>
      </c>
      <c r="E465" s="495">
        <v>281</v>
      </c>
      <c r="K465" s="111"/>
      <c r="L465" s="431">
        <v>43353</v>
      </c>
      <c r="M465" s="430" t="s">
        <v>1002</v>
      </c>
      <c r="N465" s="430" t="s">
        <v>1018</v>
      </c>
      <c r="O465" s="430">
        <v>7</v>
      </c>
      <c r="P465" s="432">
        <v>84</v>
      </c>
      <c r="Q465" s="112"/>
    </row>
    <row r="466" spans="4:17" s="2" customFormat="1" ht="25.5">
      <c r="D466" s="495">
        <v>282</v>
      </c>
      <c r="E466" s="495">
        <v>282</v>
      </c>
      <c r="K466" s="111"/>
      <c r="L466" s="431">
        <v>43356</v>
      </c>
      <c r="M466" s="430" t="s">
        <v>1002</v>
      </c>
      <c r="N466" s="430" t="s">
        <v>1003</v>
      </c>
      <c r="O466" s="430">
        <v>4</v>
      </c>
      <c r="P466" s="432">
        <v>48</v>
      </c>
      <c r="Q466" s="112"/>
    </row>
    <row r="467" spans="4:17" s="2" customFormat="1" ht="25.5">
      <c r="D467" s="495">
        <v>283</v>
      </c>
      <c r="E467" s="495">
        <v>283</v>
      </c>
      <c r="K467" s="111"/>
      <c r="L467" s="431">
        <v>43357</v>
      </c>
      <c r="M467" s="430" t="s">
        <v>17</v>
      </c>
      <c r="N467" s="430" t="s">
        <v>594</v>
      </c>
      <c r="O467" s="430">
        <v>8</v>
      </c>
      <c r="P467" s="432">
        <v>104</v>
      </c>
      <c r="Q467" s="112"/>
    </row>
    <row r="468" spans="4:17" s="2" customFormat="1" ht="25.5">
      <c r="D468" s="495">
        <v>284</v>
      </c>
      <c r="E468" s="495">
        <v>284</v>
      </c>
      <c r="K468" s="111"/>
      <c r="L468" s="431">
        <v>43360</v>
      </c>
      <c r="M468" s="430" t="s">
        <v>23</v>
      </c>
      <c r="N468" s="430" t="s">
        <v>1007</v>
      </c>
      <c r="O468" s="430">
        <v>8</v>
      </c>
      <c r="P468" s="432">
        <v>120</v>
      </c>
      <c r="Q468" s="112"/>
    </row>
    <row r="469" spans="4:17" s="2" customFormat="1" ht="25.5">
      <c r="D469" s="495">
        <v>285</v>
      </c>
      <c r="E469" s="495">
        <v>285</v>
      </c>
      <c r="K469" s="111"/>
      <c r="L469" s="431">
        <v>43364</v>
      </c>
      <c r="M469" s="430" t="s">
        <v>1002</v>
      </c>
      <c r="N469" s="430" t="s">
        <v>594</v>
      </c>
      <c r="O469" s="430">
        <v>5</v>
      </c>
      <c r="P469" s="432">
        <v>60</v>
      </c>
      <c r="Q469" s="112"/>
    </row>
    <row r="470" spans="4:17" s="2" customFormat="1" ht="25.5">
      <c r="D470" s="495">
        <v>286</v>
      </c>
      <c r="E470" s="495">
        <v>286</v>
      </c>
      <c r="K470" s="111"/>
      <c r="L470" s="431">
        <v>43368</v>
      </c>
      <c r="M470" s="430" t="s">
        <v>23</v>
      </c>
      <c r="N470" s="430" t="s">
        <v>1007</v>
      </c>
      <c r="O470" s="430">
        <v>3</v>
      </c>
      <c r="P470" s="432">
        <v>45</v>
      </c>
      <c r="Q470" s="112"/>
    </row>
    <row r="471" spans="4:17" s="2" customFormat="1" ht="25.5">
      <c r="D471" s="495">
        <v>287</v>
      </c>
      <c r="E471" s="495">
        <v>287</v>
      </c>
      <c r="K471" s="111"/>
      <c r="L471" s="431">
        <v>43372</v>
      </c>
      <c r="M471" s="430" t="s">
        <v>22</v>
      </c>
      <c r="N471" s="430" t="s">
        <v>1003</v>
      </c>
      <c r="O471" s="430">
        <v>2</v>
      </c>
      <c r="P471" s="432">
        <v>28</v>
      </c>
      <c r="Q471" s="112"/>
    </row>
    <row r="472" spans="4:17" s="2" customFormat="1" ht="25.5">
      <c r="D472" s="495">
        <v>288</v>
      </c>
      <c r="E472" s="495">
        <v>288</v>
      </c>
      <c r="K472" s="111"/>
      <c r="L472" s="431">
        <v>43376</v>
      </c>
      <c r="M472" s="430" t="s">
        <v>23</v>
      </c>
      <c r="N472" s="430" t="s">
        <v>594</v>
      </c>
      <c r="O472" s="430">
        <v>5</v>
      </c>
      <c r="P472" s="432">
        <v>75</v>
      </c>
      <c r="Q472" s="112"/>
    </row>
    <row r="473" spans="4:17" s="2" customFormat="1" ht="25.5">
      <c r="D473" s="495">
        <v>289</v>
      </c>
      <c r="E473" s="495">
        <v>289</v>
      </c>
      <c r="K473" s="111"/>
      <c r="L473" s="431">
        <v>43378</v>
      </c>
      <c r="M473" s="430" t="s">
        <v>1002</v>
      </c>
      <c r="N473" s="430" t="s">
        <v>1003</v>
      </c>
      <c r="O473" s="430">
        <v>5</v>
      </c>
      <c r="P473" s="432">
        <v>60</v>
      </c>
      <c r="Q473" s="112"/>
    </row>
    <row r="474" spans="4:17" s="2" customFormat="1" ht="25.5">
      <c r="D474" s="495">
        <v>290</v>
      </c>
      <c r="E474" s="495">
        <v>290</v>
      </c>
      <c r="K474" s="111"/>
      <c r="L474" s="431">
        <v>43380</v>
      </c>
      <c r="M474" s="430" t="s">
        <v>22</v>
      </c>
      <c r="N474" s="430" t="s">
        <v>594</v>
      </c>
      <c r="O474" s="430">
        <v>7</v>
      </c>
      <c r="P474" s="432">
        <v>98</v>
      </c>
      <c r="Q474" s="112"/>
    </row>
    <row r="475" spans="4:17" s="2" customFormat="1" ht="25.5">
      <c r="D475" s="495">
        <v>291</v>
      </c>
      <c r="E475" s="495">
        <v>291</v>
      </c>
      <c r="K475" s="111"/>
      <c r="L475" s="431">
        <v>43384</v>
      </c>
      <c r="M475" s="430" t="s">
        <v>1002</v>
      </c>
      <c r="N475" s="430" t="s">
        <v>594</v>
      </c>
      <c r="O475" s="430">
        <v>8</v>
      </c>
      <c r="P475" s="432">
        <v>96</v>
      </c>
      <c r="Q475" s="112"/>
    </row>
    <row r="476" spans="4:17" s="2" customFormat="1" ht="25.5">
      <c r="D476" s="495">
        <v>292</v>
      </c>
      <c r="E476" s="495">
        <v>292</v>
      </c>
      <c r="K476" s="111"/>
      <c r="L476" s="431">
        <v>43386</v>
      </c>
      <c r="M476" s="430" t="s">
        <v>17</v>
      </c>
      <c r="N476" s="430" t="s">
        <v>1007</v>
      </c>
      <c r="O476" s="430">
        <v>1</v>
      </c>
      <c r="P476" s="432">
        <v>13</v>
      </c>
      <c r="Q476" s="112"/>
    </row>
    <row r="477" spans="4:17" s="2" customFormat="1" ht="25.5">
      <c r="D477" s="495">
        <v>293</v>
      </c>
      <c r="E477" s="495">
        <v>293</v>
      </c>
      <c r="K477" s="111"/>
      <c r="L477" s="431">
        <v>43389</v>
      </c>
      <c r="M477" s="430" t="s">
        <v>22</v>
      </c>
      <c r="N477" s="430" t="s">
        <v>1003</v>
      </c>
      <c r="O477" s="430">
        <v>5</v>
      </c>
      <c r="P477" s="432">
        <v>70</v>
      </c>
      <c r="Q477" s="112"/>
    </row>
    <row r="478" spans="4:17" s="2" customFormat="1" ht="25.5">
      <c r="D478" s="495">
        <v>294</v>
      </c>
      <c r="E478" s="495">
        <v>294</v>
      </c>
      <c r="K478" s="111"/>
      <c r="L478" s="431">
        <v>43392</v>
      </c>
      <c r="M478" s="430" t="s">
        <v>23</v>
      </c>
      <c r="N478" s="430" t="s">
        <v>594</v>
      </c>
      <c r="O478" s="430">
        <v>7</v>
      </c>
      <c r="P478" s="432">
        <v>105</v>
      </c>
      <c r="Q478" s="112"/>
    </row>
    <row r="479" spans="4:17" s="2" customFormat="1" ht="25.5">
      <c r="D479" s="495">
        <v>295</v>
      </c>
      <c r="E479" s="495">
        <v>295</v>
      </c>
      <c r="K479" s="111"/>
      <c r="L479" s="431">
        <v>43394</v>
      </c>
      <c r="M479" s="430" t="s">
        <v>23</v>
      </c>
      <c r="N479" s="430" t="s">
        <v>594</v>
      </c>
      <c r="O479" s="430">
        <v>7</v>
      </c>
      <c r="P479" s="432">
        <v>105</v>
      </c>
      <c r="Q479" s="112"/>
    </row>
    <row r="480" spans="4:17" s="2" customFormat="1" ht="25.5">
      <c r="D480" s="495">
        <v>296</v>
      </c>
      <c r="E480" s="495">
        <v>296</v>
      </c>
      <c r="K480" s="111"/>
      <c r="L480" s="431">
        <v>43395</v>
      </c>
      <c r="M480" s="430" t="s">
        <v>17</v>
      </c>
      <c r="N480" s="430" t="s">
        <v>594</v>
      </c>
      <c r="O480" s="430">
        <v>4</v>
      </c>
      <c r="P480" s="432">
        <v>52</v>
      </c>
      <c r="Q480" s="112"/>
    </row>
    <row r="481" spans="4:17" s="2" customFormat="1" ht="25.5">
      <c r="D481" s="495">
        <v>297</v>
      </c>
      <c r="E481" s="495">
        <v>297</v>
      </c>
      <c r="K481" s="111"/>
      <c r="L481" s="431">
        <v>43397</v>
      </c>
      <c r="M481" s="430" t="s">
        <v>23</v>
      </c>
      <c r="N481" s="430" t="s">
        <v>1018</v>
      </c>
      <c r="O481" s="430">
        <v>3</v>
      </c>
      <c r="P481" s="432">
        <v>45</v>
      </c>
      <c r="Q481" s="112"/>
    </row>
    <row r="482" spans="4:17" s="2" customFormat="1" ht="25.5">
      <c r="D482" s="495">
        <v>298</v>
      </c>
      <c r="E482" s="495">
        <v>298</v>
      </c>
      <c r="K482" s="111"/>
      <c r="L482" s="431">
        <v>43398</v>
      </c>
      <c r="M482" s="430" t="s">
        <v>17</v>
      </c>
      <c r="N482" s="430" t="s">
        <v>1003</v>
      </c>
      <c r="O482" s="430">
        <v>1</v>
      </c>
      <c r="P482" s="432">
        <v>13</v>
      </c>
      <c r="Q482" s="112"/>
    </row>
    <row r="483" spans="4:17" s="2" customFormat="1" ht="25.5">
      <c r="D483" s="495">
        <v>299</v>
      </c>
      <c r="E483" s="495">
        <v>299</v>
      </c>
      <c r="K483" s="111"/>
      <c r="L483" s="431">
        <v>43399</v>
      </c>
      <c r="M483" s="430" t="s">
        <v>22</v>
      </c>
      <c r="N483" s="430" t="s">
        <v>1007</v>
      </c>
      <c r="O483" s="430">
        <v>5</v>
      </c>
      <c r="P483" s="432">
        <v>70</v>
      </c>
      <c r="Q483" s="112"/>
    </row>
    <row r="484" spans="4:17" s="2" customFormat="1" ht="25.5">
      <c r="D484" s="495">
        <v>300</v>
      </c>
      <c r="E484" s="495">
        <v>300</v>
      </c>
      <c r="K484" s="111"/>
      <c r="L484" s="431">
        <v>43401</v>
      </c>
      <c r="M484" s="430" t="s">
        <v>17</v>
      </c>
      <c r="N484" s="430" t="s">
        <v>1018</v>
      </c>
      <c r="O484" s="430">
        <v>1</v>
      </c>
      <c r="P484" s="432">
        <v>13</v>
      </c>
      <c r="Q484" s="112"/>
    </row>
    <row r="485" spans="4:17" s="2" customFormat="1" ht="25.5">
      <c r="D485" s="495">
        <v>301</v>
      </c>
      <c r="E485" s="495">
        <v>301</v>
      </c>
      <c r="K485" s="111"/>
      <c r="L485" s="431">
        <v>43403</v>
      </c>
      <c r="M485" s="430" t="s">
        <v>1002</v>
      </c>
      <c r="N485" s="430" t="s">
        <v>594</v>
      </c>
      <c r="O485" s="430">
        <v>5</v>
      </c>
      <c r="P485" s="432">
        <v>60</v>
      </c>
      <c r="Q485" s="112"/>
    </row>
    <row r="486" spans="4:17" s="2" customFormat="1" ht="25.5">
      <c r="D486" s="495">
        <v>302</v>
      </c>
      <c r="E486" s="495">
        <v>302</v>
      </c>
      <c r="K486" s="111"/>
      <c r="L486" s="431">
        <v>43405</v>
      </c>
      <c r="M486" s="430" t="s">
        <v>17</v>
      </c>
      <c r="N486" s="430" t="s">
        <v>1007</v>
      </c>
      <c r="O486" s="430">
        <v>5</v>
      </c>
      <c r="P486" s="432">
        <v>65</v>
      </c>
      <c r="Q486" s="112"/>
    </row>
    <row r="487" spans="4:17" s="2" customFormat="1" ht="25.5">
      <c r="D487" s="495">
        <v>303</v>
      </c>
      <c r="E487" s="495">
        <v>303</v>
      </c>
      <c r="K487" s="111"/>
      <c r="L487" s="431">
        <v>43407</v>
      </c>
      <c r="M487" s="430" t="s">
        <v>17</v>
      </c>
      <c r="N487" s="430" t="s">
        <v>1003</v>
      </c>
      <c r="O487" s="430">
        <v>2</v>
      </c>
      <c r="P487" s="432">
        <v>26</v>
      </c>
      <c r="Q487" s="112"/>
    </row>
    <row r="488" spans="4:17" s="2" customFormat="1" ht="25.5">
      <c r="D488" s="495">
        <v>304</v>
      </c>
      <c r="E488" s="495">
        <v>304</v>
      </c>
      <c r="K488" s="111"/>
      <c r="L488" s="431">
        <v>43410</v>
      </c>
      <c r="M488" s="430" t="s">
        <v>22</v>
      </c>
      <c r="N488" s="430" t="s">
        <v>1003</v>
      </c>
      <c r="O488" s="430">
        <v>7</v>
      </c>
      <c r="P488" s="432">
        <v>98</v>
      </c>
      <c r="Q488" s="112"/>
    </row>
    <row r="489" spans="4:17" s="2" customFormat="1" ht="25.5">
      <c r="D489" s="495">
        <v>305</v>
      </c>
      <c r="E489" s="495">
        <v>305</v>
      </c>
      <c r="K489" s="111"/>
      <c r="L489" s="431">
        <v>43411</v>
      </c>
      <c r="M489" s="430" t="s">
        <v>23</v>
      </c>
      <c r="N489" s="430" t="s">
        <v>594</v>
      </c>
      <c r="O489" s="430">
        <v>8</v>
      </c>
      <c r="P489" s="432">
        <v>120</v>
      </c>
      <c r="Q489" s="112"/>
    </row>
    <row r="490" spans="4:17" s="2" customFormat="1" ht="25.5">
      <c r="D490" s="495">
        <v>306</v>
      </c>
      <c r="E490" s="495">
        <v>306</v>
      </c>
      <c r="K490" s="111"/>
      <c r="L490" s="431">
        <v>43414</v>
      </c>
      <c r="M490" s="430" t="s">
        <v>23</v>
      </c>
      <c r="N490" s="430" t="s">
        <v>1003</v>
      </c>
      <c r="O490" s="430">
        <v>4</v>
      </c>
      <c r="P490" s="432">
        <v>60</v>
      </c>
      <c r="Q490" s="112"/>
    </row>
    <row r="491" spans="4:17" s="2" customFormat="1" ht="25.5">
      <c r="D491" s="495">
        <v>307</v>
      </c>
      <c r="E491" s="495">
        <v>307</v>
      </c>
      <c r="K491" s="111"/>
      <c r="L491" s="431">
        <v>43415</v>
      </c>
      <c r="M491" s="430" t="s">
        <v>23</v>
      </c>
      <c r="N491" s="430" t="s">
        <v>594</v>
      </c>
      <c r="O491" s="430">
        <v>4</v>
      </c>
      <c r="P491" s="432">
        <v>60</v>
      </c>
      <c r="Q491" s="112"/>
    </row>
    <row r="492" spans="4:17" s="2" customFormat="1" ht="25.5">
      <c r="D492" s="495">
        <v>308</v>
      </c>
      <c r="E492" s="495">
        <v>308</v>
      </c>
      <c r="K492" s="111"/>
      <c r="L492" s="431">
        <v>43417</v>
      </c>
      <c r="M492" s="430" t="s">
        <v>23</v>
      </c>
      <c r="N492" s="430" t="s">
        <v>1007</v>
      </c>
      <c r="O492" s="430">
        <v>7</v>
      </c>
      <c r="P492" s="432">
        <v>105</v>
      </c>
      <c r="Q492" s="112"/>
    </row>
    <row r="493" spans="4:17" s="2" customFormat="1" ht="25.5">
      <c r="D493" s="495">
        <v>309</v>
      </c>
      <c r="E493" s="495">
        <v>309</v>
      </c>
      <c r="K493" s="111"/>
      <c r="L493" s="431">
        <v>43419</v>
      </c>
      <c r="M493" s="430" t="s">
        <v>1002</v>
      </c>
      <c r="N493" s="430" t="s">
        <v>594</v>
      </c>
      <c r="O493" s="430">
        <v>2</v>
      </c>
      <c r="P493" s="432">
        <v>24</v>
      </c>
      <c r="Q493" s="112"/>
    </row>
    <row r="494" spans="4:17" s="2" customFormat="1" ht="25.5">
      <c r="D494" s="495">
        <v>310</v>
      </c>
      <c r="E494" s="495">
        <v>310</v>
      </c>
      <c r="K494" s="111"/>
      <c r="L494" s="431">
        <v>43422</v>
      </c>
      <c r="M494" s="430" t="s">
        <v>17</v>
      </c>
      <c r="N494" s="430" t="s">
        <v>1003</v>
      </c>
      <c r="O494" s="430">
        <v>3</v>
      </c>
      <c r="P494" s="432">
        <v>39</v>
      </c>
      <c r="Q494" s="112"/>
    </row>
    <row r="495" spans="4:17" s="2" customFormat="1" ht="25.5">
      <c r="D495" s="495">
        <v>311</v>
      </c>
      <c r="E495" s="495">
        <v>311</v>
      </c>
      <c r="K495" s="111"/>
      <c r="L495" s="431">
        <v>43425</v>
      </c>
      <c r="M495" s="430" t="s">
        <v>17</v>
      </c>
      <c r="N495" s="430" t="s">
        <v>1003</v>
      </c>
      <c r="O495" s="430">
        <v>5</v>
      </c>
      <c r="P495" s="432">
        <v>65</v>
      </c>
      <c r="Q495" s="112"/>
    </row>
    <row r="496" spans="4:17" s="2" customFormat="1" ht="25.5">
      <c r="D496" s="495">
        <v>312</v>
      </c>
      <c r="E496" s="495">
        <v>312</v>
      </c>
      <c r="K496" s="111"/>
      <c r="L496" s="431">
        <v>43427</v>
      </c>
      <c r="M496" s="430" t="s">
        <v>1002</v>
      </c>
      <c r="N496" s="430" t="s">
        <v>1007</v>
      </c>
      <c r="O496" s="430">
        <v>1</v>
      </c>
      <c r="P496" s="432">
        <v>12</v>
      </c>
      <c r="Q496" s="112"/>
    </row>
    <row r="497" spans="4:17" s="2" customFormat="1" ht="25.5">
      <c r="D497" s="495">
        <v>313</v>
      </c>
      <c r="E497" s="495">
        <v>313</v>
      </c>
      <c r="K497" s="111"/>
      <c r="L497" s="431">
        <v>43429</v>
      </c>
      <c r="M497" s="430" t="s">
        <v>1002</v>
      </c>
      <c r="N497" s="430" t="s">
        <v>594</v>
      </c>
      <c r="O497" s="430">
        <v>4</v>
      </c>
      <c r="P497" s="432">
        <v>48</v>
      </c>
      <c r="Q497" s="112"/>
    </row>
    <row r="498" spans="4:17" s="2" customFormat="1" ht="25.5">
      <c r="D498" s="495">
        <v>314</v>
      </c>
      <c r="E498" s="495">
        <v>314</v>
      </c>
      <c r="K498" s="111"/>
      <c r="L498" s="431">
        <v>43432</v>
      </c>
      <c r="M498" s="430" t="s">
        <v>1002</v>
      </c>
      <c r="N498" s="430" t="s">
        <v>594</v>
      </c>
      <c r="O498" s="430">
        <v>7</v>
      </c>
      <c r="P498" s="432">
        <v>84</v>
      </c>
      <c r="Q498" s="112"/>
    </row>
    <row r="499" spans="4:17" s="2" customFormat="1" ht="25.5">
      <c r="D499" s="495">
        <v>315</v>
      </c>
      <c r="E499" s="495">
        <v>315</v>
      </c>
      <c r="K499" s="111"/>
      <c r="L499" s="431">
        <v>43435</v>
      </c>
      <c r="M499" s="430" t="s">
        <v>1002</v>
      </c>
      <c r="N499" s="430" t="s">
        <v>594</v>
      </c>
      <c r="O499" s="430">
        <v>7</v>
      </c>
      <c r="P499" s="432">
        <v>84</v>
      </c>
      <c r="Q499" s="112"/>
    </row>
    <row r="500" spans="4:17" s="2" customFormat="1" ht="25.5">
      <c r="D500" s="495">
        <v>316</v>
      </c>
      <c r="E500" s="495">
        <v>316</v>
      </c>
      <c r="K500" s="111"/>
      <c r="L500" s="431">
        <v>43436</v>
      </c>
      <c r="M500" s="430" t="s">
        <v>23</v>
      </c>
      <c r="N500" s="430" t="s">
        <v>1018</v>
      </c>
      <c r="O500" s="430">
        <v>3</v>
      </c>
      <c r="P500" s="432">
        <v>45</v>
      </c>
      <c r="Q500" s="112"/>
    </row>
    <row r="501" spans="4:17" s="2" customFormat="1" ht="25.5">
      <c r="D501" s="495">
        <v>317</v>
      </c>
      <c r="E501" s="495">
        <v>317</v>
      </c>
      <c r="K501" s="111"/>
      <c r="L501" s="431">
        <v>43437</v>
      </c>
      <c r="M501" s="430" t="s">
        <v>22</v>
      </c>
      <c r="N501" s="430" t="s">
        <v>1003</v>
      </c>
      <c r="O501" s="430">
        <v>4</v>
      </c>
      <c r="P501" s="432">
        <v>56</v>
      </c>
      <c r="Q501" s="112"/>
    </row>
    <row r="502" spans="4:17" s="2" customFormat="1" ht="25.5">
      <c r="D502" s="495">
        <v>318</v>
      </c>
      <c r="E502" s="495">
        <v>318</v>
      </c>
      <c r="K502" s="111"/>
      <c r="L502" s="431">
        <v>43439</v>
      </c>
      <c r="M502" s="430" t="s">
        <v>22</v>
      </c>
      <c r="N502" s="430" t="s">
        <v>1003</v>
      </c>
      <c r="O502" s="430">
        <v>7</v>
      </c>
      <c r="P502" s="432">
        <v>98</v>
      </c>
      <c r="Q502" s="112"/>
    </row>
    <row r="503" spans="4:17" s="2" customFormat="1" ht="25.5">
      <c r="D503" s="495">
        <v>319</v>
      </c>
      <c r="E503" s="495">
        <v>319</v>
      </c>
      <c r="K503" s="111"/>
      <c r="L503" s="431">
        <v>43440</v>
      </c>
      <c r="M503" s="430" t="s">
        <v>23</v>
      </c>
      <c r="N503" s="430" t="s">
        <v>1003</v>
      </c>
      <c r="O503" s="430">
        <v>5</v>
      </c>
      <c r="P503" s="432">
        <v>75</v>
      </c>
      <c r="Q503" s="112"/>
    </row>
    <row r="504" spans="4:17" s="2" customFormat="1" ht="25.5">
      <c r="D504" s="495">
        <v>320</v>
      </c>
      <c r="E504" s="495">
        <v>320</v>
      </c>
      <c r="K504" s="111"/>
      <c r="L504" s="431">
        <v>43442</v>
      </c>
      <c r="M504" s="430" t="s">
        <v>1002</v>
      </c>
      <c r="N504" s="430" t="s">
        <v>1003</v>
      </c>
      <c r="O504" s="430">
        <v>3</v>
      </c>
      <c r="P504" s="432">
        <v>36</v>
      </c>
      <c r="Q504" s="112"/>
    </row>
    <row r="505" spans="4:17" s="2" customFormat="1" ht="25.5">
      <c r="D505" s="495">
        <v>321</v>
      </c>
      <c r="E505" s="495">
        <v>321</v>
      </c>
      <c r="K505" s="111"/>
      <c r="L505" s="431">
        <v>43444</v>
      </c>
      <c r="M505" s="430" t="s">
        <v>1002</v>
      </c>
      <c r="N505" s="430" t="s">
        <v>1007</v>
      </c>
      <c r="O505" s="430">
        <v>5</v>
      </c>
      <c r="P505" s="432">
        <v>60</v>
      </c>
      <c r="Q505" s="112"/>
    </row>
    <row r="506" spans="4:17" s="2" customFormat="1" ht="25.5">
      <c r="D506" s="495">
        <v>322</v>
      </c>
      <c r="E506" s="495">
        <v>322</v>
      </c>
      <c r="K506" s="111"/>
      <c r="L506" s="431">
        <v>43445</v>
      </c>
      <c r="M506" s="430" t="s">
        <v>23</v>
      </c>
      <c r="N506" s="430" t="s">
        <v>1007</v>
      </c>
      <c r="O506" s="430">
        <v>5</v>
      </c>
      <c r="P506" s="432">
        <v>75</v>
      </c>
      <c r="Q506" s="112"/>
    </row>
    <row r="507" spans="4:17" s="2" customFormat="1" ht="25.5">
      <c r="D507" s="495">
        <v>323</v>
      </c>
      <c r="E507" s="495">
        <v>323</v>
      </c>
      <c r="K507" s="111"/>
      <c r="L507" s="431">
        <v>43446</v>
      </c>
      <c r="M507" s="430" t="s">
        <v>23</v>
      </c>
      <c r="N507" s="430" t="s">
        <v>594</v>
      </c>
      <c r="O507" s="430">
        <v>7</v>
      </c>
      <c r="P507" s="432">
        <v>105</v>
      </c>
      <c r="Q507" s="112"/>
    </row>
    <row r="508" spans="4:17" s="2" customFormat="1" ht="25.5">
      <c r="D508" s="495">
        <v>324</v>
      </c>
      <c r="E508" s="495">
        <v>324</v>
      </c>
      <c r="K508" s="111"/>
      <c r="L508" s="431">
        <v>43448</v>
      </c>
      <c r="M508" s="430" t="s">
        <v>23</v>
      </c>
      <c r="N508" s="430" t="s">
        <v>594</v>
      </c>
      <c r="O508" s="430">
        <v>8</v>
      </c>
      <c r="P508" s="432">
        <v>120</v>
      </c>
      <c r="Q508" s="112"/>
    </row>
    <row r="509" spans="4:17" s="2" customFormat="1" ht="25.5">
      <c r="D509" s="495">
        <v>325</v>
      </c>
      <c r="E509" s="495">
        <v>325</v>
      </c>
      <c r="K509" s="111"/>
      <c r="L509" s="431">
        <v>43450</v>
      </c>
      <c r="M509" s="430" t="s">
        <v>1002</v>
      </c>
      <c r="N509" s="430" t="s">
        <v>594</v>
      </c>
      <c r="O509" s="430">
        <v>4</v>
      </c>
      <c r="P509" s="432">
        <v>48</v>
      </c>
      <c r="Q509" s="112"/>
    </row>
    <row r="510" spans="4:17" s="2" customFormat="1" ht="25.5">
      <c r="D510" s="495">
        <v>326</v>
      </c>
      <c r="E510" s="495">
        <v>326</v>
      </c>
      <c r="K510" s="111"/>
      <c r="L510" s="431">
        <v>43452</v>
      </c>
      <c r="M510" s="430" t="s">
        <v>1002</v>
      </c>
      <c r="N510" s="430" t="s">
        <v>1003</v>
      </c>
      <c r="O510" s="430">
        <v>6</v>
      </c>
      <c r="P510" s="432">
        <v>72</v>
      </c>
      <c r="Q510" s="112"/>
    </row>
    <row r="511" spans="4:17" s="2" customFormat="1" ht="25.5">
      <c r="D511" s="495">
        <v>327</v>
      </c>
      <c r="E511" s="495">
        <v>327</v>
      </c>
      <c r="K511" s="111"/>
      <c r="L511" s="431">
        <v>43453</v>
      </c>
      <c r="M511" s="430" t="s">
        <v>23</v>
      </c>
      <c r="N511" s="430" t="s">
        <v>594</v>
      </c>
      <c r="O511" s="430">
        <v>3</v>
      </c>
      <c r="P511" s="432">
        <v>45</v>
      </c>
      <c r="Q511" s="112"/>
    </row>
    <row r="512" spans="4:17" s="2" customFormat="1" ht="25.5">
      <c r="D512" s="495">
        <v>328</v>
      </c>
      <c r="E512" s="495">
        <v>328</v>
      </c>
      <c r="K512" s="111"/>
      <c r="L512" s="431">
        <v>43454</v>
      </c>
      <c r="M512" s="430" t="s">
        <v>17</v>
      </c>
      <c r="N512" s="430" t="s">
        <v>1003</v>
      </c>
      <c r="O512" s="430">
        <v>4</v>
      </c>
      <c r="P512" s="432">
        <v>52</v>
      </c>
      <c r="Q512" s="112"/>
    </row>
    <row r="513" spans="4:17" s="2" customFormat="1" ht="25.5">
      <c r="D513" s="495">
        <v>329</v>
      </c>
      <c r="E513" s="495">
        <v>329</v>
      </c>
      <c r="K513" s="111"/>
      <c r="L513" s="431">
        <v>43455</v>
      </c>
      <c r="M513" s="430" t="s">
        <v>22</v>
      </c>
      <c r="N513" s="430" t="s">
        <v>1018</v>
      </c>
      <c r="O513" s="430">
        <v>5</v>
      </c>
      <c r="P513" s="432">
        <v>70</v>
      </c>
      <c r="Q513" s="112"/>
    </row>
    <row r="514" spans="4:17" s="2" customFormat="1" ht="25.5">
      <c r="D514" s="495">
        <v>330</v>
      </c>
      <c r="E514" s="495">
        <v>330</v>
      </c>
      <c r="K514" s="111"/>
      <c r="L514" s="431">
        <v>43458</v>
      </c>
      <c r="M514" s="430" t="s">
        <v>23</v>
      </c>
      <c r="N514" s="430" t="s">
        <v>594</v>
      </c>
      <c r="O514" s="430">
        <v>2</v>
      </c>
      <c r="P514" s="432">
        <v>30</v>
      </c>
      <c r="Q514" s="112"/>
    </row>
    <row r="515" spans="4:17" s="2" customFormat="1" ht="25.5">
      <c r="D515" s="495">
        <v>331</v>
      </c>
      <c r="E515" s="495">
        <v>331</v>
      </c>
      <c r="K515" s="111"/>
      <c r="L515" s="431">
        <v>43460</v>
      </c>
      <c r="M515" s="430" t="s">
        <v>23</v>
      </c>
      <c r="N515" s="430" t="s">
        <v>1007</v>
      </c>
      <c r="O515" s="430">
        <v>2</v>
      </c>
      <c r="P515" s="432">
        <v>30</v>
      </c>
      <c r="Q515" s="112"/>
    </row>
    <row r="516" spans="4:17" s="2" customFormat="1" ht="25.5">
      <c r="D516" s="495">
        <v>332</v>
      </c>
      <c r="E516" s="495">
        <v>332</v>
      </c>
      <c r="K516" s="111"/>
      <c r="L516" s="431">
        <v>43463</v>
      </c>
      <c r="M516" s="430" t="s">
        <v>23</v>
      </c>
      <c r="N516" s="430" t="s">
        <v>1007</v>
      </c>
      <c r="O516" s="430">
        <v>1</v>
      </c>
      <c r="P516" s="432">
        <v>15</v>
      </c>
      <c r="Q516" s="112"/>
    </row>
    <row r="517" spans="4:17" s="2" customFormat="1" ht="25.5">
      <c r="D517" s="495">
        <v>333</v>
      </c>
      <c r="E517" s="495">
        <v>333</v>
      </c>
      <c r="K517" s="111"/>
      <c r="L517" s="431">
        <v>43464</v>
      </c>
      <c r="M517" s="430" t="s">
        <v>17</v>
      </c>
      <c r="N517" s="430" t="s">
        <v>1007</v>
      </c>
      <c r="O517" s="430">
        <v>8</v>
      </c>
      <c r="P517" s="432">
        <v>104</v>
      </c>
      <c r="Q517" s="112"/>
    </row>
    <row r="518" spans="4:17" s="2" customFormat="1" ht="25.5">
      <c r="D518" s="495">
        <v>334</v>
      </c>
      <c r="E518" s="495">
        <v>334</v>
      </c>
      <c r="K518" s="111"/>
      <c r="L518" s="431">
        <v>43465</v>
      </c>
      <c r="M518" s="430" t="s">
        <v>22</v>
      </c>
      <c r="N518" s="430" t="s">
        <v>1003</v>
      </c>
      <c r="O518" s="430">
        <v>1</v>
      </c>
      <c r="P518" s="432">
        <v>14</v>
      </c>
      <c r="Q518" s="112"/>
    </row>
    <row r="519" spans="4:17" s="2" customFormat="1" ht="25.5">
      <c r="D519" s="495">
        <v>335</v>
      </c>
      <c r="E519" s="495">
        <v>335</v>
      </c>
      <c r="K519" s="111"/>
      <c r="L519" s="431">
        <v>43466</v>
      </c>
      <c r="M519" s="430" t="s">
        <v>23</v>
      </c>
      <c r="N519" s="430" t="s">
        <v>1003</v>
      </c>
      <c r="O519" s="430">
        <v>7</v>
      </c>
      <c r="P519" s="432">
        <v>105</v>
      </c>
      <c r="Q519" s="112"/>
    </row>
    <row r="520" spans="4:17" s="2" customFormat="1" ht="25.5">
      <c r="D520" s="495">
        <v>336</v>
      </c>
      <c r="E520" s="495">
        <v>336</v>
      </c>
      <c r="K520" s="111"/>
      <c r="L520" s="431">
        <v>43469</v>
      </c>
      <c r="M520" s="430" t="s">
        <v>23</v>
      </c>
      <c r="N520" s="430" t="s">
        <v>594</v>
      </c>
      <c r="O520" s="430">
        <v>4</v>
      </c>
      <c r="P520" s="432">
        <v>60</v>
      </c>
      <c r="Q520" s="112"/>
    </row>
    <row r="521" spans="4:17" s="2" customFormat="1" ht="25.5">
      <c r="D521" s="495">
        <v>337</v>
      </c>
      <c r="E521" s="495">
        <v>337</v>
      </c>
      <c r="K521" s="111"/>
      <c r="L521" s="431">
        <v>43471</v>
      </c>
      <c r="M521" s="430" t="s">
        <v>1002</v>
      </c>
      <c r="N521" s="430" t="s">
        <v>1003</v>
      </c>
      <c r="O521" s="430">
        <v>3</v>
      </c>
      <c r="P521" s="432">
        <v>36</v>
      </c>
      <c r="Q521" s="112"/>
    </row>
    <row r="522" spans="4:17" s="2" customFormat="1" ht="25.5">
      <c r="D522" s="495">
        <v>338</v>
      </c>
      <c r="E522" s="495">
        <v>338</v>
      </c>
      <c r="K522" s="111"/>
      <c r="L522" s="431">
        <v>43474</v>
      </c>
      <c r="M522" s="430" t="s">
        <v>17</v>
      </c>
      <c r="N522" s="430" t="s">
        <v>1007</v>
      </c>
      <c r="O522" s="430">
        <v>2</v>
      </c>
      <c r="P522" s="432">
        <v>26</v>
      </c>
      <c r="Q522" s="112"/>
    </row>
    <row r="523" spans="4:17" s="2" customFormat="1" ht="25.5">
      <c r="D523" s="495">
        <v>339</v>
      </c>
      <c r="E523" s="495">
        <v>339</v>
      </c>
      <c r="K523" s="111"/>
      <c r="L523" s="431">
        <v>43475</v>
      </c>
      <c r="M523" s="430" t="s">
        <v>23</v>
      </c>
      <c r="N523" s="430" t="s">
        <v>1018</v>
      </c>
      <c r="O523" s="430">
        <v>6</v>
      </c>
      <c r="P523" s="432">
        <v>90</v>
      </c>
      <c r="Q523" s="112"/>
    </row>
    <row r="524" spans="4:17" s="2" customFormat="1" ht="25.5">
      <c r="D524" s="495">
        <v>340</v>
      </c>
      <c r="E524" s="495">
        <v>340</v>
      </c>
      <c r="K524" s="111"/>
      <c r="L524" s="431">
        <v>43478</v>
      </c>
      <c r="M524" s="430" t="s">
        <v>22</v>
      </c>
      <c r="N524" s="430" t="s">
        <v>1003</v>
      </c>
      <c r="O524" s="430">
        <v>5</v>
      </c>
      <c r="P524" s="432">
        <v>70</v>
      </c>
      <c r="Q524" s="112"/>
    </row>
    <row r="525" spans="4:17" s="2" customFormat="1" ht="25.5">
      <c r="D525" s="495">
        <v>341</v>
      </c>
      <c r="E525" s="495">
        <v>341</v>
      </c>
      <c r="K525" s="111"/>
      <c r="L525" s="431">
        <v>43481</v>
      </c>
      <c r="M525" s="430" t="s">
        <v>23</v>
      </c>
      <c r="N525" s="430" t="s">
        <v>1003</v>
      </c>
      <c r="O525" s="430">
        <v>7</v>
      </c>
      <c r="P525" s="432">
        <v>105</v>
      </c>
      <c r="Q525" s="112"/>
    </row>
    <row r="526" spans="4:17" s="2" customFormat="1" ht="25.5">
      <c r="D526" s="495">
        <v>342</v>
      </c>
      <c r="E526" s="495">
        <v>342</v>
      </c>
      <c r="K526" s="111"/>
      <c r="L526" s="431">
        <v>43482</v>
      </c>
      <c r="M526" s="430" t="s">
        <v>22</v>
      </c>
      <c r="N526" s="430" t="s">
        <v>1018</v>
      </c>
      <c r="O526" s="430">
        <v>7</v>
      </c>
      <c r="P526" s="432">
        <v>98</v>
      </c>
      <c r="Q526" s="112"/>
    </row>
    <row r="527" spans="4:17" s="2" customFormat="1" ht="25.5">
      <c r="D527" s="495">
        <v>343</v>
      </c>
      <c r="E527" s="495">
        <v>343</v>
      </c>
      <c r="K527" s="111"/>
      <c r="L527" s="431">
        <v>43484</v>
      </c>
      <c r="M527" s="430" t="s">
        <v>22</v>
      </c>
      <c r="N527" s="430" t="s">
        <v>594</v>
      </c>
      <c r="O527" s="430">
        <v>1</v>
      </c>
      <c r="P527" s="432">
        <v>14</v>
      </c>
      <c r="Q527" s="112"/>
    </row>
    <row r="528" spans="4:17" s="2" customFormat="1" ht="25.5">
      <c r="D528" s="495">
        <v>344</v>
      </c>
      <c r="E528" s="495">
        <v>344</v>
      </c>
      <c r="K528" s="111"/>
      <c r="L528" s="431">
        <v>43485</v>
      </c>
      <c r="M528" s="430" t="s">
        <v>17</v>
      </c>
      <c r="N528" s="430" t="s">
        <v>594</v>
      </c>
      <c r="O528" s="430">
        <v>2</v>
      </c>
      <c r="P528" s="432">
        <v>26</v>
      </c>
      <c r="Q528" s="112"/>
    </row>
    <row r="529" spans="4:17" s="2" customFormat="1" ht="25.5">
      <c r="D529" s="495">
        <v>345</v>
      </c>
      <c r="E529" s="495">
        <v>345</v>
      </c>
      <c r="K529" s="111"/>
      <c r="L529" s="431">
        <v>43487</v>
      </c>
      <c r="M529" s="430" t="s">
        <v>22</v>
      </c>
      <c r="N529" s="430" t="s">
        <v>1003</v>
      </c>
      <c r="O529" s="430">
        <v>3</v>
      </c>
      <c r="P529" s="432">
        <v>42</v>
      </c>
      <c r="Q529" s="112"/>
    </row>
    <row r="530" spans="4:17" s="2" customFormat="1" ht="25.5">
      <c r="D530" s="495">
        <v>346</v>
      </c>
      <c r="E530" s="495">
        <v>346</v>
      </c>
      <c r="K530" s="111"/>
      <c r="L530" s="431">
        <v>43488</v>
      </c>
      <c r="M530" s="430" t="s">
        <v>23</v>
      </c>
      <c r="N530" s="430" t="s">
        <v>1003</v>
      </c>
      <c r="O530" s="430">
        <v>7</v>
      </c>
      <c r="P530" s="432">
        <v>105</v>
      </c>
      <c r="Q530" s="112"/>
    </row>
    <row r="531" spans="4:17" s="2" customFormat="1" ht="25.5">
      <c r="D531" s="495">
        <v>347</v>
      </c>
      <c r="E531" s="495">
        <v>347</v>
      </c>
      <c r="K531" s="111"/>
      <c r="L531" s="431">
        <v>43489</v>
      </c>
      <c r="M531" s="430" t="s">
        <v>22</v>
      </c>
      <c r="N531" s="430" t="s">
        <v>1003</v>
      </c>
      <c r="O531" s="430">
        <v>7</v>
      </c>
      <c r="P531" s="432">
        <v>98</v>
      </c>
      <c r="Q531" s="112"/>
    </row>
    <row r="532" spans="4:17" s="2" customFormat="1" ht="25.5">
      <c r="D532" s="495">
        <v>348</v>
      </c>
      <c r="E532" s="495">
        <v>348</v>
      </c>
      <c r="K532" s="111"/>
      <c r="L532" s="431">
        <v>43491</v>
      </c>
      <c r="M532" s="430" t="s">
        <v>22</v>
      </c>
      <c r="N532" s="430" t="s">
        <v>594</v>
      </c>
      <c r="O532" s="430">
        <v>3</v>
      </c>
      <c r="P532" s="432">
        <v>42</v>
      </c>
      <c r="Q532" s="112"/>
    </row>
    <row r="533" spans="4:17" s="2" customFormat="1" ht="25.5">
      <c r="D533" s="495">
        <v>349</v>
      </c>
      <c r="E533" s="495">
        <v>349</v>
      </c>
      <c r="K533" s="111"/>
      <c r="L533" s="431">
        <v>43494</v>
      </c>
      <c r="M533" s="430" t="s">
        <v>17</v>
      </c>
      <c r="N533" s="430" t="s">
        <v>594</v>
      </c>
      <c r="O533" s="430">
        <v>5</v>
      </c>
      <c r="P533" s="432">
        <v>65</v>
      </c>
      <c r="Q533" s="112"/>
    </row>
    <row r="534" spans="4:17" s="2" customFormat="1" ht="25.5">
      <c r="D534" s="495">
        <v>350</v>
      </c>
      <c r="E534" s="495">
        <v>350</v>
      </c>
      <c r="K534" s="111"/>
      <c r="L534" s="431">
        <v>43497</v>
      </c>
      <c r="M534" s="430" t="s">
        <v>22</v>
      </c>
      <c r="N534" s="430" t="s">
        <v>1018</v>
      </c>
      <c r="O534" s="430">
        <v>3</v>
      </c>
      <c r="P534" s="432">
        <v>42</v>
      </c>
      <c r="Q534" s="112"/>
    </row>
    <row r="535" spans="4:17" s="2" customFormat="1" ht="25.5">
      <c r="D535" s="495">
        <v>351</v>
      </c>
      <c r="E535" s="495">
        <v>351</v>
      </c>
      <c r="K535" s="111"/>
      <c r="L535" s="431">
        <v>43499</v>
      </c>
      <c r="M535" s="430" t="s">
        <v>17</v>
      </c>
      <c r="N535" s="430" t="s">
        <v>1018</v>
      </c>
      <c r="O535" s="430">
        <v>4</v>
      </c>
      <c r="P535" s="432">
        <v>52</v>
      </c>
      <c r="Q535" s="112"/>
    </row>
    <row r="536" spans="4:17" s="2" customFormat="1" ht="25.5">
      <c r="D536" s="495">
        <v>352</v>
      </c>
      <c r="E536" s="495">
        <v>352</v>
      </c>
      <c r="K536" s="111"/>
      <c r="L536" s="431">
        <v>43500</v>
      </c>
      <c r="M536" s="430" t="s">
        <v>23</v>
      </c>
      <c r="N536" s="430" t="s">
        <v>1003</v>
      </c>
      <c r="O536" s="430">
        <v>1</v>
      </c>
      <c r="P536" s="432">
        <v>15</v>
      </c>
      <c r="Q536" s="112"/>
    </row>
    <row r="537" spans="4:17" s="2" customFormat="1" ht="25.5">
      <c r="D537" s="495">
        <v>353</v>
      </c>
      <c r="E537" s="495">
        <v>353</v>
      </c>
      <c r="K537" s="111"/>
      <c r="L537" s="431">
        <v>43503</v>
      </c>
      <c r="M537" s="430" t="s">
        <v>23</v>
      </c>
      <c r="N537" s="430" t="s">
        <v>1003</v>
      </c>
      <c r="O537" s="430">
        <v>8</v>
      </c>
      <c r="P537" s="432">
        <v>120</v>
      </c>
      <c r="Q537" s="112"/>
    </row>
    <row r="538" spans="4:17" s="2" customFormat="1" ht="25.5">
      <c r="D538" s="495">
        <v>354</v>
      </c>
      <c r="E538" s="495">
        <v>354</v>
      </c>
      <c r="K538" s="111"/>
      <c r="L538" s="431">
        <v>43506</v>
      </c>
      <c r="M538" s="430" t="s">
        <v>1002</v>
      </c>
      <c r="N538" s="430" t="s">
        <v>594</v>
      </c>
      <c r="O538" s="430">
        <v>7</v>
      </c>
      <c r="P538" s="432">
        <v>84</v>
      </c>
      <c r="Q538" s="112"/>
    </row>
    <row r="539" spans="4:17" s="2" customFormat="1" ht="25.5">
      <c r="D539" s="495">
        <v>355</v>
      </c>
      <c r="E539" s="495">
        <v>355</v>
      </c>
      <c r="K539" s="111"/>
      <c r="L539" s="431">
        <v>43507</v>
      </c>
      <c r="M539" s="430" t="s">
        <v>1002</v>
      </c>
      <c r="N539" s="430" t="s">
        <v>594</v>
      </c>
      <c r="O539" s="430">
        <v>4</v>
      </c>
      <c r="P539" s="432">
        <v>48</v>
      </c>
      <c r="Q539" s="112"/>
    </row>
    <row r="540" spans="4:17" s="2" customFormat="1" ht="25.5">
      <c r="D540" s="495">
        <v>356</v>
      </c>
      <c r="E540" s="495">
        <v>356</v>
      </c>
      <c r="K540" s="111"/>
      <c r="L540" s="431">
        <v>43510</v>
      </c>
      <c r="M540" s="430" t="s">
        <v>23</v>
      </c>
      <c r="N540" s="430" t="s">
        <v>594</v>
      </c>
      <c r="O540" s="430">
        <v>7</v>
      </c>
      <c r="P540" s="432">
        <v>105</v>
      </c>
      <c r="Q540" s="112"/>
    </row>
    <row r="541" spans="4:17" s="2" customFormat="1" ht="25.5">
      <c r="D541" s="495">
        <v>357</v>
      </c>
      <c r="E541" s="495">
        <v>357</v>
      </c>
      <c r="K541" s="111"/>
      <c r="L541" s="431">
        <v>43512</v>
      </c>
      <c r="M541" s="430" t="s">
        <v>17</v>
      </c>
      <c r="N541" s="430" t="s">
        <v>594</v>
      </c>
      <c r="O541" s="430">
        <v>8</v>
      </c>
      <c r="P541" s="432">
        <v>104</v>
      </c>
      <c r="Q541" s="112"/>
    </row>
    <row r="542" spans="4:17" s="2" customFormat="1" ht="25.5">
      <c r="D542" s="495">
        <v>358</v>
      </c>
      <c r="E542" s="495">
        <v>358</v>
      </c>
      <c r="K542" s="111"/>
      <c r="L542" s="431">
        <v>43514</v>
      </c>
      <c r="M542" s="430" t="s">
        <v>17</v>
      </c>
      <c r="N542" s="430" t="s">
        <v>1003</v>
      </c>
      <c r="O542" s="430">
        <v>8</v>
      </c>
      <c r="P542" s="432">
        <v>104</v>
      </c>
      <c r="Q542" s="112"/>
    </row>
    <row r="543" spans="4:17" s="2" customFormat="1" ht="25.5">
      <c r="D543" s="495">
        <v>359</v>
      </c>
      <c r="E543" s="495">
        <v>359</v>
      </c>
      <c r="K543" s="111"/>
      <c r="L543" s="431">
        <v>43517</v>
      </c>
      <c r="M543" s="430" t="s">
        <v>23</v>
      </c>
      <c r="N543" s="430" t="s">
        <v>594</v>
      </c>
      <c r="O543" s="430">
        <v>6</v>
      </c>
      <c r="P543" s="432">
        <v>90</v>
      </c>
      <c r="Q543" s="112"/>
    </row>
    <row r="544" spans="4:17" s="2" customFormat="1" ht="25.5">
      <c r="D544" s="495">
        <v>360</v>
      </c>
      <c r="E544" s="495">
        <v>360</v>
      </c>
      <c r="K544" s="111"/>
      <c r="L544" s="431">
        <v>43520</v>
      </c>
      <c r="M544" s="430" t="s">
        <v>23</v>
      </c>
      <c r="N544" s="430" t="s">
        <v>1003</v>
      </c>
      <c r="O544" s="430">
        <v>5</v>
      </c>
      <c r="P544" s="432">
        <v>75</v>
      </c>
      <c r="Q544" s="112"/>
    </row>
    <row r="545" spans="4:17" s="2" customFormat="1" ht="25.5">
      <c r="D545" s="495">
        <v>361</v>
      </c>
      <c r="E545" s="495">
        <v>361</v>
      </c>
      <c r="K545" s="111"/>
      <c r="L545" s="431">
        <v>43521</v>
      </c>
      <c r="M545" s="430" t="s">
        <v>17</v>
      </c>
      <c r="N545" s="430" t="s">
        <v>1003</v>
      </c>
      <c r="O545" s="430">
        <v>4</v>
      </c>
      <c r="P545" s="432">
        <v>52</v>
      </c>
      <c r="Q545" s="112"/>
    </row>
    <row r="546" spans="4:17" s="2" customFormat="1" ht="25.5">
      <c r="D546" s="495">
        <v>362</v>
      </c>
      <c r="E546" s="495">
        <v>362</v>
      </c>
      <c r="K546" s="111"/>
      <c r="L546" s="431">
        <v>43524</v>
      </c>
      <c r="M546" s="430" t="s">
        <v>22</v>
      </c>
      <c r="N546" s="430" t="s">
        <v>594</v>
      </c>
      <c r="O546" s="430">
        <v>7</v>
      </c>
      <c r="P546" s="432">
        <v>98</v>
      </c>
      <c r="Q546" s="112"/>
    </row>
    <row r="547" spans="4:17" s="2" customFormat="1" ht="25.5">
      <c r="D547" s="495">
        <v>363</v>
      </c>
      <c r="E547" s="495">
        <v>363</v>
      </c>
      <c r="K547" s="111"/>
      <c r="L547" s="431">
        <v>43525</v>
      </c>
      <c r="M547" s="430" t="s">
        <v>22</v>
      </c>
      <c r="N547" s="430" t="s">
        <v>1003</v>
      </c>
      <c r="O547" s="430">
        <v>8</v>
      </c>
      <c r="P547" s="432">
        <v>112</v>
      </c>
      <c r="Q547" s="112"/>
    </row>
    <row r="548" spans="4:17" s="2" customFormat="1" ht="25.5">
      <c r="D548" s="495">
        <v>364</v>
      </c>
      <c r="E548" s="495">
        <v>364</v>
      </c>
      <c r="K548" s="111"/>
      <c r="L548" s="431">
        <v>43528</v>
      </c>
      <c r="M548" s="430" t="s">
        <v>22</v>
      </c>
      <c r="N548" s="430" t="s">
        <v>1007</v>
      </c>
      <c r="O548" s="430">
        <v>8</v>
      </c>
      <c r="P548" s="432">
        <v>112</v>
      </c>
      <c r="Q548" s="112"/>
    </row>
    <row r="549" spans="4:17" s="2" customFormat="1" ht="25.5">
      <c r="D549" s="495">
        <v>365</v>
      </c>
      <c r="E549" s="495">
        <v>365</v>
      </c>
      <c r="K549" s="111"/>
      <c r="L549" s="431">
        <v>43531</v>
      </c>
      <c r="M549" s="430" t="s">
        <v>17</v>
      </c>
      <c r="N549" s="430" t="s">
        <v>594</v>
      </c>
      <c r="O549" s="430">
        <v>2</v>
      </c>
      <c r="P549" s="432">
        <v>26</v>
      </c>
      <c r="Q549" s="112"/>
    </row>
    <row r="550" spans="4:17" s="2" customFormat="1" ht="25.5">
      <c r="D550" s="495">
        <v>366</v>
      </c>
      <c r="E550" s="495">
        <v>366</v>
      </c>
      <c r="K550" s="111"/>
      <c r="L550" s="431">
        <v>43534</v>
      </c>
      <c r="M550" s="430" t="s">
        <v>1002</v>
      </c>
      <c r="N550" s="430" t="s">
        <v>1007</v>
      </c>
      <c r="O550" s="430">
        <v>1</v>
      </c>
      <c r="P550" s="432">
        <v>12</v>
      </c>
      <c r="Q550" s="112"/>
    </row>
    <row r="551" spans="4:17" s="2" customFormat="1" ht="25.5">
      <c r="D551" s="495">
        <v>367</v>
      </c>
      <c r="E551" s="495">
        <v>367</v>
      </c>
      <c r="K551" s="111"/>
      <c r="L551" s="431">
        <v>43536</v>
      </c>
      <c r="M551" s="430" t="s">
        <v>17</v>
      </c>
      <c r="N551" s="430" t="s">
        <v>594</v>
      </c>
      <c r="O551" s="430">
        <v>6</v>
      </c>
      <c r="P551" s="432">
        <v>78</v>
      </c>
      <c r="Q551" s="112"/>
    </row>
    <row r="552" spans="4:17" s="2" customFormat="1" ht="25.5">
      <c r="D552" s="495">
        <v>368</v>
      </c>
      <c r="E552" s="495">
        <v>368</v>
      </c>
      <c r="K552" s="111"/>
      <c r="L552" s="431">
        <v>43537</v>
      </c>
      <c r="M552" s="430" t="s">
        <v>23</v>
      </c>
      <c r="N552" s="430" t="s">
        <v>1003</v>
      </c>
      <c r="O552" s="430">
        <v>1</v>
      </c>
      <c r="P552" s="432">
        <v>15</v>
      </c>
      <c r="Q552" s="112"/>
    </row>
    <row r="553" spans="4:17" s="2" customFormat="1" ht="25.5">
      <c r="D553" s="495">
        <v>369</v>
      </c>
      <c r="E553" s="495">
        <v>369</v>
      </c>
      <c r="K553" s="111"/>
      <c r="L553" s="431">
        <v>43540</v>
      </c>
      <c r="M553" s="430" t="s">
        <v>23</v>
      </c>
      <c r="N553" s="430" t="s">
        <v>1003</v>
      </c>
      <c r="O553" s="430">
        <v>6</v>
      </c>
      <c r="P553" s="432">
        <v>90</v>
      </c>
      <c r="Q553" s="112"/>
    </row>
    <row r="554" spans="4:17" s="2" customFormat="1" ht="25.5">
      <c r="D554" s="495">
        <v>370</v>
      </c>
      <c r="E554" s="495">
        <v>370</v>
      </c>
      <c r="K554" s="111"/>
      <c r="L554" s="431">
        <v>43542</v>
      </c>
      <c r="M554" s="430" t="s">
        <v>17</v>
      </c>
      <c r="N554" s="430" t="s">
        <v>1018</v>
      </c>
      <c r="O554" s="430">
        <v>4</v>
      </c>
      <c r="P554" s="432">
        <v>52</v>
      </c>
      <c r="Q554" s="112"/>
    </row>
    <row r="555" spans="4:17" s="2" customFormat="1" ht="25.5">
      <c r="D555" s="495">
        <v>371</v>
      </c>
      <c r="E555" s="495">
        <v>371</v>
      </c>
      <c r="K555" s="111"/>
      <c r="L555" s="431">
        <v>43543</v>
      </c>
      <c r="M555" s="430" t="s">
        <v>22</v>
      </c>
      <c r="N555" s="430" t="s">
        <v>1003</v>
      </c>
      <c r="O555" s="430">
        <v>8</v>
      </c>
      <c r="P555" s="432">
        <v>112</v>
      </c>
      <c r="Q555" s="112"/>
    </row>
    <row r="556" spans="4:17" s="2" customFormat="1" ht="25.5">
      <c r="D556" s="495">
        <v>372</v>
      </c>
      <c r="E556" s="495">
        <v>372</v>
      </c>
      <c r="K556" s="111"/>
      <c r="L556" s="431">
        <v>43545</v>
      </c>
      <c r="M556" s="430" t="s">
        <v>1002</v>
      </c>
      <c r="N556" s="430" t="s">
        <v>1007</v>
      </c>
      <c r="O556" s="430">
        <v>6</v>
      </c>
      <c r="P556" s="432">
        <v>72</v>
      </c>
      <c r="Q556" s="112"/>
    </row>
    <row r="557" spans="4:17" s="2" customFormat="1" ht="25.5">
      <c r="D557" s="495">
        <v>373</v>
      </c>
      <c r="E557" s="495">
        <v>373</v>
      </c>
      <c r="K557" s="111"/>
      <c r="L557" s="431">
        <v>43547</v>
      </c>
      <c r="M557" s="430" t="s">
        <v>23</v>
      </c>
      <c r="N557" s="430" t="s">
        <v>1007</v>
      </c>
      <c r="O557" s="430">
        <v>3</v>
      </c>
      <c r="P557" s="432">
        <v>45</v>
      </c>
      <c r="Q557" s="112"/>
    </row>
    <row r="558" spans="4:17" s="2" customFormat="1" ht="25.5">
      <c r="D558" s="495">
        <v>374</v>
      </c>
      <c r="E558" s="495">
        <v>374</v>
      </c>
      <c r="K558" s="111"/>
      <c r="L558" s="431">
        <v>43549</v>
      </c>
      <c r="M558" s="430" t="s">
        <v>22</v>
      </c>
      <c r="N558" s="430" t="s">
        <v>594</v>
      </c>
      <c r="O558" s="430">
        <v>1</v>
      </c>
      <c r="P558" s="432">
        <v>14</v>
      </c>
      <c r="Q558" s="112"/>
    </row>
    <row r="559" spans="4:17" s="2" customFormat="1" ht="25.5">
      <c r="D559" s="495">
        <v>375</v>
      </c>
      <c r="E559" s="495">
        <v>375</v>
      </c>
      <c r="K559" s="111"/>
      <c r="L559" s="431">
        <v>43552</v>
      </c>
      <c r="M559" s="430" t="s">
        <v>23</v>
      </c>
      <c r="N559" s="430" t="s">
        <v>1018</v>
      </c>
      <c r="O559" s="430">
        <v>3</v>
      </c>
      <c r="P559" s="432">
        <v>45</v>
      </c>
      <c r="Q559" s="112"/>
    </row>
    <row r="560" spans="4:17" s="2" customFormat="1" ht="25.5">
      <c r="D560" s="495">
        <v>376</v>
      </c>
      <c r="E560" s="495">
        <v>376</v>
      </c>
      <c r="K560" s="111"/>
      <c r="L560" s="431">
        <v>43555</v>
      </c>
      <c r="M560" s="430" t="s">
        <v>17</v>
      </c>
      <c r="N560" s="430" t="s">
        <v>1003</v>
      </c>
      <c r="O560" s="430">
        <v>3</v>
      </c>
      <c r="P560" s="432">
        <v>39</v>
      </c>
      <c r="Q560" s="112"/>
    </row>
    <row r="561" spans="4:17" s="2" customFormat="1" ht="25.5">
      <c r="D561" s="495">
        <v>377</v>
      </c>
      <c r="E561" s="495">
        <v>377</v>
      </c>
      <c r="K561" s="111"/>
      <c r="L561" s="431">
        <v>43557</v>
      </c>
      <c r="M561" s="430" t="s">
        <v>23</v>
      </c>
      <c r="N561" s="430" t="s">
        <v>1003</v>
      </c>
      <c r="O561" s="430">
        <v>4</v>
      </c>
      <c r="P561" s="432">
        <v>60</v>
      </c>
      <c r="Q561" s="112"/>
    </row>
    <row r="562" spans="4:17" s="2" customFormat="1" ht="25.5">
      <c r="D562" s="495">
        <v>378</v>
      </c>
      <c r="E562" s="495">
        <v>378</v>
      </c>
      <c r="K562" s="111"/>
      <c r="L562" s="431">
        <v>43559</v>
      </c>
      <c r="M562" s="430" t="s">
        <v>22</v>
      </c>
      <c r="N562" s="430" t="s">
        <v>594</v>
      </c>
      <c r="O562" s="430">
        <v>7</v>
      </c>
      <c r="P562" s="432">
        <v>98</v>
      </c>
      <c r="Q562" s="112"/>
    </row>
    <row r="563" spans="4:17" s="2" customFormat="1" ht="25.5">
      <c r="D563" s="495">
        <v>379</v>
      </c>
      <c r="E563" s="495">
        <v>379</v>
      </c>
      <c r="K563" s="111"/>
      <c r="L563" s="431">
        <v>43562</v>
      </c>
      <c r="M563" s="430" t="s">
        <v>23</v>
      </c>
      <c r="N563" s="430" t="s">
        <v>594</v>
      </c>
      <c r="O563" s="430">
        <v>8</v>
      </c>
      <c r="P563" s="432">
        <v>120</v>
      </c>
      <c r="Q563" s="112"/>
    </row>
    <row r="564" spans="4:17" s="2" customFormat="1" ht="25.5">
      <c r="D564" s="495">
        <v>380</v>
      </c>
      <c r="E564" s="495">
        <v>380</v>
      </c>
      <c r="K564" s="111"/>
      <c r="L564" s="431">
        <v>43563</v>
      </c>
      <c r="M564" s="430" t="s">
        <v>1002</v>
      </c>
      <c r="N564" s="430" t="s">
        <v>1003</v>
      </c>
      <c r="O564" s="430">
        <v>2</v>
      </c>
      <c r="P564" s="432">
        <v>24</v>
      </c>
      <c r="Q564" s="112"/>
    </row>
    <row r="565" spans="4:17" s="2" customFormat="1" ht="25.5">
      <c r="D565" s="495">
        <v>381</v>
      </c>
      <c r="E565" s="495">
        <v>381</v>
      </c>
      <c r="K565" s="111"/>
      <c r="L565" s="431">
        <v>43566</v>
      </c>
      <c r="M565" s="430" t="s">
        <v>23</v>
      </c>
      <c r="N565" s="430" t="s">
        <v>1003</v>
      </c>
      <c r="O565" s="430">
        <v>2</v>
      </c>
      <c r="P565" s="432">
        <v>30</v>
      </c>
      <c r="Q565" s="112"/>
    </row>
    <row r="566" spans="4:17" s="2" customFormat="1" ht="25.5">
      <c r="D566" s="495">
        <v>382</v>
      </c>
      <c r="E566" s="495">
        <v>382</v>
      </c>
      <c r="K566" s="111"/>
      <c r="L566" s="431">
        <v>43568</v>
      </c>
      <c r="M566" s="430" t="s">
        <v>17</v>
      </c>
      <c r="N566" s="430" t="s">
        <v>1003</v>
      </c>
      <c r="O566" s="430">
        <v>7</v>
      </c>
      <c r="P566" s="432">
        <v>91</v>
      </c>
      <c r="Q566" s="112"/>
    </row>
    <row r="567" spans="4:17" s="2" customFormat="1" ht="25.5">
      <c r="D567" s="495">
        <v>383</v>
      </c>
      <c r="E567" s="495">
        <v>383</v>
      </c>
      <c r="K567" s="111"/>
      <c r="L567" s="431">
        <v>43570</v>
      </c>
      <c r="M567" s="430" t="s">
        <v>23</v>
      </c>
      <c r="N567" s="430" t="s">
        <v>594</v>
      </c>
      <c r="O567" s="430">
        <v>6</v>
      </c>
      <c r="P567" s="432">
        <v>90</v>
      </c>
      <c r="Q567" s="112"/>
    </row>
    <row r="568" spans="4:17" s="2" customFormat="1" ht="25.5">
      <c r="D568" s="495">
        <v>384</v>
      </c>
      <c r="E568" s="495">
        <v>384</v>
      </c>
      <c r="K568" s="111"/>
      <c r="L568" s="431">
        <v>43571</v>
      </c>
      <c r="M568" s="430" t="s">
        <v>1002</v>
      </c>
      <c r="N568" s="430" t="s">
        <v>1018</v>
      </c>
      <c r="O568" s="430">
        <v>8</v>
      </c>
      <c r="P568" s="432">
        <v>96</v>
      </c>
      <c r="Q568" s="112"/>
    </row>
    <row r="569" spans="4:17" s="2" customFormat="1" ht="25.5">
      <c r="D569" s="495">
        <v>385</v>
      </c>
      <c r="E569" s="495">
        <v>385</v>
      </c>
      <c r="K569" s="111"/>
      <c r="L569" s="431">
        <v>43572</v>
      </c>
      <c r="M569" s="430" t="s">
        <v>22</v>
      </c>
      <c r="N569" s="430" t="s">
        <v>594</v>
      </c>
      <c r="O569" s="430">
        <v>6</v>
      </c>
      <c r="P569" s="432">
        <v>84</v>
      </c>
      <c r="Q569" s="112"/>
    </row>
    <row r="570" spans="4:17" s="2" customFormat="1" ht="25.5">
      <c r="D570" s="495">
        <v>386</v>
      </c>
      <c r="E570" s="495">
        <v>386</v>
      </c>
      <c r="K570" s="111"/>
      <c r="L570" s="431">
        <v>43574</v>
      </c>
      <c r="M570" s="430" t="s">
        <v>23</v>
      </c>
      <c r="N570" s="430" t="s">
        <v>594</v>
      </c>
      <c r="O570" s="430">
        <v>8</v>
      </c>
      <c r="P570" s="432">
        <v>120</v>
      </c>
      <c r="Q570" s="112"/>
    </row>
    <row r="571" spans="4:17" s="2" customFormat="1" ht="25.5">
      <c r="D571" s="495">
        <v>387</v>
      </c>
      <c r="E571" s="495">
        <v>387</v>
      </c>
      <c r="K571" s="111"/>
      <c r="L571" s="431">
        <v>43575</v>
      </c>
      <c r="M571" s="430" t="s">
        <v>22</v>
      </c>
      <c r="N571" s="430" t="s">
        <v>1007</v>
      </c>
      <c r="O571" s="430">
        <v>1</v>
      </c>
      <c r="P571" s="432">
        <v>14</v>
      </c>
      <c r="Q571" s="112"/>
    </row>
    <row r="572" spans="4:17" s="2" customFormat="1" ht="25.5">
      <c r="D572" s="495">
        <v>388</v>
      </c>
      <c r="E572" s="495">
        <v>388</v>
      </c>
      <c r="K572" s="111"/>
      <c r="L572" s="431">
        <v>43577</v>
      </c>
      <c r="M572" s="430" t="s">
        <v>23</v>
      </c>
      <c r="N572" s="430" t="s">
        <v>1003</v>
      </c>
      <c r="O572" s="430">
        <v>7</v>
      </c>
      <c r="P572" s="432">
        <v>105</v>
      </c>
      <c r="Q572" s="112"/>
    </row>
    <row r="573" spans="4:17" s="2" customFormat="1" ht="25.5">
      <c r="D573" s="495">
        <v>389</v>
      </c>
      <c r="E573" s="495">
        <v>389</v>
      </c>
      <c r="K573" s="111"/>
      <c r="L573" s="431">
        <v>43578</v>
      </c>
      <c r="M573" s="430" t="s">
        <v>17</v>
      </c>
      <c r="N573" s="430" t="s">
        <v>1003</v>
      </c>
      <c r="O573" s="430">
        <v>5</v>
      </c>
      <c r="P573" s="432">
        <v>65</v>
      </c>
      <c r="Q573" s="112"/>
    </row>
    <row r="574" spans="4:17" s="2" customFormat="1" ht="25.5">
      <c r="D574" s="495">
        <v>390</v>
      </c>
      <c r="E574" s="495">
        <v>390</v>
      </c>
      <c r="K574" s="111"/>
      <c r="L574" s="431">
        <v>43579</v>
      </c>
      <c r="M574" s="430" t="s">
        <v>23</v>
      </c>
      <c r="N574" s="430" t="s">
        <v>1007</v>
      </c>
      <c r="O574" s="430">
        <v>1</v>
      </c>
      <c r="P574" s="432">
        <v>15</v>
      </c>
      <c r="Q574" s="112"/>
    </row>
    <row r="575" spans="4:17" s="2" customFormat="1" ht="25.5">
      <c r="D575" s="495">
        <v>391</v>
      </c>
      <c r="E575" s="495">
        <v>391</v>
      </c>
      <c r="K575" s="111"/>
      <c r="L575" s="431">
        <v>43581</v>
      </c>
      <c r="M575" s="430" t="s">
        <v>23</v>
      </c>
      <c r="N575" s="430" t="s">
        <v>594</v>
      </c>
      <c r="O575" s="430">
        <v>8</v>
      </c>
      <c r="P575" s="432">
        <v>120</v>
      </c>
      <c r="Q575" s="112"/>
    </row>
    <row r="576" spans="4:17" s="2" customFormat="1" ht="25.5">
      <c r="D576" s="495">
        <v>392</v>
      </c>
      <c r="E576" s="495">
        <v>392</v>
      </c>
      <c r="K576" s="111"/>
      <c r="L576" s="431">
        <v>43583</v>
      </c>
      <c r="M576" s="430" t="s">
        <v>17</v>
      </c>
      <c r="N576" s="430" t="s">
        <v>1018</v>
      </c>
      <c r="O576" s="430">
        <v>6</v>
      </c>
      <c r="P576" s="432">
        <v>78</v>
      </c>
      <c r="Q576" s="112"/>
    </row>
    <row r="577" spans="4:17" s="2" customFormat="1" ht="25.5">
      <c r="D577" s="495">
        <v>393</v>
      </c>
      <c r="E577" s="495">
        <v>393</v>
      </c>
      <c r="K577" s="111"/>
      <c r="L577" s="431">
        <v>43584</v>
      </c>
      <c r="M577" s="430" t="s">
        <v>23</v>
      </c>
      <c r="N577" s="430" t="s">
        <v>1003</v>
      </c>
      <c r="O577" s="430">
        <v>6</v>
      </c>
      <c r="P577" s="432">
        <v>90</v>
      </c>
      <c r="Q577" s="112"/>
    </row>
    <row r="578" spans="4:17" s="2" customFormat="1" ht="25.5">
      <c r="D578" s="495">
        <v>394</v>
      </c>
      <c r="E578" s="495">
        <v>394</v>
      </c>
      <c r="K578" s="111"/>
      <c r="L578" s="431">
        <v>43587</v>
      </c>
      <c r="M578" s="430" t="s">
        <v>22</v>
      </c>
      <c r="N578" s="430" t="s">
        <v>1003</v>
      </c>
      <c r="O578" s="430">
        <v>5</v>
      </c>
      <c r="P578" s="432">
        <v>70</v>
      </c>
      <c r="Q578" s="112"/>
    </row>
    <row r="579" spans="4:17" s="2" customFormat="1" ht="25.5">
      <c r="D579" s="495">
        <v>395</v>
      </c>
      <c r="E579" s="495">
        <v>395</v>
      </c>
      <c r="K579" s="111"/>
      <c r="L579" s="431">
        <v>43590</v>
      </c>
      <c r="M579" s="430" t="s">
        <v>23</v>
      </c>
      <c r="N579" s="430" t="s">
        <v>1003</v>
      </c>
      <c r="O579" s="430">
        <v>5</v>
      </c>
      <c r="P579" s="432">
        <v>75</v>
      </c>
      <c r="Q579" s="112"/>
    </row>
    <row r="580" spans="4:17" s="2" customFormat="1" ht="25.5">
      <c r="D580" s="495">
        <v>396</v>
      </c>
      <c r="E580" s="495">
        <v>396</v>
      </c>
      <c r="K580" s="111"/>
      <c r="L580" s="431">
        <v>43591</v>
      </c>
      <c r="M580" s="430" t="s">
        <v>22</v>
      </c>
      <c r="N580" s="430" t="s">
        <v>594</v>
      </c>
      <c r="O580" s="430">
        <v>1</v>
      </c>
      <c r="P580" s="432">
        <v>14</v>
      </c>
      <c r="Q580" s="112"/>
    </row>
    <row r="581" spans="4:17" s="2" customFormat="1" ht="25.5">
      <c r="D581" s="495">
        <v>397</v>
      </c>
      <c r="E581" s="495">
        <v>397</v>
      </c>
      <c r="K581" s="111"/>
      <c r="L581" s="431">
        <v>43592</v>
      </c>
      <c r="M581" s="430" t="s">
        <v>17</v>
      </c>
      <c r="N581" s="430" t="s">
        <v>1003</v>
      </c>
      <c r="O581" s="430">
        <v>7</v>
      </c>
      <c r="P581" s="432">
        <v>91</v>
      </c>
      <c r="Q581" s="112"/>
    </row>
    <row r="582" spans="4:17" s="2" customFormat="1" ht="25.5">
      <c r="D582" s="495">
        <v>398</v>
      </c>
      <c r="E582" s="495">
        <v>398</v>
      </c>
      <c r="K582" s="111"/>
      <c r="L582" s="431">
        <v>43594</v>
      </c>
      <c r="M582" s="430" t="s">
        <v>22</v>
      </c>
      <c r="N582" s="430" t="s">
        <v>1003</v>
      </c>
      <c r="O582" s="430">
        <v>5</v>
      </c>
      <c r="P582" s="432">
        <v>70</v>
      </c>
      <c r="Q582" s="112"/>
    </row>
    <row r="583" spans="4:17" s="2" customFormat="1" ht="25.5">
      <c r="D583" s="495">
        <v>399</v>
      </c>
      <c r="E583" s="495">
        <v>399</v>
      </c>
      <c r="K583" s="111"/>
      <c r="L583" s="431">
        <v>43595</v>
      </c>
      <c r="M583" s="430" t="s">
        <v>17</v>
      </c>
      <c r="N583" s="430" t="s">
        <v>1003</v>
      </c>
      <c r="O583" s="430">
        <v>5</v>
      </c>
      <c r="P583" s="432">
        <v>65</v>
      </c>
      <c r="Q583" s="112"/>
    </row>
    <row r="584" spans="4:17" s="2" customFormat="1" ht="25.5">
      <c r="D584" s="495">
        <v>400</v>
      </c>
      <c r="E584" s="495">
        <v>400</v>
      </c>
      <c r="K584" s="111"/>
      <c r="L584" s="431">
        <v>43596</v>
      </c>
      <c r="M584" s="430" t="s">
        <v>1002</v>
      </c>
      <c r="N584" s="430" t="s">
        <v>594</v>
      </c>
      <c r="O584" s="430">
        <v>5</v>
      </c>
      <c r="P584" s="432">
        <v>60</v>
      </c>
      <c r="Q584" s="112"/>
    </row>
    <row r="585" spans="4:17" s="2" customFormat="1" ht="25.5">
      <c r="D585" s="495">
        <v>401</v>
      </c>
      <c r="E585" s="495">
        <v>401</v>
      </c>
      <c r="K585" s="111"/>
      <c r="L585" s="431">
        <v>43597</v>
      </c>
      <c r="M585" s="430" t="s">
        <v>23</v>
      </c>
      <c r="N585" s="430" t="s">
        <v>1007</v>
      </c>
      <c r="O585" s="430">
        <v>4</v>
      </c>
      <c r="P585" s="432">
        <v>60</v>
      </c>
      <c r="Q585" s="112"/>
    </row>
    <row r="586" spans="4:17" s="2" customFormat="1" ht="25.5">
      <c r="D586" s="495">
        <v>402</v>
      </c>
      <c r="E586" s="495">
        <v>402</v>
      </c>
      <c r="K586" s="111"/>
      <c r="L586" s="431">
        <v>43598</v>
      </c>
      <c r="M586" s="430" t="s">
        <v>1002</v>
      </c>
      <c r="N586" s="430" t="s">
        <v>1003</v>
      </c>
      <c r="O586" s="430">
        <v>6</v>
      </c>
      <c r="P586" s="432">
        <v>72</v>
      </c>
      <c r="Q586" s="112"/>
    </row>
    <row r="587" spans="4:17" s="2" customFormat="1" ht="25.5">
      <c r="D587" s="495">
        <v>403</v>
      </c>
      <c r="E587" s="495">
        <v>403</v>
      </c>
      <c r="K587" s="111"/>
      <c r="L587" s="431">
        <v>43601</v>
      </c>
      <c r="M587" s="430" t="s">
        <v>22</v>
      </c>
      <c r="N587" s="430" t="s">
        <v>1007</v>
      </c>
      <c r="O587" s="430">
        <v>5</v>
      </c>
      <c r="P587" s="432">
        <v>70</v>
      </c>
      <c r="Q587" s="112"/>
    </row>
    <row r="588" spans="4:17" s="2" customFormat="1" ht="25.5">
      <c r="D588" s="495">
        <v>404</v>
      </c>
      <c r="E588" s="495">
        <v>404</v>
      </c>
      <c r="K588" s="111"/>
      <c r="L588" s="431">
        <v>43602</v>
      </c>
      <c r="M588" s="430" t="s">
        <v>23</v>
      </c>
      <c r="N588" s="430" t="s">
        <v>1003</v>
      </c>
      <c r="O588" s="430">
        <v>8</v>
      </c>
      <c r="P588" s="432">
        <v>120</v>
      </c>
      <c r="Q588" s="112"/>
    </row>
    <row r="589" spans="4:17" s="2" customFormat="1" ht="25.5">
      <c r="D589" s="495">
        <v>405</v>
      </c>
      <c r="E589" s="495">
        <v>405</v>
      </c>
      <c r="K589" s="111"/>
      <c r="L589" s="431">
        <v>43604</v>
      </c>
      <c r="M589" s="430" t="s">
        <v>23</v>
      </c>
      <c r="N589" s="430" t="s">
        <v>1003</v>
      </c>
      <c r="O589" s="430">
        <v>5</v>
      </c>
      <c r="P589" s="432">
        <v>75</v>
      </c>
      <c r="Q589" s="112"/>
    </row>
    <row r="590" spans="4:17" s="2" customFormat="1" ht="25.5">
      <c r="D590" s="495">
        <v>406</v>
      </c>
      <c r="E590" s="495">
        <v>406</v>
      </c>
      <c r="K590" s="111"/>
      <c r="L590" s="431">
        <v>43606</v>
      </c>
      <c r="M590" s="430" t="s">
        <v>22</v>
      </c>
      <c r="N590" s="430" t="s">
        <v>1003</v>
      </c>
      <c r="O590" s="430">
        <v>8</v>
      </c>
      <c r="P590" s="432">
        <v>112</v>
      </c>
      <c r="Q590" s="112"/>
    </row>
    <row r="591" spans="4:17" s="2" customFormat="1" ht="25.5">
      <c r="D591" s="495">
        <v>407</v>
      </c>
      <c r="E591" s="495">
        <v>407</v>
      </c>
      <c r="K591" s="111"/>
      <c r="L591" s="431">
        <v>43607</v>
      </c>
      <c r="M591" s="430" t="s">
        <v>1002</v>
      </c>
      <c r="N591" s="430" t="s">
        <v>594</v>
      </c>
      <c r="O591" s="430">
        <v>3</v>
      </c>
      <c r="P591" s="432">
        <v>36</v>
      </c>
      <c r="Q591" s="112"/>
    </row>
    <row r="592" spans="4:17" s="2" customFormat="1" ht="25.5">
      <c r="D592" s="495">
        <v>408</v>
      </c>
      <c r="E592" s="495">
        <v>408</v>
      </c>
      <c r="K592" s="111"/>
      <c r="L592" s="431">
        <v>43608</v>
      </c>
      <c r="M592" s="430" t="s">
        <v>17</v>
      </c>
      <c r="N592" s="430" t="s">
        <v>1018</v>
      </c>
      <c r="O592" s="430">
        <v>2</v>
      </c>
      <c r="P592" s="432">
        <v>26</v>
      </c>
      <c r="Q592" s="112"/>
    </row>
    <row r="593" spans="4:17" s="2" customFormat="1" ht="25.5">
      <c r="D593" s="495">
        <v>409</v>
      </c>
      <c r="E593" s="495">
        <v>409</v>
      </c>
      <c r="K593" s="111"/>
      <c r="L593" s="431">
        <v>43610</v>
      </c>
      <c r="M593" s="430" t="s">
        <v>23</v>
      </c>
      <c r="N593" s="430" t="s">
        <v>594</v>
      </c>
      <c r="O593" s="430">
        <v>3</v>
      </c>
      <c r="P593" s="432">
        <v>45</v>
      </c>
      <c r="Q593" s="112"/>
    </row>
    <row r="594" spans="4:17" s="2" customFormat="1" ht="25.5">
      <c r="D594" s="495">
        <v>410</v>
      </c>
      <c r="E594" s="495">
        <v>410</v>
      </c>
      <c r="K594" s="111"/>
      <c r="L594" s="431">
        <v>43613</v>
      </c>
      <c r="M594" s="430" t="s">
        <v>1002</v>
      </c>
      <c r="N594" s="430" t="s">
        <v>594</v>
      </c>
      <c r="O594" s="430">
        <v>3</v>
      </c>
      <c r="P594" s="432">
        <v>36</v>
      </c>
      <c r="Q594" s="112"/>
    </row>
    <row r="595" spans="4:17" s="2" customFormat="1" ht="25.5">
      <c r="D595" s="495">
        <v>411</v>
      </c>
      <c r="E595" s="495">
        <v>411</v>
      </c>
      <c r="K595" s="111"/>
      <c r="L595" s="431">
        <v>43614</v>
      </c>
      <c r="M595" s="430" t="s">
        <v>23</v>
      </c>
      <c r="N595" s="430" t="s">
        <v>594</v>
      </c>
      <c r="O595" s="430">
        <v>8</v>
      </c>
      <c r="P595" s="432">
        <v>120</v>
      </c>
      <c r="Q595" s="112"/>
    </row>
    <row r="596" spans="4:17" s="2" customFormat="1" ht="25.5">
      <c r="D596" s="495">
        <v>412</v>
      </c>
      <c r="E596" s="495">
        <v>412</v>
      </c>
      <c r="K596" s="111"/>
      <c r="L596" s="431">
        <v>43615</v>
      </c>
      <c r="M596" s="430" t="s">
        <v>23</v>
      </c>
      <c r="N596" s="430" t="s">
        <v>1003</v>
      </c>
      <c r="O596" s="430">
        <v>2</v>
      </c>
      <c r="P596" s="432">
        <v>30</v>
      </c>
      <c r="Q596" s="112"/>
    </row>
    <row r="597" spans="4:17" s="2" customFormat="1" ht="25.5">
      <c r="D597" s="495">
        <v>413</v>
      </c>
      <c r="E597" s="495">
        <v>413</v>
      </c>
      <c r="K597" s="111"/>
      <c r="L597" s="431">
        <v>43618</v>
      </c>
      <c r="M597" s="430" t="s">
        <v>23</v>
      </c>
      <c r="N597" s="430" t="s">
        <v>594</v>
      </c>
      <c r="O597" s="430">
        <v>7</v>
      </c>
      <c r="P597" s="432">
        <v>105</v>
      </c>
      <c r="Q597" s="112"/>
    </row>
    <row r="598" spans="4:17" s="2" customFormat="1" ht="25.5">
      <c r="D598" s="495">
        <v>414</v>
      </c>
      <c r="E598" s="495">
        <v>414</v>
      </c>
      <c r="K598" s="111"/>
      <c r="L598" s="431">
        <v>43621</v>
      </c>
      <c r="M598" s="430" t="s">
        <v>23</v>
      </c>
      <c r="N598" s="430" t="s">
        <v>1003</v>
      </c>
      <c r="O598" s="430">
        <v>4</v>
      </c>
      <c r="P598" s="432">
        <v>60</v>
      </c>
      <c r="Q598" s="112"/>
    </row>
    <row r="599" spans="4:17" s="2" customFormat="1" ht="25.5">
      <c r="D599" s="495">
        <v>415</v>
      </c>
      <c r="E599" s="495">
        <v>415</v>
      </c>
      <c r="K599" s="111"/>
      <c r="L599" s="431">
        <v>43622</v>
      </c>
      <c r="M599" s="430" t="s">
        <v>1002</v>
      </c>
      <c r="N599" s="430" t="s">
        <v>1018</v>
      </c>
      <c r="O599" s="430">
        <v>1</v>
      </c>
      <c r="P599" s="432">
        <v>12</v>
      </c>
      <c r="Q599" s="112"/>
    </row>
    <row r="600" spans="4:17" s="2" customFormat="1" ht="25.5">
      <c r="D600" s="495">
        <v>416</v>
      </c>
      <c r="E600" s="495">
        <v>416</v>
      </c>
      <c r="K600" s="111"/>
      <c r="L600" s="431">
        <v>43625</v>
      </c>
      <c r="M600" s="430" t="s">
        <v>23</v>
      </c>
      <c r="N600" s="430" t="s">
        <v>594</v>
      </c>
      <c r="O600" s="430">
        <v>3</v>
      </c>
      <c r="P600" s="432">
        <v>45</v>
      </c>
      <c r="Q600" s="112"/>
    </row>
    <row r="601" spans="4:17" s="2" customFormat="1" ht="25.5">
      <c r="D601" s="495">
        <v>417</v>
      </c>
      <c r="E601" s="495">
        <v>417</v>
      </c>
      <c r="K601" s="111"/>
      <c r="L601" s="431">
        <v>43628</v>
      </c>
      <c r="M601" s="430" t="s">
        <v>23</v>
      </c>
      <c r="N601" s="430" t="s">
        <v>1003</v>
      </c>
      <c r="O601" s="430">
        <v>7</v>
      </c>
      <c r="P601" s="432">
        <v>105</v>
      </c>
      <c r="Q601" s="112"/>
    </row>
    <row r="602" spans="4:17" s="2" customFormat="1" ht="25.5">
      <c r="D602" s="495">
        <v>418</v>
      </c>
      <c r="E602" s="495">
        <v>418</v>
      </c>
      <c r="K602" s="111"/>
      <c r="L602" s="431">
        <v>43630</v>
      </c>
      <c r="M602" s="430" t="s">
        <v>1002</v>
      </c>
      <c r="N602" s="430" t="s">
        <v>1018</v>
      </c>
      <c r="O602" s="430">
        <v>2</v>
      </c>
      <c r="P602" s="432">
        <v>24</v>
      </c>
      <c r="Q602" s="112"/>
    </row>
    <row r="603" spans="4:17" s="2" customFormat="1" ht="25.5">
      <c r="D603" s="495">
        <v>419</v>
      </c>
      <c r="E603" s="495">
        <v>419</v>
      </c>
      <c r="K603" s="111"/>
      <c r="L603" s="431">
        <v>43633</v>
      </c>
      <c r="M603" s="430" t="s">
        <v>1002</v>
      </c>
      <c r="N603" s="430" t="s">
        <v>594</v>
      </c>
      <c r="O603" s="430">
        <v>3</v>
      </c>
      <c r="P603" s="432">
        <v>36</v>
      </c>
      <c r="Q603" s="112"/>
    </row>
    <row r="604" spans="4:17" s="2" customFormat="1" ht="25.5">
      <c r="D604" s="495">
        <v>420</v>
      </c>
      <c r="E604" s="495">
        <v>420</v>
      </c>
      <c r="K604" s="111"/>
      <c r="L604" s="431">
        <v>43635</v>
      </c>
      <c r="M604" s="430" t="s">
        <v>22</v>
      </c>
      <c r="N604" s="430" t="s">
        <v>594</v>
      </c>
      <c r="O604" s="430">
        <v>7</v>
      </c>
      <c r="P604" s="432">
        <v>98</v>
      </c>
      <c r="Q604" s="112"/>
    </row>
    <row r="605" spans="4:17" s="2" customFormat="1" ht="25.5">
      <c r="D605" s="495">
        <v>421</v>
      </c>
      <c r="E605" s="495">
        <v>421</v>
      </c>
      <c r="K605" s="111"/>
      <c r="L605" s="431">
        <v>43638</v>
      </c>
      <c r="M605" s="430" t="s">
        <v>23</v>
      </c>
      <c r="N605" s="430" t="s">
        <v>594</v>
      </c>
      <c r="O605" s="430">
        <v>7</v>
      </c>
      <c r="P605" s="432">
        <v>105</v>
      </c>
      <c r="Q605" s="112"/>
    </row>
    <row r="606" spans="4:17" s="2" customFormat="1" ht="25.5">
      <c r="D606" s="495">
        <v>422</v>
      </c>
      <c r="E606" s="495">
        <v>422</v>
      </c>
      <c r="K606" s="111"/>
      <c r="L606" s="431">
        <v>43641</v>
      </c>
      <c r="M606" s="430" t="s">
        <v>22</v>
      </c>
      <c r="N606" s="430" t="s">
        <v>1003</v>
      </c>
      <c r="O606" s="430">
        <v>4</v>
      </c>
      <c r="P606" s="432">
        <v>56</v>
      </c>
      <c r="Q606" s="112"/>
    </row>
    <row r="607" spans="4:17" s="2" customFormat="1" ht="25.5">
      <c r="D607" s="495">
        <v>423</v>
      </c>
      <c r="E607" s="495">
        <v>423</v>
      </c>
      <c r="K607" s="111"/>
      <c r="L607" s="431">
        <v>43643</v>
      </c>
      <c r="M607" s="430" t="s">
        <v>17</v>
      </c>
      <c r="N607" s="430" t="s">
        <v>594</v>
      </c>
      <c r="O607" s="430">
        <v>6</v>
      </c>
      <c r="P607" s="432">
        <v>78</v>
      </c>
      <c r="Q607" s="112"/>
    </row>
    <row r="608" spans="4:17" s="2" customFormat="1" ht="25.5">
      <c r="D608" s="495">
        <v>424</v>
      </c>
      <c r="E608" s="495">
        <v>424</v>
      </c>
      <c r="K608" s="111"/>
      <c r="L608" s="431">
        <v>43644</v>
      </c>
      <c r="M608" s="430" t="s">
        <v>17</v>
      </c>
      <c r="N608" s="430" t="s">
        <v>1003</v>
      </c>
      <c r="O608" s="430">
        <v>1</v>
      </c>
      <c r="P608" s="432">
        <v>13</v>
      </c>
      <c r="Q608" s="112"/>
    </row>
    <row r="609" spans="4:17" s="2" customFormat="1" ht="25.5">
      <c r="D609" s="495">
        <v>425</v>
      </c>
      <c r="E609" s="495">
        <v>425</v>
      </c>
      <c r="K609" s="111"/>
      <c r="L609" s="431">
        <v>43645</v>
      </c>
      <c r="M609" s="430" t="s">
        <v>1002</v>
      </c>
      <c r="N609" s="430" t="s">
        <v>1018</v>
      </c>
      <c r="O609" s="430">
        <v>3</v>
      </c>
      <c r="P609" s="432">
        <v>36</v>
      </c>
      <c r="Q609" s="112"/>
    </row>
    <row r="610" spans="4:17" s="2" customFormat="1" ht="25.5">
      <c r="D610" s="495">
        <v>426</v>
      </c>
      <c r="E610" s="495">
        <v>426</v>
      </c>
      <c r="K610" s="111"/>
      <c r="L610" s="431">
        <v>43648</v>
      </c>
      <c r="M610" s="430" t="s">
        <v>17</v>
      </c>
      <c r="N610" s="430" t="s">
        <v>594</v>
      </c>
      <c r="O610" s="430">
        <v>1</v>
      </c>
      <c r="P610" s="432">
        <v>13</v>
      </c>
      <c r="Q610" s="112"/>
    </row>
    <row r="611" spans="4:17" s="2" customFormat="1" ht="25.5">
      <c r="D611" s="495">
        <v>427</v>
      </c>
      <c r="E611" s="495">
        <v>427</v>
      </c>
      <c r="K611" s="111"/>
      <c r="L611" s="431">
        <v>43649</v>
      </c>
      <c r="M611" s="430" t="s">
        <v>23</v>
      </c>
      <c r="N611" s="430" t="s">
        <v>594</v>
      </c>
      <c r="O611" s="430">
        <v>7</v>
      </c>
      <c r="P611" s="432">
        <v>105</v>
      </c>
      <c r="Q611" s="112"/>
    </row>
    <row r="612" spans="4:17" s="2" customFormat="1" ht="25.5">
      <c r="D612" s="495">
        <v>428</v>
      </c>
      <c r="E612" s="495">
        <v>428</v>
      </c>
      <c r="K612" s="111"/>
      <c r="L612" s="431">
        <v>43651</v>
      </c>
      <c r="M612" s="430" t="s">
        <v>17</v>
      </c>
      <c r="N612" s="430" t="s">
        <v>594</v>
      </c>
      <c r="O612" s="430">
        <v>7</v>
      </c>
      <c r="P612" s="432">
        <v>91</v>
      </c>
      <c r="Q612" s="112"/>
    </row>
    <row r="613" spans="4:17" s="2" customFormat="1" ht="25.5">
      <c r="D613" s="495">
        <v>429</v>
      </c>
      <c r="E613" s="495">
        <v>429</v>
      </c>
      <c r="K613" s="111"/>
      <c r="L613" s="431">
        <v>43653</v>
      </c>
      <c r="M613" s="430" t="s">
        <v>23</v>
      </c>
      <c r="N613" s="430" t="s">
        <v>1003</v>
      </c>
      <c r="O613" s="430">
        <v>3</v>
      </c>
      <c r="P613" s="432">
        <v>45</v>
      </c>
      <c r="Q613" s="112"/>
    </row>
    <row r="614" spans="4:17" s="2" customFormat="1" ht="25.5">
      <c r="D614" s="495">
        <v>430</v>
      </c>
      <c r="E614" s="495">
        <v>430</v>
      </c>
      <c r="K614" s="111"/>
      <c r="L614" s="431">
        <v>43655</v>
      </c>
      <c r="M614" s="430" t="s">
        <v>22</v>
      </c>
      <c r="N614" s="430" t="s">
        <v>1003</v>
      </c>
      <c r="O614" s="430">
        <v>1</v>
      </c>
      <c r="P614" s="432">
        <v>14</v>
      </c>
      <c r="Q614" s="112"/>
    </row>
    <row r="615" spans="4:17" s="2" customFormat="1" ht="25.5">
      <c r="D615" s="495">
        <v>431</v>
      </c>
      <c r="E615" s="495">
        <v>431</v>
      </c>
      <c r="K615" s="111"/>
      <c r="L615" s="431">
        <v>43657</v>
      </c>
      <c r="M615" s="430" t="s">
        <v>17</v>
      </c>
      <c r="N615" s="430" t="s">
        <v>1007</v>
      </c>
      <c r="O615" s="430">
        <v>8</v>
      </c>
      <c r="P615" s="432">
        <v>104</v>
      </c>
      <c r="Q615" s="112"/>
    </row>
    <row r="616" spans="4:17" s="2" customFormat="1" ht="25.5">
      <c r="D616" s="495">
        <v>432</v>
      </c>
      <c r="E616" s="495">
        <v>432</v>
      </c>
      <c r="K616" s="111"/>
      <c r="L616" s="431">
        <v>43658</v>
      </c>
      <c r="M616" s="430" t="s">
        <v>1002</v>
      </c>
      <c r="N616" s="430" t="s">
        <v>594</v>
      </c>
      <c r="O616" s="430">
        <v>2</v>
      </c>
      <c r="P616" s="432">
        <v>24</v>
      </c>
      <c r="Q616" s="112"/>
    </row>
    <row r="617" spans="4:17" s="2" customFormat="1" ht="25.5">
      <c r="D617" s="495">
        <v>433</v>
      </c>
      <c r="E617" s="495">
        <v>433</v>
      </c>
      <c r="K617" s="111"/>
      <c r="L617" s="431">
        <v>43661</v>
      </c>
      <c r="M617" s="430" t="s">
        <v>22</v>
      </c>
      <c r="N617" s="430" t="s">
        <v>1003</v>
      </c>
      <c r="O617" s="430">
        <v>7</v>
      </c>
      <c r="P617" s="432">
        <v>98</v>
      </c>
      <c r="Q617" s="112"/>
    </row>
    <row r="618" spans="4:17" s="2" customFormat="1" ht="25.5">
      <c r="D618" s="495">
        <v>434</v>
      </c>
      <c r="E618" s="495">
        <v>434</v>
      </c>
      <c r="K618" s="111"/>
      <c r="L618" s="431">
        <v>43663</v>
      </c>
      <c r="M618" s="430" t="s">
        <v>1002</v>
      </c>
      <c r="N618" s="430" t="s">
        <v>1007</v>
      </c>
      <c r="O618" s="430">
        <v>1</v>
      </c>
      <c r="P618" s="432">
        <v>12</v>
      </c>
      <c r="Q618" s="112"/>
    </row>
    <row r="619" spans="4:17" s="2" customFormat="1" ht="25.5">
      <c r="D619" s="495">
        <v>435</v>
      </c>
      <c r="E619" s="495">
        <v>435</v>
      </c>
      <c r="K619" s="111"/>
      <c r="L619" s="431">
        <v>43665</v>
      </c>
      <c r="M619" s="430" t="s">
        <v>23</v>
      </c>
      <c r="N619" s="430" t="s">
        <v>1018</v>
      </c>
      <c r="O619" s="430">
        <v>7</v>
      </c>
      <c r="P619" s="432">
        <v>105</v>
      </c>
      <c r="Q619" s="112"/>
    </row>
    <row r="620" spans="4:17" s="2" customFormat="1" ht="25.5">
      <c r="D620" s="495">
        <v>436</v>
      </c>
      <c r="E620" s="495">
        <v>436</v>
      </c>
      <c r="K620" s="111"/>
      <c r="L620" s="431">
        <v>43668</v>
      </c>
      <c r="M620" s="430" t="s">
        <v>23</v>
      </c>
      <c r="N620" s="430" t="s">
        <v>1003</v>
      </c>
      <c r="O620" s="430">
        <v>6</v>
      </c>
      <c r="P620" s="432">
        <v>90</v>
      </c>
      <c r="Q620" s="112"/>
    </row>
    <row r="621" spans="4:17" s="2" customFormat="1" ht="25.5">
      <c r="D621" s="495">
        <v>437</v>
      </c>
      <c r="E621" s="495">
        <v>437</v>
      </c>
      <c r="K621" s="111"/>
      <c r="L621" s="431">
        <v>43669</v>
      </c>
      <c r="M621" s="430" t="s">
        <v>23</v>
      </c>
      <c r="N621" s="430" t="s">
        <v>594</v>
      </c>
      <c r="O621" s="430">
        <v>7</v>
      </c>
      <c r="P621" s="432">
        <v>105</v>
      </c>
      <c r="Q621" s="112"/>
    </row>
    <row r="622" spans="4:17" s="2" customFormat="1" ht="25.5">
      <c r="D622" s="495">
        <v>438</v>
      </c>
      <c r="E622" s="495">
        <v>438</v>
      </c>
      <c r="K622" s="111"/>
      <c r="L622" s="431">
        <v>43670</v>
      </c>
      <c r="M622" s="430" t="s">
        <v>23</v>
      </c>
      <c r="N622" s="430" t="s">
        <v>594</v>
      </c>
      <c r="O622" s="430">
        <v>4</v>
      </c>
      <c r="P622" s="432">
        <v>60</v>
      </c>
      <c r="Q622" s="112"/>
    </row>
    <row r="623" spans="4:17" s="2" customFormat="1" ht="25.5">
      <c r="D623" s="495">
        <v>439</v>
      </c>
      <c r="E623" s="495">
        <v>439</v>
      </c>
      <c r="K623" s="111"/>
      <c r="L623" s="431">
        <v>43673</v>
      </c>
      <c r="M623" s="430" t="s">
        <v>23</v>
      </c>
      <c r="N623" s="430" t="s">
        <v>1007</v>
      </c>
      <c r="O623" s="430">
        <v>3</v>
      </c>
      <c r="P623" s="432">
        <v>45</v>
      </c>
      <c r="Q623" s="112"/>
    </row>
    <row r="624" spans="4:17" s="2" customFormat="1" ht="25.5">
      <c r="D624" s="495">
        <v>440</v>
      </c>
      <c r="E624" s="495">
        <v>440</v>
      </c>
      <c r="K624" s="111"/>
      <c r="L624" s="431">
        <v>43676</v>
      </c>
      <c r="M624" s="430" t="s">
        <v>23</v>
      </c>
      <c r="N624" s="430" t="s">
        <v>1007</v>
      </c>
      <c r="O624" s="430">
        <v>6</v>
      </c>
      <c r="P624" s="432">
        <v>90</v>
      </c>
      <c r="Q624" s="112"/>
    </row>
    <row r="625" spans="4:17" s="2" customFormat="1" ht="25.5">
      <c r="D625" s="495">
        <v>441</v>
      </c>
      <c r="E625" s="495">
        <v>441</v>
      </c>
      <c r="K625" s="111"/>
      <c r="L625" s="431">
        <v>43678</v>
      </c>
      <c r="M625" s="430" t="s">
        <v>1002</v>
      </c>
      <c r="N625" s="430" t="s">
        <v>594</v>
      </c>
      <c r="O625" s="430">
        <v>8</v>
      </c>
      <c r="P625" s="432">
        <v>96</v>
      </c>
      <c r="Q625" s="112"/>
    </row>
    <row r="626" spans="4:17" s="2" customFormat="1" ht="25.5">
      <c r="D626" s="495">
        <v>442</v>
      </c>
      <c r="E626" s="495">
        <v>442</v>
      </c>
      <c r="K626" s="111"/>
      <c r="L626" s="431">
        <v>43680</v>
      </c>
      <c r="M626" s="430" t="s">
        <v>17</v>
      </c>
      <c r="N626" s="430" t="s">
        <v>1007</v>
      </c>
      <c r="O626" s="430">
        <v>6</v>
      </c>
      <c r="P626" s="432">
        <v>78</v>
      </c>
      <c r="Q626" s="112"/>
    </row>
    <row r="627" spans="4:17" s="2" customFormat="1" ht="25.5">
      <c r="D627" s="495">
        <v>443</v>
      </c>
      <c r="E627" s="495">
        <v>443</v>
      </c>
      <c r="L627" s="114"/>
      <c r="M627" s="114"/>
      <c r="N627" s="114"/>
      <c r="O627" s="114"/>
      <c r="P627" s="114"/>
    </row>
    <row r="628" spans="4:17" s="2" customFormat="1" ht="25.5">
      <c r="D628" s="495">
        <v>444</v>
      </c>
      <c r="E628" s="495">
        <v>444</v>
      </c>
    </row>
    <row r="629" spans="4:17" s="2" customFormat="1" ht="25.5">
      <c r="D629" s="495">
        <v>445</v>
      </c>
      <c r="E629" s="495">
        <v>445</v>
      </c>
    </row>
    <row r="630" spans="4:17" s="2" customFormat="1" ht="25.5">
      <c r="D630" s="495">
        <v>446</v>
      </c>
      <c r="E630" s="495">
        <v>446</v>
      </c>
    </row>
    <row r="631" spans="4:17" s="2" customFormat="1" ht="25.5">
      <c r="D631" s="495">
        <v>447</v>
      </c>
      <c r="E631" s="495">
        <v>447</v>
      </c>
    </row>
    <row r="632" spans="4:17" s="2" customFormat="1" ht="25.5">
      <c r="D632" s="495">
        <v>448</v>
      </c>
      <c r="E632" s="495">
        <v>448</v>
      </c>
    </row>
    <row r="633" spans="4:17" s="2" customFormat="1" ht="25.5">
      <c r="D633" s="495">
        <v>449</v>
      </c>
      <c r="E633" s="495">
        <v>449</v>
      </c>
    </row>
    <row r="634" spans="4:17" s="2" customFormat="1" ht="25.5">
      <c r="D634" s="495">
        <v>450</v>
      </c>
      <c r="E634" s="495">
        <v>450</v>
      </c>
    </row>
    <row r="635" spans="4:17" s="2" customFormat="1" ht="25.5">
      <c r="D635" s="495">
        <v>451</v>
      </c>
      <c r="E635" s="495">
        <v>451</v>
      </c>
    </row>
    <row r="636" spans="4:17" s="2" customFormat="1" ht="25.5">
      <c r="D636" s="495">
        <v>452</v>
      </c>
      <c r="E636" s="495">
        <v>452</v>
      </c>
    </row>
    <row r="637" spans="4:17" s="2" customFormat="1" ht="25.5">
      <c r="D637" s="495">
        <v>453</v>
      </c>
      <c r="E637" s="495">
        <v>453</v>
      </c>
    </row>
    <row r="638" spans="4:17" s="2" customFormat="1" ht="25.5">
      <c r="D638" s="495">
        <v>454</v>
      </c>
      <c r="E638" s="495">
        <v>454</v>
      </c>
    </row>
    <row r="639" spans="4:17" s="2" customFormat="1" ht="25.5">
      <c r="D639" s="495">
        <v>455</v>
      </c>
      <c r="E639" s="495">
        <v>455</v>
      </c>
    </row>
    <row r="640" spans="4:17" s="2" customFormat="1" ht="25.5">
      <c r="D640" s="495">
        <v>456</v>
      </c>
      <c r="E640" s="495">
        <v>456</v>
      </c>
    </row>
    <row r="641" spans="4:5" s="2" customFormat="1" ht="25.5">
      <c r="D641" s="495">
        <v>457</v>
      </c>
      <c r="E641" s="495">
        <v>457</v>
      </c>
    </row>
    <row r="642" spans="4:5" s="2" customFormat="1" ht="25.5">
      <c r="D642" s="495">
        <v>458</v>
      </c>
      <c r="E642" s="495">
        <v>458</v>
      </c>
    </row>
    <row r="643" spans="4:5" s="2" customFormat="1" ht="25.5">
      <c r="D643" s="495">
        <v>459</v>
      </c>
      <c r="E643" s="495">
        <v>459</v>
      </c>
    </row>
    <row r="644" spans="4:5" s="2" customFormat="1" ht="25.5">
      <c r="D644" s="495">
        <v>460</v>
      </c>
      <c r="E644" s="495">
        <v>460</v>
      </c>
    </row>
    <row r="645" spans="4:5" s="2" customFormat="1" ht="25.5">
      <c r="D645" s="495">
        <v>461</v>
      </c>
      <c r="E645" s="495">
        <v>461</v>
      </c>
    </row>
    <row r="646" spans="4:5" s="2" customFormat="1" ht="25.5">
      <c r="D646" s="495">
        <v>462</v>
      </c>
      <c r="E646" s="495">
        <v>462</v>
      </c>
    </row>
    <row r="647" spans="4:5" s="2" customFormat="1" ht="25.5">
      <c r="D647" s="495">
        <v>463</v>
      </c>
      <c r="E647" s="495">
        <v>463</v>
      </c>
    </row>
    <row r="648" spans="4:5" s="2" customFormat="1" ht="25.5">
      <c r="D648" s="495">
        <v>464</v>
      </c>
      <c r="E648" s="495">
        <v>464</v>
      </c>
    </row>
    <row r="649" spans="4:5" s="2" customFormat="1" ht="25.5">
      <c r="D649" s="495">
        <v>465</v>
      </c>
      <c r="E649" s="495">
        <v>465</v>
      </c>
    </row>
    <row r="650" spans="4:5" s="2" customFormat="1" ht="25.5">
      <c r="D650" s="495">
        <v>466</v>
      </c>
      <c r="E650" s="495">
        <v>466</v>
      </c>
    </row>
    <row r="651" spans="4:5" s="2" customFormat="1" ht="25.5">
      <c r="D651" s="495">
        <v>467</v>
      </c>
      <c r="E651" s="495">
        <v>467</v>
      </c>
    </row>
    <row r="652" spans="4:5" s="2" customFormat="1" ht="25.5">
      <c r="D652" s="495">
        <v>468</v>
      </c>
      <c r="E652" s="495">
        <v>468</v>
      </c>
    </row>
    <row r="653" spans="4:5" s="2" customFormat="1" ht="25.5">
      <c r="D653" s="495">
        <v>469</v>
      </c>
      <c r="E653" s="495">
        <v>469</v>
      </c>
    </row>
    <row r="654" spans="4:5" s="2" customFormat="1" ht="25.5">
      <c r="D654" s="495">
        <v>470</v>
      </c>
      <c r="E654" s="495">
        <v>470</v>
      </c>
    </row>
    <row r="655" spans="4:5" s="2" customFormat="1" ht="25.5">
      <c r="D655" s="495">
        <v>471</v>
      </c>
      <c r="E655" s="495">
        <v>471</v>
      </c>
    </row>
    <row r="656" spans="4:5" s="2" customFormat="1" ht="25.5">
      <c r="D656" s="495">
        <v>472</v>
      </c>
      <c r="E656" s="495">
        <v>472</v>
      </c>
    </row>
    <row r="657" spans="4:5" s="2" customFormat="1" ht="25.5">
      <c r="D657" s="495">
        <v>473</v>
      </c>
      <c r="E657" s="495">
        <v>473</v>
      </c>
    </row>
    <row r="658" spans="4:5" s="2" customFormat="1" ht="25.5">
      <c r="D658" s="495">
        <v>474</v>
      </c>
      <c r="E658" s="495">
        <v>474</v>
      </c>
    </row>
    <row r="659" spans="4:5" s="2" customFormat="1" ht="25.5">
      <c r="D659" s="495">
        <v>475</v>
      </c>
      <c r="E659" s="495">
        <v>475</v>
      </c>
    </row>
    <row r="660" spans="4:5" s="2" customFormat="1" ht="25.5">
      <c r="D660" s="495">
        <v>476</v>
      </c>
      <c r="E660" s="495">
        <v>476</v>
      </c>
    </row>
    <row r="661" spans="4:5" s="2" customFormat="1" ht="25.5">
      <c r="D661" s="495">
        <v>477</v>
      </c>
      <c r="E661" s="495">
        <v>477</v>
      </c>
    </row>
    <row r="662" spans="4:5" s="2" customFormat="1" ht="25.5">
      <c r="D662" s="495">
        <v>478</v>
      </c>
      <c r="E662" s="495">
        <v>478</v>
      </c>
    </row>
    <row r="663" spans="4:5" s="2" customFormat="1" ht="25.5">
      <c r="D663" s="495">
        <v>479</v>
      </c>
      <c r="E663" s="495">
        <v>479</v>
      </c>
    </row>
    <row r="664" spans="4:5" s="2" customFormat="1" ht="25.5">
      <c r="D664" s="495">
        <v>480</v>
      </c>
      <c r="E664" s="495">
        <v>480</v>
      </c>
    </row>
    <row r="665" spans="4:5" s="2" customFormat="1" ht="25.5">
      <c r="D665" s="495">
        <v>481</v>
      </c>
      <c r="E665" s="495">
        <v>481</v>
      </c>
    </row>
    <row r="666" spans="4:5" s="2" customFormat="1" ht="25.5">
      <c r="D666" s="495">
        <v>482</v>
      </c>
      <c r="E666" s="495">
        <v>482</v>
      </c>
    </row>
    <row r="667" spans="4:5" s="2" customFormat="1" ht="25.5">
      <c r="D667" s="495">
        <v>483</v>
      </c>
      <c r="E667" s="495">
        <v>483</v>
      </c>
    </row>
    <row r="668" spans="4:5" s="2" customFormat="1" ht="25.5">
      <c r="D668" s="495">
        <v>484</v>
      </c>
      <c r="E668" s="495">
        <v>484</v>
      </c>
    </row>
    <row r="669" spans="4:5" s="2" customFormat="1" ht="25.5">
      <c r="D669" s="495">
        <v>485</v>
      </c>
      <c r="E669" s="495">
        <v>485</v>
      </c>
    </row>
    <row r="670" spans="4:5" s="2" customFormat="1" ht="25.5">
      <c r="D670" s="495">
        <v>486</v>
      </c>
      <c r="E670" s="495">
        <v>486</v>
      </c>
    </row>
    <row r="671" spans="4:5" s="2" customFormat="1" ht="25.5">
      <c r="D671" s="495">
        <v>487</v>
      </c>
      <c r="E671" s="495">
        <v>487</v>
      </c>
    </row>
    <row r="672" spans="4:5" s="2" customFormat="1" ht="25.5">
      <c r="D672" s="495">
        <v>488</v>
      </c>
      <c r="E672" s="495">
        <v>488</v>
      </c>
    </row>
    <row r="673" spans="4:5" s="2" customFormat="1" ht="25.5">
      <c r="D673" s="495">
        <v>489</v>
      </c>
      <c r="E673" s="495">
        <v>489</v>
      </c>
    </row>
    <row r="674" spans="4:5" s="2" customFormat="1" ht="25.5">
      <c r="D674" s="495">
        <v>490</v>
      </c>
      <c r="E674" s="495">
        <v>490</v>
      </c>
    </row>
    <row r="675" spans="4:5" s="2" customFormat="1" ht="25.5">
      <c r="D675" s="495">
        <v>491</v>
      </c>
      <c r="E675" s="495">
        <v>491</v>
      </c>
    </row>
    <row r="676" spans="4:5" s="2" customFormat="1" ht="25.5">
      <c r="D676" s="495">
        <v>492</v>
      </c>
      <c r="E676" s="495">
        <v>492</v>
      </c>
    </row>
    <row r="677" spans="4:5" s="2" customFormat="1" ht="25.5">
      <c r="D677" s="495">
        <v>493</v>
      </c>
      <c r="E677" s="495">
        <v>493</v>
      </c>
    </row>
    <row r="678" spans="4:5" s="2" customFormat="1" ht="25.5">
      <c r="D678" s="495">
        <v>494</v>
      </c>
      <c r="E678" s="495">
        <v>494</v>
      </c>
    </row>
    <row r="679" spans="4:5" s="2" customFormat="1" ht="25.5">
      <c r="D679" s="495">
        <v>495</v>
      </c>
      <c r="E679" s="495">
        <v>495</v>
      </c>
    </row>
    <row r="680" spans="4:5" s="2" customFormat="1" ht="25.5">
      <c r="D680" s="495">
        <v>496</v>
      </c>
      <c r="E680" s="495">
        <v>496</v>
      </c>
    </row>
    <row r="681" spans="4:5" s="2" customFormat="1" ht="25.5">
      <c r="D681" s="495">
        <v>497</v>
      </c>
      <c r="E681" s="495">
        <v>497</v>
      </c>
    </row>
    <row r="682" spans="4:5" s="2" customFormat="1" ht="25.5">
      <c r="D682" s="495">
        <v>498</v>
      </c>
      <c r="E682" s="495">
        <v>498</v>
      </c>
    </row>
    <row r="683" spans="4:5" s="2" customFormat="1" ht="25.5">
      <c r="D683" s="495">
        <v>499</v>
      </c>
      <c r="E683" s="495">
        <v>499</v>
      </c>
    </row>
    <row r="684" spans="4:5" s="2" customFormat="1" ht="25.5">
      <c r="D684" s="495">
        <v>500</v>
      </c>
      <c r="E684" s="495">
        <v>500</v>
      </c>
    </row>
    <row r="685" spans="4:5" s="2" customFormat="1" ht="25.5">
      <c r="D685" s="495">
        <v>501</v>
      </c>
      <c r="E685" s="495">
        <v>501</v>
      </c>
    </row>
    <row r="686" spans="4:5" s="2" customFormat="1" ht="25.5">
      <c r="D686" s="495">
        <v>502</v>
      </c>
      <c r="E686" s="495">
        <v>502</v>
      </c>
    </row>
    <row r="687" spans="4:5" s="2" customFormat="1" ht="25.5">
      <c r="D687" s="495">
        <v>503</v>
      </c>
      <c r="E687" s="495">
        <v>503</v>
      </c>
    </row>
    <row r="688" spans="4:5" s="2" customFormat="1" ht="25.5">
      <c r="D688" s="495">
        <v>504</v>
      </c>
      <c r="E688" s="495">
        <v>504</v>
      </c>
    </row>
    <row r="689" spans="4:5" s="2" customFormat="1" ht="25.5">
      <c r="D689" s="495">
        <v>505</v>
      </c>
      <c r="E689" s="495">
        <v>505</v>
      </c>
    </row>
    <row r="690" spans="4:5" s="2" customFormat="1" ht="25.5">
      <c r="D690" s="495">
        <v>506</v>
      </c>
      <c r="E690" s="495">
        <v>506</v>
      </c>
    </row>
    <row r="691" spans="4:5" s="2" customFormat="1" ht="25.5">
      <c r="D691" s="495">
        <v>507</v>
      </c>
      <c r="E691" s="495">
        <v>507</v>
      </c>
    </row>
    <row r="692" spans="4:5" s="2" customFormat="1" ht="25.5">
      <c r="D692" s="495">
        <v>508</v>
      </c>
      <c r="E692" s="495">
        <v>508</v>
      </c>
    </row>
    <row r="693" spans="4:5" s="2" customFormat="1" ht="25.5">
      <c r="D693" s="495">
        <v>509</v>
      </c>
      <c r="E693" s="495">
        <v>509</v>
      </c>
    </row>
    <row r="694" spans="4:5" s="2" customFormat="1" ht="25.5">
      <c r="D694" s="495">
        <v>510</v>
      </c>
      <c r="E694" s="495">
        <v>510</v>
      </c>
    </row>
    <row r="695" spans="4:5" s="2" customFormat="1" ht="25.5">
      <c r="D695" s="495">
        <v>511</v>
      </c>
      <c r="E695" s="495">
        <v>511</v>
      </c>
    </row>
    <row r="696" spans="4:5" s="2" customFormat="1" ht="25.5">
      <c r="D696" s="495">
        <v>512</v>
      </c>
      <c r="E696" s="495">
        <v>512</v>
      </c>
    </row>
    <row r="697" spans="4:5" s="2" customFormat="1" ht="25.5">
      <c r="D697" s="495">
        <v>513</v>
      </c>
      <c r="E697" s="495">
        <v>513</v>
      </c>
    </row>
    <row r="698" spans="4:5" s="2" customFormat="1" ht="25.5">
      <c r="D698" s="495">
        <v>514</v>
      </c>
      <c r="E698" s="495">
        <v>514</v>
      </c>
    </row>
    <row r="699" spans="4:5" s="2" customFormat="1" ht="25.5">
      <c r="D699" s="495">
        <v>515</v>
      </c>
      <c r="E699" s="495">
        <v>515</v>
      </c>
    </row>
    <row r="700" spans="4:5" s="2" customFormat="1" ht="25.5">
      <c r="D700" s="495">
        <v>516</v>
      </c>
      <c r="E700" s="495">
        <v>516</v>
      </c>
    </row>
    <row r="701" spans="4:5" s="2" customFormat="1" ht="25.5">
      <c r="D701" s="495">
        <v>517</v>
      </c>
      <c r="E701" s="495">
        <v>517</v>
      </c>
    </row>
    <row r="702" spans="4:5" s="2" customFormat="1" ht="25.5">
      <c r="D702" s="495">
        <v>518</v>
      </c>
      <c r="E702" s="495">
        <v>518</v>
      </c>
    </row>
    <row r="703" spans="4:5" s="2" customFormat="1" ht="25.5">
      <c r="D703" s="495">
        <v>519</v>
      </c>
      <c r="E703" s="495">
        <v>519</v>
      </c>
    </row>
    <row r="704" spans="4:5" s="2" customFormat="1" ht="25.5">
      <c r="D704" s="495">
        <v>520</v>
      </c>
      <c r="E704" s="495">
        <v>520</v>
      </c>
    </row>
    <row r="705" spans="4:5" s="2" customFormat="1" ht="25.5">
      <c r="D705" s="495">
        <v>521</v>
      </c>
      <c r="E705" s="495">
        <v>521</v>
      </c>
    </row>
    <row r="706" spans="4:5" s="2" customFormat="1" ht="25.5">
      <c r="D706" s="495">
        <v>522</v>
      </c>
      <c r="E706" s="495">
        <v>522</v>
      </c>
    </row>
    <row r="707" spans="4:5" s="2" customFormat="1" ht="25.5">
      <c r="D707" s="495">
        <v>523</v>
      </c>
      <c r="E707" s="495">
        <v>523</v>
      </c>
    </row>
    <row r="708" spans="4:5" s="2" customFormat="1" ht="25.5">
      <c r="D708" s="495">
        <v>524</v>
      </c>
      <c r="E708" s="495">
        <v>524</v>
      </c>
    </row>
    <row r="709" spans="4:5" s="2" customFormat="1" ht="25.5">
      <c r="D709" s="495">
        <v>525</v>
      </c>
      <c r="E709" s="495">
        <v>525</v>
      </c>
    </row>
    <row r="710" spans="4:5" s="2" customFormat="1" ht="25.5">
      <c r="D710" s="495">
        <v>526</v>
      </c>
      <c r="E710" s="495">
        <v>526</v>
      </c>
    </row>
    <row r="711" spans="4:5" s="2" customFormat="1" ht="25.5">
      <c r="D711" s="495">
        <v>527</v>
      </c>
      <c r="E711" s="495">
        <v>527</v>
      </c>
    </row>
    <row r="712" spans="4:5" s="2" customFormat="1" ht="25.5">
      <c r="D712" s="495">
        <v>528</v>
      </c>
      <c r="E712" s="495">
        <v>528</v>
      </c>
    </row>
    <row r="713" spans="4:5" s="2" customFormat="1" ht="25.5">
      <c r="D713" s="495">
        <v>529</v>
      </c>
      <c r="E713" s="495">
        <v>529</v>
      </c>
    </row>
    <row r="714" spans="4:5" s="2" customFormat="1" ht="25.5">
      <c r="D714" s="495">
        <v>530</v>
      </c>
      <c r="E714" s="495">
        <v>530</v>
      </c>
    </row>
    <row r="715" spans="4:5" s="2" customFormat="1" ht="25.5">
      <c r="D715" s="495">
        <v>531</v>
      </c>
      <c r="E715" s="495">
        <v>531</v>
      </c>
    </row>
    <row r="716" spans="4:5" s="2" customFormat="1" ht="25.5">
      <c r="D716" s="495">
        <v>532</v>
      </c>
      <c r="E716" s="495">
        <v>532</v>
      </c>
    </row>
    <row r="717" spans="4:5" s="2" customFormat="1" ht="25.5">
      <c r="D717" s="495">
        <v>533</v>
      </c>
      <c r="E717" s="495">
        <v>533</v>
      </c>
    </row>
    <row r="718" spans="4:5" s="2" customFormat="1" ht="25.5">
      <c r="D718" s="495">
        <v>534</v>
      </c>
      <c r="E718" s="495">
        <v>534</v>
      </c>
    </row>
    <row r="719" spans="4:5" s="2" customFormat="1" ht="25.5">
      <c r="D719" s="495">
        <v>535</v>
      </c>
      <c r="E719" s="495">
        <v>535</v>
      </c>
    </row>
    <row r="720" spans="4:5" s="2" customFormat="1" ht="25.5">
      <c r="D720" s="495">
        <v>536</v>
      </c>
      <c r="E720" s="495">
        <v>536</v>
      </c>
    </row>
    <row r="721" spans="4:5" s="2" customFormat="1" ht="25.5">
      <c r="D721" s="495">
        <v>537</v>
      </c>
      <c r="E721" s="495">
        <v>537</v>
      </c>
    </row>
    <row r="722" spans="4:5" s="2" customFormat="1" ht="25.5">
      <c r="D722" s="495">
        <v>538</v>
      </c>
      <c r="E722" s="495">
        <v>538</v>
      </c>
    </row>
    <row r="723" spans="4:5" s="2" customFormat="1" ht="25.5">
      <c r="D723" s="495">
        <v>539</v>
      </c>
      <c r="E723" s="495">
        <v>539</v>
      </c>
    </row>
    <row r="724" spans="4:5" s="2" customFormat="1" ht="25.5">
      <c r="D724" s="495">
        <v>540</v>
      </c>
      <c r="E724" s="495">
        <v>540</v>
      </c>
    </row>
    <row r="725" spans="4:5" s="2" customFormat="1" ht="25.5">
      <c r="D725" s="495">
        <v>541</v>
      </c>
      <c r="E725" s="495">
        <v>541</v>
      </c>
    </row>
    <row r="726" spans="4:5" s="2" customFormat="1" ht="25.5">
      <c r="D726" s="495">
        <v>542</v>
      </c>
      <c r="E726" s="495">
        <v>542</v>
      </c>
    </row>
    <row r="727" spans="4:5" s="2" customFormat="1" ht="25.5">
      <c r="D727" s="495">
        <v>543</v>
      </c>
      <c r="E727" s="495">
        <v>543</v>
      </c>
    </row>
    <row r="728" spans="4:5" s="2" customFormat="1" ht="25.5">
      <c r="D728" s="495">
        <v>544</v>
      </c>
      <c r="E728" s="495">
        <v>544</v>
      </c>
    </row>
    <row r="729" spans="4:5" s="2" customFormat="1" ht="25.5">
      <c r="D729" s="495">
        <v>545</v>
      </c>
      <c r="E729" s="495">
        <v>545</v>
      </c>
    </row>
    <row r="730" spans="4:5" s="2" customFormat="1" ht="25.5">
      <c r="D730" s="495">
        <v>546</v>
      </c>
      <c r="E730" s="495">
        <v>546</v>
      </c>
    </row>
    <row r="731" spans="4:5" s="2" customFormat="1" ht="25.5">
      <c r="D731" s="495">
        <v>547</v>
      </c>
      <c r="E731" s="495">
        <v>547</v>
      </c>
    </row>
    <row r="732" spans="4:5" s="2" customFormat="1" ht="25.5">
      <c r="D732" s="495">
        <v>548</v>
      </c>
      <c r="E732" s="495">
        <v>548</v>
      </c>
    </row>
    <row r="733" spans="4:5" s="2" customFormat="1" ht="25.5">
      <c r="D733" s="495">
        <v>549</v>
      </c>
      <c r="E733" s="495">
        <v>549</v>
      </c>
    </row>
    <row r="734" spans="4:5" s="2" customFormat="1" ht="25.5">
      <c r="D734" s="495">
        <v>550</v>
      </c>
      <c r="E734" s="495">
        <v>550</v>
      </c>
    </row>
    <row r="735" spans="4:5" s="2" customFormat="1" ht="25.5">
      <c r="D735" s="495">
        <v>551</v>
      </c>
      <c r="E735" s="495">
        <v>551</v>
      </c>
    </row>
    <row r="736" spans="4:5" s="2" customFormat="1" ht="25.5">
      <c r="D736" s="495">
        <v>552</v>
      </c>
      <c r="E736" s="495">
        <v>552</v>
      </c>
    </row>
    <row r="737" spans="4:5" s="2" customFormat="1" ht="25.5">
      <c r="D737" s="495">
        <v>553</v>
      </c>
      <c r="E737" s="495">
        <v>553</v>
      </c>
    </row>
    <row r="738" spans="4:5" s="2" customFormat="1" ht="25.5">
      <c r="D738" s="495">
        <v>554</v>
      </c>
      <c r="E738" s="495">
        <v>554</v>
      </c>
    </row>
    <row r="739" spans="4:5" s="2" customFormat="1" ht="25.5">
      <c r="D739" s="495">
        <v>555</v>
      </c>
      <c r="E739" s="495">
        <v>555</v>
      </c>
    </row>
    <row r="740" spans="4:5" s="2" customFormat="1" ht="25.5">
      <c r="D740" s="495">
        <v>556</v>
      </c>
      <c r="E740" s="495">
        <v>556</v>
      </c>
    </row>
    <row r="741" spans="4:5" s="2" customFormat="1" ht="25.5">
      <c r="D741" s="495">
        <v>557</v>
      </c>
      <c r="E741" s="495">
        <v>557</v>
      </c>
    </row>
    <row r="742" spans="4:5" s="2" customFormat="1" ht="25.5">
      <c r="D742" s="495">
        <v>558</v>
      </c>
      <c r="E742" s="495">
        <v>558</v>
      </c>
    </row>
    <row r="743" spans="4:5" s="2" customFormat="1" ht="25.5">
      <c r="D743" s="495">
        <v>559</v>
      </c>
      <c r="E743" s="495">
        <v>559</v>
      </c>
    </row>
    <row r="744" spans="4:5" s="2" customFormat="1" ht="25.5">
      <c r="D744" s="495">
        <v>560</v>
      </c>
      <c r="E744" s="495">
        <v>560</v>
      </c>
    </row>
    <row r="745" spans="4:5" s="2" customFormat="1" ht="25.5">
      <c r="D745" s="495">
        <v>561</v>
      </c>
      <c r="E745" s="495">
        <v>561</v>
      </c>
    </row>
    <row r="746" spans="4:5" s="2" customFormat="1" ht="25.5">
      <c r="D746" s="495">
        <v>562</v>
      </c>
      <c r="E746" s="495">
        <v>562</v>
      </c>
    </row>
    <row r="747" spans="4:5" s="2" customFormat="1" ht="25.5">
      <c r="D747" s="495">
        <v>563</v>
      </c>
      <c r="E747" s="495">
        <v>563</v>
      </c>
    </row>
    <row r="748" spans="4:5" s="2" customFormat="1" ht="25.5">
      <c r="D748" s="495">
        <v>564</v>
      </c>
      <c r="E748" s="495">
        <v>564</v>
      </c>
    </row>
    <row r="749" spans="4:5" s="2" customFormat="1" ht="25.5">
      <c r="D749" s="495">
        <v>565</v>
      </c>
      <c r="E749" s="495">
        <v>565</v>
      </c>
    </row>
    <row r="750" spans="4:5" s="2" customFormat="1" ht="25.5">
      <c r="D750" s="495">
        <v>566</v>
      </c>
      <c r="E750" s="495">
        <v>566</v>
      </c>
    </row>
    <row r="751" spans="4:5" s="2" customFormat="1" ht="25.5">
      <c r="D751" s="495">
        <v>567</v>
      </c>
      <c r="E751" s="495">
        <v>567</v>
      </c>
    </row>
    <row r="752" spans="4:5" s="2" customFormat="1" ht="25.5">
      <c r="D752" s="495">
        <v>568</v>
      </c>
      <c r="E752" s="495">
        <v>568</v>
      </c>
    </row>
    <row r="753" spans="4:5" s="2" customFormat="1" ht="25.5">
      <c r="D753" s="495">
        <v>569</v>
      </c>
      <c r="E753" s="495">
        <v>569</v>
      </c>
    </row>
    <row r="754" spans="4:5" s="2" customFormat="1" ht="25.5">
      <c r="D754" s="495">
        <v>570</v>
      </c>
      <c r="E754" s="495">
        <v>570</v>
      </c>
    </row>
    <row r="755" spans="4:5" s="2" customFormat="1" ht="25.5">
      <c r="D755" s="495">
        <v>571</v>
      </c>
      <c r="E755" s="495">
        <v>571</v>
      </c>
    </row>
    <row r="756" spans="4:5" s="2" customFormat="1" ht="25.5">
      <c r="D756" s="495">
        <v>572</v>
      </c>
      <c r="E756" s="495">
        <v>572</v>
      </c>
    </row>
    <row r="757" spans="4:5" s="2" customFormat="1" ht="25.5">
      <c r="D757" s="495">
        <v>573</v>
      </c>
      <c r="E757" s="495">
        <v>573</v>
      </c>
    </row>
    <row r="758" spans="4:5" s="2" customFormat="1" ht="25.5">
      <c r="D758" s="495">
        <v>574</v>
      </c>
      <c r="E758" s="495">
        <v>574</v>
      </c>
    </row>
    <row r="759" spans="4:5" s="2" customFormat="1" ht="25.5">
      <c r="D759" s="495">
        <v>575</v>
      </c>
      <c r="E759" s="495">
        <v>575</v>
      </c>
    </row>
    <row r="760" spans="4:5" s="2" customFormat="1" ht="25.5">
      <c r="D760" s="495">
        <v>576</v>
      </c>
      <c r="E760" s="495">
        <v>576</v>
      </c>
    </row>
    <row r="761" spans="4:5" s="2" customFormat="1" ht="25.5">
      <c r="D761" s="495">
        <v>577</v>
      </c>
      <c r="E761" s="495">
        <v>577</v>
      </c>
    </row>
    <row r="762" spans="4:5" s="2" customFormat="1" ht="25.5">
      <c r="D762" s="495">
        <v>578</v>
      </c>
      <c r="E762" s="495">
        <v>578</v>
      </c>
    </row>
    <row r="763" spans="4:5" s="2" customFormat="1" ht="25.5">
      <c r="D763" s="495">
        <v>579</v>
      </c>
      <c r="E763" s="495">
        <v>579</v>
      </c>
    </row>
    <row r="764" spans="4:5" s="2" customFormat="1" ht="25.5">
      <c r="D764" s="495">
        <v>580</v>
      </c>
      <c r="E764" s="495">
        <v>580</v>
      </c>
    </row>
    <row r="765" spans="4:5" s="2" customFormat="1" ht="25.5">
      <c r="D765" s="495">
        <v>581</v>
      </c>
      <c r="E765" s="495">
        <v>581</v>
      </c>
    </row>
    <row r="766" spans="4:5" s="2" customFormat="1" ht="25.5">
      <c r="D766" s="495">
        <v>582</v>
      </c>
      <c r="E766" s="495">
        <v>582</v>
      </c>
    </row>
    <row r="767" spans="4:5" s="2" customFormat="1" ht="25.5">
      <c r="D767" s="495">
        <v>583</v>
      </c>
      <c r="E767" s="495">
        <v>583</v>
      </c>
    </row>
    <row r="768" spans="4:5" s="2" customFormat="1" ht="25.5">
      <c r="D768" s="495">
        <v>584</v>
      </c>
      <c r="E768" s="495">
        <v>584</v>
      </c>
    </row>
    <row r="769" spans="4:5" s="2" customFormat="1" ht="25.5">
      <c r="D769" s="495">
        <v>585</v>
      </c>
      <c r="E769" s="495">
        <v>585</v>
      </c>
    </row>
    <row r="770" spans="4:5" s="2" customFormat="1" ht="25.5">
      <c r="D770" s="495">
        <v>586</v>
      </c>
      <c r="E770" s="495">
        <v>586</v>
      </c>
    </row>
    <row r="771" spans="4:5" s="2" customFormat="1" ht="25.5">
      <c r="D771" s="495">
        <v>587</v>
      </c>
      <c r="E771" s="495">
        <v>587</v>
      </c>
    </row>
    <row r="772" spans="4:5" s="2" customFormat="1" ht="25.5">
      <c r="D772" s="495">
        <v>588</v>
      </c>
      <c r="E772" s="495">
        <v>588</v>
      </c>
    </row>
    <row r="773" spans="4:5" s="2" customFormat="1" ht="25.5">
      <c r="D773" s="495">
        <v>589</v>
      </c>
      <c r="E773" s="495">
        <v>589</v>
      </c>
    </row>
    <row r="774" spans="4:5" s="2" customFormat="1" ht="25.5">
      <c r="D774" s="495">
        <v>590</v>
      </c>
      <c r="E774" s="495">
        <v>590</v>
      </c>
    </row>
    <row r="775" spans="4:5" s="2" customFormat="1" ht="25.5">
      <c r="D775" s="495">
        <v>591</v>
      </c>
      <c r="E775" s="495">
        <v>591</v>
      </c>
    </row>
    <row r="776" spans="4:5" s="2" customFormat="1" ht="25.5">
      <c r="D776" s="495">
        <v>592</v>
      </c>
      <c r="E776" s="495">
        <v>592</v>
      </c>
    </row>
    <row r="777" spans="4:5" s="2" customFormat="1" ht="25.5">
      <c r="D777" s="495">
        <v>593</v>
      </c>
      <c r="E777" s="495">
        <v>593</v>
      </c>
    </row>
    <row r="778" spans="4:5" s="2" customFormat="1" ht="25.5">
      <c r="D778" s="495">
        <v>594</v>
      </c>
      <c r="E778" s="495">
        <v>594</v>
      </c>
    </row>
    <row r="779" spans="4:5" s="2" customFormat="1" ht="25.5">
      <c r="D779" s="495">
        <v>595</v>
      </c>
      <c r="E779" s="495">
        <v>595</v>
      </c>
    </row>
    <row r="780" spans="4:5" s="2" customFormat="1" ht="25.5">
      <c r="D780" s="495">
        <v>596</v>
      </c>
      <c r="E780" s="495">
        <v>596</v>
      </c>
    </row>
    <row r="781" spans="4:5" s="2" customFormat="1" ht="25.5">
      <c r="D781" s="495">
        <v>597</v>
      </c>
      <c r="E781" s="495">
        <v>597</v>
      </c>
    </row>
    <row r="782" spans="4:5" s="2" customFormat="1" ht="25.5">
      <c r="D782" s="495">
        <v>598</v>
      </c>
      <c r="E782" s="495">
        <v>598</v>
      </c>
    </row>
    <row r="783" spans="4:5" s="2" customFormat="1" ht="25.5">
      <c r="D783" s="495">
        <v>599</v>
      </c>
      <c r="E783" s="495">
        <v>599</v>
      </c>
    </row>
    <row r="784" spans="4:5" s="2" customFormat="1" ht="25.5">
      <c r="D784" s="495">
        <v>600</v>
      </c>
      <c r="E784" s="495">
        <v>600</v>
      </c>
    </row>
    <row r="785" spans="4:5" s="2" customFormat="1" ht="25.5">
      <c r="D785" s="495">
        <v>601</v>
      </c>
      <c r="E785" s="495">
        <v>601</v>
      </c>
    </row>
    <row r="786" spans="4:5" s="2" customFormat="1" ht="25.5">
      <c r="D786" s="495">
        <v>602</v>
      </c>
      <c r="E786" s="495">
        <v>602</v>
      </c>
    </row>
    <row r="787" spans="4:5" s="2" customFormat="1" ht="25.5">
      <c r="D787" s="495">
        <v>603</v>
      </c>
      <c r="E787" s="495">
        <v>603</v>
      </c>
    </row>
    <row r="788" spans="4:5" s="2" customFormat="1" ht="25.5">
      <c r="D788" s="495">
        <v>604</v>
      </c>
      <c r="E788" s="495">
        <v>604</v>
      </c>
    </row>
    <row r="789" spans="4:5" s="2" customFormat="1" ht="25.5">
      <c r="D789" s="495">
        <v>605</v>
      </c>
      <c r="E789" s="495">
        <v>605</v>
      </c>
    </row>
    <row r="790" spans="4:5" s="2" customFormat="1" ht="25.5">
      <c r="D790" s="495">
        <v>606</v>
      </c>
      <c r="E790" s="495">
        <v>606</v>
      </c>
    </row>
    <row r="791" spans="4:5" s="2" customFormat="1" ht="25.5">
      <c r="D791" s="495">
        <v>607</v>
      </c>
      <c r="E791" s="495">
        <v>607</v>
      </c>
    </row>
    <row r="792" spans="4:5" s="2" customFormat="1" ht="25.5">
      <c r="D792" s="495">
        <v>608</v>
      </c>
      <c r="E792" s="495">
        <v>608</v>
      </c>
    </row>
    <row r="793" spans="4:5" s="2" customFormat="1" ht="25.5">
      <c r="D793" s="495">
        <v>609</v>
      </c>
      <c r="E793" s="495">
        <v>609</v>
      </c>
    </row>
    <row r="794" spans="4:5" s="2" customFormat="1" ht="25.5">
      <c r="D794" s="495">
        <v>610</v>
      </c>
      <c r="E794" s="495">
        <v>610</v>
      </c>
    </row>
    <row r="795" spans="4:5" s="2" customFormat="1" ht="25.5">
      <c r="D795" s="495">
        <v>611</v>
      </c>
      <c r="E795" s="495">
        <v>611</v>
      </c>
    </row>
    <row r="796" spans="4:5" s="2" customFormat="1" ht="25.5">
      <c r="D796" s="495">
        <v>612</v>
      </c>
      <c r="E796" s="495">
        <v>612</v>
      </c>
    </row>
    <row r="797" spans="4:5" s="2" customFormat="1" ht="25.5">
      <c r="D797" s="495">
        <v>613</v>
      </c>
      <c r="E797" s="495">
        <v>613</v>
      </c>
    </row>
    <row r="798" spans="4:5" s="2" customFormat="1" ht="25.5">
      <c r="D798" s="495">
        <v>614</v>
      </c>
      <c r="E798" s="495">
        <v>614</v>
      </c>
    </row>
    <row r="799" spans="4:5" s="2" customFormat="1" ht="25.5">
      <c r="D799" s="495">
        <v>615</v>
      </c>
      <c r="E799" s="495">
        <v>615</v>
      </c>
    </row>
    <row r="800" spans="4:5" s="2" customFormat="1" ht="25.5">
      <c r="D800" s="495">
        <v>616</v>
      </c>
      <c r="E800" s="495">
        <v>616</v>
      </c>
    </row>
    <row r="801" spans="4:5" s="2" customFormat="1" ht="25.5">
      <c r="D801" s="495">
        <v>617</v>
      </c>
      <c r="E801" s="495">
        <v>617</v>
      </c>
    </row>
    <row r="802" spans="4:5" s="2" customFormat="1" ht="25.5">
      <c r="D802" s="495">
        <v>618</v>
      </c>
      <c r="E802" s="495">
        <v>618</v>
      </c>
    </row>
    <row r="803" spans="4:5" s="2" customFormat="1" ht="25.5">
      <c r="D803" s="495">
        <v>619</v>
      </c>
      <c r="E803" s="495">
        <v>619</v>
      </c>
    </row>
    <row r="804" spans="4:5" s="2" customFormat="1" ht="25.5">
      <c r="D804" s="495">
        <v>620</v>
      </c>
      <c r="E804" s="495">
        <v>620</v>
      </c>
    </row>
    <row r="805" spans="4:5" s="2" customFormat="1" ht="25.5">
      <c r="D805" s="495">
        <v>621</v>
      </c>
      <c r="E805" s="495">
        <v>621</v>
      </c>
    </row>
    <row r="806" spans="4:5" s="2" customFormat="1" ht="25.5">
      <c r="D806" s="495">
        <v>622</v>
      </c>
      <c r="E806" s="495">
        <v>622</v>
      </c>
    </row>
    <row r="807" spans="4:5" s="2" customFormat="1" ht="25.5">
      <c r="D807" s="495">
        <v>623</v>
      </c>
      <c r="E807" s="495">
        <v>623</v>
      </c>
    </row>
    <row r="808" spans="4:5" s="2" customFormat="1" ht="25.5">
      <c r="D808" s="495">
        <v>624</v>
      </c>
      <c r="E808" s="495">
        <v>624</v>
      </c>
    </row>
    <row r="809" spans="4:5" s="2" customFormat="1" ht="25.5">
      <c r="D809" s="495">
        <v>625</v>
      </c>
      <c r="E809" s="495">
        <v>625</v>
      </c>
    </row>
    <row r="810" spans="4:5" s="2" customFormat="1" ht="25.5">
      <c r="D810" s="495">
        <v>626</v>
      </c>
      <c r="E810" s="495">
        <v>626</v>
      </c>
    </row>
    <row r="811" spans="4:5" s="2" customFormat="1" ht="25.5">
      <c r="D811" s="495">
        <v>627</v>
      </c>
      <c r="E811" s="495">
        <v>627</v>
      </c>
    </row>
    <row r="812" spans="4:5" s="2" customFormat="1" ht="25.5">
      <c r="D812" s="495">
        <v>628</v>
      </c>
      <c r="E812" s="495">
        <v>628</v>
      </c>
    </row>
    <row r="813" spans="4:5" s="2" customFormat="1" ht="25.5">
      <c r="D813" s="495">
        <v>629</v>
      </c>
      <c r="E813" s="495">
        <v>629</v>
      </c>
    </row>
    <row r="814" spans="4:5" s="2" customFormat="1" ht="25.5">
      <c r="D814" s="495">
        <v>630</v>
      </c>
      <c r="E814" s="495">
        <v>630</v>
      </c>
    </row>
    <row r="815" spans="4:5" s="2" customFormat="1" ht="25.5">
      <c r="D815" s="495">
        <v>631</v>
      </c>
      <c r="E815" s="495">
        <v>631</v>
      </c>
    </row>
    <row r="816" spans="4:5" s="2" customFormat="1" ht="25.5">
      <c r="D816" s="495">
        <v>632</v>
      </c>
      <c r="E816" s="495">
        <v>632</v>
      </c>
    </row>
    <row r="817" spans="4:5" s="2" customFormat="1" ht="25.5">
      <c r="D817" s="495">
        <v>633</v>
      </c>
      <c r="E817" s="495">
        <v>633</v>
      </c>
    </row>
    <row r="818" spans="4:5" s="2" customFormat="1" ht="25.5">
      <c r="D818" s="495">
        <v>634</v>
      </c>
      <c r="E818" s="495">
        <v>634</v>
      </c>
    </row>
    <row r="819" spans="4:5" s="2" customFormat="1" ht="25.5">
      <c r="D819" s="495">
        <v>635</v>
      </c>
      <c r="E819" s="495">
        <v>635</v>
      </c>
    </row>
    <row r="820" spans="4:5" s="2" customFormat="1" ht="25.5">
      <c r="D820" s="495">
        <v>636</v>
      </c>
      <c r="E820" s="495">
        <v>636</v>
      </c>
    </row>
    <row r="821" spans="4:5" s="2" customFormat="1" ht="25.5">
      <c r="D821" s="495">
        <v>637</v>
      </c>
      <c r="E821" s="495">
        <v>637</v>
      </c>
    </row>
    <row r="822" spans="4:5" s="2" customFormat="1" ht="25.5">
      <c r="D822" s="495">
        <v>638</v>
      </c>
      <c r="E822" s="495">
        <v>638</v>
      </c>
    </row>
    <row r="823" spans="4:5" s="2" customFormat="1" ht="25.5">
      <c r="D823" s="495">
        <v>639</v>
      </c>
      <c r="E823" s="495">
        <v>639</v>
      </c>
    </row>
    <row r="824" spans="4:5" s="2" customFormat="1" ht="25.5">
      <c r="D824" s="495">
        <v>640</v>
      </c>
      <c r="E824" s="495">
        <v>640</v>
      </c>
    </row>
    <row r="825" spans="4:5" s="2" customFormat="1" ht="25.5">
      <c r="D825" s="495">
        <v>641</v>
      </c>
      <c r="E825" s="495">
        <v>641</v>
      </c>
    </row>
    <row r="826" spans="4:5" s="2" customFormat="1" ht="25.5">
      <c r="D826" s="495">
        <v>642</v>
      </c>
      <c r="E826" s="495">
        <v>642</v>
      </c>
    </row>
    <row r="827" spans="4:5" s="2" customFormat="1" ht="25.5">
      <c r="D827" s="495">
        <v>643</v>
      </c>
      <c r="E827" s="495">
        <v>643</v>
      </c>
    </row>
    <row r="828" spans="4:5" s="2" customFormat="1" ht="25.5">
      <c r="D828" s="495">
        <v>644</v>
      </c>
      <c r="E828" s="495">
        <v>644</v>
      </c>
    </row>
    <row r="829" spans="4:5" s="2" customFormat="1" ht="25.5">
      <c r="D829" s="495">
        <v>645</v>
      </c>
      <c r="E829" s="495">
        <v>645</v>
      </c>
    </row>
    <row r="830" spans="4:5" s="2" customFormat="1" ht="25.5">
      <c r="D830" s="495">
        <v>646</v>
      </c>
      <c r="E830" s="495">
        <v>646</v>
      </c>
    </row>
    <row r="831" spans="4:5" s="2" customFormat="1" ht="25.5">
      <c r="D831" s="495">
        <v>647</v>
      </c>
      <c r="E831" s="495">
        <v>647</v>
      </c>
    </row>
    <row r="832" spans="4:5" s="2" customFormat="1" ht="25.5">
      <c r="D832" s="495">
        <v>648</v>
      </c>
      <c r="E832" s="495">
        <v>648</v>
      </c>
    </row>
    <row r="833" spans="4:5" s="2" customFormat="1" ht="25.5">
      <c r="D833" s="495">
        <v>649</v>
      </c>
      <c r="E833" s="495">
        <v>649</v>
      </c>
    </row>
    <row r="834" spans="4:5" s="2" customFormat="1" ht="25.5">
      <c r="D834" s="495">
        <v>650</v>
      </c>
      <c r="E834" s="495">
        <v>650</v>
      </c>
    </row>
    <row r="835" spans="4:5" s="2" customFormat="1" ht="25.5">
      <c r="D835" s="495">
        <v>651</v>
      </c>
      <c r="E835" s="495">
        <v>651</v>
      </c>
    </row>
    <row r="836" spans="4:5" s="2" customFormat="1" ht="25.5">
      <c r="D836" s="495">
        <v>652</v>
      </c>
      <c r="E836" s="495">
        <v>652</v>
      </c>
    </row>
    <row r="837" spans="4:5" s="2" customFormat="1" ht="25.5">
      <c r="D837" s="495">
        <v>653</v>
      </c>
      <c r="E837" s="495">
        <v>653</v>
      </c>
    </row>
    <row r="838" spans="4:5" s="2" customFormat="1" ht="25.5">
      <c r="D838" s="495">
        <v>654</v>
      </c>
      <c r="E838" s="495">
        <v>654</v>
      </c>
    </row>
    <row r="839" spans="4:5" s="2" customFormat="1" ht="25.5">
      <c r="D839" s="495">
        <v>655</v>
      </c>
      <c r="E839" s="495">
        <v>655</v>
      </c>
    </row>
    <row r="840" spans="4:5" s="2" customFormat="1" ht="25.5">
      <c r="D840" s="495">
        <v>656</v>
      </c>
      <c r="E840" s="495">
        <v>656</v>
      </c>
    </row>
    <row r="841" spans="4:5" s="2" customFormat="1" ht="25.5">
      <c r="D841" s="495">
        <v>657</v>
      </c>
      <c r="E841" s="495">
        <v>657</v>
      </c>
    </row>
    <row r="842" spans="4:5" s="2" customFormat="1" ht="25.5">
      <c r="D842" s="495">
        <v>658</v>
      </c>
      <c r="E842" s="495">
        <v>658</v>
      </c>
    </row>
    <row r="843" spans="4:5" s="2" customFormat="1" ht="25.5">
      <c r="D843" s="495">
        <v>659</v>
      </c>
      <c r="E843" s="495">
        <v>659</v>
      </c>
    </row>
    <row r="844" spans="4:5" s="2" customFormat="1" ht="25.5">
      <c r="D844" s="495">
        <v>660</v>
      </c>
      <c r="E844" s="495">
        <v>660</v>
      </c>
    </row>
    <row r="845" spans="4:5" s="2" customFormat="1" ht="25.5">
      <c r="D845" s="495">
        <v>661</v>
      </c>
      <c r="E845" s="495">
        <v>661</v>
      </c>
    </row>
    <row r="846" spans="4:5" s="2" customFormat="1" ht="25.5">
      <c r="D846" s="495">
        <v>662</v>
      </c>
      <c r="E846" s="495">
        <v>662</v>
      </c>
    </row>
    <row r="847" spans="4:5" s="2" customFormat="1" ht="25.5">
      <c r="D847" s="495">
        <v>663</v>
      </c>
      <c r="E847" s="495">
        <v>663</v>
      </c>
    </row>
    <row r="848" spans="4:5" s="2" customFormat="1" ht="25.5">
      <c r="D848" s="495">
        <v>664</v>
      </c>
      <c r="E848" s="495">
        <v>664</v>
      </c>
    </row>
    <row r="849" spans="4:5" s="2" customFormat="1" ht="25.5">
      <c r="D849" s="495">
        <v>665</v>
      </c>
      <c r="E849" s="495">
        <v>665</v>
      </c>
    </row>
    <row r="850" spans="4:5" s="2" customFormat="1" ht="25.5">
      <c r="D850" s="495">
        <v>666</v>
      </c>
      <c r="E850" s="495">
        <v>666</v>
      </c>
    </row>
    <row r="851" spans="4:5" s="2" customFormat="1" ht="25.5">
      <c r="D851" s="495">
        <v>667</v>
      </c>
      <c r="E851" s="495">
        <v>667</v>
      </c>
    </row>
    <row r="852" spans="4:5" s="2" customFormat="1" ht="25.5">
      <c r="D852" s="495">
        <v>668</v>
      </c>
      <c r="E852" s="495">
        <v>668</v>
      </c>
    </row>
    <row r="853" spans="4:5" s="2" customFormat="1" ht="25.5">
      <c r="D853" s="495">
        <v>669</v>
      </c>
      <c r="E853" s="495">
        <v>669</v>
      </c>
    </row>
    <row r="854" spans="4:5" s="2" customFormat="1" ht="25.5">
      <c r="D854" s="495">
        <v>670</v>
      </c>
      <c r="E854" s="495">
        <v>670</v>
      </c>
    </row>
    <row r="855" spans="4:5" s="2" customFormat="1" ht="25.5">
      <c r="D855" s="495">
        <v>671</v>
      </c>
      <c r="E855" s="495">
        <v>671</v>
      </c>
    </row>
    <row r="856" spans="4:5" s="2" customFormat="1" ht="25.5">
      <c r="D856" s="495">
        <v>672</v>
      </c>
      <c r="E856" s="495">
        <v>672</v>
      </c>
    </row>
    <row r="857" spans="4:5" s="2" customFormat="1" ht="25.5">
      <c r="D857" s="495">
        <v>673</v>
      </c>
      <c r="E857" s="495">
        <v>673</v>
      </c>
    </row>
    <row r="858" spans="4:5" s="2" customFormat="1" ht="25.5">
      <c r="D858" s="495">
        <v>674</v>
      </c>
      <c r="E858" s="495">
        <v>674</v>
      </c>
    </row>
    <row r="859" spans="4:5" s="2" customFormat="1" ht="25.5">
      <c r="D859" s="495">
        <v>675</v>
      </c>
      <c r="E859" s="495">
        <v>675</v>
      </c>
    </row>
    <row r="860" spans="4:5" s="2" customFormat="1" ht="25.5">
      <c r="D860" s="495">
        <v>676</v>
      </c>
      <c r="E860" s="495">
        <v>676</v>
      </c>
    </row>
    <row r="861" spans="4:5" s="2" customFormat="1" ht="25.5">
      <c r="D861" s="495">
        <v>677</v>
      </c>
      <c r="E861" s="495">
        <v>677</v>
      </c>
    </row>
    <row r="862" spans="4:5" s="2" customFormat="1" ht="25.5">
      <c r="D862" s="495">
        <v>678</v>
      </c>
      <c r="E862" s="495">
        <v>678</v>
      </c>
    </row>
    <row r="863" spans="4:5" s="2" customFormat="1" ht="25.5">
      <c r="D863" s="495">
        <v>679</v>
      </c>
      <c r="E863" s="495">
        <v>679</v>
      </c>
    </row>
    <row r="864" spans="4:5" s="2" customFormat="1" ht="25.5">
      <c r="D864" s="495">
        <v>680</v>
      </c>
      <c r="E864" s="495">
        <v>680</v>
      </c>
    </row>
    <row r="865" spans="4:5" s="2" customFormat="1" ht="25.5">
      <c r="D865" s="495">
        <v>681</v>
      </c>
      <c r="E865" s="495">
        <v>681</v>
      </c>
    </row>
    <row r="866" spans="4:5" s="2" customFormat="1" ht="25.5">
      <c r="D866" s="495">
        <v>682</v>
      </c>
      <c r="E866" s="495">
        <v>682</v>
      </c>
    </row>
    <row r="867" spans="4:5" s="2" customFormat="1" ht="25.5">
      <c r="D867" s="495">
        <v>683</v>
      </c>
      <c r="E867" s="495">
        <v>683</v>
      </c>
    </row>
    <row r="868" spans="4:5" s="2" customFormat="1" ht="25.5">
      <c r="D868" s="495">
        <v>684</v>
      </c>
      <c r="E868" s="495">
        <v>684</v>
      </c>
    </row>
    <row r="869" spans="4:5" s="2" customFormat="1" ht="25.5">
      <c r="D869" s="495">
        <v>685</v>
      </c>
      <c r="E869" s="495">
        <v>685</v>
      </c>
    </row>
    <row r="870" spans="4:5" s="2" customFormat="1" ht="25.5">
      <c r="D870" s="495">
        <v>686</v>
      </c>
      <c r="E870" s="495">
        <v>686</v>
      </c>
    </row>
    <row r="871" spans="4:5" s="2" customFormat="1" ht="25.5">
      <c r="D871" s="495">
        <v>687</v>
      </c>
      <c r="E871" s="495">
        <v>687</v>
      </c>
    </row>
    <row r="872" spans="4:5" s="2" customFormat="1" ht="25.5">
      <c r="D872" s="495">
        <v>688</v>
      </c>
      <c r="E872" s="495">
        <v>688</v>
      </c>
    </row>
    <row r="873" spans="4:5" s="2" customFormat="1" ht="25.5">
      <c r="D873" s="495">
        <v>689</v>
      </c>
      <c r="E873" s="495">
        <v>689</v>
      </c>
    </row>
    <row r="874" spans="4:5" s="2" customFormat="1" ht="25.5">
      <c r="D874" s="495">
        <v>690</v>
      </c>
      <c r="E874" s="495">
        <v>690</v>
      </c>
    </row>
    <row r="875" spans="4:5" s="2" customFormat="1" ht="25.5">
      <c r="D875" s="495">
        <v>691</v>
      </c>
      <c r="E875" s="495">
        <v>691</v>
      </c>
    </row>
    <row r="876" spans="4:5" s="2" customFormat="1" ht="25.5">
      <c r="D876" s="495">
        <v>692</v>
      </c>
      <c r="E876" s="495">
        <v>692</v>
      </c>
    </row>
    <row r="877" spans="4:5" s="2" customFormat="1" ht="25.5">
      <c r="D877" s="495">
        <v>693</v>
      </c>
      <c r="E877" s="495">
        <v>693</v>
      </c>
    </row>
    <row r="878" spans="4:5" s="2" customFormat="1" ht="25.5">
      <c r="D878" s="495">
        <v>694</v>
      </c>
      <c r="E878" s="495">
        <v>694</v>
      </c>
    </row>
    <row r="879" spans="4:5" s="2" customFormat="1" ht="25.5">
      <c r="D879" s="495">
        <v>695</v>
      </c>
      <c r="E879" s="495">
        <v>695</v>
      </c>
    </row>
    <row r="880" spans="4:5" s="2" customFormat="1" ht="25.5">
      <c r="D880" s="495">
        <v>696</v>
      </c>
      <c r="E880" s="495">
        <v>696</v>
      </c>
    </row>
    <row r="881" spans="4:5" s="2" customFormat="1" ht="25.5">
      <c r="D881" s="495">
        <v>697</v>
      </c>
      <c r="E881" s="495">
        <v>697</v>
      </c>
    </row>
    <row r="882" spans="4:5" s="2" customFormat="1" ht="25.5">
      <c r="D882" s="495">
        <v>698</v>
      </c>
      <c r="E882" s="495">
        <v>698</v>
      </c>
    </row>
    <row r="883" spans="4:5" s="2" customFormat="1" ht="25.5">
      <c r="D883" s="495">
        <v>699</v>
      </c>
      <c r="E883" s="495">
        <v>699</v>
      </c>
    </row>
    <row r="884" spans="4:5" s="2" customFormat="1" ht="25.5">
      <c r="D884" s="495">
        <v>700</v>
      </c>
      <c r="E884" s="495">
        <v>700</v>
      </c>
    </row>
    <row r="885" spans="4:5" s="2" customFormat="1" ht="25.5">
      <c r="D885" s="495">
        <v>701</v>
      </c>
      <c r="E885" s="495">
        <v>701</v>
      </c>
    </row>
    <row r="886" spans="4:5" s="2" customFormat="1" ht="25.5">
      <c r="D886" s="495">
        <v>702</v>
      </c>
      <c r="E886" s="495">
        <v>702</v>
      </c>
    </row>
    <row r="887" spans="4:5" s="2" customFormat="1" ht="25.5">
      <c r="D887" s="495">
        <v>703</v>
      </c>
      <c r="E887" s="495">
        <v>703</v>
      </c>
    </row>
    <row r="888" spans="4:5" s="2" customFormat="1" ht="25.5">
      <c r="D888" s="495">
        <v>704</v>
      </c>
      <c r="E888" s="495">
        <v>704</v>
      </c>
    </row>
    <row r="889" spans="4:5" s="2" customFormat="1" ht="25.5">
      <c r="D889" s="495">
        <v>705</v>
      </c>
      <c r="E889" s="495">
        <v>705</v>
      </c>
    </row>
    <row r="890" spans="4:5" s="2" customFormat="1" ht="25.5">
      <c r="D890" s="495">
        <v>706</v>
      </c>
      <c r="E890" s="495">
        <v>706</v>
      </c>
    </row>
    <row r="891" spans="4:5" s="2" customFormat="1" ht="25.5">
      <c r="D891" s="495">
        <v>707</v>
      </c>
      <c r="E891" s="495">
        <v>707</v>
      </c>
    </row>
    <row r="892" spans="4:5" s="2" customFormat="1" ht="25.5">
      <c r="D892" s="495">
        <v>708</v>
      </c>
      <c r="E892" s="495">
        <v>708</v>
      </c>
    </row>
    <row r="893" spans="4:5" s="2" customFormat="1" ht="25.5">
      <c r="D893" s="495">
        <v>709</v>
      </c>
      <c r="E893" s="495">
        <v>709</v>
      </c>
    </row>
    <row r="894" spans="4:5" s="2" customFormat="1" ht="25.5">
      <c r="D894" s="495">
        <v>710</v>
      </c>
      <c r="E894" s="495">
        <v>710</v>
      </c>
    </row>
    <row r="895" spans="4:5" s="2" customFormat="1" ht="25.5">
      <c r="D895" s="495">
        <v>711</v>
      </c>
      <c r="E895" s="495">
        <v>711</v>
      </c>
    </row>
    <row r="896" spans="4:5" s="2" customFormat="1" ht="25.5">
      <c r="D896" s="495">
        <v>712</v>
      </c>
      <c r="E896" s="495">
        <v>712</v>
      </c>
    </row>
    <row r="897" spans="4:5" s="2" customFormat="1" ht="25.5">
      <c r="D897" s="495">
        <v>713</v>
      </c>
      <c r="E897" s="495">
        <v>713</v>
      </c>
    </row>
    <row r="898" spans="4:5" s="2" customFormat="1" ht="25.5">
      <c r="D898" s="495">
        <v>714</v>
      </c>
      <c r="E898" s="495">
        <v>714</v>
      </c>
    </row>
    <row r="899" spans="4:5" s="2" customFormat="1" ht="25.5">
      <c r="D899" s="495">
        <v>715</v>
      </c>
      <c r="E899" s="495">
        <v>715</v>
      </c>
    </row>
    <row r="900" spans="4:5" s="2" customFormat="1" ht="25.5">
      <c r="D900" s="495">
        <v>716</v>
      </c>
      <c r="E900" s="495">
        <v>716</v>
      </c>
    </row>
    <row r="901" spans="4:5" s="2" customFormat="1" ht="25.5">
      <c r="D901" s="495">
        <v>717</v>
      </c>
      <c r="E901" s="495">
        <v>717</v>
      </c>
    </row>
    <row r="902" spans="4:5" s="2" customFormat="1" ht="25.5">
      <c r="D902" s="495">
        <v>718</v>
      </c>
      <c r="E902" s="495">
        <v>718</v>
      </c>
    </row>
    <row r="903" spans="4:5" s="2" customFormat="1" ht="25.5">
      <c r="D903" s="495">
        <v>719</v>
      </c>
      <c r="E903" s="495">
        <v>719</v>
      </c>
    </row>
    <row r="904" spans="4:5" s="2" customFormat="1" ht="25.5">
      <c r="D904" s="495">
        <v>720</v>
      </c>
      <c r="E904" s="495">
        <v>720</v>
      </c>
    </row>
    <row r="905" spans="4:5" s="2" customFormat="1" ht="25.5">
      <c r="D905" s="495">
        <v>721</v>
      </c>
      <c r="E905" s="495">
        <v>721</v>
      </c>
    </row>
    <row r="906" spans="4:5" s="2" customFormat="1" ht="25.5">
      <c r="D906" s="495">
        <v>722</v>
      </c>
      <c r="E906" s="495">
        <v>722</v>
      </c>
    </row>
    <row r="907" spans="4:5" s="2" customFormat="1" ht="25.5">
      <c r="D907" s="495">
        <v>723</v>
      </c>
      <c r="E907" s="495">
        <v>723</v>
      </c>
    </row>
    <row r="908" spans="4:5" s="2" customFormat="1" ht="25.5">
      <c r="D908" s="495">
        <v>724</v>
      </c>
      <c r="E908" s="495">
        <v>724</v>
      </c>
    </row>
    <row r="909" spans="4:5" s="2" customFormat="1" ht="25.5">
      <c r="D909" s="495">
        <v>725</v>
      </c>
      <c r="E909" s="495">
        <v>725</v>
      </c>
    </row>
    <row r="910" spans="4:5" s="2" customFormat="1" ht="25.5">
      <c r="D910" s="495">
        <v>726</v>
      </c>
      <c r="E910" s="495">
        <v>726</v>
      </c>
    </row>
    <row r="911" spans="4:5" s="2" customFormat="1" ht="25.5">
      <c r="D911" s="495">
        <v>727</v>
      </c>
      <c r="E911" s="495">
        <v>727</v>
      </c>
    </row>
    <row r="912" spans="4:5" s="2" customFormat="1" ht="25.5">
      <c r="D912" s="495">
        <v>728</v>
      </c>
      <c r="E912" s="495">
        <v>728</v>
      </c>
    </row>
    <row r="913" spans="4:5" s="2" customFormat="1" ht="25.5">
      <c r="D913" s="495">
        <v>729</v>
      </c>
      <c r="E913" s="495">
        <v>729</v>
      </c>
    </row>
    <row r="914" spans="4:5" s="2" customFormat="1" ht="25.5">
      <c r="D914" s="495">
        <v>730</v>
      </c>
      <c r="E914" s="495">
        <v>730</v>
      </c>
    </row>
    <row r="915" spans="4:5" s="2" customFormat="1" ht="25.5">
      <c r="D915" s="495">
        <v>731</v>
      </c>
      <c r="E915" s="495">
        <v>731</v>
      </c>
    </row>
    <row r="916" spans="4:5" s="2" customFormat="1" ht="25.5">
      <c r="D916" s="495">
        <v>732</v>
      </c>
      <c r="E916" s="495">
        <v>732</v>
      </c>
    </row>
    <row r="917" spans="4:5" s="2" customFormat="1" ht="25.5">
      <c r="D917" s="495">
        <v>733</v>
      </c>
      <c r="E917" s="495">
        <v>733</v>
      </c>
    </row>
    <row r="918" spans="4:5" s="2" customFormat="1" ht="25.5">
      <c r="D918" s="495">
        <v>734</v>
      </c>
      <c r="E918" s="495">
        <v>734</v>
      </c>
    </row>
    <row r="919" spans="4:5" s="2" customFormat="1" ht="25.5">
      <c r="D919" s="495">
        <v>735</v>
      </c>
      <c r="E919" s="495">
        <v>735</v>
      </c>
    </row>
    <row r="920" spans="4:5" s="2" customFormat="1" ht="25.5">
      <c r="D920" s="495">
        <v>736</v>
      </c>
      <c r="E920" s="495">
        <v>736</v>
      </c>
    </row>
    <row r="921" spans="4:5" s="2" customFormat="1" ht="25.5">
      <c r="D921" s="495">
        <v>737</v>
      </c>
      <c r="E921" s="495">
        <v>737</v>
      </c>
    </row>
    <row r="922" spans="4:5" s="2" customFormat="1" ht="25.5">
      <c r="D922" s="495">
        <v>738</v>
      </c>
      <c r="E922" s="495">
        <v>738</v>
      </c>
    </row>
    <row r="923" spans="4:5" s="2" customFormat="1" ht="25.5">
      <c r="D923" s="495">
        <v>739</v>
      </c>
      <c r="E923" s="495">
        <v>739</v>
      </c>
    </row>
    <row r="924" spans="4:5" s="2" customFormat="1" ht="25.5">
      <c r="D924" s="495">
        <v>740</v>
      </c>
      <c r="E924" s="495">
        <v>740</v>
      </c>
    </row>
    <row r="925" spans="4:5" s="2" customFormat="1" ht="25.5">
      <c r="D925" s="495">
        <v>741</v>
      </c>
      <c r="E925" s="495">
        <v>741</v>
      </c>
    </row>
    <row r="926" spans="4:5" s="2" customFormat="1" ht="25.5">
      <c r="D926" s="495">
        <v>742</v>
      </c>
      <c r="E926" s="495">
        <v>742</v>
      </c>
    </row>
    <row r="927" spans="4:5" s="2" customFormat="1" ht="25.5">
      <c r="D927" s="495">
        <v>743</v>
      </c>
      <c r="E927" s="495">
        <v>743</v>
      </c>
    </row>
    <row r="928" spans="4:5" s="2" customFormat="1" ht="25.5">
      <c r="D928" s="495">
        <v>744</v>
      </c>
      <c r="E928" s="495">
        <v>744</v>
      </c>
    </row>
    <row r="929" spans="4:5" s="2" customFormat="1" ht="25.5">
      <c r="D929" s="495">
        <v>745</v>
      </c>
      <c r="E929" s="495">
        <v>745</v>
      </c>
    </row>
    <row r="930" spans="4:5" s="2" customFormat="1" ht="25.5">
      <c r="D930" s="495">
        <v>746</v>
      </c>
      <c r="E930" s="495">
        <v>746</v>
      </c>
    </row>
    <row r="931" spans="4:5" s="2" customFormat="1" ht="25.5">
      <c r="D931" s="495">
        <v>747</v>
      </c>
      <c r="E931" s="495">
        <v>747</v>
      </c>
    </row>
    <row r="932" spans="4:5" s="2" customFormat="1" ht="25.5">
      <c r="D932" s="495">
        <v>748</v>
      </c>
      <c r="E932" s="495">
        <v>748</v>
      </c>
    </row>
    <row r="933" spans="4:5" s="2" customFormat="1" ht="25.5">
      <c r="D933" s="495">
        <v>749</v>
      </c>
      <c r="E933" s="495">
        <v>749</v>
      </c>
    </row>
    <row r="934" spans="4:5" s="2" customFormat="1" ht="25.5">
      <c r="D934" s="495">
        <v>750</v>
      </c>
      <c r="E934" s="495">
        <v>750</v>
      </c>
    </row>
    <row r="935" spans="4:5" s="2" customFormat="1" ht="25.5">
      <c r="D935" s="495">
        <v>751</v>
      </c>
      <c r="E935" s="495">
        <v>751</v>
      </c>
    </row>
    <row r="936" spans="4:5" s="2" customFormat="1" ht="25.5">
      <c r="D936" s="495">
        <v>752</v>
      </c>
      <c r="E936" s="495">
        <v>752</v>
      </c>
    </row>
    <row r="937" spans="4:5" s="2" customFormat="1" ht="25.5">
      <c r="D937" s="495">
        <v>753</v>
      </c>
      <c r="E937" s="495">
        <v>753</v>
      </c>
    </row>
    <row r="938" spans="4:5" s="2" customFormat="1" ht="25.5">
      <c r="D938" s="495">
        <v>754</v>
      </c>
      <c r="E938" s="495">
        <v>754</v>
      </c>
    </row>
    <row r="939" spans="4:5" s="2" customFormat="1" ht="25.5">
      <c r="D939" s="495">
        <v>755</v>
      </c>
      <c r="E939" s="495">
        <v>755</v>
      </c>
    </row>
    <row r="940" spans="4:5" s="2" customFormat="1" ht="25.5">
      <c r="D940" s="495">
        <v>756</v>
      </c>
      <c r="E940" s="495">
        <v>756</v>
      </c>
    </row>
    <row r="941" spans="4:5" s="2" customFormat="1" ht="25.5">
      <c r="D941" s="495">
        <v>757</v>
      </c>
      <c r="E941" s="495">
        <v>757</v>
      </c>
    </row>
    <row r="942" spans="4:5" s="2" customFormat="1" ht="25.5">
      <c r="D942" s="495">
        <v>758</v>
      </c>
      <c r="E942" s="495">
        <v>758</v>
      </c>
    </row>
    <row r="943" spans="4:5" s="2" customFormat="1" ht="25.5">
      <c r="D943" s="495">
        <v>759</v>
      </c>
      <c r="E943" s="495">
        <v>759</v>
      </c>
    </row>
    <row r="944" spans="4:5" s="2" customFormat="1" ht="25.5">
      <c r="D944" s="495">
        <v>760</v>
      </c>
      <c r="E944" s="495">
        <v>760</v>
      </c>
    </row>
    <row r="945" spans="4:5" s="2" customFormat="1" ht="25.5">
      <c r="D945" s="495">
        <v>761</v>
      </c>
      <c r="E945" s="495">
        <v>761</v>
      </c>
    </row>
    <row r="946" spans="4:5" s="2" customFormat="1" ht="25.5">
      <c r="D946" s="495">
        <v>762</v>
      </c>
      <c r="E946" s="495">
        <v>762</v>
      </c>
    </row>
    <row r="947" spans="4:5" s="2" customFormat="1" ht="25.5">
      <c r="D947" s="495">
        <v>763</v>
      </c>
      <c r="E947" s="495">
        <v>763</v>
      </c>
    </row>
    <row r="948" spans="4:5" s="2" customFormat="1" ht="25.5">
      <c r="D948" s="495">
        <v>764</v>
      </c>
      <c r="E948" s="495">
        <v>764</v>
      </c>
    </row>
    <row r="949" spans="4:5" s="2" customFormat="1" ht="25.5">
      <c r="D949" s="495">
        <v>765</v>
      </c>
      <c r="E949" s="495">
        <v>765</v>
      </c>
    </row>
    <row r="950" spans="4:5" s="2" customFormat="1" ht="25.5">
      <c r="D950" s="495">
        <v>766</v>
      </c>
      <c r="E950" s="495">
        <v>766</v>
      </c>
    </row>
    <row r="951" spans="4:5" s="2" customFormat="1" ht="25.5">
      <c r="D951" s="495">
        <v>767</v>
      </c>
      <c r="E951" s="495">
        <v>767</v>
      </c>
    </row>
    <row r="952" spans="4:5" s="2" customFormat="1" ht="25.5">
      <c r="D952" s="495">
        <v>768</v>
      </c>
      <c r="E952" s="495">
        <v>768</v>
      </c>
    </row>
    <row r="953" spans="4:5" s="2" customFormat="1" ht="25.5">
      <c r="D953" s="495">
        <v>769</v>
      </c>
      <c r="E953" s="495">
        <v>769</v>
      </c>
    </row>
    <row r="954" spans="4:5" s="2" customFormat="1" ht="25.5">
      <c r="D954" s="495">
        <v>770</v>
      </c>
      <c r="E954" s="495">
        <v>770</v>
      </c>
    </row>
    <row r="955" spans="4:5" s="2" customFormat="1" ht="25.5">
      <c r="D955" s="495">
        <v>771</v>
      </c>
      <c r="E955" s="495">
        <v>771</v>
      </c>
    </row>
    <row r="956" spans="4:5" s="2" customFormat="1" ht="25.5">
      <c r="D956" s="495">
        <v>772</v>
      </c>
      <c r="E956" s="495">
        <v>772</v>
      </c>
    </row>
    <row r="957" spans="4:5" s="2" customFormat="1" ht="25.5">
      <c r="D957" s="495">
        <v>773</v>
      </c>
      <c r="E957" s="495">
        <v>773</v>
      </c>
    </row>
    <row r="958" spans="4:5" s="2" customFormat="1" ht="25.5">
      <c r="D958" s="495">
        <v>774</v>
      </c>
      <c r="E958" s="495">
        <v>774</v>
      </c>
    </row>
    <row r="959" spans="4:5" s="2" customFormat="1" ht="25.5">
      <c r="D959" s="495">
        <v>775</v>
      </c>
      <c r="E959" s="495">
        <v>775</v>
      </c>
    </row>
    <row r="960" spans="4:5" s="2" customFormat="1" ht="25.5">
      <c r="D960" s="495">
        <v>776</v>
      </c>
      <c r="E960" s="495">
        <v>776</v>
      </c>
    </row>
    <row r="961" spans="4:5" s="2" customFormat="1" ht="25.5">
      <c r="D961" s="495">
        <v>777</v>
      </c>
      <c r="E961" s="495">
        <v>777</v>
      </c>
    </row>
    <row r="962" spans="4:5" s="2" customFormat="1" ht="25.5">
      <c r="D962" s="495">
        <v>778</v>
      </c>
      <c r="E962" s="495">
        <v>778</v>
      </c>
    </row>
    <row r="963" spans="4:5" s="2" customFormat="1" ht="25.5">
      <c r="D963" s="495">
        <v>779</v>
      </c>
      <c r="E963" s="495">
        <v>779</v>
      </c>
    </row>
    <row r="964" spans="4:5" s="2" customFormat="1" ht="25.5">
      <c r="D964" s="495">
        <v>780</v>
      </c>
      <c r="E964" s="495">
        <v>780</v>
      </c>
    </row>
    <row r="965" spans="4:5" s="2" customFormat="1" ht="25.5">
      <c r="D965" s="495">
        <v>781</v>
      </c>
      <c r="E965" s="495">
        <v>781</v>
      </c>
    </row>
    <row r="966" spans="4:5" s="2" customFormat="1" ht="25.5">
      <c r="D966" s="495">
        <v>782</v>
      </c>
      <c r="E966" s="495">
        <v>782</v>
      </c>
    </row>
    <row r="967" spans="4:5" s="2" customFormat="1" ht="25.5">
      <c r="D967" s="495">
        <v>783</v>
      </c>
      <c r="E967" s="495">
        <v>783</v>
      </c>
    </row>
    <row r="968" spans="4:5" s="2" customFormat="1" ht="25.5">
      <c r="D968" s="495">
        <v>784</v>
      </c>
      <c r="E968" s="495">
        <v>784</v>
      </c>
    </row>
    <row r="969" spans="4:5" s="2" customFormat="1" ht="25.5">
      <c r="D969" s="495">
        <v>785</v>
      </c>
      <c r="E969" s="495">
        <v>785</v>
      </c>
    </row>
    <row r="970" spans="4:5" s="2" customFormat="1" ht="25.5">
      <c r="D970" s="495">
        <v>786</v>
      </c>
      <c r="E970" s="495">
        <v>786</v>
      </c>
    </row>
    <row r="971" spans="4:5" s="2" customFormat="1" ht="25.5">
      <c r="D971" s="495">
        <v>787</v>
      </c>
      <c r="E971" s="495">
        <v>787</v>
      </c>
    </row>
    <row r="972" spans="4:5" s="2" customFormat="1" ht="25.5">
      <c r="D972" s="495">
        <v>788</v>
      </c>
      <c r="E972" s="495">
        <v>788</v>
      </c>
    </row>
    <row r="973" spans="4:5" s="2" customFormat="1" ht="25.5">
      <c r="D973" s="495">
        <v>789</v>
      </c>
      <c r="E973" s="495">
        <v>789</v>
      </c>
    </row>
    <row r="974" spans="4:5" s="2" customFormat="1" ht="25.5">
      <c r="D974" s="495">
        <v>790</v>
      </c>
      <c r="E974" s="495">
        <v>790</v>
      </c>
    </row>
    <row r="975" spans="4:5" s="2" customFormat="1" ht="25.5">
      <c r="D975" s="495">
        <v>791</v>
      </c>
      <c r="E975" s="495">
        <v>791</v>
      </c>
    </row>
    <row r="976" spans="4:5" s="2" customFormat="1" ht="25.5">
      <c r="D976" s="495">
        <v>792</v>
      </c>
      <c r="E976" s="495">
        <v>792</v>
      </c>
    </row>
    <row r="977" spans="4:5" s="2" customFormat="1" ht="25.5">
      <c r="D977" s="495">
        <v>793</v>
      </c>
      <c r="E977" s="495">
        <v>793</v>
      </c>
    </row>
    <row r="978" spans="4:5" s="2" customFormat="1" ht="25.5">
      <c r="D978" s="495">
        <v>794</v>
      </c>
      <c r="E978" s="495">
        <v>794</v>
      </c>
    </row>
    <row r="979" spans="4:5" s="2" customFormat="1" ht="25.5">
      <c r="D979" s="495">
        <v>795</v>
      </c>
      <c r="E979" s="495">
        <v>795</v>
      </c>
    </row>
    <row r="980" spans="4:5" s="2" customFormat="1" ht="25.5">
      <c r="D980" s="495">
        <v>796</v>
      </c>
      <c r="E980" s="495">
        <v>796</v>
      </c>
    </row>
    <row r="981" spans="4:5" s="2" customFormat="1" ht="25.5">
      <c r="D981" s="495">
        <v>797</v>
      </c>
      <c r="E981" s="495">
        <v>797</v>
      </c>
    </row>
    <row r="982" spans="4:5" s="2" customFormat="1" ht="25.5">
      <c r="D982" s="495">
        <v>798</v>
      </c>
      <c r="E982" s="495">
        <v>798</v>
      </c>
    </row>
    <row r="983" spans="4:5" s="2" customFormat="1" ht="25.5">
      <c r="D983" s="495">
        <v>799</v>
      </c>
      <c r="E983" s="495">
        <v>799</v>
      </c>
    </row>
    <row r="984" spans="4:5" s="2" customFormat="1" ht="25.5">
      <c r="D984" s="495">
        <v>800</v>
      </c>
      <c r="E984" s="495">
        <v>800</v>
      </c>
    </row>
    <row r="985" spans="4:5" s="2" customFormat="1" ht="25.5">
      <c r="D985" s="495">
        <v>801</v>
      </c>
      <c r="E985" s="495">
        <v>801</v>
      </c>
    </row>
    <row r="986" spans="4:5" s="2" customFormat="1" ht="25.5">
      <c r="D986" s="495">
        <v>802</v>
      </c>
      <c r="E986" s="495">
        <v>802</v>
      </c>
    </row>
    <row r="987" spans="4:5" s="2" customFormat="1" ht="25.5">
      <c r="D987" s="495">
        <v>803</v>
      </c>
      <c r="E987" s="495">
        <v>803</v>
      </c>
    </row>
    <row r="988" spans="4:5" s="2" customFormat="1" ht="25.5">
      <c r="D988" s="495">
        <v>804</v>
      </c>
      <c r="E988" s="495">
        <v>804</v>
      </c>
    </row>
    <row r="989" spans="4:5" s="2" customFormat="1" ht="25.5">
      <c r="D989" s="495">
        <v>805</v>
      </c>
      <c r="E989" s="495">
        <v>805</v>
      </c>
    </row>
    <row r="990" spans="4:5" s="2" customFormat="1" ht="25.5">
      <c r="D990" s="495">
        <v>806</v>
      </c>
      <c r="E990" s="495">
        <v>806</v>
      </c>
    </row>
    <row r="991" spans="4:5" s="2" customFormat="1" ht="25.5">
      <c r="D991" s="495">
        <v>807</v>
      </c>
      <c r="E991" s="495">
        <v>807</v>
      </c>
    </row>
    <row r="992" spans="4:5" s="2" customFormat="1" ht="25.5">
      <c r="D992" s="495">
        <v>808</v>
      </c>
      <c r="E992" s="495">
        <v>808</v>
      </c>
    </row>
    <row r="993" spans="4:5" s="2" customFormat="1" ht="25.5">
      <c r="D993" s="495">
        <v>809</v>
      </c>
      <c r="E993" s="495">
        <v>809</v>
      </c>
    </row>
    <row r="994" spans="4:5" s="2" customFormat="1" ht="25.5">
      <c r="D994" s="495">
        <v>810</v>
      </c>
      <c r="E994" s="495">
        <v>810</v>
      </c>
    </row>
    <row r="995" spans="4:5" s="2" customFormat="1" ht="25.5">
      <c r="D995" s="495">
        <v>811</v>
      </c>
      <c r="E995" s="495">
        <v>811</v>
      </c>
    </row>
    <row r="996" spans="4:5" s="2" customFormat="1" ht="25.5">
      <c r="D996" s="495">
        <v>812</v>
      </c>
      <c r="E996" s="495">
        <v>812</v>
      </c>
    </row>
    <row r="997" spans="4:5" s="2" customFormat="1" ht="25.5">
      <c r="D997" s="495">
        <v>813</v>
      </c>
      <c r="E997" s="495">
        <v>813</v>
      </c>
    </row>
    <row r="998" spans="4:5" s="2" customFormat="1" ht="25.5">
      <c r="D998" s="495">
        <v>814</v>
      </c>
      <c r="E998" s="495">
        <v>814</v>
      </c>
    </row>
    <row r="999" spans="4:5" s="2" customFormat="1" ht="25.5">
      <c r="D999" s="495">
        <v>815</v>
      </c>
      <c r="E999" s="495">
        <v>815</v>
      </c>
    </row>
    <row r="1000" spans="4:5" s="2" customFormat="1" ht="25.5">
      <c r="D1000" s="495">
        <v>816</v>
      </c>
      <c r="E1000" s="495">
        <v>816</v>
      </c>
    </row>
    <row r="1001" spans="4:5" s="2" customFormat="1" ht="25.5">
      <c r="D1001" s="495">
        <v>817</v>
      </c>
      <c r="E1001" s="495">
        <v>817</v>
      </c>
    </row>
    <row r="1002" spans="4:5" s="2" customFormat="1" ht="25.5">
      <c r="D1002" s="495">
        <v>818</v>
      </c>
      <c r="E1002" s="495">
        <v>818</v>
      </c>
    </row>
    <row r="1003" spans="4:5" s="2" customFormat="1" ht="25.5">
      <c r="D1003" s="495">
        <v>819</v>
      </c>
      <c r="E1003" s="495">
        <v>819</v>
      </c>
    </row>
    <row r="1004" spans="4:5" s="2" customFormat="1" ht="25.5">
      <c r="D1004" s="495">
        <v>820</v>
      </c>
      <c r="E1004" s="495">
        <v>820</v>
      </c>
    </row>
    <row r="1005" spans="4:5" s="2" customFormat="1" ht="25.5">
      <c r="D1005" s="495">
        <v>821</v>
      </c>
      <c r="E1005" s="495">
        <v>821</v>
      </c>
    </row>
    <row r="1006" spans="4:5" s="2" customFormat="1" ht="25.5">
      <c r="D1006" s="495">
        <v>822</v>
      </c>
      <c r="E1006" s="495">
        <v>822</v>
      </c>
    </row>
    <row r="1007" spans="4:5" s="2" customFormat="1" ht="25.5">
      <c r="D1007" s="495">
        <v>823</v>
      </c>
      <c r="E1007" s="495">
        <v>823</v>
      </c>
    </row>
    <row r="1008" spans="4:5" s="2" customFormat="1" ht="25.5">
      <c r="D1008" s="495">
        <v>824</v>
      </c>
      <c r="E1008" s="495">
        <v>824</v>
      </c>
    </row>
    <row r="1009" spans="4:5" s="2" customFormat="1" ht="25.5">
      <c r="D1009" s="495">
        <v>825</v>
      </c>
      <c r="E1009" s="495">
        <v>825</v>
      </c>
    </row>
    <row r="1010" spans="4:5" s="2" customFormat="1" ht="25.5">
      <c r="D1010" s="495">
        <v>826</v>
      </c>
      <c r="E1010" s="495">
        <v>826</v>
      </c>
    </row>
    <row r="1011" spans="4:5" s="2" customFormat="1" ht="25.5">
      <c r="D1011" s="495">
        <v>827</v>
      </c>
      <c r="E1011" s="495">
        <v>827</v>
      </c>
    </row>
    <row r="1012" spans="4:5" s="2" customFormat="1" ht="25.5">
      <c r="D1012" s="495">
        <v>828</v>
      </c>
      <c r="E1012" s="495">
        <v>828</v>
      </c>
    </row>
    <row r="1013" spans="4:5" s="2" customFormat="1" ht="25.5">
      <c r="D1013" s="495">
        <v>829</v>
      </c>
      <c r="E1013" s="495">
        <v>829</v>
      </c>
    </row>
    <row r="1014" spans="4:5" s="2" customFormat="1" ht="25.5">
      <c r="D1014" s="495">
        <v>830</v>
      </c>
      <c r="E1014" s="495">
        <v>830</v>
      </c>
    </row>
    <row r="1015" spans="4:5" s="2" customFormat="1" ht="25.5">
      <c r="D1015" s="495">
        <v>831</v>
      </c>
      <c r="E1015" s="495">
        <v>831</v>
      </c>
    </row>
    <row r="1016" spans="4:5" s="2" customFormat="1" ht="25.5">
      <c r="D1016" s="495">
        <v>832</v>
      </c>
      <c r="E1016" s="495">
        <v>832</v>
      </c>
    </row>
    <row r="1017" spans="4:5" s="2" customFormat="1" ht="25.5">
      <c r="D1017" s="495">
        <v>833</v>
      </c>
      <c r="E1017" s="495">
        <v>833</v>
      </c>
    </row>
    <row r="1018" spans="4:5" s="2" customFormat="1" ht="25.5">
      <c r="D1018" s="495">
        <v>834</v>
      </c>
      <c r="E1018" s="495">
        <v>834</v>
      </c>
    </row>
    <row r="1019" spans="4:5" s="2" customFormat="1" ht="25.5">
      <c r="D1019" s="495">
        <v>835</v>
      </c>
      <c r="E1019" s="495">
        <v>835</v>
      </c>
    </row>
    <row r="1020" spans="4:5" s="2" customFormat="1" ht="25.5">
      <c r="D1020" s="495">
        <v>836</v>
      </c>
      <c r="E1020" s="495">
        <v>836</v>
      </c>
    </row>
    <row r="1021" spans="4:5" s="2" customFormat="1" ht="25.5">
      <c r="D1021" s="495">
        <v>837</v>
      </c>
      <c r="E1021" s="495">
        <v>837</v>
      </c>
    </row>
    <row r="1022" spans="4:5" s="2" customFormat="1" ht="25.5">
      <c r="D1022" s="495">
        <v>838</v>
      </c>
      <c r="E1022" s="495">
        <v>838</v>
      </c>
    </row>
    <row r="1023" spans="4:5" s="2" customFormat="1" ht="25.5">
      <c r="D1023" s="495">
        <v>839</v>
      </c>
      <c r="E1023" s="495">
        <v>839</v>
      </c>
    </row>
    <row r="1024" spans="4:5" s="2" customFormat="1" ht="25.5">
      <c r="D1024" s="495">
        <v>840</v>
      </c>
      <c r="E1024" s="495">
        <v>840</v>
      </c>
    </row>
    <row r="1025" spans="4:5" s="2" customFormat="1" ht="25.5">
      <c r="D1025" s="495">
        <v>841</v>
      </c>
      <c r="E1025" s="495">
        <v>841</v>
      </c>
    </row>
    <row r="1026" spans="4:5" s="2" customFormat="1" ht="25.5">
      <c r="D1026" s="495">
        <v>842</v>
      </c>
      <c r="E1026" s="495">
        <v>842</v>
      </c>
    </row>
    <row r="1027" spans="4:5" s="2" customFormat="1" ht="25.5">
      <c r="D1027" s="495">
        <v>843</v>
      </c>
      <c r="E1027" s="495">
        <v>843</v>
      </c>
    </row>
    <row r="1028" spans="4:5" s="2" customFormat="1" ht="25.5">
      <c r="D1028" s="495">
        <v>844</v>
      </c>
      <c r="E1028" s="495">
        <v>844</v>
      </c>
    </row>
    <row r="1029" spans="4:5" s="2" customFormat="1" ht="25.5">
      <c r="D1029" s="495">
        <v>845</v>
      </c>
      <c r="E1029" s="495">
        <v>845</v>
      </c>
    </row>
    <row r="1030" spans="4:5" s="2" customFormat="1" ht="25.5">
      <c r="D1030" s="495">
        <v>846</v>
      </c>
      <c r="E1030" s="495">
        <v>846</v>
      </c>
    </row>
    <row r="1031" spans="4:5" s="2" customFormat="1" ht="25.5">
      <c r="D1031" s="495">
        <v>847</v>
      </c>
      <c r="E1031" s="495">
        <v>847</v>
      </c>
    </row>
    <row r="1032" spans="4:5" s="2" customFormat="1" ht="25.5">
      <c r="D1032" s="495">
        <v>848</v>
      </c>
      <c r="E1032" s="495">
        <v>848</v>
      </c>
    </row>
    <row r="1033" spans="4:5" s="2" customFormat="1" ht="25.5">
      <c r="D1033" s="495">
        <v>849</v>
      </c>
      <c r="E1033" s="495">
        <v>849</v>
      </c>
    </row>
    <row r="1034" spans="4:5" s="2" customFormat="1" ht="25.5">
      <c r="D1034" s="495">
        <v>850</v>
      </c>
      <c r="E1034" s="495">
        <v>850</v>
      </c>
    </row>
    <row r="1035" spans="4:5" s="2" customFormat="1" ht="25.5">
      <c r="D1035" s="495">
        <v>851</v>
      </c>
      <c r="E1035" s="495">
        <v>851</v>
      </c>
    </row>
    <row r="1036" spans="4:5" s="2" customFormat="1" ht="25.5">
      <c r="D1036" s="495">
        <v>852</v>
      </c>
      <c r="E1036" s="495">
        <v>852</v>
      </c>
    </row>
    <row r="1037" spans="4:5" s="2" customFormat="1" ht="25.5">
      <c r="D1037" s="495">
        <v>853</v>
      </c>
      <c r="E1037" s="495">
        <v>853</v>
      </c>
    </row>
    <row r="1038" spans="4:5" s="2" customFormat="1" ht="25.5">
      <c r="D1038" s="495">
        <v>854</v>
      </c>
      <c r="E1038" s="495">
        <v>854</v>
      </c>
    </row>
    <row r="1039" spans="4:5" s="2" customFormat="1" ht="25.5">
      <c r="D1039" s="495">
        <v>855</v>
      </c>
      <c r="E1039" s="495">
        <v>855</v>
      </c>
    </row>
    <row r="1040" spans="4:5" s="2" customFormat="1" ht="25.5">
      <c r="D1040" s="495">
        <v>856</v>
      </c>
      <c r="E1040" s="495">
        <v>856</v>
      </c>
    </row>
    <row r="1041" spans="4:5" s="2" customFormat="1" ht="25.5">
      <c r="D1041" s="495">
        <v>857</v>
      </c>
      <c r="E1041" s="495">
        <v>857</v>
      </c>
    </row>
    <row r="1042" spans="4:5" s="2" customFormat="1" ht="25.5">
      <c r="D1042" s="495">
        <v>858</v>
      </c>
      <c r="E1042" s="495">
        <v>858</v>
      </c>
    </row>
    <row r="1043" spans="4:5" s="2" customFormat="1" ht="25.5">
      <c r="D1043" s="495">
        <v>859</v>
      </c>
      <c r="E1043" s="495">
        <v>859</v>
      </c>
    </row>
    <row r="1044" spans="4:5" s="2" customFormat="1" ht="25.5">
      <c r="D1044" s="495">
        <v>860</v>
      </c>
      <c r="E1044" s="495">
        <v>860</v>
      </c>
    </row>
    <row r="1045" spans="4:5" s="2" customFormat="1" ht="25.5">
      <c r="D1045" s="495">
        <v>861</v>
      </c>
      <c r="E1045" s="495">
        <v>861</v>
      </c>
    </row>
    <row r="1046" spans="4:5" s="2" customFormat="1" ht="25.5">
      <c r="D1046" s="495">
        <v>862</v>
      </c>
      <c r="E1046" s="495">
        <v>862</v>
      </c>
    </row>
    <row r="1047" spans="4:5" s="2" customFormat="1" ht="25.5">
      <c r="D1047" s="495">
        <v>863</v>
      </c>
      <c r="E1047" s="495">
        <v>863</v>
      </c>
    </row>
    <row r="1048" spans="4:5" s="2" customFormat="1" ht="25.5">
      <c r="D1048" s="495">
        <v>864</v>
      </c>
      <c r="E1048" s="495">
        <v>864</v>
      </c>
    </row>
    <row r="1049" spans="4:5" s="2" customFormat="1" ht="25.5">
      <c r="D1049" s="495">
        <v>865</v>
      </c>
      <c r="E1049" s="495">
        <v>865</v>
      </c>
    </row>
    <row r="1050" spans="4:5" s="2" customFormat="1" ht="25.5">
      <c r="D1050" s="495">
        <v>866</v>
      </c>
      <c r="E1050" s="495">
        <v>866</v>
      </c>
    </row>
    <row r="1051" spans="4:5" s="2" customFormat="1" ht="25.5">
      <c r="D1051" s="495">
        <v>867</v>
      </c>
      <c r="E1051" s="495">
        <v>867</v>
      </c>
    </row>
    <row r="1052" spans="4:5" s="2" customFormat="1" ht="25.5">
      <c r="D1052" s="495">
        <v>868</v>
      </c>
      <c r="E1052" s="495">
        <v>868</v>
      </c>
    </row>
    <row r="1053" spans="4:5" s="2" customFormat="1" ht="25.5">
      <c r="D1053" s="495">
        <v>869</v>
      </c>
      <c r="E1053" s="495">
        <v>869</v>
      </c>
    </row>
    <row r="1054" spans="4:5" s="2" customFormat="1" ht="25.5">
      <c r="D1054" s="495">
        <v>870</v>
      </c>
      <c r="E1054" s="495">
        <v>870</v>
      </c>
    </row>
    <row r="1055" spans="4:5" s="2" customFormat="1" ht="25.5">
      <c r="D1055" s="495">
        <v>871</v>
      </c>
      <c r="E1055" s="495">
        <v>871</v>
      </c>
    </row>
    <row r="1056" spans="4:5" s="2" customFormat="1" ht="25.5">
      <c r="D1056" s="495">
        <v>872</v>
      </c>
      <c r="E1056" s="495">
        <v>872</v>
      </c>
    </row>
    <row r="1057" spans="4:5" s="2" customFormat="1" ht="25.5">
      <c r="D1057" s="495">
        <v>873</v>
      </c>
      <c r="E1057" s="495">
        <v>873</v>
      </c>
    </row>
    <row r="1058" spans="4:5" s="2" customFormat="1" ht="25.5">
      <c r="D1058" s="495">
        <v>874</v>
      </c>
      <c r="E1058" s="495">
        <v>874</v>
      </c>
    </row>
    <row r="1059" spans="4:5" s="2" customFormat="1" ht="25.5">
      <c r="D1059" s="495">
        <v>875</v>
      </c>
      <c r="E1059" s="495">
        <v>875</v>
      </c>
    </row>
    <row r="1060" spans="4:5" s="2" customFormat="1" ht="25.5">
      <c r="D1060" s="495">
        <v>876</v>
      </c>
      <c r="E1060" s="495">
        <v>876</v>
      </c>
    </row>
    <row r="1061" spans="4:5" s="2" customFormat="1" ht="25.5">
      <c r="D1061" s="495">
        <v>877</v>
      </c>
      <c r="E1061" s="495">
        <v>877</v>
      </c>
    </row>
    <row r="1062" spans="4:5" s="2" customFormat="1" ht="25.5">
      <c r="D1062" s="495">
        <v>878</v>
      </c>
      <c r="E1062" s="495">
        <v>878</v>
      </c>
    </row>
    <row r="1063" spans="4:5" s="2" customFormat="1" ht="25.5">
      <c r="D1063" s="495">
        <v>879</v>
      </c>
      <c r="E1063" s="495">
        <v>879</v>
      </c>
    </row>
    <row r="1064" spans="4:5" s="2" customFormat="1" ht="25.5">
      <c r="D1064" s="495">
        <v>880</v>
      </c>
      <c r="E1064" s="495">
        <v>880</v>
      </c>
    </row>
    <row r="1065" spans="4:5" s="2" customFormat="1" ht="25.5">
      <c r="D1065" s="495">
        <v>881</v>
      </c>
      <c r="E1065" s="495">
        <v>881</v>
      </c>
    </row>
    <row r="1066" spans="4:5" s="2" customFormat="1" ht="25.5">
      <c r="D1066" s="495">
        <v>882</v>
      </c>
      <c r="E1066" s="495">
        <v>882</v>
      </c>
    </row>
    <row r="1067" spans="4:5" s="2" customFormat="1" ht="25.5">
      <c r="D1067" s="495">
        <v>883</v>
      </c>
      <c r="E1067" s="495">
        <v>883</v>
      </c>
    </row>
    <row r="1068" spans="4:5" s="2" customFormat="1" ht="25.5">
      <c r="D1068" s="495">
        <v>884</v>
      </c>
      <c r="E1068" s="495">
        <v>884</v>
      </c>
    </row>
    <row r="1069" spans="4:5" s="2" customFormat="1" ht="25.5">
      <c r="D1069" s="495">
        <v>885</v>
      </c>
      <c r="E1069" s="495">
        <v>885</v>
      </c>
    </row>
    <row r="1070" spans="4:5" s="2" customFormat="1" ht="25.5">
      <c r="D1070" s="495">
        <v>886</v>
      </c>
      <c r="E1070" s="495">
        <v>886</v>
      </c>
    </row>
    <row r="1071" spans="4:5" s="2" customFormat="1" ht="25.5">
      <c r="D1071" s="495">
        <v>887</v>
      </c>
      <c r="E1071" s="495">
        <v>887</v>
      </c>
    </row>
    <row r="1072" spans="4:5" s="2" customFormat="1" ht="25.5">
      <c r="D1072" s="495">
        <v>888</v>
      </c>
      <c r="E1072" s="495">
        <v>888</v>
      </c>
    </row>
    <row r="1073" spans="4:5" s="2" customFormat="1" ht="25.5">
      <c r="D1073" s="495">
        <v>889</v>
      </c>
      <c r="E1073" s="495">
        <v>889</v>
      </c>
    </row>
    <row r="1074" spans="4:5" s="2" customFormat="1" ht="25.5">
      <c r="D1074" s="495">
        <v>890</v>
      </c>
      <c r="E1074" s="495">
        <v>890</v>
      </c>
    </row>
    <row r="1075" spans="4:5" s="2" customFormat="1" ht="25.5">
      <c r="D1075" s="495">
        <v>891</v>
      </c>
      <c r="E1075" s="495">
        <v>891</v>
      </c>
    </row>
    <row r="1076" spans="4:5" s="2" customFormat="1" ht="25.5">
      <c r="D1076" s="495">
        <v>892</v>
      </c>
      <c r="E1076" s="495">
        <v>892</v>
      </c>
    </row>
    <row r="1077" spans="4:5" s="2" customFormat="1" ht="25.5">
      <c r="D1077" s="495">
        <v>893</v>
      </c>
      <c r="E1077" s="495">
        <v>893</v>
      </c>
    </row>
    <row r="1078" spans="4:5" s="2" customFormat="1" ht="25.5">
      <c r="D1078" s="495">
        <v>894</v>
      </c>
      <c r="E1078" s="495">
        <v>894</v>
      </c>
    </row>
    <row r="1079" spans="4:5" s="2" customFormat="1" ht="25.5">
      <c r="D1079" s="495">
        <v>895</v>
      </c>
      <c r="E1079" s="495">
        <v>895</v>
      </c>
    </row>
    <row r="1080" spans="4:5" s="2" customFormat="1" ht="25.5">
      <c r="D1080" s="495">
        <v>896</v>
      </c>
      <c r="E1080" s="495">
        <v>896</v>
      </c>
    </row>
    <row r="1081" spans="4:5" s="2" customFormat="1" ht="25.5">
      <c r="D1081" s="495">
        <v>897</v>
      </c>
      <c r="E1081" s="495">
        <v>897</v>
      </c>
    </row>
    <row r="1082" spans="4:5" s="2" customFormat="1" ht="25.5">
      <c r="D1082" s="495">
        <v>898</v>
      </c>
      <c r="E1082" s="495">
        <v>898</v>
      </c>
    </row>
    <row r="1083" spans="4:5" s="2" customFormat="1" ht="25.5">
      <c r="D1083" s="495">
        <v>899</v>
      </c>
      <c r="E1083" s="495">
        <v>899</v>
      </c>
    </row>
    <row r="1084" spans="4:5" s="2" customFormat="1" ht="25.5">
      <c r="D1084" s="495">
        <v>900</v>
      </c>
      <c r="E1084" s="495">
        <v>900</v>
      </c>
    </row>
    <row r="1085" spans="4:5" s="2" customFormat="1" ht="25.5">
      <c r="D1085" s="495">
        <v>901</v>
      </c>
      <c r="E1085" s="495">
        <v>901</v>
      </c>
    </row>
    <row r="1086" spans="4:5" s="2" customFormat="1" ht="25.5">
      <c r="D1086" s="495">
        <v>902</v>
      </c>
      <c r="E1086" s="495">
        <v>902</v>
      </c>
    </row>
    <row r="1087" spans="4:5" s="2" customFormat="1" ht="25.5">
      <c r="D1087" s="495">
        <v>903</v>
      </c>
      <c r="E1087" s="495">
        <v>903</v>
      </c>
    </row>
    <row r="1088" spans="4:5" s="2" customFormat="1" ht="25.5">
      <c r="D1088" s="495">
        <v>904</v>
      </c>
      <c r="E1088" s="495">
        <v>904</v>
      </c>
    </row>
    <row r="1089" spans="4:5" s="2" customFormat="1" ht="25.5">
      <c r="D1089" s="495">
        <v>905</v>
      </c>
      <c r="E1089" s="495">
        <v>905</v>
      </c>
    </row>
    <row r="1090" spans="4:5" s="2" customFormat="1" ht="25.5">
      <c r="D1090" s="495">
        <v>906</v>
      </c>
      <c r="E1090" s="495">
        <v>906</v>
      </c>
    </row>
    <row r="1091" spans="4:5" s="2" customFormat="1" ht="25.5">
      <c r="D1091" s="495">
        <v>907</v>
      </c>
      <c r="E1091" s="495">
        <v>907</v>
      </c>
    </row>
    <row r="1092" spans="4:5" s="2" customFormat="1" ht="25.5">
      <c r="D1092" s="495">
        <v>908</v>
      </c>
      <c r="E1092" s="495">
        <v>908</v>
      </c>
    </row>
    <row r="1093" spans="4:5" s="2" customFormat="1" ht="25.5">
      <c r="D1093" s="495">
        <v>909</v>
      </c>
      <c r="E1093" s="495">
        <v>909</v>
      </c>
    </row>
    <row r="1094" spans="4:5" s="2" customFormat="1" ht="25.5">
      <c r="D1094" s="495">
        <v>910</v>
      </c>
      <c r="E1094" s="495">
        <v>910</v>
      </c>
    </row>
    <row r="1095" spans="4:5" s="2" customFormat="1" ht="25.5">
      <c r="D1095" s="495">
        <v>911</v>
      </c>
      <c r="E1095" s="495">
        <v>911</v>
      </c>
    </row>
    <row r="1096" spans="4:5" s="2" customFormat="1" ht="25.5">
      <c r="D1096" s="495">
        <v>912</v>
      </c>
      <c r="E1096" s="495">
        <v>912</v>
      </c>
    </row>
    <row r="1097" spans="4:5" s="2" customFormat="1" ht="25.5">
      <c r="D1097" s="495">
        <v>913</v>
      </c>
      <c r="E1097" s="495">
        <v>913</v>
      </c>
    </row>
    <row r="1098" spans="4:5" s="2" customFormat="1" ht="25.5">
      <c r="D1098" s="495">
        <v>914</v>
      </c>
      <c r="E1098" s="495">
        <v>914</v>
      </c>
    </row>
    <row r="1099" spans="4:5" s="2" customFormat="1" ht="25.5">
      <c r="D1099" s="495">
        <v>915</v>
      </c>
      <c r="E1099" s="495">
        <v>915</v>
      </c>
    </row>
    <row r="1100" spans="4:5" s="2" customFormat="1" ht="25.5">
      <c r="D1100" s="495">
        <v>916</v>
      </c>
      <c r="E1100" s="495">
        <v>916</v>
      </c>
    </row>
    <row r="1101" spans="4:5" s="2" customFormat="1" ht="25.5">
      <c r="D1101" s="495">
        <v>917</v>
      </c>
      <c r="E1101" s="495">
        <v>917</v>
      </c>
    </row>
    <row r="1102" spans="4:5" s="2" customFormat="1" ht="25.5">
      <c r="D1102" s="495">
        <v>918</v>
      </c>
      <c r="E1102" s="495">
        <v>918</v>
      </c>
    </row>
    <row r="1103" spans="4:5" s="2" customFormat="1" ht="25.5">
      <c r="D1103" s="495">
        <v>919</v>
      </c>
      <c r="E1103" s="495">
        <v>919</v>
      </c>
    </row>
    <row r="1104" spans="4:5" s="2" customFormat="1" ht="25.5">
      <c r="D1104" s="495">
        <v>920</v>
      </c>
      <c r="E1104" s="495">
        <v>920</v>
      </c>
    </row>
    <row r="1105" spans="4:5" s="2" customFormat="1" ht="25.5">
      <c r="D1105" s="495">
        <v>921</v>
      </c>
      <c r="E1105" s="495">
        <v>921</v>
      </c>
    </row>
    <row r="1106" spans="4:5" s="2" customFormat="1" ht="25.5">
      <c r="D1106" s="495">
        <v>922</v>
      </c>
      <c r="E1106" s="495">
        <v>922</v>
      </c>
    </row>
    <row r="1107" spans="4:5" s="2" customFormat="1" ht="25.5">
      <c r="D1107" s="495">
        <v>923</v>
      </c>
      <c r="E1107" s="495">
        <v>923</v>
      </c>
    </row>
    <row r="1108" spans="4:5" s="2" customFormat="1" ht="25.5">
      <c r="D1108" s="495">
        <v>924</v>
      </c>
      <c r="E1108" s="495">
        <v>924</v>
      </c>
    </row>
    <row r="1109" spans="4:5" s="2" customFormat="1" ht="25.5">
      <c r="D1109" s="495">
        <v>925</v>
      </c>
      <c r="E1109" s="495">
        <v>925</v>
      </c>
    </row>
    <row r="1110" spans="4:5" s="2" customFormat="1" ht="25.5">
      <c r="D1110" s="495">
        <v>926</v>
      </c>
      <c r="E1110" s="495">
        <v>926</v>
      </c>
    </row>
    <row r="1111" spans="4:5" s="2" customFormat="1" ht="25.5">
      <c r="D1111" s="495">
        <v>927</v>
      </c>
      <c r="E1111" s="495">
        <v>927</v>
      </c>
    </row>
    <row r="1112" spans="4:5" s="2" customFormat="1" ht="25.5">
      <c r="D1112" s="495">
        <v>928</v>
      </c>
      <c r="E1112" s="495">
        <v>928</v>
      </c>
    </row>
    <row r="1113" spans="4:5" s="2" customFormat="1" ht="25.5">
      <c r="D1113" s="495">
        <v>929</v>
      </c>
      <c r="E1113" s="495">
        <v>929</v>
      </c>
    </row>
    <row r="1114" spans="4:5" s="2" customFormat="1" ht="25.5">
      <c r="D1114" s="495">
        <v>930</v>
      </c>
      <c r="E1114" s="495">
        <v>930</v>
      </c>
    </row>
    <row r="1115" spans="4:5" ht="25.5">
      <c r="D1115" s="495">
        <v>931</v>
      </c>
      <c r="E1115" s="495">
        <v>931</v>
      </c>
    </row>
    <row r="1116" spans="4:5" ht="25.5">
      <c r="D1116" s="495">
        <v>932</v>
      </c>
      <c r="E1116" s="495">
        <v>932</v>
      </c>
    </row>
    <row r="1117" spans="4:5" ht="25.5">
      <c r="D1117" s="495">
        <v>933</v>
      </c>
      <c r="E1117" s="495">
        <v>933</v>
      </c>
    </row>
    <row r="1118" spans="4:5" ht="25.5">
      <c r="D1118" s="495">
        <v>934</v>
      </c>
      <c r="E1118" s="495">
        <v>934</v>
      </c>
    </row>
    <row r="1119" spans="4:5" ht="25.5">
      <c r="D1119" s="495">
        <v>935</v>
      </c>
      <c r="E1119" s="495">
        <v>935</v>
      </c>
    </row>
    <row r="1120" spans="4:5" ht="25.5">
      <c r="D1120" s="495">
        <v>936</v>
      </c>
      <c r="E1120" s="495">
        <v>936</v>
      </c>
    </row>
    <row r="1121" spans="4:5" ht="25.5">
      <c r="D1121" s="495">
        <v>937</v>
      </c>
      <c r="E1121" s="495">
        <v>937</v>
      </c>
    </row>
    <row r="1122" spans="4:5" ht="25.5">
      <c r="D1122" s="495">
        <v>938</v>
      </c>
      <c r="E1122" s="495">
        <v>938</v>
      </c>
    </row>
    <row r="1123" spans="4:5" ht="25.5">
      <c r="D1123" s="495">
        <v>939</v>
      </c>
      <c r="E1123" s="495">
        <v>939</v>
      </c>
    </row>
    <row r="1124" spans="4:5" ht="25.5">
      <c r="D1124" s="495">
        <v>940</v>
      </c>
      <c r="E1124" s="495">
        <v>940</v>
      </c>
    </row>
    <row r="1125" spans="4:5" ht="25.5">
      <c r="D1125" s="495">
        <v>941</v>
      </c>
      <c r="E1125" s="495">
        <v>941</v>
      </c>
    </row>
    <row r="1126" spans="4:5" ht="25.5">
      <c r="D1126" s="495">
        <v>942</v>
      </c>
      <c r="E1126" s="495">
        <v>942</v>
      </c>
    </row>
    <row r="1127" spans="4:5" ht="25.5">
      <c r="D1127" s="495">
        <v>943</v>
      </c>
      <c r="E1127" s="495">
        <v>943</v>
      </c>
    </row>
    <row r="1128" spans="4:5" ht="25.5">
      <c r="D1128" s="495">
        <v>944</v>
      </c>
      <c r="E1128" s="495">
        <v>944</v>
      </c>
    </row>
    <row r="1129" spans="4:5" ht="25.5">
      <c r="D1129" s="495">
        <v>945</v>
      </c>
      <c r="E1129" s="495">
        <v>945</v>
      </c>
    </row>
    <row r="1130" spans="4:5" ht="25.5">
      <c r="D1130" s="495">
        <v>946</v>
      </c>
      <c r="E1130" s="495">
        <v>946</v>
      </c>
    </row>
    <row r="1131" spans="4:5" ht="25.5">
      <c r="D1131" s="495">
        <v>947</v>
      </c>
      <c r="E1131" s="495">
        <v>947</v>
      </c>
    </row>
    <row r="1132" spans="4:5" ht="25.5">
      <c r="D1132" s="495">
        <v>948</v>
      </c>
      <c r="E1132" s="495">
        <v>948</v>
      </c>
    </row>
    <row r="1133" spans="4:5" ht="25.5">
      <c r="D1133" s="495">
        <v>949</v>
      </c>
      <c r="E1133" s="495">
        <v>949</v>
      </c>
    </row>
    <row r="1134" spans="4:5" ht="25.5">
      <c r="D1134" s="495">
        <v>950</v>
      </c>
      <c r="E1134" s="495">
        <v>950</v>
      </c>
    </row>
    <row r="1135" spans="4:5" ht="25.5">
      <c r="D1135" s="495">
        <v>951</v>
      </c>
      <c r="E1135" s="495">
        <v>951</v>
      </c>
    </row>
    <row r="1136" spans="4:5" ht="25.5">
      <c r="D1136" s="495">
        <v>952</v>
      </c>
      <c r="E1136" s="495">
        <v>952</v>
      </c>
    </row>
    <row r="1137" spans="4:5" ht="25.5">
      <c r="D1137" s="495">
        <v>953</v>
      </c>
      <c r="E1137" s="495">
        <v>953</v>
      </c>
    </row>
    <row r="1138" spans="4:5" ht="25.5">
      <c r="D1138" s="495">
        <v>954</v>
      </c>
      <c r="E1138" s="495">
        <v>954</v>
      </c>
    </row>
    <row r="1139" spans="4:5" ht="25.5">
      <c r="D1139" s="495">
        <v>955</v>
      </c>
      <c r="E1139" s="495">
        <v>955</v>
      </c>
    </row>
    <row r="1140" spans="4:5" ht="25.5">
      <c r="D1140" s="495">
        <v>956</v>
      </c>
      <c r="E1140" s="495">
        <v>956</v>
      </c>
    </row>
    <row r="1141" spans="4:5" ht="25.5">
      <c r="D1141" s="495">
        <v>957</v>
      </c>
      <c r="E1141" s="495">
        <v>957</v>
      </c>
    </row>
    <row r="1142" spans="4:5" ht="25.5">
      <c r="D1142" s="495">
        <v>958</v>
      </c>
      <c r="E1142" s="495">
        <v>958</v>
      </c>
    </row>
    <row r="1143" spans="4:5" ht="25.5">
      <c r="D1143" s="495">
        <v>959</v>
      </c>
      <c r="E1143" s="495">
        <v>959</v>
      </c>
    </row>
    <row r="1144" spans="4:5" ht="25.5">
      <c r="D1144" s="495">
        <v>960</v>
      </c>
      <c r="E1144" s="495">
        <v>960</v>
      </c>
    </row>
    <row r="1145" spans="4:5" ht="25.5">
      <c r="D1145" s="495">
        <v>961</v>
      </c>
      <c r="E1145" s="495">
        <v>961</v>
      </c>
    </row>
    <row r="1146" spans="4:5" ht="25.5">
      <c r="D1146" s="495">
        <v>962</v>
      </c>
      <c r="E1146" s="495">
        <v>962</v>
      </c>
    </row>
    <row r="1147" spans="4:5" ht="25.5">
      <c r="D1147" s="495">
        <v>963</v>
      </c>
      <c r="E1147" s="495">
        <v>963</v>
      </c>
    </row>
    <row r="1148" spans="4:5" ht="25.5">
      <c r="D1148" s="495">
        <v>964</v>
      </c>
      <c r="E1148" s="495">
        <v>964</v>
      </c>
    </row>
    <row r="1149" spans="4:5" ht="25.5">
      <c r="D1149" s="495">
        <v>965</v>
      </c>
      <c r="E1149" s="495">
        <v>965</v>
      </c>
    </row>
    <row r="1150" spans="4:5" ht="25.5">
      <c r="D1150" s="495">
        <v>966</v>
      </c>
      <c r="E1150" s="495">
        <v>966</v>
      </c>
    </row>
    <row r="1151" spans="4:5" ht="25.5">
      <c r="D1151" s="495">
        <v>967</v>
      </c>
      <c r="E1151" s="495">
        <v>967</v>
      </c>
    </row>
    <row r="1152" spans="4:5" ht="25.5">
      <c r="D1152" s="495">
        <v>968</v>
      </c>
      <c r="E1152" s="495">
        <v>968</v>
      </c>
    </row>
    <row r="1153" spans="4:5" ht="25.5">
      <c r="D1153" s="495">
        <v>969</v>
      </c>
      <c r="E1153" s="495">
        <v>969</v>
      </c>
    </row>
    <row r="1154" spans="4:5" ht="25.5">
      <c r="D1154" s="495">
        <v>970</v>
      </c>
      <c r="E1154" s="495">
        <v>970</v>
      </c>
    </row>
    <row r="1155" spans="4:5" ht="25.5">
      <c r="D1155" s="495">
        <v>971</v>
      </c>
      <c r="E1155" s="495">
        <v>971</v>
      </c>
    </row>
    <row r="1156" spans="4:5" ht="25.5">
      <c r="D1156" s="495">
        <v>972</v>
      </c>
      <c r="E1156" s="495">
        <v>972</v>
      </c>
    </row>
    <row r="1157" spans="4:5" ht="25.5">
      <c r="D1157" s="495">
        <v>973</v>
      </c>
      <c r="E1157" s="495">
        <v>973</v>
      </c>
    </row>
    <row r="1158" spans="4:5" ht="25.5">
      <c r="D1158" s="495">
        <v>974</v>
      </c>
      <c r="E1158" s="495">
        <v>974</v>
      </c>
    </row>
    <row r="1159" spans="4:5" ht="25.5">
      <c r="D1159" s="495">
        <v>975</v>
      </c>
      <c r="E1159" s="495">
        <v>975</v>
      </c>
    </row>
    <row r="1160" spans="4:5" ht="25.5">
      <c r="D1160" s="495">
        <v>976</v>
      </c>
      <c r="E1160" s="495">
        <v>976</v>
      </c>
    </row>
    <row r="1161" spans="4:5" ht="25.5">
      <c r="D1161" s="495">
        <v>977</v>
      </c>
      <c r="E1161" s="495">
        <v>977</v>
      </c>
    </row>
    <row r="1162" spans="4:5" ht="25.5">
      <c r="D1162" s="495">
        <v>978</v>
      </c>
      <c r="E1162" s="495">
        <v>978</v>
      </c>
    </row>
    <row r="1163" spans="4:5" ht="25.5">
      <c r="D1163" s="495">
        <v>979</v>
      </c>
      <c r="E1163" s="495">
        <v>979</v>
      </c>
    </row>
    <row r="1164" spans="4:5" ht="25.5">
      <c r="D1164" s="495">
        <v>980</v>
      </c>
      <c r="E1164" s="495">
        <v>980</v>
      </c>
    </row>
    <row r="1165" spans="4:5" ht="25.5">
      <c r="D1165" s="495">
        <v>981</v>
      </c>
      <c r="E1165" s="495">
        <v>981</v>
      </c>
    </row>
    <row r="1166" spans="4:5" ht="25.5">
      <c r="D1166" s="495">
        <v>982</v>
      </c>
      <c r="E1166" s="495">
        <v>982</v>
      </c>
    </row>
    <row r="1167" spans="4:5" ht="25.5">
      <c r="D1167" s="495">
        <v>983</v>
      </c>
      <c r="E1167" s="495">
        <v>983</v>
      </c>
    </row>
    <row r="1168" spans="4:5" ht="25.5">
      <c r="D1168" s="495">
        <v>984</v>
      </c>
      <c r="E1168" s="495">
        <v>984</v>
      </c>
    </row>
    <row r="1169" spans="4:5" ht="25.5">
      <c r="D1169" s="495">
        <v>985</v>
      </c>
      <c r="E1169" s="495">
        <v>985</v>
      </c>
    </row>
    <row r="1170" spans="4:5" ht="25.5">
      <c r="D1170" s="495">
        <v>986</v>
      </c>
      <c r="E1170" s="495">
        <v>986</v>
      </c>
    </row>
    <row r="1171" spans="4:5" ht="25.5">
      <c r="D1171" s="495">
        <v>987</v>
      </c>
      <c r="E1171" s="495">
        <v>987</v>
      </c>
    </row>
    <row r="1172" spans="4:5" ht="25.5">
      <c r="D1172" s="495">
        <v>988</v>
      </c>
      <c r="E1172" s="495">
        <v>988</v>
      </c>
    </row>
    <row r="1173" spans="4:5" ht="25.5">
      <c r="D1173" s="495">
        <v>989</v>
      </c>
      <c r="E1173" s="495">
        <v>989</v>
      </c>
    </row>
    <row r="1174" spans="4:5" ht="25.5">
      <c r="D1174" s="495">
        <v>990</v>
      </c>
      <c r="E1174" s="495">
        <v>990</v>
      </c>
    </row>
    <row r="1175" spans="4:5" ht="25.5">
      <c r="D1175" s="495">
        <v>991</v>
      </c>
      <c r="E1175" s="495">
        <v>991</v>
      </c>
    </row>
    <row r="1176" spans="4:5" ht="25.5">
      <c r="D1176" s="495">
        <v>992</v>
      </c>
      <c r="E1176" s="495">
        <v>992</v>
      </c>
    </row>
    <row r="1177" spans="4:5" ht="25.5">
      <c r="D1177" s="495">
        <v>993</v>
      </c>
      <c r="E1177" s="495">
        <v>993</v>
      </c>
    </row>
    <row r="1178" spans="4:5" ht="25.5">
      <c r="D1178" s="495">
        <v>994</v>
      </c>
      <c r="E1178" s="495">
        <v>994</v>
      </c>
    </row>
    <row r="1179" spans="4:5" ht="25.5">
      <c r="D1179" s="495">
        <v>995</v>
      </c>
      <c r="E1179" s="495">
        <v>995</v>
      </c>
    </row>
    <row r="1180" spans="4:5" ht="25.5">
      <c r="D1180" s="495">
        <v>996</v>
      </c>
      <c r="E1180" s="495">
        <v>996</v>
      </c>
    </row>
    <row r="1181" spans="4:5" ht="25.5">
      <c r="D1181" s="495">
        <v>997</v>
      </c>
      <c r="E1181" s="495">
        <v>997</v>
      </c>
    </row>
    <row r="1182" spans="4:5" ht="25.5">
      <c r="D1182" s="495">
        <v>998</v>
      </c>
      <c r="E1182" s="495">
        <v>998</v>
      </c>
    </row>
    <row r="1183" spans="4:5" ht="25.5">
      <c r="D1183" s="495">
        <v>999</v>
      </c>
      <c r="E1183" s="495">
        <v>999</v>
      </c>
    </row>
    <row r="1184" spans="4:5" ht="25.5">
      <c r="D1184" s="495">
        <v>1000</v>
      </c>
      <c r="E1184" s="495">
        <v>1000</v>
      </c>
    </row>
    <row r="1185" spans="5:5" ht="25.5">
      <c r="E1185" s="495">
        <v>1001</v>
      </c>
    </row>
    <row r="1186" spans="5:5" ht="25.5">
      <c r="E1186" s="495">
        <v>1002</v>
      </c>
    </row>
    <row r="1187" spans="5:5" ht="25.5">
      <c r="E1187" s="495">
        <v>1003</v>
      </c>
    </row>
    <row r="1188" spans="5:5" ht="25.5">
      <c r="E1188" s="495">
        <v>1004</v>
      </c>
    </row>
    <row r="1189" spans="5:5" ht="25.5">
      <c r="E1189" s="495">
        <v>1005</v>
      </c>
    </row>
    <row r="1190" spans="5:5" ht="25.5">
      <c r="E1190" s="495">
        <v>1006</v>
      </c>
    </row>
    <row r="1191" spans="5:5" ht="25.5">
      <c r="E1191" s="495">
        <v>1007</v>
      </c>
    </row>
    <row r="1192" spans="5:5" ht="25.5">
      <c r="E1192" s="495">
        <v>1008</v>
      </c>
    </row>
    <row r="1193" spans="5:5" ht="25.5">
      <c r="E1193" s="495">
        <v>1009</v>
      </c>
    </row>
    <row r="1194" spans="5:5" ht="25.5">
      <c r="E1194" s="495">
        <v>1010</v>
      </c>
    </row>
    <row r="1195" spans="5:5" ht="25.5">
      <c r="E1195" s="495">
        <v>1011</v>
      </c>
    </row>
    <row r="1196" spans="5:5" ht="25.5">
      <c r="E1196" s="495">
        <v>1012</v>
      </c>
    </row>
    <row r="1197" spans="5:5" ht="25.5">
      <c r="E1197" s="495">
        <v>1013</v>
      </c>
    </row>
    <row r="1198" spans="5:5" ht="25.5">
      <c r="E1198" s="495">
        <v>1014</v>
      </c>
    </row>
    <row r="1199" spans="5:5" ht="25.5">
      <c r="E1199" s="495">
        <v>1015</v>
      </c>
    </row>
    <row r="1200" spans="5:5" ht="25.5">
      <c r="E1200" s="495">
        <v>1016</v>
      </c>
    </row>
    <row r="1201" spans="5:5" ht="25.5">
      <c r="E1201" s="495">
        <v>1017</v>
      </c>
    </row>
    <row r="1202" spans="5:5" ht="25.5">
      <c r="E1202" s="495">
        <v>1018</v>
      </c>
    </row>
    <row r="1203" spans="5:5" ht="25.5">
      <c r="E1203" s="495">
        <v>1019</v>
      </c>
    </row>
    <row r="1204" spans="5:5" ht="25.5">
      <c r="E1204" s="495">
        <v>1020</v>
      </c>
    </row>
    <row r="1205" spans="5:5" ht="25.5">
      <c r="E1205" s="495">
        <v>1021</v>
      </c>
    </row>
    <row r="1206" spans="5:5" ht="25.5">
      <c r="E1206" s="495">
        <v>1022</v>
      </c>
    </row>
    <row r="1207" spans="5:5" ht="25.5">
      <c r="E1207" s="495">
        <v>1023</v>
      </c>
    </row>
    <row r="1208" spans="5:5" ht="25.5">
      <c r="E1208" s="495">
        <v>1024</v>
      </c>
    </row>
    <row r="1209" spans="5:5" ht="25.5">
      <c r="E1209" s="495">
        <v>1025</v>
      </c>
    </row>
    <row r="1210" spans="5:5" ht="25.5">
      <c r="E1210" s="495">
        <v>1026</v>
      </c>
    </row>
    <row r="1211" spans="5:5" ht="25.5">
      <c r="E1211" s="495">
        <v>1027</v>
      </c>
    </row>
    <row r="1212" spans="5:5" ht="25.5">
      <c r="E1212" s="495">
        <v>1028</v>
      </c>
    </row>
    <row r="1213" spans="5:5" ht="25.5">
      <c r="E1213" s="495">
        <v>1029</v>
      </c>
    </row>
    <row r="1214" spans="5:5" ht="25.5">
      <c r="E1214" s="495">
        <v>1030</v>
      </c>
    </row>
    <row r="1215" spans="5:5" ht="25.5">
      <c r="E1215" s="495">
        <v>1031</v>
      </c>
    </row>
    <row r="1216" spans="5:5" ht="25.5">
      <c r="E1216" s="495">
        <v>1032</v>
      </c>
    </row>
    <row r="1217" spans="5:5" ht="25.5">
      <c r="E1217" s="495">
        <v>1033</v>
      </c>
    </row>
    <row r="1218" spans="5:5" ht="25.5">
      <c r="E1218" s="495">
        <v>1034</v>
      </c>
    </row>
    <row r="1219" spans="5:5" ht="25.5">
      <c r="E1219" s="495">
        <v>1035</v>
      </c>
    </row>
    <row r="1220" spans="5:5" ht="25.5">
      <c r="E1220" s="495">
        <v>1036</v>
      </c>
    </row>
    <row r="1221" spans="5:5" ht="25.5">
      <c r="E1221" s="495">
        <v>1037</v>
      </c>
    </row>
    <row r="1222" spans="5:5" ht="25.5">
      <c r="E1222" s="495">
        <v>1038</v>
      </c>
    </row>
    <row r="1223" spans="5:5" ht="25.5">
      <c r="E1223" s="495">
        <v>1039</v>
      </c>
    </row>
    <row r="1224" spans="5:5" ht="25.5">
      <c r="E1224" s="495">
        <v>1040</v>
      </c>
    </row>
    <row r="1225" spans="5:5" ht="25.5">
      <c r="E1225" s="495">
        <v>1041</v>
      </c>
    </row>
    <row r="1226" spans="5:5" ht="25.5">
      <c r="E1226" s="495">
        <v>1042</v>
      </c>
    </row>
    <row r="1227" spans="5:5" ht="25.5">
      <c r="E1227" s="495">
        <v>1043</v>
      </c>
    </row>
    <row r="1228" spans="5:5" ht="25.5">
      <c r="E1228" s="495">
        <v>1044</v>
      </c>
    </row>
    <row r="1229" spans="5:5" ht="25.5">
      <c r="E1229" s="495">
        <v>1045</v>
      </c>
    </row>
    <row r="1230" spans="5:5" ht="25.5">
      <c r="E1230" s="495">
        <v>1046</v>
      </c>
    </row>
    <row r="1231" spans="5:5" ht="25.5">
      <c r="E1231" s="495">
        <v>1047</v>
      </c>
    </row>
    <row r="1232" spans="5:5" ht="25.5">
      <c r="E1232" s="495">
        <v>1048</v>
      </c>
    </row>
    <row r="1233" spans="5:5" ht="25.5">
      <c r="E1233" s="495">
        <v>1049</v>
      </c>
    </row>
    <row r="1234" spans="5:5" ht="25.5">
      <c r="E1234" s="495">
        <v>1050</v>
      </c>
    </row>
    <row r="1235" spans="5:5" ht="25.5">
      <c r="E1235" s="495">
        <v>1051</v>
      </c>
    </row>
    <row r="1236" spans="5:5" ht="25.5">
      <c r="E1236" s="495">
        <v>1052</v>
      </c>
    </row>
    <row r="1237" spans="5:5" ht="25.5">
      <c r="E1237" s="495">
        <v>1053</v>
      </c>
    </row>
    <row r="1238" spans="5:5" ht="25.5">
      <c r="E1238" s="495">
        <v>1054</v>
      </c>
    </row>
    <row r="1239" spans="5:5" ht="25.5">
      <c r="E1239" s="495">
        <v>1055</v>
      </c>
    </row>
    <row r="1240" spans="5:5" ht="25.5">
      <c r="E1240" s="495">
        <v>1056</v>
      </c>
    </row>
    <row r="1241" spans="5:5" ht="25.5">
      <c r="E1241" s="495">
        <v>1057</v>
      </c>
    </row>
    <row r="1242" spans="5:5" ht="25.5">
      <c r="E1242" s="495">
        <v>1058</v>
      </c>
    </row>
    <row r="1243" spans="5:5" ht="25.5">
      <c r="E1243" s="495">
        <v>1059</v>
      </c>
    </row>
    <row r="1244" spans="5:5" ht="25.5">
      <c r="E1244" s="495">
        <v>1060</v>
      </c>
    </row>
    <row r="1245" spans="5:5" ht="25.5">
      <c r="E1245" s="495">
        <v>1061</v>
      </c>
    </row>
    <row r="1246" spans="5:5" ht="25.5">
      <c r="E1246" s="495">
        <v>1062</v>
      </c>
    </row>
    <row r="1247" spans="5:5" ht="25.5">
      <c r="E1247" s="495">
        <v>1063</v>
      </c>
    </row>
    <row r="1248" spans="5:5" ht="25.5">
      <c r="E1248" s="495">
        <v>1064</v>
      </c>
    </row>
    <row r="1249" spans="5:5" ht="25.5">
      <c r="E1249" s="495">
        <v>1065</v>
      </c>
    </row>
    <row r="1250" spans="5:5" ht="25.5">
      <c r="E1250" s="495">
        <v>1066</v>
      </c>
    </row>
    <row r="1251" spans="5:5" ht="25.5">
      <c r="E1251" s="495">
        <v>1067</v>
      </c>
    </row>
    <row r="1252" spans="5:5" ht="25.5">
      <c r="E1252" s="495">
        <v>1068</v>
      </c>
    </row>
    <row r="1253" spans="5:5" ht="25.5">
      <c r="E1253" s="495">
        <v>1069</v>
      </c>
    </row>
    <row r="1254" spans="5:5" ht="25.5">
      <c r="E1254" s="495">
        <v>1070</v>
      </c>
    </row>
    <row r="1255" spans="5:5" ht="25.5">
      <c r="E1255" s="495">
        <v>1071</v>
      </c>
    </row>
    <row r="1256" spans="5:5" ht="25.5">
      <c r="E1256" s="495">
        <v>1072</v>
      </c>
    </row>
    <row r="1257" spans="5:5" ht="25.5">
      <c r="E1257" s="495">
        <v>1073</v>
      </c>
    </row>
    <row r="1258" spans="5:5" ht="25.5">
      <c r="E1258" s="495">
        <v>1074</v>
      </c>
    </row>
    <row r="1259" spans="5:5" ht="25.5">
      <c r="E1259" s="495">
        <v>1075</v>
      </c>
    </row>
    <row r="1260" spans="5:5" ht="25.5">
      <c r="E1260" s="495">
        <v>1076</v>
      </c>
    </row>
    <row r="1261" spans="5:5" ht="25.5">
      <c r="E1261" s="495">
        <v>1077</v>
      </c>
    </row>
    <row r="1262" spans="5:5" ht="25.5">
      <c r="E1262" s="495">
        <v>1078</v>
      </c>
    </row>
    <row r="1263" spans="5:5" ht="25.5">
      <c r="E1263" s="495">
        <v>1079</v>
      </c>
    </row>
    <row r="1264" spans="5:5" ht="25.5">
      <c r="E1264" s="495">
        <v>1080</v>
      </c>
    </row>
    <row r="1265" spans="5:5" ht="25.5">
      <c r="E1265" s="495">
        <v>1081</v>
      </c>
    </row>
    <row r="1266" spans="5:5" ht="25.5">
      <c r="E1266" s="495">
        <v>1082</v>
      </c>
    </row>
    <row r="1267" spans="5:5" ht="25.5">
      <c r="E1267" s="495">
        <v>1083</v>
      </c>
    </row>
    <row r="1268" spans="5:5" ht="25.5">
      <c r="E1268" s="495">
        <v>1084</v>
      </c>
    </row>
    <row r="1269" spans="5:5" ht="25.5">
      <c r="E1269" s="495">
        <v>1085</v>
      </c>
    </row>
    <row r="1270" spans="5:5" ht="25.5">
      <c r="E1270" s="495">
        <v>1086</v>
      </c>
    </row>
    <row r="1271" spans="5:5" ht="25.5">
      <c r="E1271" s="495">
        <v>1087</v>
      </c>
    </row>
    <row r="1272" spans="5:5" ht="25.5">
      <c r="E1272" s="495">
        <v>1088</v>
      </c>
    </row>
    <row r="1273" spans="5:5" ht="25.5">
      <c r="E1273" s="495">
        <v>1089</v>
      </c>
    </row>
    <row r="1274" spans="5:5" ht="25.5">
      <c r="E1274" s="495">
        <v>1090</v>
      </c>
    </row>
    <row r="1275" spans="5:5" ht="25.5">
      <c r="E1275" s="495">
        <v>1091</v>
      </c>
    </row>
    <row r="1276" spans="5:5" ht="25.5">
      <c r="E1276" s="495">
        <v>1092</v>
      </c>
    </row>
    <row r="1277" spans="5:5" ht="25.5">
      <c r="E1277" s="495">
        <v>1093</v>
      </c>
    </row>
    <row r="1278" spans="5:5" ht="25.5">
      <c r="E1278" s="495">
        <v>1094</v>
      </c>
    </row>
    <row r="1279" spans="5:5" ht="25.5">
      <c r="E1279" s="495">
        <v>1095</v>
      </c>
    </row>
    <row r="1280" spans="5:5" ht="25.5">
      <c r="E1280" s="495">
        <v>1096</v>
      </c>
    </row>
    <row r="1281" spans="5:5" ht="25.5">
      <c r="E1281" s="495">
        <v>1097</v>
      </c>
    </row>
    <row r="1282" spans="5:5" ht="25.5">
      <c r="E1282" s="495">
        <v>1098</v>
      </c>
    </row>
    <row r="1283" spans="5:5" ht="25.5">
      <c r="E1283" s="495">
        <v>1099</v>
      </c>
    </row>
    <row r="1284" spans="5:5" ht="25.5">
      <c r="E1284" s="495">
        <v>1100</v>
      </c>
    </row>
    <row r="1285" spans="5:5" ht="25.5">
      <c r="E1285" s="495">
        <v>1101</v>
      </c>
    </row>
    <row r="1286" spans="5:5" ht="25.5">
      <c r="E1286" s="495">
        <v>1102</v>
      </c>
    </row>
    <row r="1287" spans="5:5" ht="25.5">
      <c r="E1287" s="495">
        <v>1103</v>
      </c>
    </row>
    <row r="1288" spans="5:5" ht="25.5">
      <c r="E1288" s="495">
        <v>1104</v>
      </c>
    </row>
    <row r="1289" spans="5:5" ht="25.5">
      <c r="E1289" s="495">
        <v>1105</v>
      </c>
    </row>
    <row r="1290" spans="5:5" ht="25.5">
      <c r="E1290" s="495">
        <v>1106</v>
      </c>
    </row>
    <row r="1291" spans="5:5" ht="25.5">
      <c r="E1291" s="495">
        <v>1107</v>
      </c>
    </row>
    <row r="1292" spans="5:5" ht="25.5">
      <c r="E1292" s="495">
        <v>1108</v>
      </c>
    </row>
    <row r="1293" spans="5:5" ht="25.5">
      <c r="E1293" s="495">
        <v>1109</v>
      </c>
    </row>
    <row r="1294" spans="5:5" ht="25.5">
      <c r="E1294" s="495">
        <v>1110</v>
      </c>
    </row>
    <row r="1295" spans="5:5" ht="25.5">
      <c r="E1295" s="495">
        <v>1111</v>
      </c>
    </row>
    <row r="1296" spans="5:5" ht="25.5">
      <c r="E1296" s="495">
        <v>1112</v>
      </c>
    </row>
    <row r="1297" spans="5:5" ht="25.5">
      <c r="E1297" s="495">
        <v>1113</v>
      </c>
    </row>
    <row r="1298" spans="5:5" ht="25.5">
      <c r="E1298" s="495">
        <v>1114</v>
      </c>
    </row>
    <row r="1299" spans="5:5" ht="25.5">
      <c r="E1299" s="495">
        <v>1115</v>
      </c>
    </row>
    <row r="1300" spans="5:5" ht="25.5">
      <c r="E1300" s="495">
        <v>1116</v>
      </c>
    </row>
    <row r="1301" spans="5:5" ht="25.5">
      <c r="E1301" s="495">
        <v>1117</v>
      </c>
    </row>
    <row r="1302" spans="5:5" ht="25.5">
      <c r="E1302" s="495">
        <v>1118</v>
      </c>
    </row>
    <row r="1303" spans="5:5" ht="25.5">
      <c r="E1303" s="495">
        <v>1119</v>
      </c>
    </row>
    <row r="1304" spans="5:5" ht="25.5">
      <c r="E1304" s="495">
        <v>1120</v>
      </c>
    </row>
    <row r="1305" spans="5:5" ht="25.5">
      <c r="E1305" s="495">
        <v>1121</v>
      </c>
    </row>
    <row r="1306" spans="5:5" ht="25.5">
      <c r="E1306" s="495">
        <v>1122</v>
      </c>
    </row>
    <row r="1307" spans="5:5" ht="25.5">
      <c r="E1307" s="495">
        <v>1123</v>
      </c>
    </row>
    <row r="1308" spans="5:5" ht="25.5">
      <c r="E1308" s="495">
        <v>1124</v>
      </c>
    </row>
    <row r="1309" spans="5:5" ht="25.5">
      <c r="E1309" s="495">
        <v>1125</v>
      </c>
    </row>
    <row r="1310" spans="5:5" ht="25.5">
      <c r="E1310" s="495">
        <v>1126</v>
      </c>
    </row>
    <row r="1311" spans="5:5" ht="25.5">
      <c r="E1311" s="495">
        <v>1127</v>
      </c>
    </row>
    <row r="1312" spans="5:5" ht="25.5">
      <c r="E1312" s="495">
        <v>1128</v>
      </c>
    </row>
    <row r="1313" spans="5:5" ht="25.5">
      <c r="E1313" s="495">
        <v>1129</v>
      </c>
    </row>
    <row r="1314" spans="5:5" ht="25.5">
      <c r="E1314" s="495">
        <v>1130</v>
      </c>
    </row>
    <row r="1315" spans="5:5" ht="25.5">
      <c r="E1315" s="495">
        <v>1131</v>
      </c>
    </row>
    <row r="1316" spans="5:5" ht="25.5">
      <c r="E1316" s="495">
        <v>1132</v>
      </c>
    </row>
    <row r="1317" spans="5:5" ht="25.5">
      <c r="E1317" s="495">
        <v>1133</v>
      </c>
    </row>
    <row r="1318" spans="5:5" ht="25.5">
      <c r="E1318" s="495">
        <v>1134</v>
      </c>
    </row>
    <row r="1319" spans="5:5" ht="25.5">
      <c r="E1319" s="495">
        <v>1135</v>
      </c>
    </row>
    <row r="1320" spans="5:5" ht="25.5">
      <c r="E1320" s="495">
        <v>1136</v>
      </c>
    </row>
    <row r="1321" spans="5:5" ht="25.5">
      <c r="E1321" s="495">
        <v>1137</v>
      </c>
    </row>
    <row r="1322" spans="5:5" ht="25.5">
      <c r="E1322" s="495">
        <v>1138</v>
      </c>
    </row>
    <row r="1323" spans="5:5" ht="25.5">
      <c r="E1323" s="495">
        <v>1139</v>
      </c>
    </row>
    <row r="1324" spans="5:5" ht="25.5">
      <c r="E1324" s="495">
        <v>1140</v>
      </c>
    </row>
    <row r="1325" spans="5:5" ht="25.5">
      <c r="E1325" s="495">
        <v>1141</v>
      </c>
    </row>
    <row r="1326" spans="5:5" ht="25.5">
      <c r="E1326" s="495">
        <v>1142</v>
      </c>
    </row>
    <row r="1327" spans="5:5" ht="25.5">
      <c r="E1327" s="495">
        <v>1143</v>
      </c>
    </row>
    <row r="1328" spans="5:5" ht="25.5">
      <c r="E1328" s="495">
        <v>1144</v>
      </c>
    </row>
    <row r="1329" spans="5:5" ht="25.5">
      <c r="E1329" s="495">
        <v>1145</v>
      </c>
    </row>
    <row r="1330" spans="5:5" ht="25.5">
      <c r="E1330" s="495">
        <v>1146</v>
      </c>
    </row>
    <row r="1331" spans="5:5" ht="25.5">
      <c r="E1331" s="495">
        <v>1147</v>
      </c>
    </row>
    <row r="1332" spans="5:5" ht="25.5">
      <c r="E1332" s="495">
        <v>1148</v>
      </c>
    </row>
    <row r="1333" spans="5:5" ht="25.5">
      <c r="E1333" s="495">
        <v>1149</v>
      </c>
    </row>
    <row r="1334" spans="5:5" ht="25.5">
      <c r="E1334" s="495">
        <v>1150</v>
      </c>
    </row>
    <row r="1335" spans="5:5" ht="25.5">
      <c r="E1335" s="495">
        <v>1151</v>
      </c>
    </row>
    <row r="1336" spans="5:5" ht="25.5">
      <c r="E1336" s="495">
        <v>1152</v>
      </c>
    </row>
    <row r="1337" spans="5:5" ht="25.5">
      <c r="E1337" s="495">
        <v>1153</v>
      </c>
    </row>
    <row r="1338" spans="5:5" ht="25.5">
      <c r="E1338" s="495">
        <v>1154</v>
      </c>
    </row>
    <row r="1339" spans="5:5" ht="25.5">
      <c r="E1339" s="495">
        <v>1155</v>
      </c>
    </row>
    <row r="1340" spans="5:5" ht="25.5">
      <c r="E1340" s="495">
        <v>1156</v>
      </c>
    </row>
    <row r="1341" spans="5:5" ht="25.5">
      <c r="E1341" s="495">
        <v>1157</v>
      </c>
    </row>
    <row r="1342" spans="5:5" ht="25.5">
      <c r="E1342" s="495">
        <v>1158</v>
      </c>
    </row>
    <row r="1343" spans="5:5" ht="25.5">
      <c r="E1343" s="495">
        <v>1159</v>
      </c>
    </row>
    <row r="1344" spans="5:5" ht="25.5">
      <c r="E1344" s="495">
        <v>1160</v>
      </c>
    </row>
    <row r="1345" spans="5:5" ht="25.5">
      <c r="E1345" s="495">
        <v>1161</v>
      </c>
    </row>
    <row r="1346" spans="5:5" ht="25.5">
      <c r="E1346" s="495">
        <v>1162</v>
      </c>
    </row>
    <row r="1347" spans="5:5" ht="25.5">
      <c r="E1347" s="495">
        <v>1163</v>
      </c>
    </row>
    <row r="1348" spans="5:5" ht="25.5">
      <c r="E1348" s="495">
        <v>1164</v>
      </c>
    </row>
    <row r="1349" spans="5:5" ht="25.5">
      <c r="E1349" s="495">
        <v>1165</v>
      </c>
    </row>
    <row r="1350" spans="5:5" ht="25.5">
      <c r="E1350" s="495">
        <v>1166</v>
      </c>
    </row>
    <row r="1351" spans="5:5" ht="25.5">
      <c r="E1351" s="495">
        <v>1167</v>
      </c>
    </row>
    <row r="1352" spans="5:5" ht="25.5">
      <c r="E1352" s="495">
        <v>1168</v>
      </c>
    </row>
    <row r="1353" spans="5:5" ht="25.5">
      <c r="E1353" s="495">
        <v>1169</v>
      </c>
    </row>
    <row r="1354" spans="5:5" ht="25.5">
      <c r="E1354" s="495">
        <v>1170</v>
      </c>
    </row>
    <row r="1355" spans="5:5" ht="25.5">
      <c r="E1355" s="495">
        <v>1171</v>
      </c>
    </row>
    <row r="1356" spans="5:5" ht="25.5">
      <c r="E1356" s="495">
        <v>1172</v>
      </c>
    </row>
    <row r="1357" spans="5:5" ht="25.5">
      <c r="E1357" s="495">
        <v>1173</v>
      </c>
    </row>
    <row r="1358" spans="5:5" ht="25.5">
      <c r="E1358" s="495">
        <v>1174</v>
      </c>
    </row>
    <row r="1359" spans="5:5" ht="25.5">
      <c r="E1359" s="495">
        <v>1175</v>
      </c>
    </row>
    <row r="1360" spans="5:5" ht="25.5">
      <c r="E1360" s="495">
        <v>1176</v>
      </c>
    </row>
    <row r="1361" spans="5:5" ht="25.5">
      <c r="E1361" s="495">
        <v>1177</v>
      </c>
    </row>
    <row r="1362" spans="5:5" ht="25.5">
      <c r="E1362" s="495">
        <v>1178</v>
      </c>
    </row>
    <row r="1363" spans="5:5" ht="25.5">
      <c r="E1363" s="495">
        <v>1179</v>
      </c>
    </row>
    <row r="1364" spans="5:5" ht="25.5">
      <c r="E1364" s="495">
        <v>1180</v>
      </c>
    </row>
    <row r="1365" spans="5:5" ht="25.5">
      <c r="E1365" s="495">
        <v>1181</v>
      </c>
    </row>
    <row r="1366" spans="5:5" ht="25.5">
      <c r="E1366" s="495">
        <v>1182</v>
      </c>
    </row>
    <row r="1367" spans="5:5" ht="25.5">
      <c r="E1367" s="495">
        <v>1183</v>
      </c>
    </row>
    <row r="1368" spans="5:5" ht="25.5">
      <c r="E1368" s="495">
        <v>1184</v>
      </c>
    </row>
    <row r="1369" spans="5:5" ht="25.5">
      <c r="E1369" s="495">
        <v>1185</v>
      </c>
    </row>
    <row r="1370" spans="5:5" ht="25.5">
      <c r="E1370" s="495">
        <v>1186</v>
      </c>
    </row>
    <row r="1371" spans="5:5" ht="25.5">
      <c r="E1371" s="495">
        <v>1187</v>
      </c>
    </row>
    <row r="1372" spans="5:5" ht="25.5">
      <c r="E1372" s="495">
        <v>1188</v>
      </c>
    </row>
    <row r="1373" spans="5:5" ht="25.5">
      <c r="E1373" s="495">
        <v>1189</v>
      </c>
    </row>
    <row r="1374" spans="5:5" ht="25.5">
      <c r="E1374" s="495">
        <v>1190</v>
      </c>
    </row>
    <row r="1375" spans="5:5" ht="25.5">
      <c r="E1375" s="495">
        <v>1191</v>
      </c>
    </row>
    <row r="1376" spans="5:5" ht="25.5">
      <c r="E1376" s="495">
        <v>1192</v>
      </c>
    </row>
    <row r="1377" spans="5:5" ht="25.5">
      <c r="E1377" s="495">
        <v>1193</v>
      </c>
    </row>
    <row r="1378" spans="5:5" ht="25.5">
      <c r="E1378" s="495">
        <v>1194</v>
      </c>
    </row>
    <row r="1379" spans="5:5" ht="25.5">
      <c r="E1379" s="495">
        <v>1195</v>
      </c>
    </row>
    <row r="1380" spans="5:5" ht="25.5">
      <c r="E1380" s="495">
        <v>1196</v>
      </c>
    </row>
    <row r="1381" spans="5:5" ht="25.5">
      <c r="E1381" s="495">
        <v>1197</v>
      </c>
    </row>
    <row r="1382" spans="5:5" ht="25.5">
      <c r="E1382" s="495">
        <v>1198</v>
      </c>
    </row>
    <row r="1383" spans="5:5" ht="25.5">
      <c r="E1383" s="495">
        <v>1199</v>
      </c>
    </row>
    <row r="1384" spans="5:5" ht="25.5">
      <c r="E1384" s="495">
        <v>1200</v>
      </c>
    </row>
    <row r="1385" spans="5:5" ht="25.5">
      <c r="E1385" s="495">
        <v>1201</v>
      </c>
    </row>
    <row r="1386" spans="5:5" ht="25.5">
      <c r="E1386" s="495">
        <v>1202</v>
      </c>
    </row>
    <row r="1387" spans="5:5" ht="25.5">
      <c r="E1387" s="495">
        <v>1203</v>
      </c>
    </row>
    <row r="1388" spans="5:5" ht="25.5">
      <c r="E1388" s="495">
        <v>1204</v>
      </c>
    </row>
    <row r="1389" spans="5:5" ht="25.5">
      <c r="E1389" s="495">
        <v>1205</v>
      </c>
    </row>
    <row r="1390" spans="5:5" ht="25.5">
      <c r="E1390" s="495">
        <v>1206</v>
      </c>
    </row>
    <row r="1391" spans="5:5" ht="25.5">
      <c r="E1391" s="495">
        <v>1207</v>
      </c>
    </row>
    <row r="1392" spans="5:5" ht="25.5">
      <c r="E1392" s="495">
        <v>1208</v>
      </c>
    </row>
    <row r="1393" spans="5:5" ht="25.5">
      <c r="E1393" s="495">
        <v>1209</v>
      </c>
    </row>
    <row r="1394" spans="5:5" ht="25.5">
      <c r="E1394" s="495">
        <v>1210</v>
      </c>
    </row>
    <row r="1395" spans="5:5" ht="25.5">
      <c r="E1395" s="495">
        <v>1211</v>
      </c>
    </row>
    <row r="1396" spans="5:5" ht="25.5">
      <c r="E1396" s="495">
        <v>1212</v>
      </c>
    </row>
    <row r="1397" spans="5:5" ht="25.5">
      <c r="E1397" s="495">
        <v>1213</v>
      </c>
    </row>
    <row r="1398" spans="5:5" ht="25.5">
      <c r="E1398" s="495">
        <v>1214</v>
      </c>
    </row>
    <row r="1399" spans="5:5" ht="25.5">
      <c r="E1399" s="495">
        <v>1215</v>
      </c>
    </row>
    <row r="1400" spans="5:5" ht="25.5">
      <c r="E1400" s="495">
        <v>1216</v>
      </c>
    </row>
    <row r="1401" spans="5:5" ht="25.5">
      <c r="E1401" s="495">
        <v>1217</v>
      </c>
    </row>
    <row r="1402" spans="5:5" ht="25.5">
      <c r="E1402" s="495">
        <v>1218</v>
      </c>
    </row>
    <row r="1403" spans="5:5" ht="25.5">
      <c r="E1403" s="495">
        <v>1219</v>
      </c>
    </row>
    <row r="1404" spans="5:5" ht="25.5">
      <c r="E1404" s="495">
        <v>1220</v>
      </c>
    </row>
    <row r="1405" spans="5:5" ht="25.5">
      <c r="E1405" s="495">
        <v>1221</v>
      </c>
    </row>
    <row r="1406" spans="5:5" ht="25.5">
      <c r="E1406" s="495">
        <v>1222</v>
      </c>
    </row>
    <row r="1407" spans="5:5" ht="25.5">
      <c r="E1407" s="495">
        <v>1223</v>
      </c>
    </row>
    <row r="1408" spans="5:5" ht="25.5">
      <c r="E1408" s="495">
        <v>1224</v>
      </c>
    </row>
    <row r="1409" spans="5:5" ht="25.5">
      <c r="E1409" s="495">
        <v>1225</v>
      </c>
    </row>
    <row r="1410" spans="5:5" ht="25.5">
      <c r="E1410" s="495">
        <v>1226</v>
      </c>
    </row>
    <row r="1411" spans="5:5" ht="25.5">
      <c r="E1411" s="495">
        <v>1227</v>
      </c>
    </row>
    <row r="1412" spans="5:5" ht="25.5">
      <c r="E1412" s="495">
        <v>1228</v>
      </c>
    </row>
    <row r="1413" spans="5:5" ht="25.5">
      <c r="E1413" s="495">
        <v>1229</v>
      </c>
    </row>
    <row r="1414" spans="5:5" ht="25.5">
      <c r="E1414" s="495">
        <v>1230</v>
      </c>
    </row>
    <row r="1415" spans="5:5" ht="25.5">
      <c r="E1415" s="495">
        <v>1231</v>
      </c>
    </row>
    <row r="1416" spans="5:5" ht="25.5">
      <c r="E1416" s="495">
        <v>1232</v>
      </c>
    </row>
    <row r="1417" spans="5:5" ht="25.5">
      <c r="E1417" s="495">
        <v>1233</v>
      </c>
    </row>
    <row r="1418" spans="5:5" ht="25.5">
      <c r="E1418" s="495">
        <v>1234</v>
      </c>
    </row>
    <row r="1419" spans="5:5" ht="25.5">
      <c r="E1419" s="495">
        <v>1235</v>
      </c>
    </row>
    <row r="1420" spans="5:5" ht="25.5">
      <c r="E1420" s="495">
        <v>1236</v>
      </c>
    </row>
    <row r="1421" spans="5:5" ht="25.5">
      <c r="E1421" s="495">
        <v>1237</v>
      </c>
    </row>
    <row r="1422" spans="5:5" ht="25.5">
      <c r="E1422" s="495">
        <v>1238</v>
      </c>
    </row>
    <row r="1423" spans="5:5" ht="25.5">
      <c r="E1423" s="495">
        <v>1239</v>
      </c>
    </row>
    <row r="1424" spans="5:5" ht="25.5">
      <c r="E1424" s="495">
        <v>1240</v>
      </c>
    </row>
    <row r="1425" spans="5:5" ht="25.5">
      <c r="E1425" s="495">
        <v>1241</v>
      </c>
    </row>
    <row r="1426" spans="5:5" ht="25.5">
      <c r="E1426" s="495">
        <v>1242</v>
      </c>
    </row>
    <row r="1427" spans="5:5" ht="25.5">
      <c r="E1427" s="495">
        <v>1243</v>
      </c>
    </row>
    <row r="1428" spans="5:5" ht="25.5">
      <c r="E1428" s="495">
        <v>1244</v>
      </c>
    </row>
    <row r="1429" spans="5:5" ht="25.5">
      <c r="E1429" s="495">
        <v>1245</v>
      </c>
    </row>
    <row r="1430" spans="5:5" ht="25.5">
      <c r="E1430" s="495">
        <v>1246</v>
      </c>
    </row>
    <row r="1431" spans="5:5" ht="25.5">
      <c r="E1431" s="495">
        <v>1247</v>
      </c>
    </row>
    <row r="1432" spans="5:5" ht="25.5">
      <c r="E1432" s="495">
        <v>1248</v>
      </c>
    </row>
    <row r="1433" spans="5:5" ht="25.5">
      <c r="E1433" s="495">
        <v>1249</v>
      </c>
    </row>
    <row r="1434" spans="5:5" ht="25.5">
      <c r="E1434" s="495">
        <v>1250</v>
      </c>
    </row>
    <row r="1435" spans="5:5" ht="25.5">
      <c r="E1435" s="495">
        <v>1251</v>
      </c>
    </row>
    <row r="1436" spans="5:5" ht="25.5">
      <c r="E1436" s="495">
        <v>1252</v>
      </c>
    </row>
    <row r="1437" spans="5:5" ht="25.5">
      <c r="E1437" s="495">
        <v>1253</v>
      </c>
    </row>
    <row r="1438" spans="5:5" ht="25.5">
      <c r="E1438" s="495">
        <v>1254</v>
      </c>
    </row>
    <row r="1439" spans="5:5" ht="25.5">
      <c r="E1439" s="495">
        <v>1255</v>
      </c>
    </row>
    <row r="1440" spans="5:5" ht="25.5">
      <c r="E1440" s="495">
        <v>1256</v>
      </c>
    </row>
    <row r="1441" spans="5:5" ht="25.5">
      <c r="E1441" s="495">
        <v>1257</v>
      </c>
    </row>
    <row r="1442" spans="5:5" ht="25.5">
      <c r="E1442" s="495">
        <v>1258</v>
      </c>
    </row>
    <row r="1443" spans="5:5" ht="25.5">
      <c r="E1443" s="495">
        <v>1259</v>
      </c>
    </row>
    <row r="1444" spans="5:5" ht="25.5">
      <c r="E1444" s="495">
        <v>1260</v>
      </c>
    </row>
    <row r="1445" spans="5:5" ht="25.5">
      <c r="E1445" s="495">
        <v>1261</v>
      </c>
    </row>
    <row r="1446" spans="5:5" ht="25.5">
      <c r="E1446" s="495">
        <v>1262</v>
      </c>
    </row>
    <row r="1447" spans="5:5" ht="25.5">
      <c r="E1447" s="495">
        <v>1263</v>
      </c>
    </row>
    <row r="1448" spans="5:5" ht="25.5">
      <c r="E1448" s="495">
        <v>1264</v>
      </c>
    </row>
    <row r="1449" spans="5:5" ht="25.5">
      <c r="E1449" s="495">
        <v>1265</v>
      </c>
    </row>
    <row r="1450" spans="5:5" ht="25.5">
      <c r="E1450" s="495">
        <v>1266</v>
      </c>
    </row>
    <row r="1451" spans="5:5" ht="25.5">
      <c r="E1451" s="495">
        <v>1267</v>
      </c>
    </row>
    <row r="1452" spans="5:5" ht="25.5">
      <c r="E1452" s="495">
        <v>1268</v>
      </c>
    </row>
    <row r="1453" spans="5:5" ht="25.5">
      <c r="E1453" s="495">
        <v>1269</v>
      </c>
    </row>
    <row r="1454" spans="5:5" ht="25.5">
      <c r="E1454" s="495">
        <v>1270</v>
      </c>
    </row>
    <row r="1455" spans="5:5" ht="25.5">
      <c r="E1455" s="495">
        <v>1271</v>
      </c>
    </row>
    <row r="1456" spans="5:5" ht="25.5">
      <c r="E1456" s="495">
        <v>1272</v>
      </c>
    </row>
    <row r="1457" spans="5:5" ht="25.5">
      <c r="E1457" s="495">
        <v>1273</v>
      </c>
    </row>
    <row r="1458" spans="5:5" ht="25.5">
      <c r="E1458" s="495">
        <v>1274</v>
      </c>
    </row>
    <row r="1459" spans="5:5" ht="25.5">
      <c r="E1459" s="495">
        <v>1275</v>
      </c>
    </row>
    <row r="1460" spans="5:5" ht="25.5">
      <c r="E1460" s="495">
        <v>1276</v>
      </c>
    </row>
    <row r="1461" spans="5:5" ht="25.5">
      <c r="E1461" s="495">
        <v>1277</v>
      </c>
    </row>
    <row r="1462" spans="5:5" ht="25.5">
      <c r="E1462" s="495">
        <v>1278</v>
      </c>
    </row>
    <row r="1463" spans="5:5" ht="25.5">
      <c r="E1463" s="495">
        <v>1279</v>
      </c>
    </row>
    <row r="1464" spans="5:5" ht="25.5">
      <c r="E1464" s="495">
        <v>1280</v>
      </c>
    </row>
    <row r="1465" spans="5:5" ht="25.5">
      <c r="E1465" s="495">
        <v>1281</v>
      </c>
    </row>
    <row r="1466" spans="5:5" ht="25.5">
      <c r="E1466" s="495">
        <v>1282</v>
      </c>
    </row>
    <row r="1467" spans="5:5" ht="25.5">
      <c r="E1467" s="495">
        <v>1283</v>
      </c>
    </row>
    <row r="1468" spans="5:5" ht="25.5">
      <c r="E1468" s="495">
        <v>1284</v>
      </c>
    </row>
    <row r="1469" spans="5:5" ht="25.5">
      <c r="E1469" s="495">
        <v>1285</v>
      </c>
    </row>
    <row r="1470" spans="5:5" ht="25.5">
      <c r="E1470" s="495">
        <v>1286</v>
      </c>
    </row>
    <row r="1471" spans="5:5" ht="25.5">
      <c r="E1471" s="495">
        <v>1287</v>
      </c>
    </row>
    <row r="1472" spans="5:5" ht="25.5">
      <c r="E1472" s="495">
        <v>1288</v>
      </c>
    </row>
    <row r="1473" spans="5:5" ht="25.5">
      <c r="E1473" s="495">
        <v>1289</v>
      </c>
    </row>
    <row r="1474" spans="5:5" ht="25.5">
      <c r="E1474" s="495">
        <v>1290</v>
      </c>
    </row>
    <row r="1475" spans="5:5" ht="25.5">
      <c r="E1475" s="495">
        <v>1291</v>
      </c>
    </row>
    <row r="1476" spans="5:5" ht="25.5">
      <c r="E1476" s="495">
        <v>1292</v>
      </c>
    </row>
    <row r="1477" spans="5:5" ht="25.5">
      <c r="E1477" s="495">
        <v>1293</v>
      </c>
    </row>
    <row r="1478" spans="5:5" ht="25.5">
      <c r="E1478" s="495">
        <v>1294</v>
      </c>
    </row>
    <row r="1479" spans="5:5" ht="25.5">
      <c r="E1479" s="495">
        <v>1295</v>
      </c>
    </row>
    <row r="1480" spans="5:5" ht="25.5">
      <c r="E1480" s="495">
        <v>1296</v>
      </c>
    </row>
    <row r="1481" spans="5:5" ht="25.5">
      <c r="E1481" s="495">
        <v>1297</v>
      </c>
    </row>
    <row r="1482" spans="5:5" ht="25.5">
      <c r="E1482" s="495">
        <v>1298</v>
      </c>
    </row>
    <row r="1483" spans="5:5" ht="25.5">
      <c r="E1483" s="495">
        <v>1299</v>
      </c>
    </row>
    <row r="1484" spans="5:5" ht="25.5">
      <c r="E1484" s="495">
        <v>1300</v>
      </c>
    </row>
    <row r="1485" spans="5:5" ht="25.5">
      <c r="E1485" s="495">
        <v>1301</v>
      </c>
    </row>
    <row r="1486" spans="5:5" ht="25.5">
      <c r="E1486" s="495">
        <v>1302</v>
      </c>
    </row>
    <row r="1487" spans="5:5" ht="25.5">
      <c r="E1487" s="495">
        <v>1303</v>
      </c>
    </row>
    <row r="1488" spans="5:5" ht="25.5">
      <c r="E1488" s="495">
        <v>1304</v>
      </c>
    </row>
    <row r="1489" spans="5:5" ht="25.5">
      <c r="E1489" s="495">
        <v>1305</v>
      </c>
    </row>
    <row r="1490" spans="5:5" ht="25.5">
      <c r="E1490" s="495">
        <v>1306</v>
      </c>
    </row>
    <row r="1491" spans="5:5" ht="25.5">
      <c r="E1491" s="495">
        <v>1307</v>
      </c>
    </row>
    <row r="1492" spans="5:5" ht="25.5">
      <c r="E1492" s="495">
        <v>1308</v>
      </c>
    </row>
    <row r="1493" spans="5:5" ht="25.5">
      <c r="E1493" s="495">
        <v>1309</v>
      </c>
    </row>
    <row r="1494" spans="5:5" ht="25.5">
      <c r="E1494" s="495">
        <v>1310</v>
      </c>
    </row>
    <row r="1495" spans="5:5" ht="25.5">
      <c r="E1495" s="495">
        <v>1311</v>
      </c>
    </row>
    <row r="1496" spans="5:5" ht="25.5">
      <c r="E1496" s="495">
        <v>1312</v>
      </c>
    </row>
    <row r="1497" spans="5:5" ht="25.5">
      <c r="E1497" s="495">
        <v>1313</v>
      </c>
    </row>
    <row r="1498" spans="5:5" ht="25.5">
      <c r="E1498" s="495">
        <v>1314</v>
      </c>
    </row>
    <row r="1499" spans="5:5" ht="25.5">
      <c r="E1499" s="495">
        <v>1315</v>
      </c>
    </row>
    <row r="1500" spans="5:5" ht="25.5">
      <c r="E1500" s="495">
        <v>1316</v>
      </c>
    </row>
    <row r="1501" spans="5:5" ht="25.5">
      <c r="E1501" s="495">
        <v>1317</v>
      </c>
    </row>
    <row r="1502" spans="5:5" ht="25.5">
      <c r="E1502" s="495">
        <v>1318</v>
      </c>
    </row>
    <row r="1503" spans="5:5" ht="25.5">
      <c r="E1503" s="495">
        <v>1319</v>
      </c>
    </row>
    <row r="1504" spans="5:5" ht="25.5">
      <c r="E1504" s="495">
        <v>1320</v>
      </c>
    </row>
    <row r="1505" spans="5:5" ht="25.5">
      <c r="E1505" s="495">
        <v>1321</v>
      </c>
    </row>
    <row r="1506" spans="5:5" ht="25.5">
      <c r="E1506" s="495">
        <v>1322</v>
      </c>
    </row>
    <row r="1507" spans="5:5" ht="25.5">
      <c r="E1507" s="495">
        <v>1323</v>
      </c>
    </row>
    <row r="1508" spans="5:5" ht="25.5">
      <c r="E1508" s="495">
        <v>1324</v>
      </c>
    </row>
    <row r="1509" spans="5:5" ht="25.5">
      <c r="E1509" s="495">
        <v>1325</v>
      </c>
    </row>
    <row r="1510" spans="5:5" ht="25.5">
      <c r="E1510" s="495">
        <v>1326</v>
      </c>
    </row>
    <row r="1511" spans="5:5" ht="25.5">
      <c r="E1511" s="495">
        <v>1327</v>
      </c>
    </row>
    <row r="1512" spans="5:5" ht="25.5">
      <c r="E1512" s="495">
        <v>1328</v>
      </c>
    </row>
    <row r="1513" spans="5:5" ht="25.5">
      <c r="E1513" s="495">
        <v>1329</v>
      </c>
    </row>
    <row r="1514" spans="5:5" ht="25.5">
      <c r="E1514" s="495">
        <v>1330</v>
      </c>
    </row>
    <row r="1515" spans="5:5" ht="25.5">
      <c r="E1515" s="495">
        <v>1331</v>
      </c>
    </row>
    <row r="1516" spans="5:5" ht="25.5">
      <c r="E1516" s="495">
        <v>1332</v>
      </c>
    </row>
    <row r="1517" spans="5:5" ht="25.5">
      <c r="E1517" s="495">
        <v>1333</v>
      </c>
    </row>
    <row r="1518" spans="5:5" ht="25.5">
      <c r="E1518" s="495">
        <v>1334</v>
      </c>
    </row>
    <row r="1519" spans="5:5" ht="25.5">
      <c r="E1519" s="495">
        <v>1335</v>
      </c>
    </row>
    <row r="1520" spans="5:5" ht="25.5">
      <c r="E1520" s="495">
        <v>1336</v>
      </c>
    </row>
    <row r="1521" spans="5:5" ht="25.5">
      <c r="E1521" s="495">
        <v>1337</v>
      </c>
    </row>
    <row r="1522" spans="5:5" ht="25.5">
      <c r="E1522" s="495">
        <v>1338</v>
      </c>
    </row>
    <row r="1523" spans="5:5" ht="25.5">
      <c r="E1523" s="495">
        <v>1339</v>
      </c>
    </row>
    <row r="1524" spans="5:5" ht="25.5">
      <c r="E1524" s="495">
        <v>1340</v>
      </c>
    </row>
    <row r="1525" spans="5:5" ht="25.5">
      <c r="E1525" s="495">
        <v>1341</v>
      </c>
    </row>
    <row r="1526" spans="5:5" ht="25.5">
      <c r="E1526" s="495">
        <v>1342</v>
      </c>
    </row>
    <row r="1527" spans="5:5" ht="25.5">
      <c r="E1527" s="495">
        <v>1343</v>
      </c>
    </row>
    <row r="1528" spans="5:5" ht="25.5">
      <c r="E1528" s="495">
        <v>1344</v>
      </c>
    </row>
    <row r="1529" spans="5:5" ht="25.5">
      <c r="E1529" s="495">
        <v>1345</v>
      </c>
    </row>
    <row r="1530" spans="5:5" ht="25.5">
      <c r="E1530" s="495">
        <v>1346</v>
      </c>
    </row>
    <row r="1531" spans="5:5" ht="25.5">
      <c r="E1531" s="495">
        <v>1347</v>
      </c>
    </row>
    <row r="1532" spans="5:5" ht="25.5">
      <c r="E1532" s="495">
        <v>1348</v>
      </c>
    </row>
    <row r="1533" spans="5:5" ht="25.5">
      <c r="E1533" s="495">
        <v>1349</v>
      </c>
    </row>
    <row r="1534" spans="5:5" ht="25.5">
      <c r="E1534" s="495">
        <v>1350</v>
      </c>
    </row>
    <row r="1535" spans="5:5" ht="25.5">
      <c r="E1535" s="495">
        <v>1351</v>
      </c>
    </row>
    <row r="1536" spans="5:5" ht="25.5">
      <c r="E1536" s="495">
        <v>1352</v>
      </c>
    </row>
    <row r="1537" spans="5:5" ht="25.5">
      <c r="E1537" s="495">
        <v>1353</v>
      </c>
    </row>
    <row r="1538" spans="5:5" ht="25.5">
      <c r="E1538" s="495">
        <v>1354</v>
      </c>
    </row>
    <row r="1539" spans="5:5" ht="25.5">
      <c r="E1539" s="495">
        <v>1355</v>
      </c>
    </row>
    <row r="1540" spans="5:5" ht="25.5">
      <c r="E1540" s="495">
        <v>1356</v>
      </c>
    </row>
    <row r="1541" spans="5:5" ht="25.5">
      <c r="E1541" s="495">
        <v>1357</v>
      </c>
    </row>
    <row r="1542" spans="5:5" ht="25.5">
      <c r="E1542" s="495">
        <v>1358</v>
      </c>
    </row>
    <row r="1543" spans="5:5" ht="25.5">
      <c r="E1543" s="495">
        <v>1359</v>
      </c>
    </row>
    <row r="1544" spans="5:5" ht="25.5">
      <c r="E1544" s="495">
        <v>1360</v>
      </c>
    </row>
    <row r="1545" spans="5:5" ht="25.5">
      <c r="E1545" s="495">
        <v>1361</v>
      </c>
    </row>
    <row r="1546" spans="5:5" ht="25.5">
      <c r="E1546" s="495">
        <v>1362</v>
      </c>
    </row>
    <row r="1547" spans="5:5" ht="25.5">
      <c r="E1547" s="495">
        <v>1363</v>
      </c>
    </row>
    <row r="1548" spans="5:5" ht="25.5">
      <c r="E1548" s="495">
        <v>1364</v>
      </c>
    </row>
    <row r="1549" spans="5:5" ht="25.5">
      <c r="E1549" s="495">
        <v>1365</v>
      </c>
    </row>
    <row r="1550" spans="5:5" ht="25.5">
      <c r="E1550" s="495">
        <v>1366</v>
      </c>
    </row>
    <row r="1551" spans="5:5" ht="25.5">
      <c r="E1551" s="495">
        <v>1367</v>
      </c>
    </row>
    <row r="1552" spans="5:5" ht="25.5">
      <c r="E1552" s="495">
        <v>1368</v>
      </c>
    </row>
    <row r="1553" spans="5:5" ht="25.5">
      <c r="E1553" s="495">
        <v>1369</v>
      </c>
    </row>
    <row r="1554" spans="5:5" ht="25.5">
      <c r="E1554" s="495">
        <v>1370</v>
      </c>
    </row>
    <row r="1555" spans="5:5" ht="25.5">
      <c r="E1555" s="495">
        <v>1371</v>
      </c>
    </row>
    <row r="1556" spans="5:5" ht="25.5">
      <c r="E1556" s="495">
        <v>1372</v>
      </c>
    </row>
    <row r="1557" spans="5:5" ht="25.5">
      <c r="E1557" s="495">
        <v>1373</v>
      </c>
    </row>
    <row r="1558" spans="5:5" ht="25.5">
      <c r="E1558" s="495">
        <v>1374</v>
      </c>
    </row>
    <row r="1559" spans="5:5" ht="25.5">
      <c r="E1559" s="495">
        <v>1375</v>
      </c>
    </row>
    <row r="1560" spans="5:5" ht="25.5">
      <c r="E1560" s="495">
        <v>1376</v>
      </c>
    </row>
    <row r="1561" spans="5:5" ht="25.5">
      <c r="E1561" s="495">
        <v>1377</v>
      </c>
    </row>
    <row r="1562" spans="5:5" ht="25.5">
      <c r="E1562" s="495">
        <v>1378</v>
      </c>
    </row>
    <row r="1563" spans="5:5" ht="25.5">
      <c r="E1563" s="495">
        <v>1379</v>
      </c>
    </row>
    <row r="1564" spans="5:5" ht="25.5">
      <c r="E1564" s="495">
        <v>1380</v>
      </c>
    </row>
    <row r="1565" spans="5:5" ht="25.5">
      <c r="E1565" s="495">
        <v>1381</v>
      </c>
    </row>
    <row r="1566" spans="5:5" ht="25.5">
      <c r="E1566" s="495">
        <v>1382</v>
      </c>
    </row>
    <row r="1567" spans="5:5" ht="25.5">
      <c r="E1567" s="495">
        <v>1383</v>
      </c>
    </row>
    <row r="1568" spans="5:5" ht="25.5">
      <c r="E1568" s="495">
        <v>1384</v>
      </c>
    </row>
    <row r="1569" spans="5:5" ht="25.5">
      <c r="E1569" s="495">
        <v>1385</v>
      </c>
    </row>
    <row r="1570" spans="5:5" ht="25.5">
      <c r="E1570" s="495">
        <v>1386</v>
      </c>
    </row>
    <row r="1571" spans="5:5" ht="25.5">
      <c r="E1571" s="495">
        <v>1387</v>
      </c>
    </row>
    <row r="1572" spans="5:5" ht="25.5">
      <c r="E1572" s="495">
        <v>1388</v>
      </c>
    </row>
    <row r="1573" spans="5:5" ht="25.5">
      <c r="E1573" s="495">
        <v>1389</v>
      </c>
    </row>
    <row r="1574" spans="5:5" ht="25.5">
      <c r="E1574" s="495">
        <v>1390</v>
      </c>
    </row>
    <row r="1575" spans="5:5" ht="25.5">
      <c r="E1575" s="495">
        <v>1391</v>
      </c>
    </row>
    <row r="1576" spans="5:5" ht="25.5">
      <c r="E1576" s="495">
        <v>1392</v>
      </c>
    </row>
    <row r="1577" spans="5:5" ht="25.5">
      <c r="E1577" s="495">
        <v>1393</v>
      </c>
    </row>
    <row r="1578" spans="5:5" ht="25.5">
      <c r="E1578" s="495">
        <v>1394</v>
      </c>
    </row>
    <row r="1579" spans="5:5" ht="25.5">
      <c r="E1579" s="495">
        <v>1395</v>
      </c>
    </row>
    <row r="1580" spans="5:5" ht="25.5">
      <c r="E1580" s="495">
        <v>1396</v>
      </c>
    </row>
    <row r="1581" spans="5:5" ht="25.5">
      <c r="E1581" s="495">
        <v>1397</v>
      </c>
    </row>
    <row r="1582" spans="5:5" ht="25.5">
      <c r="E1582" s="495">
        <v>1398</v>
      </c>
    </row>
    <row r="1583" spans="5:5" ht="25.5">
      <c r="E1583" s="495">
        <v>1399</v>
      </c>
    </row>
    <row r="1584" spans="5:5" ht="25.5">
      <c r="E1584" s="495">
        <v>1400</v>
      </c>
    </row>
    <row r="1585" spans="5:5" ht="25.5">
      <c r="E1585" s="495">
        <v>1401</v>
      </c>
    </row>
    <row r="1586" spans="5:5" ht="25.5">
      <c r="E1586" s="495">
        <v>1402</v>
      </c>
    </row>
    <row r="1587" spans="5:5" ht="25.5">
      <c r="E1587" s="495">
        <v>1403</v>
      </c>
    </row>
    <row r="1588" spans="5:5" ht="25.5">
      <c r="E1588" s="495">
        <v>1404</v>
      </c>
    </row>
    <row r="1589" spans="5:5" ht="25.5">
      <c r="E1589" s="495">
        <v>1405</v>
      </c>
    </row>
    <row r="1590" spans="5:5" ht="25.5">
      <c r="E1590" s="495">
        <v>1406</v>
      </c>
    </row>
    <row r="1591" spans="5:5" ht="25.5">
      <c r="E1591" s="495">
        <v>1407</v>
      </c>
    </row>
    <row r="1592" spans="5:5" ht="25.5">
      <c r="E1592" s="495">
        <v>1408</v>
      </c>
    </row>
    <row r="1593" spans="5:5" ht="25.5">
      <c r="E1593" s="495">
        <v>1409</v>
      </c>
    </row>
    <row r="1594" spans="5:5" ht="25.5">
      <c r="E1594" s="495">
        <v>1410</v>
      </c>
    </row>
    <row r="1595" spans="5:5" ht="25.5">
      <c r="E1595" s="495">
        <v>1411</v>
      </c>
    </row>
    <row r="1596" spans="5:5" ht="25.5">
      <c r="E1596" s="495">
        <v>1412</v>
      </c>
    </row>
    <row r="1597" spans="5:5" ht="25.5">
      <c r="E1597" s="495">
        <v>1413</v>
      </c>
    </row>
    <row r="1598" spans="5:5" ht="25.5">
      <c r="E1598" s="495">
        <v>1414</v>
      </c>
    </row>
    <row r="1599" spans="5:5" ht="25.5">
      <c r="E1599" s="495">
        <v>1415</v>
      </c>
    </row>
    <row r="1600" spans="5:5" ht="25.5">
      <c r="E1600" s="495">
        <v>1416</v>
      </c>
    </row>
    <row r="1601" spans="5:5" ht="25.5">
      <c r="E1601" s="495">
        <v>1417</v>
      </c>
    </row>
    <row r="1602" spans="5:5" ht="25.5">
      <c r="E1602" s="495">
        <v>1418</v>
      </c>
    </row>
    <row r="1603" spans="5:5" ht="25.5">
      <c r="E1603" s="495">
        <v>1419</v>
      </c>
    </row>
    <row r="1604" spans="5:5" ht="25.5">
      <c r="E1604" s="495">
        <v>1420</v>
      </c>
    </row>
    <row r="1605" spans="5:5" ht="25.5">
      <c r="E1605" s="495">
        <v>1421</v>
      </c>
    </row>
    <row r="1606" spans="5:5" ht="25.5">
      <c r="E1606" s="495">
        <v>1422</v>
      </c>
    </row>
    <row r="1607" spans="5:5" ht="25.5">
      <c r="E1607" s="495">
        <v>1423</v>
      </c>
    </row>
    <row r="1608" spans="5:5" ht="25.5">
      <c r="E1608" s="495">
        <v>1424</v>
      </c>
    </row>
    <row r="1609" spans="5:5" ht="25.5">
      <c r="E1609" s="495">
        <v>1425</v>
      </c>
    </row>
    <row r="1610" spans="5:5" ht="25.5">
      <c r="E1610" s="495">
        <v>1426</v>
      </c>
    </row>
    <row r="1611" spans="5:5" ht="25.5">
      <c r="E1611" s="495">
        <v>1427</v>
      </c>
    </row>
    <row r="1612" spans="5:5" ht="25.5">
      <c r="E1612" s="495">
        <v>1428</v>
      </c>
    </row>
    <row r="1613" spans="5:5" ht="25.5">
      <c r="E1613" s="495">
        <v>1429</v>
      </c>
    </row>
    <row r="1614" spans="5:5" ht="25.5">
      <c r="E1614" s="495">
        <v>1430</v>
      </c>
    </row>
    <row r="1615" spans="5:5" ht="25.5">
      <c r="E1615" s="495">
        <v>1431</v>
      </c>
    </row>
    <row r="1616" spans="5:5" ht="25.5">
      <c r="E1616" s="495">
        <v>1432</v>
      </c>
    </row>
    <row r="1617" spans="5:5" ht="25.5">
      <c r="E1617" s="495">
        <v>1433</v>
      </c>
    </row>
    <row r="1618" spans="5:5" ht="25.5">
      <c r="E1618" s="495">
        <v>1434</v>
      </c>
    </row>
    <row r="1619" spans="5:5" ht="25.5">
      <c r="E1619" s="495">
        <v>1435</v>
      </c>
    </row>
    <row r="1620" spans="5:5" ht="25.5">
      <c r="E1620" s="495">
        <v>1436</v>
      </c>
    </row>
    <row r="1621" spans="5:5" ht="25.5">
      <c r="E1621" s="495">
        <v>1437</v>
      </c>
    </row>
    <row r="1622" spans="5:5" ht="25.5">
      <c r="E1622" s="495">
        <v>1438</v>
      </c>
    </row>
    <row r="1623" spans="5:5" ht="25.5">
      <c r="E1623" s="495">
        <v>1439</v>
      </c>
    </row>
    <row r="1624" spans="5:5" ht="25.5">
      <c r="E1624" s="495">
        <v>1440</v>
      </c>
    </row>
    <row r="1625" spans="5:5" ht="25.5">
      <c r="E1625" s="495">
        <v>1441</v>
      </c>
    </row>
    <row r="1626" spans="5:5" ht="25.5">
      <c r="E1626" s="495">
        <v>1442</v>
      </c>
    </row>
    <row r="1627" spans="5:5" ht="25.5">
      <c r="E1627" s="495">
        <v>1443</v>
      </c>
    </row>
    <row r="1628" spans="5:5" ht="25.5">
      <c r="E1628" s="495">
        <v>1444</v>
      </c>
    </row>
    <row r="1629" spans="5:5" ht="25.5">
      <c r="E1629" s="495">
        <v>1445</v>
      </c>
    </row>
    <row r="1630" spans="5:5" ht="25.5">
      <c r="E1630" s="495">
        <v>1446</v>
      </c>
    </row>
    <row r="1631" spans="5:5" ht="25.5">
      <c r="E1631" s="495">
        <v>1447</v>
      </c>
    </row>
    <row r="1632" spans="5:5" ht="25.5">
      <c r="E1632" s="495">
        <v>1448</v>
      </c>
    </row>
    <row r="1633" spans="5:5" ht="25.5">
      <c r="E1633" s="495">
        <v>1449</v>
      </c>
    </row>
    <row r="1634" spans="5:5" ht="25.5">
      <c r="E1634" s="495">
        <v>1450</v>
      </c>
    </row>
    <row r="1635" spans="5:5" ht="25.5">
      <c r="E1635" s="495">
        <v>1451</v>
      </c>
    </row>
    <row r="1636" spans="5:5" ht="25.5">
      <c r="E1636" s="495">
        <v>1452</v>
      </c>
    </row>
    <row r="1637" spans="5:5" ht="25.5">
      <c r="E1637" s="495">
        <v>1453</v>
      </c>
    </row>
    <row r="1638" spans="5:5" ht="25.5">
      <c r="E1638" s="495">
        <v>1454</v>
      </c>
    </row>
    <row r="1639" spans="5:5" ht="25.5">
      <c r="E1639" s="495">
        <v>1455</v>
      </c>
    </row>
    <row r="1640" spans="5:5" ht="25.5">
      <c r="E1640" s="495">
        <v>1456</v>
      </c>
    </row>
    <row r="1641" spans="5:5" ht="25.5">
      <c r="E1641" s="495">
        <v>1457</v>
      </c>
    </row>
    <row r="1642" spans="5:5" ht="25.5">
      <c r="E1642" s="495">
        <v>1458</v>
      </c>
    </row>
    <row r="1643" spans="5:5" ht="25.5">
      <c r="E1643" s="495">
        <v>1459</v>
      </c>
    </row>
    <row r="1644" spans="5:5" ht="25.5">
      <c r="E1644" s="495">
        <v>1460</v>
      </c>
    </row>
    <row r="1645" spans="5:5" ht="25.5">
      <c r="E1645" s="495">
        <v>1461</v>
      </c>
    </row>
    <row r="1646" spans="5:5" ht="25.5">
      <c r="E1646" s="495">
        <v>1462</v>
      </c>
    </row>
    <row r="1647" spans="5:5" ht="25.5">
      <c r="E1647" s="495">
        <v>1463</v>
      </c>
    </row>
    <row r="1648" spans="5:5" ht="25.5">
      <c r="E1648" s="495">
        <v>1464</v>
      </c>
    </row>
    <row r="1649" spans="5:5" ht="25.5">
      <c r="E1649" s="495">
        <v>1465</v>
      </c>
    </row>
    <row r="1650" spans="5:5" ht="25.5">
      <c r="E1650" s="495">
        <v>1466</v>
      </c>
    </row>
    <row r="1651" spans="5:5" ht="25.5">
      <c r="E1651" s="495">
        <v>1467</v>
      </c>
    </row>
    <row r="1652" spans="5:5" ht="25.5">
      <c r="E1652" s="495">
        <v>1468</v>
      </c>
    </row>
    <row r="1653" spans="5:5" ht="25.5">
      <c r="E1653" s="495">
        <v>1469</v>
      </c>
    </row>
    <row r="1654" spans="5:5" ht="25.5">
      <c r="E1654" s="495">
        <v>1470</v>
      </c>
    </row>
    <row r="1655" spans="5:5" ht="25.5">
      <c r="E1655" s="495">
        <v>1471</v>
      </c>
    </row>
    <row r="1656" spans="5:5" ht="25.5">
      <c r="E1656" s="495">
        <v>1472</v>
      </c>
    </row>
    <row r="1657" spans="5:5" ht="25.5">
      <c r="E1657" s="495">
        <v>1473</v>
      </c>
    </row>
    <row r="1658" spans="5:5" ht="25.5">
      <c r="E1658" s="495">
        <v>1474</v>
      </c>
    </row>
    <row r="1659" spans="5:5" ht="25.5">
      <c r="E1659" s="495">
        <v>1475</v>
      </c>
    </row>
    <row r="1660" spans="5:5" ht="25.5">
      <c r="E1660" s="495">
        <v>1476</v>
      </c>
    </row>
    <row r="1661" spans="5:5" ht="25.5">
      <c r="E1661" s="495">
        <v>1477</v>
      </c>
    </row>
    <row r="1662" spans="5:5" ht="25.5">
      <c r="E1662" s="495">
        <v>1478</v>
      </c>
    </row>
    <row r="1663" spans="5:5" ht="25.5">
      <c r="E1663" s="495">
        <v>1479</v>
      </c>
    </row>
    <row r="1664" spans="5:5" ht="25.5">
      <c r="E1664" s="495">
        <v>1480</v>
      </c>
    </row>
    <row r="1665" spans="5:5" ht="25.5">
      <c r="E1665" s="495">
        <v>1481</v>
      </c>
    </row>
    <row r="1666" spans="5:5" ht="25.5">
      <c r="E1666" s="495">
        <v>1482</v>
      </c>
    </row>
    <row r="1667" spans="5:5" ht="25.5">
      <c r="E1667" s="495">
        <v>1483</v>
      </c>
    </row>
    <row r="1668" spans="5:5" ht="25.5">
      <c r="E1668" s="495">
        <v>1484</v>
      </c>
    </row>
    <row r="1669" spans="5:5" ht="25.5">
      <c r="E1669" s="495">
        <v>1485</v>
      </c>
    </row>
    <row r="1670" spans="5:5" ht="25.5">
      <c r="E1670" s="495">
        <v>1486</v>
      </c>
    </row>
    <row r="1671" spans="5:5" ht="25.5">
      <c r="E1671" s="495">
        <v>1487</v>
      </c>
    </row>
    <row r="1672" spans="5:5" ht="25.5">
      <c r="E1672" s="495">
        <v>1488</v>
      </c>
    </row>
    <row r="1673" spans="5:5" ht="25.5">
      <c r="E1673" s="495">
        <v>1489</v>
      </c>
    </row>
    <row r="1674" spans="5:5" ht="25.5">
      <c r="E1674" s="495">
        <v>1490</v>
      </c>
    </row>
    <row r="1675" spans="5:5" ht="25.5">
      <c r="E1675" s="495">
        <v>1491</v>
      </c>
    </row>
    <row r="1676" spans="5:5" ht="25.5">
      <c r="E1676" s="495">
        <v>1492</v>
      </c>
    </row>
    <row r="1677" spans="5:5" ht="25.5">
      <c r="E1677" s="495">
        <v>1493</v>
      </c>
    </row>
    <row r="1678" spans="5:5" ht="25.5">
      <c r="E1678" s="495">
        <v>1494</v>
      </c>
    </row>
    <row r="1679" spans="5:5" ht="25.5">
      <c r="E1679" s="495">
        <v>1495</v>
      </c>
    </row>
    <row r="1680" spans="5:5" ht="25.5">
      <c r="E1680" s="495">
        <v>1496</v>
      </c>
    </row>
    <row r="1681" spans="5:5" ht="25.5">
      <c r="E1681" s="495">
        <v>1497</v>
      </c>
    </row>
    <row r="1682" spans="5:5" ht="25.5">
      <c r="E1682" s="495">
        <v>1498</v>
      </c>
    </row>
    <row r="1683" spans="5:5" ht="25.5">
      <c r="E1683" s="495">
        <v>1499</v>
      </c>
    </row>
    <row r="1684" spans="5:5" ht="25.5">
      <c r="E1684" s="495">
        <v>1500</v>
      </c>
    </row>
    <row r="1685" spans="5:5" ht="25.5">
      <c r="E1685" s="495">
        <v>1501</v>
      </c>
    </row>
    <row r="1686" spans="5:5" ht="25.5">
      <c r="E1686" s="495">
        <v>1502</v>
      </c>
    </row>
    <row r="1687" spans="5:5" ht="25.5">
      <c r="E1687" s="495">
        <v>1503</v>
      </c>
    </row>
    <row r="1688" spans="5:5" ht="25.5">
      <c r="E1688" s="495">
        <v>1504</v>
      </c>
    </row>
    <row r="1689" spans="5:5" ht="25.5">
      <c r="E1689" s="495">
        <v>1505</v>
      </c>
    </row>
    <row r="1690" spans="5:5" ht="25.5">
      <c r="E1690" s="495">
        <v>1506</v>
      </c>
    </row>
    <row r="1691" spans="5:5" ht="25.5">
      <c r="E1691" s="495">
        <v>1507</v>
      </c>
    </row>
    <row r="1692" spans="5:5" ht="25.5">
      <c r="E1692" s="495">
        <v>1508</v>
      </c>
    </row>
    <row r="1693" spans="5:5" ht="25.5">
      <c r="E1693" s="495">
        <v>1509</v>
      </c>
    </row>
    <row r="1694" spans="5:5" ht="25.5">
      <c r="E1694" s="495">
        <v>1510</v>
      </c>
    </row>
    <row r="1695" spans="5:5" ht="25.5">
      <c r="E1695" s="495">
        <v>1511</v>
      </c>
    </row>
    <row r="1696" spans="5:5" ht="25.5">
      <c r="E1696" s="495">
        <v>1512</v>
      </c>
    </row>
    <row r="1697" spans="5:5" ht="25.5">
      <c r="E1697" s="495">
        <v>1513</v>
      </c>
    </row>
    <row r="1698" spans="5:5" ht="25.5">
      <c r="E1698" s="495">
        <v>1514</v>
      </c>
    </row>
    <row r="1699" spans="5:5" ht="25.5">
      <c r="E1699" s="495">
        <v>1515</v>
      </c>
    </row>
    <row r="1700" spans="5:5" ht="25.5">
      <c r="E1700" s="495">
        <v>1516</v>
      </c>
    </row>
    <row r="1701" spans="5:5" ht="25.5">
      <c r="E1701" s="495">
        <v>1517</v>
      </c>
    </row>
    <row r="1702" spans="5:5" ht="25.5">
      <c r="E1702" s="495">
        <v>1518</v>
      </c>
    </row>
    <row r="1703" spans="5:5" ht="25.5">
      <c r="E1703" s="495">
        <v>1519</v>
      </c>
    </row>
    <row r="1704" spans="5:5" ht="25.5">
      <c r="E1704" s="495">
        <v>1520</v>
      </c>
    </row>
    <row r="1705" spans="5:5" ht="25.5">
      <c r="E1705" s="495">
        <v>1521</v>
      </c>
    </row>
    <row r="1706" spans="5:5" ht="25.5">
      <c r="E1706" s="495">
        <v>1522</v>
      </c>
    </row>
    <row r="1707" spans="5:5" ht="25.5">
      <c r="E1707" s="495">
        <v>1523</v>
      </c>
    </row>
    <row r="1708" spans="5:5" ht="25.5">
      <c r="E1708" s="495">
        <v>1524</v>
      </c>
    </row>
    <row r="1709" spans="5:5" ht="25.5">
      <c r="E1709" s="495">
        <v>1525</v>
      </c>
    </row>
    <row r="1710" spans="5:5" ht="25.5">
      <c r="E1710" s="495">
        <v>1526</v>
      </c>
    </row>
    <row r="1711" spans="5:5" ht="25.5">
      <c r="E1711" s="495">
        <v>1527</v>
      </c>
    </row>
    <row r="1712" spans="5:5" ht="25.5">
      <c r="E1712" s="495">
        <v>1528</v>
      </c>
    </row>
    <row r="1713" spans="5:5" ht="25.5">
      <c r="E1713" s="495">
        <v>1529</v>
      </c>
    </row>
    <row r="1714" spans="5:5" ht="25.5">
      <c r="E1714" s="495">
        <v>1530</v>
      </c>
    </row>
    <row r="1715" spans="5:5" ht="25.5">
      <c r="E1715" s="495">
        <v>1531</v>
      </c>
    </row>
    <row r="1716" spans="5:5" ht="25.5">
      <c r="E1716" s="495">
        <v>1532</v>
      </c>
    </row>
    <row r="1717" spans="5:5" ht="25.5">
      <c r="E1717" s="495">
        <v>1533</v>
      </c>
    </row>
    <row r="1718" spans="5:5" ht="25.5">
      <c r="E1718" s="495">
        <v>1534</v>
      </c>
    </row>
    <row r="1719" spans="5:5" ht="25.5">
      <c r="E1719" s="495">
        <v>1535</v>
      </c>
    </row>
    <row r="1720" spans="5:5" ht="25.5">
      <c r="E1720" s="495">
        <v>1536</v>
      </c>
    </row>
    <row r="1721" spans="5:5" ht="25.5">
      <c r="E1721" s="495">
        <v>1537</v>
      </c>
    </row>
    <row r="1722" spans="5:5" ht="25.5">
      <c r="E1722" s="495">
        <v>1538</v>
      </c>
    </row>
    <row r="1723" spans="5:5" ht="25.5">
      <c r="E1723" s="495">
        <v>1539</v>
      </c>
    </row>
    <row r="1724" spans="5:5" ht="25.5">
      <c r="E1724" s="495">
        <v>1540</v>
      </c>
    </row>
    <row r="1725" spans="5:5" ht="25.5">
      <c r="E1725" s="495">
        <v>1541</v>
      </c>
    </row>
    <row r="1726" spans="5:5" ht="25.5">
      <c r="E1726" s="495">
        <v>1542</v>
      </c>
    </row>
    <row r="1727" spans="5:5" ht="25.5">
      <c r="E1727" s="495">
        <v>1543</v>
      </c>
    </row>
    <row r="1728" spans="5:5" ht="25.5">
      <c r="E1728" s="495">
        <v>1544</v>
      </c>
    </row>
    <row r="1729" spans="5:5" ht="25.5">
      <c r="E1729" s="495">
        <v>1545</v>
      </c>
    </row>
    <row r="1730" spans="5:5" ht="25.5">
      <c r="E1730" s="495">
        <v>1546</v>
      </c>
    </row>
    <row r="1731" spans="5:5" ht="25.5">
      <c r="E1731" s="495">
        <v>1547</v>
      </c>
    </row>
    <row r="1732" spans="5:5" ht="25.5">
      <c r="E1732" s="495">
        <v>1548</v>
      </c>
    </row>
    <row r="1733" spans="5:5" ht="25.5">
      <c r="E1733" s="495">
        <v>1549</v>
      </c>
    </row>
    <row r="1734" spans="5:5" ht="25.5">
      <c r="E1734" s="495">
        <v>1550</v>
      </c>
    </row>
    <row r="1735" spans="5:5" ht="25.5">
      <c r="E1735" s="495">
        <v>1551</v>
      </c>
    </row>
    <row r="1736" spans="5:5" ht="25.5">
      <c r="E1736" s="495">
        <v>1552</v>
      </c>
    </row>
    <row r="1737" spans="5:5" ht="25.5">
      <c r="E1737" s="495">
        <v>1553</v>
      </c>
    </row>
    <row r="1738" spans="5:5" ht="25.5">
      <c r="E1738" s="495">
        <v>1554</v>
      </c>
    </row>
    <row r="1739" spans="5:5" ht="25.5">
      <c r="E1739" s="495">
        <v>1555</v>
      </c>
    </row>
    <row r="1740" spans="5:5" ht="25.5">
      <c r="E1740" s="495">
        <v>1556</v>
      </c>
    </row>
    <row r="1741" spans="5:5" ht="25.5">
      <c r="E1741" s="495">
        <v>1557</v>
      </c>
    </row>
    <row r="1742" spans="5:5" ht="25.5">
      <c r="E1742" s="495">
        <v>1558</v>
      </c>
    </row>
    <row r="1743" spans="5:5" ht="25.5">
      <c r="E1743" s="495">
        <v>1559</v>
      </c>
    </row>
    <row r="1744" spans="5:5" ht="25.5">
      <c r="E1744" s="495">
        <v>1560</v>
      </c>
    </row>
    <row r="1745" spans="5:5" ht="25.5">
      <c r="E1745" s="495">
        <v>1561</v>
      </c>
    </row>
    <row r="1746" spans="5:5" ht="25.5">
      <c r="E1746" s="495">
        <v>1562</v>
      </c>
    </row>
    <row r="1747" spans="5:5" ht="25.5">
      <c r="E1747" s="495">
        <v>1563</v>
      </c>
    </row>
    <row r="1748" spans="5:5" ht="25.5">
      <c r="E1748" s="495">
        <v>1564</v>
      </c>
    </row>
    <row r="1749" spans="5:5" ht="25.5">
      <c r="E1749" s="495">
        <v>1565</v>
      </c>
    </row>
    <row r="1750" spans="5:5" ht="25.5">
      <c r="E1750" s="495">
        <v>1566</v>
      </c>
    </row>
    <row r="1751" spans="5:5" ht="25.5">
      <c r="E1751" s="495">
        <v>1567</v>
      </c>
    </row>
    <row r="1752" spans="5:5" ht="25.5">
      <c r="E1752" s="495">
        <v>1568</v>
      </c>
    </row>
    <row r="1753" spans="5:5" ht="25.5">
      <c r="E1753" s="495">
        <v>1569</v>
      </c>
    </row>
    <row r="1754" spans="5:5" ht="25.5">
      <c r="E1754" s="495">
        <v>1570</v>
      </c>
    </row>
    <row r="1755" spans="5:5" ht="25.5">
      <c r="E1755" s="495">
        <v>1571</v>
      </c>
    </row>
    <row r="1756" spans="5:5" ht="25.5">
      <c r="E1756" s="495">
        <v>1572</v>
      </c>
    </row>
    <row r="1757" spans="5:5" ht="25.5">
      <c r="E1757" s="495">
        <v>1573</v>
      </c>
    </row>
    <row r="1758" spans="5:5" ht="25.5">
      <c r="E1758" s="495">
        <v>1574</v>
      </c>
    </row>
    <row r="1759" spans="5:5" ht="25.5">
      <c r="E1759" s="495">
        <v>1575</v>
      </c>
    </row>
    <row r="1760" spans="5:5" ht="25.5">
      <c r="E1760" s="495">
        <v>1576</v>
      </c>
    </row>
    <row r="1761" spans="5:5" ht="25.5">
      <c r="E1761" s="495">
        <v>1577</v>
      </c>
    </row>
    <row r="1762" spans="5:5" ht="25.5">
      <c r="E1762" s="495">
        <v>1578</v>
      </c>
    </row>
    <row r="1763" spans="5:5" ht="25.5">
      <c r="E1763" s="495">
        <v>1579</v>
      </c>
    </row>
    <row r="1764" spans="5:5" ht="25.5">
      <c r="E1764" s="495">
        <v>1580</v>
      </c>
    </row>
    <row r="1765" spans="5:5" ht="25.5">
      <c r="E1765" s="495">
        <v>1581</v>
      </c>
    </row>
    <row r="1766" spans="5:5" ht="25.5">
      <c r="E1766" s="495">
        <v>1582</v>
      </c>
    </row>
    <row r="1767" spans="5:5" ht="25.5">
      <c r="E1767" s="495">
        <v>1583</v>
      </c>
    </row>
    <row r="1768" spans="5:5" ht="25.5">
      <c r="E1768" s="495">
        <v>1584</v>
      </c>
    </row>
    <row r="1769" spans="5:5" ht="25.5">
      <c r="E1769" s="495">
        <v>1585</v>
      </c>
    </row>
    <row r="1770" spans="5:5" ht="25.5">
      <c r="E1770" s="495">
        <v>1586</v>
      </c>
    </row>
    <row r="1771" spans="5:5" ht="25.5">
      <c r="E1771" s="495">
        <v>1587</v>
      </c>
    </row>
    <row r="1772" spans="5:5" ht="25.5">
      <c r="E1772" s="495">
        <v>1588</v>
      </c>
    </row>
    <row r="1773" spans="5:5" ht="25.5">
      <c r="E1773" s="495">
        <v>1589</v>
      </c>
    </row>
    <row r="1774" spans="5:5" ht="25.5">
      <c r="E1774" s="495">
        <v>1590</v>
      </c>
    </row>
    <row r="1775" spans="5:5" ht="25.5">
      <c r="E1775" s="495">
        <v>1591</v>
      </c>
    </row>
    <row r="1776" spans="5:5" ht="25.5">
      <c r="E1776" s="495">
        <v>1592</v>
      </c>
    </row>
    <row r="1777" spans="5:5" ht="25.5">
      <c r="E1777" s="495">
        <v>1593</v>
      </c>
    </row>
    <row r="1778" spans="5:5" ht="25.5">
      <c r="E1778" s="495">
        <v>1594</v>
      </c>
    </row>
    <row r="1779" spans="5:5" ht="25.5">
      <c r="E1779" s="495">
        <v>1595</v>
      </c>
    </row>
    <row r="1780" spans="5:5" ht="25.5">
      <c r="E1780" s="495">
        <v>1596</v>
      </c>
    </row>
    <row r="1781" spans="5:5" ht="25.5">
      <c r="E1781" s="495">
        <v>1597</v>
      </c>
    </row>
    <row r="1782" spans="5:5" ht="25.5">
      <c r="E1782" s="495">
        <v>1598</v>
      </c>
    </row>
    <row r="1783" spans="5:5" ht="25.5">
      <c r="E1783" s="495">
        <v>1599</v>
      </c>
    </row>
    <row r="1784" spans="5:5" ht="25.5">
      <c r="E1784" s="495">
        <v>1600</v>
      </c>
    </row>
    <row r="1785" spans="5:5" ht="25.5">
      <c r="E1785" s="495">
        <v>1601</v>
      </c>
    </row>
    <row r="1786" spans="5:5" ht="25.5">
      <c r="E1786" s="495">
        <v>1602</v>
      </c>
    </row>
    <row r="1787" spans="5:5" ht="25.5">
      <c r="E1787" s="495">
        <v>1603</v>
      </c>
    </row>
    <row r="1788" spans="5:5" ht="25.5">
      <c r="E1788" s="495">
        <v>1604</v>
      </c>
    </row>
    <row r="1789" spans="5:5" ht="25.5">
      <c r="E1789" s="495">
        <v>1605</v>
      </c>
    </row>
    <row r="1790" spans="5:5" ht="25.5">
      <c r="E1790" s="495">
        <v>1606</v>
      </c>
    </row>
    <row r="1791" spans="5:5" ht="25.5">
      <c r="E1791" s="495">
        <v>1607</v>
      </c>
    </row>
    <row r="1792" spans="5:5" ht="25.5">
      <c r="E1792" s="495">
        <v>1608</v>
      </c>
    </row>
    <row r="1793" spans="5:5" ht="25.5">
      <c r="E1793" s="495">
        <v>1609</v>
      </c>
    </row>
    <row r="1794" spans="5:5" ht="25.5">
      <c r="E1794" s="495">
        <v>1610</v>
      </c>
    </row>
    <row r="1795" spans="5:5" ht="25.5">
      <c r="E1795" s="495">
        <v>1611</v>
      </c>
    </row>
    <row r="1796" spans="5:5" ht="25.5">
      <c r="E1796" s="495">
        <v>1612</v>
      </c>
    </row>
    <row r="1797" spans="5:5" ht="25.5">
      <c r="E1797" s="495">
        <v>1613</v>
      </c>
    </row>
    <row r="1798" spans="5:5" ht="25.5">
      <c r="E1798" s="495">
        <v>1614</v>
      </c>
    </row>
    <row r="1799" spans="5:5" ht="25.5">
      <c r="E1799" s="495">
        <v>1615</v>
      </c>
    </row>
    <row r="1800" spans="5:5" ht="25.5">
      <c r="E1800" s="495">
        <v>1616</v>
      </c>
    </row>
    <row r="1801" spans="5:5" ht="25.5">
      <c r="E1801" s="495">
        <v>1617</v>
      </c>
    </row>
    <row r="1802" spans="5:5" ht="25.5">
      <c r="E1802" s="495">
        <v>1618</v>
      </c>
    </row>
    <row r="1803" spans="5:5" ht="25.5">
      <c r="E1803" s="495">
        <v>1619</v>
      </c>
    </row>
    <row r="1804" spans="5:5" ht="25.5">
      <c r="E1804" s="495">
        <v>1620</v>
      </c>
    </row>
    <row r="1805" spans="5:5" ht="25.5">
      <c r="E1805" s="495">
        <v>1621</v>
      </c>
    </row>
    <row r="1806" spans="5:5" ht="25.5">
      <c r="E1806" s="495">
        <v>1622</v>
      </c>
    </row>
    <row r="1807" spans="5:5" ht="25.5">
      <c r="E1807" s="495">
        <v>1623</v>
      </c>
    </row>
    <row r="1808" spans="5:5" ht="25.5">
      <c r="E1808" s="495">
        <v>1624</v>
      </c>
    </row>
    <row r="1809" spans="5:5" ht="25.5">
      <c r="E1809" s="495">
        <v>1625</v>
      </c>
    </row>
    <row r="1810" spans="5:5" ht="25.5">
      <c r="E1810" s="495">
        <v>1626</v>
      </c>
    </row>
    <row r="1811" spans="5:5" ht="25.5">
      <c r="E1811" s="495">
        <v>1627</v>
      </c>
    </row>
    <row r="1812" spans="5:5" ht="25.5">
      <c r="E1812" s="495">
        <v>1628</v>
      </c>
    </row>
    <row r="1813" spans="5:5" ht="25.5">
      <c r="E1813" s="495">
        <v>1629</v>
      </c>
    </row>
    <row r="1814" spans="5:5" ht="25.5">
      <c r="E1814" s="495">
        <v>1630</v>
      </c>
    </row>
    <row r="1815" spans="5:5" ht="25.5">
      <c r="E1815" s="495">
        <v>1631</v>
      </c>
    </row>
    <row r="1816" spans="5:5" ht="25.5">
      <c r="E1816" s="495">
        <v>1632</v>
      </c>
    </row>
    <row r="1817" spans="5:5" ht="25.5">
      <c r="E1817" s="495">
        <v>1633</v>
      </c>
    </row>
    <row r="1818" spans="5:5" ht="25.5">
      <c r="E1818" s="495">
        <v>1634</v>
      </c>
    </row>
    <row r="1819" spans="5:5" ht="25.5">
      <c r="E1819" s="495">
        <v>1635</v>
      </c>
    </row>
    <row r="1820" spans="5:5" ht="25.5">
      <c r="E1820" s="495">
        <v>1636</v>
      </c>
    </row>
    <row r="1821" spans="5:5" ht="25.5">
      <c r="E1821" s="495">
        <v>1637</v>
      </c>
    </row>
    <row r="1822" spans="5:5" ht="25.5">
      <c r="E1822" s="495">
        <v>1638</v>
      </c>
    </row>
    <row r="1823" spans="5:5" ht="25.5">
      <c r="E1823" s="495">
        <v>1639</v>
      </c>
    </row>
    <row r="1824" spans="5:5" ht="25.5">
      <c r="E1824" s="495">
        <v>1640</v>
      </c>
    </row>
    <row r="1825" spans="5:5" ht="25.5">
      <c r="E1825" s="495">
        <v>1641</v>
      </c>
    </row>
    <row r="1826" spans="5:5" ht="25.5">
      <c r="E1826" s="495">
        <v>1642</v>
      </c>
    </row>
    <row r="1827" spans="5:5" ht="25.5">
      <c r="E1827" s="495">
        <v>1643</v>
      </c>
    </row>
    <row r="1828" spans="5:5" ht="25.5">
      <c r="E1828" s="495">
        <v>1644</v>
      </c>
    </row>
    <row r="1829" spans="5:5" ht="25.5">
      <c r="E1829" s="495">
        <v>1645</v>
      </c>
    </row>
    <row r="1830" spans="5:5" ht="25.5">
      <c r="E1830" s="495">
        <v>1646</v>
      </c>
    </row>
    <row r="1831" spans="5:5" ht="25.5">
      <c r="E1831" s="495">
        <v>1647</v>
      </c>
    </row>
    <row r="1832" spans="5:5" ht="25.5">
      <c r="E1832" s="495">
        <v>1648</v>
      </c>
    </row>
    <row r="1833" spans="5:5" ht="25.5">
      <c r="E1833" s="495">
        <v>1649</v>
      </c>
    </row>
    <row r="1834" spans="5:5" ht="25.5">
      <c r="E1834" s="495">
        <v>1650</v>
      </c>
    </row>
    <row r="1835" spans="5:5" ht="25.5">
      <c r="E1835" s="495">
        <v>1651</v>
      </c>
    </row>
    <row r="1836" spans="5:5" ht="25.5">
      <c r="E1836" s="495">
        <v>1652</v>
      </c>
    </row>
    <row r="1837" spans="5:5" ht="25.5">
      <c r="E1837" s="495">
        <v>1653</v>
      </c>
    </row>
    <row r="1838" spans="5:5" ht="25.5">
      <c r="E1838" s="495">
        <v>1654</v>
      </c>
    </row>
    <row r="1839" spans="5:5" ht="25.5">
      <c r="E1839" s="495">
        <v>1655</v>
      </c>
    </row>
    <row r="1840" spans="5:5" ht="25.5">
      <c r="E1840" s="495">
        <v>1656</v>
      </c>
    </row>
    <row r="1841" spans="5:5" ht="25.5">
      <c r="E1841" s="495">
        <v>1657</v>
      </c>
    </row>
    <row r="1842" spans="5:5" ht="25.5">
      <c r="E1842" s="495">
        <v>1658</v>
      </c>
    </row>
    <row r="1843" spans="5:5" ht="25.5">
      <c r="E1843" s="495">
        <v>1659</v>
      </c>
    </row>
    <row r="1844" spans="5:5" ht="25.5">
      <c r="E1844" s="495">
        <v>1660</v>
      </c>
    </row>
    <row r="1845" spans="5:5" ht="25.5">
      <c r="E1845" s="495">
        <v>1661</v>
      </c>
    </row>
    <row r="1846" spans="5:5" ht="25.5">
      <c r="E1846" s="495">
        <v>1662</v>
      </c>
    </row>
    <row r="1847" spans="5:5" ht="25.5">
      <c r="E1847" s="495">
        <v>1663</v>
      </c>
    </row>
    <row r="1848" spans="5:5" ht="25.5">
      <c r="E1848" s="495">
        <v>1664</v>
      </c>
    </row>
    <row r="1849" spans="5:5" ht="25.5">
      <c r="E1849" s="495">
        <v>1665</v>
      </c>
    </row>
    <row r="1850" spans="5:5" ht="25.5">
      <c r="E1850" s="495">
        <v>1666</v>
      </c>
    </row>
    <row r="1851" spans="5:5" ht="25.5">
      <c r="E1851" s="495">
        <v>1667</v>
      </c>
    </row>
    <row r="1852" spans="5:5" ht="25.5">
      <c r="E1852" s="495">
        <v>1668</v>
      </c>
    </row>
    <row r="1853" spans="5:5" ht="25.5">
      <c r="E1853" s="495">
        <v>1669</v>
      </c>
    </row>
    <row r="1854" spans="5:5" ht="25.5">
      <c r="E1854" s="495">
        <v>1670</v>
      </c>
    </row>
    <row r="1855" spans="5:5" ht="25.5">
      <c r="E1855" s="495">
        <v>1671</v>
      </c>
    </row>
    <row r="1856" spans="5:5" ht="25.5">
      <c r="E1856" s="495">
        <v>1672</v>
      </c>
    </row>
    <row r="1857" spans="5:5" ht="25.5">
      <c r="E1857" s="495">
        <v>1673</v>
      </c>
    </row>
    <row r="1858" spans="5:5" ht="25.5">
      <c r="E1858" s="495">
        <v>1674</v>
      </c>
    </row>
    <row r="1859" spans="5:5" ht="25.5">
      <c r="E1859" s="495">
        <v>1675</v>
      </c>
    </row>
    <row r="1860" spans="5:5" ht="25.5">
      <c r="E1860" s="495">
        <v>1676</v>
      </c>
    </row>
    <row r="1861" spans="5:5" ht="25.5">
      <c r="E1861" s="495">
        <v>1677</v>
      </c>
    </row>
    <row r="1862" spans="5:5" ht="25.5">
      <c r="E1862" s="495">
        <v>1678</v>
      </c>
    </row>
    <row r="1863" spans="5:5" ht="25.5">
      <c r="E1863" s="495">
        <v>1679</v>
      </c>
    </row>
    <row r="1864" spans="5:5" ht="25.5">
      <c r="E1864" s="495">
        <v>1680</v>
      </c>
    </row>
    <row r="1865" spans="5:5" ht="25.5">
      <c r="E1865" s="495">
        <v>1681</v>
      </c>
    </row>
    <row r="1866" spans="5:5" ht="25.5">
      <c r="E1866" s="495">
        <v>1682</v>
      </c>
    </row>
    <row r="1867" spans="5:5" ht="25.5">
      <c r="E1867" s="495">
        <v>1683</v>
      </c>
    </row>
    <row r="1868" spans="5:5" ht="25.5">
      <c r="E1868" s="495">
        <v>1684</v>
      </c>
    </row>
    <row r="1869" spans="5:5" ht="25.5">
      <c r="E1869" s="495">
        <v>1685</v>
      </c>
    </row>
    <row r="1870" spans="5:5" ht="25.5">
      <c r="E1870" s="495">
        <v>1686</v>
      </c>
    </row>
    <row r="1871" spans="5:5" ht="25.5">
      <c r="E1871" s="495">
        <v>1687</v>
      </c>
    </row>
    <row r="1872" spans="5:5" ht="25.5">
      <c r="E1872" s="495">
        <v>1688</v>
      </c>
    </row>
    <row r="1873" spans="5:5" ht="25.5">
      <c r="E1873" s="495">
        <v>1689</v>
      </c>
    </row>
    <row r="1874" spans="5:5" ht="25.5">
      <c r="E1874" s="495">
        <v>1690</v>
      </c>
    </row>
    <row r="1875" spans="5:5" ht="25.5">
      <c r="E1875" s="495">
        <v>1691</v>
      </c>
    </row>
    <row r="1876" spans="5:5" ht="25.5">
      <c r="E1876" s="495">
        <v>1692</v>
      </c>
    </row>
    <row r="1877" spans="5:5" ht="25.5">
      <c r="E1877" s="495">
        <v>1693</v>
      </c>
    </row>
    <row r="1878" spans="5:5" ht="25.5">
      <c r="E1878" s="495">
        <v>1694</v>
      </c>
    </row>
    <row r="1879" spans="5:5" ht="25.5">
      <c r="E1879" s="495">
        <v>1695</v>
      </c>
    </row>
    <row r="1880" spans="5:5" ht="25.5">
      <c r="E1880" s="495">
        <v>1696</v>
      </c>
    </row>
    <row r="1881" spans="5:5" ht="25.5">
      <c r="E1881" s="495">
        <v>1697</v>
      </c>
    </row>
    <row r="1882" spans="5:5" ht="25.5">
      <c r="E1882" s="495">
        <v>1698</v>
      </c>
    </row>
    <row r="1883" spans="5:5" ht="25.5">
      <c r="E1883" s="495">
        <v>1699</v>
      </c>
    </row>
    <row r="1884" spans="5:5" ht="25.5">
      <c r="E1884" s="495">
        <v>1700</v>
      </c>
    </row>
    <row r="1885" spans="5:5" ht="25.5">
      <c r="E1885" s="495">
        <v>1701</v>
      </c>
    </row>
    <row r="1886" spans="5:5" ht="25.5">
      <c r="E1886" s="495">
        <v>1702</v>
      </c>
    </row>
    <row r="1887" spans="5:5" ht="25.5">
      <c r="E1887" s="495">
        <v>1703</v>
      </c>
    </row>
    <row r="1888" spans="5:5" ht="25.5">
      <c r="E1888" s="495">
        <v>1704</v>
      </c>
    </row>
    <row r="1889" spans="5:5" ht="25.5">
      <c r="E1889" s="495">
        <v>1705</v>
      </c>
    </row>
    <row r="1890" spans="5:5" ht="25.5">
      <c r="E1890" s="495">
        <v>1706</v>
      </c>
    </row>
    <row r="1891" spans="5:5" ht="25.5">
      <c r="E1891" s="495">
        <v>1707</v>
      </c>
    </row>
    <row r="1892" spans="5:5" ht="25.5">
      <c r="E1892" s="495">
        <v>1708</v>
      </c>
    </row>
    <row r="1893" spans="5:5" ht="25.5">
      <c r="E1893" s="495">
        <v>1709</v>
      </c>
    </row>
    <row r="1894" spans="5:5" ht="25.5">
      <c r="E1894" s="495">
        <v>1710</v>
      </c>
    </row>
    <row r="1895" spans="5:5" ht="25.5">
      <c r="E1895" s="495">
        <v>1711</v>
      </c>
    </row>
    <row r="1896" spans="5:5" ht="25.5">
      <c r="E1896" s="495">
        <v>1712</v>
      </c>
    </row>
    <row r="1897" spans="5:5" ht="25.5">
      <c r="E1897" s="495">
        <v>1713</v>
      </c>
    </row>
    <row r="1898" spans="5:5" ht="25.5">
      <c r="E1898" s="495">
        <v>1714</v>
      </c>
    </row>
    <row r="1899" spans="5:5" ht="25.5">
      <c r="E1899" s="495">
        <v>1715</v>
      </c>
    </row>
    <row r="1900" spans="5:5" ht="25.5">
      <c r="E1900" s="495">
        <v>1716</v>
      </c>
    </row>
    <row r="1901" spans="5:5" ht="25.5">
      <c r="E1901" s="495">
        <v>1717</v>
      </c>
    </row>
    <row r="1902" spans="5:5" ht="25.5">
      <c r="E1902" s="495">
        <v>1718</v>
      </c>
    </row>
    <row r="1903" spans="5:5" ht="25.5">
      <c r="E1903" s="495">
        <v>1719</v>
      </c>
    </row>
    <row r="1904" spans="5:5" ht="25.5">
      <c r="E1904" s="495">
        <v>1720</v>
      </c>
    </row>
    <row r="1905" spans="5:5" ht="25.5">
      <c r="E1905" s="495">
        <v>1721</v>
      </c>
    </row>
    <row r="1906" spans="5:5" ht="25.5">
      <c r="E1906" s="495">
        <v>1722</v>
      </c>
    </row>
    <row r="1907" spans="5:5" ht="25.5">
      <c r="E1907" s="495">
        <v>1723</v>
      </c>
    </row>
    <row r="1908" spans="5:5" ht="25.5">
      <c r="E1908" s="495">
        <v>1724</v>
      </c>
    </row>
    <row r="1909" spans="5:5" ht="25.5">
      <c r="E1909" s="495">
        <v>1725</v>
      </c>
    </row>
    <row r="1910" spans="5:5" ht="25.5">
      <c r="E1910" s="495">
        <v>1726</v>
      </c>
    </row>
    <row r="1911" spans="5:5" ht="25.5">
      <c r="E1911" s="495">
        <v>1727</v>
      </c>
    </row>
    <row r="1912" spans="5:5" ht="25.5">
      <c r="E1912" s="495">
        <v>1728</v>
      </c>
    </row>
    <row r="1913" spans="5:5" ht="25.5">
      <c r="E1913" s="495">
        <v>1729</v>
      </c>
    </row>
    <row r="1914" spans="5:5" ht="25.5">
      <c r="E1914" s="495">
        <v>1730</v>
      </c>
    </row>
    <row r="1915" spans="5:5" ht="25.5">
      <c r="E1915" s="495">
        <v>1731</v>
      </c>
    </row>
    <row r="1916" spans="5:5" ht="25.5">
      <c r="E1916" s="495">
        <v>1732</v>
      </c>
    </row>
    <row r="1917" spans="5:5" ht="25.5">
      <c r="E1917" s="495">
        <v>1733</v>
      </c>
    </row>
    <row r="1918" spans="5:5" ht="25.5">
      <c r="E1918" s="495">
        <v>1734</v>
      </c>
    </row>
    <row r="1919" spans="5:5" ht="25.5">
      <c r="E1919" s="495">
        <v>1735</v>
      </c>
    </row>
    <row r="1920" spans="5:5" ht="25.5">
      <c r="E1920" s="495">
        <v>1736</v>
      </c>
    </row>
    <row r="1921" spans="5:5" ht="25.5">
      <c r="E1921" s="495">
        <v>1737</v>
      </c>
    </row>
    <row r="1922" spans="5:5" ht="25.5">
      <c r="E1922" s="495">
        <v>1738</v>
      </c>
    </row>
    <row r="1923" spans="5:5" ht="25.5">
      <c r="E1923" s="495">
        <v>1739</v>
      </c>
    </row>
    <row r="1924" spans="5:5" ht="25.5">
      <c r="E1924" s="495">
        <v>1740</v>
      </c>
    </row>
    <row r="1925" spans="5:5" ht="25.5">
      <c r="E1925" s="495">
        <v>1741</v>
      </c>
    </row>
    <row r="1926" spans="5:5" ht="25.5">
      <c r="E1926" s="495">
        <v>1742</v>
      </c>
    </row>
    <row r="1927" spans="5:5" ht="25.5">
      <c r="E1927" s="495">
        <v>1743</v>
      </c>
    </row>
    <row r="1928" spans="5:5" ht="25.5">
      <c r="E1928" s="495">
        <v>1744</v>
      </c>
    </row>
    <row r="1929" spans="5:5" ht="25.5">
      <c r="E1929" s="495">
        <v>1745</v>
      </c>
    </row>
    <row r="1930" spans="5:5" ht="25.5">
      <c r="E1930" s="495">
        <v>1746</v>
      </c>
    </row>
    <row r="1931" spans="5:5" ht="25.5">
      <c r="E1931" s="495">
        <v>1747</v>
      </c>
    </row>
    <row r="1932" spans="5:5" ht="25.5">
      <c r="E1932" s="495">
        <v>1748</v>
      </c>
    </row>
    <row r="1933" spans="5:5" ht="25.5">
      <c r="E1933" s="495">
        <v>1749</v>
      </c>
    </row>
    <row r="1934" spans="5:5" ht="25.5">
      <c r="E1934" s="495">
        <v>1750</v>
      </c>
    </row>
    <row r="1935" spans="5:5" ht="25.5">
      <c r="E1935" s="495">
        <v>1751</v>
      </c>
    </row>
    <row r="1936" spans="5:5" ht="25.5">
      <c r="E1936" s="495">
        <v>1752</v>
      </c>
    </row>
    <row r="1937" spans="5:5" ht="25.5">
      <c r="E1937" s="495">
        <v>1753</v>
      </c>
    </row>
    <row r="1938" spans="5:5" ht="25.5">
      <c r="E1938" s="495">
        <v>1754</v>
      </c>
    </row>
    <row r="1939" spans="5:5" ht="25.5">
      <c r="E1939" s="495">
        <v>1755</v>
      </c>
    </row>
    <row r="1940" spans="5:5" ht="25.5">
      <c r="E1940" s="495">
        <v>1756</v>
      </c>
    </row>
    <row r="1941" spans="5:5" ht="25.5">
      <c r="E1941" s="495">
        <v>1757</v>
      </c>
    </row>
    <row r="1942" spans="5:5" ht="25.5">
      <c r="E1942" s="495">
        <v>1758</v>
      </c>
    </row>
    <row r="1943" spans="5:5" ht="25.5">
      <c r="E1943" s="495">
        <v>1759</v>
      </c>
    </row>
    <row r="1944" spans="5:5" ht="25.5">
      <c r="E1944" s="495">
        <v>1760</v>
      </c>
    </row>
    <row r="1945" spans="5:5" ht="25.5">
      <c r="E1945" s="495">
        <v>1761</v>
      </c>
    </row>
    <row r="1946" spans="5:5" ht="25.5">
      <c r="E1946" s="495">
        <v>1762</v>
      </c>
    </row>
    <row r="1947" spans="5:5" ht="25.5">
      <c r="E1947" s="495">
        <v>1763</v>
      </c>
    </row>
    <row r="1948" spans="5:5" ht="25.5">
      <c r="E1948" s="495">
        <v>1764</v>
      </c>
    </row>
    <row r="1949" spans="5:5" ht="25.5">
      <c r="E1949" s="495">
        <v>1765</v>
      </c>
    </row>
    <row r="1950" spans="5:5" ht="25.5">
      <c r="E1950" s="495">
        <v>1766</v>
      </c>
    </row>
    <row r="1951" spans="5:5" ht="25.5">
      <c r="E1951" s="495">
        <v>1767</v>
      </c>
    </row>
    <row r="1952" spans="5:5" ht="25.5">
      <c r="E1952" s="495">
        <v>1768</v>
      </c>
    </row>
    <row r="1953" spans="5:5" ht="25.5">
      <c r="E1953" s="495">
        <v>1769</v>
      </c>
    </row>
    <row r="1954" spans="5:5" ht="25.5">
      <c r="E1954" s="495">
        <v>1770</v>
      </c>
    </row>
    <row r="1955" spans="5:5" ht="25.5">
      <c r="E1955" s="495">
        <v>1771</v>
      </c>
    </row>
    <row r="1956" spans="5:5" ht="25.5">
      <c r="E1956" s="495">
        <v>1772</v>
      </c>
    </row>
    <row r="1957" spans="5:5" ht="25.5">
      <c r="E1957" s="495">
        <v>1773</v>
      </c>
    </row>
    <row r="1958" spans="5:5" ht="25.5">
      <c r="E1958" s="495">
        <v>1774</v>
      </c>
    </row>
    <row r="1959" spans="5:5" ht="25.5">
      <c r="E1959" s="495">
        <v>1775</v>
      </c>
    </row>
    <row r="1960" spans="5:5" ht="25.5">
      <c r="E1960" s="495">
        <v>1776</v>
      </c>
    </row>
    <row r="1961" spans="5:5" ht="25.5">
      <c r="E1961" s="495">
        <v>1777</v>
      </c>
    </row>
    <row r="1962" spans="5:5" ht="25.5">
      <c r="E1962" s="495">
        <v>1778</v>
      </c>
    </row>
    <row r="1963" spans="5:5" ht="25.5">
      <c r="E1963" s="495">
        <v>1779</v>
      </c>
    </row>
    <row r="1964" spans="5:5" ht="25.5">
      <c r="E1964" s="495">
        <v>1780</v>
      </c>
    </row>
    <row r="1965" spans="5:5" ht="25.5">
      <c r="E1965" s="495">
        <v>1781</v>
      </c>
    </row>
    <row r="1966" spans="5:5" ht="25.5">
      <c r="E1966" s="495">
        <v>1782</v>
      </c>
    </row>
    <row r="1967" spans="5:5" ht="25.5">
      <c r="E1967" s="495">
        <v>1783</v>
      </c>
    </row>
    <row r="1968" spans="5:5" ht="25.5">
      <c r="E1968" s="495">
        <v>1784</v>
      </c>
    </row>
    <row r="1969" spans="5:5" ht="25.5">
      <c r="E1969" s="495">
        <v>1785</v>
      </c>
    </row>
    <row r="1970" spans="5:5" ht="25.5">
      <c r="E1970" s="495">
        <v>1786</v>
      </c>
    </row>
    <row r="1971" spans="5:5" ht="25.5">
      <c r="E1971" s="495">
        <v>1787</v>
      </c>
    </row>
    <row r="1972" spans="5:5" ht="25.5">
      <c r="E1972" s="495">
        <v>1788</v>
      </c>
    </row>
    <row r="1973" spans="5:5" ht="25.5">
      <c r="E1973" s="495">
        <v>1789</v>
      </c>
    </row>
    <row r="1974" spans="5:5" ht="25.5">
      <c r="E1974" s="495">
        <v>1790</v>
      </c>
    </row>
    <row r="1975" spans="5:5" ht="25.5">
      <c r="E1975" s="495">
        <v>1791</v>
      </c>
    </row>
    <row r="1976" spans="5:5" ht="25.5">
      <c r="E1976" s="495">
        <v>1792</v>
      </c>
    </row>
    <row r="1977" spans="5:5" ht="25.5">
      <c r="E1977" s="495">
        <v>1793</v>
      </c>
    </row>
    <row r="1978" spans="5:5" ht="25.5">
      <c r="E1978" s="495">
        <v>1794</v>
      </c>
    </row>
    <row r="1979" spans="5:5" ht="25.5">
      <c r="E1979" s="495">
        <v>1795</v>
      </c>
    </row>
    <row r="1980" spans="5:5" ht="25.5">
      <c r="E1980" s="495">
        <v>1796</v>
      </c>
    </row>
    <row r="1981" spans="5:5" ht="25.5">
      <c r="E1981" s="495">
        <v>1797</v>
      </c>
    </row>
    <row r="1982" spans="5:5" ht="25.5">
      <c r="E1982" s="495">
        <v>1798</v>
      </c>
    </row>
    <row r="1983" spans="5:5" ht="25.5">
      <c r="E1983" s="495">
        <v>1799</v>
      </c>
    </row>
    <row r="1984" spans="5:5" ht="25.5">
      <c r="E1984" s="495">
        <v>1800</v>
      </c>
    </row>
    <row r="1985" spans="5:5" ht="25.5">
      <c r="E1985" s="495">
        <v>1801</v>
      </c>
    </row>
    <row r="1986" spans="5:5" ht="25.5">
      <c r="E1986" s="495">
        <v>1802</v>
      </c>
    </row>
    <row r="1987" spans="5:5" ht="25.5">
      <c r="E1987" s="495">
        <v>1803</v>
      </c>
    </row>
    <row r="1988" spans="5:5" ht="25.5">
      <c r="E1988" s="495">
        <v>1804</v>
      </c>
    </row>
    <row r="1989" spans="5:5" ht="25.5">
      <c r="E1989" s="495">
        <v>1805</v>
      </c>
    </row>
    <row r="1990" spans="5:5" ht="25.5">
      <c r="E1990" s="495">
        <v>1806</v>
      </c>
    </row>
    <row r="1991" spans="5:5" ht="25.5">
      <c r="E1991" s="495">
        <v>1807</v>
      </c>
    </row>
    <row r="1992" spans="5:5" ht="25.5">
      <c r="E1992" s="495">
        <v>1808</v>
      </c>
    </row>
    <row r="1993" spans="5:5" ht="25.5">
      <c r="E1993" s="495">
        <v>1809</v>
      </c>
    </row>
    <row r="1994" spans="5:5" ht="25.5">
      <c r="E1994" s="495">
        <v>1810</v>
      </c>
    </row>
    <row r="1995" spans="5:5" ht="25.5">
      <c r="E1995" s="495">
        <v>1811</v>
      </c>
    </row>
    <row r="1996" spans="5:5" ht="25.5">
      <c r="E1996" s="495">
        <v>1812</v>
      </c>
    </row>
    <row r="1997" spans="5:5" ht="25.5">
      <c r="E1997" s="495">
        <v>1813</v>
      </c>
    </row>
    <row r="1998" spans="5:5" ht="25.5">
      <c r="E1998" s="495">
        <v>1814</v>
      </c>
    </row>
    <row r="1999" spans="5:5" ht="25.5">
      <c r="E1999" s="495">
        <v>1815</v>
      </c>
    </row>
    <row r="2000" spans="5:5" ht="25.5">
      <c r="E2000" s="495">
        <v>1816</v>
      </c>
    </row>
    <row r="2001" spans="5:5" ht="25.5">
      <c r="E2001" s="495">
        <v>1817</v>
      </c>
    </row>
    <row r="2002" spans="5:5" ht="25.5">
      <c r="E2002" s="495">
        <v>1818</v>
      </c>
    </row>
    <row r="2003" spans="5:5" ht="25.5">
      <c r="E2003" s="495">
        <v>1819</v>
      </c>
    </row>
    <row r="2004" spans="5:5" ht="25.5">
      <c r="E2004" s="495">
        <v>1820</v>
      </c>
    </row>
    <row r="2005" spans="5:5" ht="25.5">
      <c r="E2005" s="495">
        <v>1821</v>
      </c>
    </row>
    <row r="2006" spans="5:5" ht="25.5">
      <c r="E2006" s="495">
        <v>1822</v>
      </c>
    </row>
    <row r="2007" spans="5:5" ht="25.5">
      <c r="E2007" s="495">
        <v>1823</v>
      </c>
    </row>
    <row r="2008" spans="5:5" ht="25.5">
      <c r="E2008" s="495">
        <v>1824</v>
      </c>
    </row>
    <row r="2009" spans="5:5" ht="25.5">
      <c r="E2009" s="495">
        <v>1825</v>
      </c>
    </row>
    <row r="2010" spans="5:5" ht="25.5">
      <c r="E2010" s="495">
        <v>1826</v>
      </c>
    </row>
    <row r="2011" spans="5:5" ht="25.5">
      <c r="E2011" s="495">
        <v>1827</v>
      </c>
    </row>
    <row r="2012" spans="5:5" ht="25.5">
      <c r="E2012" s="495">
        <v>1828</v>
      </c>
    </row>
    <row r="2013" spans="5:5" ht="25.5">
      <c r="E2013" s="495">
        <v>1829</v>
      </c>
    </row>
    <row r="2014" spans="5:5" ht="25.5">
      <c r="E2014" s="495">
        <v>1830</v>
      </c>
    </row>
    <row r="2015" spans="5:5" ht="25.5">
      <c r="E2015" s="495">
        <v>1831</v>
      </c>
    </row>
    <row r="2016" spans="5:5" ht="25.5">
      <c r="E2016" s="495">
        <v>1832</v>
      </c>
    </row>
    <row r="2017" spans="5:5" ht="25.5">
      <c r="E2017" s="495">
        <v>1833</v>
      </c>
    </row>
    <row r="2018" spans="5:5" ht="25.5">
      <c r="E2018" s="495">
        <v>1834</v>
      </c>
    </row>
    <row r="2019" spans="5:5" ht="25.5">
      <c r="E2019" s="495">
        <v>1835</v>
      </c>
    </row>
    <row r="2020" spans="5:5" ht="25.5">
      <c r="E2020" s="495">
        <v>1836</v>
      </c>
    </row>
    <row r="2021" spans="5:5" ht="25.5">
      <c r="E2021" s="495">
        <v>1837</v>
      </c>
    </row>
    <row r="2022" spans="5:5" ht="25.5">
      <c r="E2022" s="495">
        <v>1838</v>
      </c>
    </row>
    <row r="2023" spans="5:5" ht="25.5">
      <c r="E2023" s="495">
        <v>1839</v>
      </c>
    </row>
    <row r="2024" spans="5:5" ht="25.5">
      <c r="E2024" s="495">
        <v>1840</v>
      </c>
    </row>
    <row r="2025" spans="5:5" ht="25.5">
      <c r="E2025" s="495">
        <v>1841</v>
      </c>
    </row>
    <row r="2026" spans="5:5" ht="25.5">
      <c r="E2026" s="495">
        <v>1842</v>
      </c>
    </row>
    <row r="2027" spans="5:5" ht="25.5">
      <c r="E2027" s="495">
        <v>1843</v>
      </c>
    </row>
    <row r="2028" spans="5:5" ht="25.5">
      <c r="E2028" s="495">
        <v>1844</v>
      </c>
    </row>
    <row r="2029" spans="5:5" ht="25.5">
      <c r="E2029" s="495">
        <v>1845</v>
      </c>
    </row>
    <row r="2030" spans="5:5" ht="25.5">
      <c r="E2030" s="495">
        <v>1846</v>
      </c>
    </row>
    <row r="2031" spans="5:5" ht="25.5">
      <c r="E2031" s="495">
        <v>1847</v>
      </c>
    </row>
    <row r="2032" spans="5:5" ht="25.5">
      <c r="E2032" s="495">
        <v>1848</v>
      </c>
    </row>
    <row r="2033" spans="5:5" ht="25.5">
      <c r="E2033" s="495">
        <v>1849</v>
      </c>
    </row>
    <row r="2034" spans="5:5" ht="25.5">
      <c r="E2034" s="495">
        <v>1850</v>
      </c>
    </row>
    <row r="2035" spans="5:5" ht="25.5">
      <c r="E2035" s="495">
        <v>1851</v>
      </c>
    </row>
    <row r="2036" spans="5:5" ht="25.5">
      <c r="E2036" s="495">
        <v>1852</v>
      </c>
    </row>
    <row r="2037" spans="5:5" ht="25.5">
      <c r="E2037" s="495">
        <v>1853</v>
      </c>
    </row>
    <row r="2038" spans="5:5" ht="25.5">
      <c r="E2038" s="495">
        <v>1854</v>
      </c>
    </row>
    <row r="2039" spans="5:5" ht="25.5">
      <c r="E2039" s="495">
        <v>1855</v>
      </c>
    </row>
    <row r="2040" spans="5:5" ht="25.5">
      <c r="E2040" s="495">
        <v>1856</v>
      </c>
    </row>
    <row r="2041" spans="5:5" ht="25.5">
      <c r="E2041" s="495">
        <v>1857</v>
      </c>
    </row>
    <row r="2042" spans="5:5" ht="25.5">
      <c r="E2042" s="495">
        <v>1858</v>
      </c>
    </row>
    <row r="2043" spans="5:5" ht="25.5">
      <c r="E2043" s="495">
        <v>1859</v>
      </c>
    </row>
    <row r="2044" spans="5:5" ht="25.5">
      <c r="E2044" s="495">
        <v>1860</v>
      </c>
    </row>
    <row r="2045" spans="5:5" ht="25.5">
      <c r="E2045" s="495">
        <v>1861</v>
      </c>
    </row>
    <row r="2046" spans="5:5" ht="25.5">
      <c r="E2046" s="495">
        <v>1862</v>
      </c>
    </row>
    <row r="2047" spans="5:5" ht="25.5">
      <c r="E2047" s="495">
        <v>1863</v>
      </c>
    </row>
    <row r="2048" spans="5:5" ht="25.5">
      <c r="E2048" s="495">
        <v>1864</v>
      </c>
    </row>
    <row r="2049" spans="5:5" ht="25.5">
      <c r="E2049" s="495">
        <v>1865</v>
      </c>
    </row>
    <row r="2050" spans="5:5" ht="25.5">
      <c r="E2050" s="495">
        <v>1866</v>
      </c>
    </row>
    <row r="2051" spans="5:5" ht="25.5">
      <c r="E2051" s="495">
        <v>1867</v>
      </c>
    </row>
    <row r="2052" spans="5:5" ht="25.5">
      <c r="E2052" s="495">
        <v>1868</v>
      </c>
    </row>
    <row r="2053" spans="5:5" ht="25.5">
      <c r="E2053" s="495">
        <v>1869</v>
      </c>
    </row>
    <row r="2054" spans="5:5" ht="25.5">
      <c r="E2054" s="495">
        <v>1870</v>
      </c>
    </row>
    <row r="2055" spans="5:5" ht="25.5">
      <c r="E2055" s="495">
        <v>1871</v>
      </c>
    </row>
    <row r="2056" spans="5:5" ht="25.5">
      <c r="E2056" s="495">
        <v>1872</v>
      </c>
    </row>
    <row r="2057" spans="5:5" ht="25.5">
      <c r="E2057" s="495">
        <v>1873</v>
      </c>
    </row>
    <row r="2058" spans="5:5" ht="25.5">
      <c r="E2058" s="495">
        <v>1874</v>
      </c>
    </row>
    <row r="2059" spans="5:5" ht="25.5">
      <c r="E2059" s="495">
        <v>1875</v>
      </c>
    </row>
    <row r="2060" spans="5:5" ht="25.5">
      <c r="E2060" s="495">
        <v>1876</v>
      </c>
    </row>
    <row r="2061" spans="5:5" ht="25.5">
      <c r="E2061" s="495">
        <v>1877</v>
      </c>
    </row>
    <row r="2062" spans="5:5" ht="25.5">
      <c r="E2062" s="495">
        <v>1878</v>
      </c>
    </row>
    <row r="2063" spans="5:5" ht="25.5">
      <c r="E2063" s="495">
        <v>1879</v>
      </c>
    </row>
    <row r="2064" spans="5:5" ht="25.5">
      <c r="E2064" s="495">
        <v>1880</v>
      </c>
    </row>
    <row r="2065" spans="5:5" ht="25.5">
      <c r="E2065" s="495">
        <v>1881</v>
      </c>
    </row>
    <row r="2066" spans="5:5" ht="25.5">
      <c r="E2066" s="495">
        <v>1882</v>
      </c>
    </row>
    <row r="2067" spans="5:5" ht="25.5">
      <c r="E2067" s="495">
        <v>1883</v>
      </c>
    </row>
    <row r="2068" spans="5:5" ht="25.5">
      <c r="E2068" s="495">
        <v>1884</v>
      </c>
    </row>
    <row r="2069" spans="5:5" ht="25.5">
      <c r="E2069" s="495">
        <v>1885</v>
      </c>
    </row>
    <row r="2070" spans="5:5" ht="25.5">
      <c r="E2070" s="495">
        <v>1886</v>
      </c>
    </row>
    <row r="2071" spans="5:5" ht="25.5">
      <c r="E2071" s="495">
        <v>1887</v>
      </c>
    </row>
    <row r="2072" spans="5:5" ht="25.5">
      <c r="E2072" s="495">
        <v>1888</v>
      </c>
    </row>
    <row r="2073" spans="5:5" ht="25.5">
      <c r="E2073" s="495">
        <v>1889</v>
      </c>
    </row>
    <row r="2074" spans="5:5" ht="25.5">
      <c r="E2074" s="495">
        <v>1890</v>
      </c>
    </row>
    <row r="2075" spans="5:5" ht="25.5">
      <c r="E2075" s="495">
        <v>1891</v>
      </c>
    </row>
    <row r="2076" spans="5:5" ht="25.5">
      <c r="E2076" s="495">
        <v>1892</v>
      </c>
    </row>
    <row r="2077" spans="5:5" ht="25.5">
      <c r="E2077" s="495">
        <v>1893</v>
      </c>
    </row>
    <row r="2078" spans="5:5" ht="25.5">
      <c r="E2078" s="495">
        <v>1894</v>
      </c>
    </row>
    <row r="2079" spans="5:5" ht="25.5">
      <c r="E2079" s="495">
        <v>1895</v>
      </c>
    </row>
    <row r="2080" spans="5:5" ht="25.5">
      <c r="E2080" s="495">
        <v>1896</v>
      </c>
    </row>
    <row r="2081" spans="5:5" ht="25.5">
      <c r="E2081" s="495">
        <v>1897</v>
      </c>
    </row>
    <row r="2082" spans="5:5" ht="25.5">
      <c r="E2082" s="495">
        <v>1898</v>
      </c>
    </row>
    <row r="2083" spans="5:5" ht="25.5">
      <c r="E2083" s="495">
        <v>1899</v>
      </c>
    </row>
    <row r="2084" spans="5:5" ht="25.5">
      <c r="E2084" s="495">
        <v>1900</v>
      </c>
    </row>
    <row r="2085" spans="5:5" ht="25.5">
      <c r="E2085" s="495">
        <v>1901</v>
      </c>
    </row>
    <row r="2086" spans="5:5" ht="25.5">
      <c r="E2086" s="495">
        <v>1902</v>
      </c>
    </row>
    <row r="2087" spans="5:5" ht="25.5">
      <c r="E2087" s="495">
        <v>1903</v>
      </c>
    </row>
    <row r="2088" spans="5:5" ht="25.5">
      <c r="E2088" s="495">
        <v>1904</v>
      </c>
    </row>
    <row r="2089" spans="5:5" ht="25.5">
      <c r="E2089" s="495">
        <v>1905</v>
      </c>
    </row>
    <row r="2090" spans="5:5" ht="25.5">
      <c r="E2090" s="495">
        <v>1906</v>
      </c>
    </row>
    <row r="2091" spans="5:5" ht="25.5">
      <c r="E2091" s="495">
        <v>1907</v>
      </c>
    </row>
    <row r="2092" spans="5:5" ht="25.5">
      <c r="E2092" s="495">
        <v>1908</v>
      </c>
    </row>
    <row r="2093" spans="5:5" ht="25.5">
      <c r="E2093" s="495">
        <v>1909</v>
      </c>
    </row>
    <row r="2094" spans="5:5" ht="25.5">
      <c r="E2094" s="495">
        <v>1910</v>
      </c>
    </row>
    <row r="2095" spans="5:5" ht="25.5">
      <c r="E2095" s="495">
        <v>1911</v>
      </c>
    </row>
    <row r="2096" spans="5:5" ht="25.5">
      <c r="E2096" s="495">
        <v>1912</v>
      </c>
    </row>
    <row r="2097" spans="5:5" ht="25.5">
      <c r="E2097" s="495">
        <v>1913</v>
      </c>
    </row>
    <row r="2098" spans="5:5" ht="25.5">
      <c r="E2098" s="495">
        <v>1914</v>
      </c>
    </row>
    <row r="2099" spans="5:5" ht="25.5">
      <c r="E2099" s="495">
        <v>1915</v>
      </c>
    </row>
    <row r="2100" spans="5:5" ht="25.5">
      <c r="E2100" s="495">
        <v>1916</v>
      </c>
    </row>
    <row r="2101" spans="5:5" ht="25.5">
      <c r="E2101" s="495">
        <v>1917</v>
      </c>
    </row>
    <row r="2102" spans="5:5" ht="25.5">
      <c r="E2102" s="495">
        <v>1918</v>
      </c>
    </row>
    <row r="2103" spans="5:5" ht="25.5">
      <c r="E2103" s="495">
        <v>1919</v>
      </c>
    </row>
    <row r="2104" spans="5:5" ht="25.5">
      <c r="E2104" s="495">
        <v>1920</v>
      </c>
    </row>
    <row r="2105" spans="5:5" ht="25.5">
      <c r="E2105" s="495">
        <v>1921</v>
      </c>
    </row>
    <row r="2106" spans="5:5" ht="25.5">
      <c r="E2106" s="495">
        <v>1922</v>
      </c>
    </row>
    <row r="2107" spans="5:5" ht="25.5">
      <c r="E2107" s="495">
        <v>1923</v>
      </c>
    </row>
    <row r="2108" spans="5:5" ht="25.5">
      <c r="E2108" s="495">
        <v>1924</v>
      </c>
    </row>
    <row r="2109" spans="5:5" ht="25.5">
      <c r="E2109" s="495">
        <v>1925</v>
      </c>
    </row>
    <row r="2110" spans="5:5" ht="25.5">
      <c r="E2110" s="495">
        <v>1926</v>
      </c>
    </row>
    <row r="2111" spans="5:5" ht="25.5">
      <c r="E2111" s="495">
        <v>1927</v>
      </c>
    </row>
    <row r="2112" spans="5:5" ht="25.5">
      <c r="E2112" s="495">
        <v>1928</v>
      </c>
    </row>
    <row r="2113" spans="5:5" ht="25.5">
      <c r="E2113" s="495">
        <v>1929</v>
      </c>
    </row>
    <row r="2114" spans="5:5" ht="25.5">
      <c r="E2114" s="495">
        <v>1930</v>
      </c>
    </row>
    <row r="2115" spans="5:5" ht="25.5">
      <c r="E2115" s="495">
        <v>1931</v>
      </c>
    </row>
    <row r="2116" spans="5:5" ht="25.5">
      <c r="E2116" s="495">
        <v>1932</v>
      </c>
    </row>
    <row r="2117" spans="5:5" ht="25.5">
      <c r="E2117" s="495">
        <v>1933</v>
      </c>
    </row>
    <row r="2118" spans="5:5" ht="25.5">
      <c r="E2118" s="495">
        <v>1934</v>
      </c>
    </row>
    <row r="2119" spans="5:5" ht="25.5">
      <c r="E2119" s="495">
        <v>1935</v>
      </c>
    </row>
    <row r="2120" spans="5:5" ht="25.5">
      <c r="E2120" s="495">
        <v>1936</v>
      </c>
    </row>
    <row r="2121" spans="5:5" ht="25.5">
      <c r="E2121" s="495">
        <v>1937</v>
      </c>
    </row>
    <row r="2122" spans="5:5" ht="25.5">
      <c r="E2122" s="495">
        <v>1938</v>
      </c>
    </row>
    <row r="2123" spans="5:5" ht="25.5">
      <c r="E2123" s="495">
        <v>1939</v>
      </c>
    </row>
    <row r="2124" spans="5:5" ht="25.5">
      <c r="E2124" s="495">
        <v>1940</v>
      </c>
    </row>
    <row r="2125" spans="5:5" ht="25.5">
      <c r="E2125" s="495">
        <v>1941</v>
      </c>
    </row>
    <row r="2126" spans="5:5" ht="25.5">
      <c r="E2126" s="495">
        <v>1942</v>
      </c>
    </row>
    <row r="2127" spans="5:5" ht="25.5">
      <c r="E2127" s="495">
        <v>1943</v>
      </c>
    </row>
    <row r="2128" spans="5:5" ht="25.5">
      <c r="E2128" s="495">
        <v>1944</v>
      </c>
    </row>
    <row r="2129" spans="5:5" ht="25.5">
      <c r="E2129" s="495">
        <v>1945</v>
      </c>
    </row>
    <row r="2130" spans="5:5" ht="25.5">
      <c r="E2130" s="495">
        <v>1946</v>
      </c>
    </row>
    <row r="2131" spans="5:5" ht="25.5">
      <c r="E2131" s="495">
        <v>1947</v>
      </c>
    </row>
    <row r="2132" spans="5:5" ht="25.5">
      <c r="E2132" s="495">
        <v>1948</v>
      </c>
    </row>
    <row r="2133" spans="5:5" ht="25.5">
      <c r="E2133" s="495">
        <v>1949</v>
      </c>
    </row>
    <row r="2134" spans="5:5" ht="25.5">
      <c r="E2134" s="495">
        <v>1950</v>
      </c>
    </row>
    <row r="2135" spans="5:5" ht="25.5">
      <c r="E2135" s="495">
        <v>1951</v>
      </c>
    </row>
    <row r="2136" spans="5:5" ht="25.5">
      <c r="E2136" s="495">
        <v>1952</v>
      </c>
    </row>
    <row r="2137" spans="5:5" ht="25.5">
      <c r="E2137" s="495">
        <v>1953</v>
      </c>
    </row>
    <row r="2138" spans="5:5" ht="25.5">
      <c r="E2138" s="495">
        <v>1954</v>
      </c>
    </row>
    <row r="2139" spans="5:5" ht="25.5">
      <c r="E2139" s="495">
        <v>1955</v>
      </c>
    </row>
    <row r="2140" spans="5:5" ht="25.5">
      <c r="E2140" s="495">
        <v>1956</v>
      </c>
    </row>
    <row r="2141" spans="5:5" ht="25.5">
      <c r="E2141" s="495">
        <v>1957</v>
      </c>
    </row>
    <row r="2142" spans="5:5" ht="25.5">
      <c r="E2142" s="495">
        <v>1958</v>
      </c>
    </row>
    <row r="2143" spans="5:5" ht="25.5">
      <c r="E2143" s="495">
        <v>1959</v>
      </c>
    </row>
    <row r="2144" spans="5:5" ht="25.5">
      <c r="E2144" s="495">
        <v>1960</v>
      </c>
    </row>
    <row r="2145" spans="5:5" ht="25.5">
      <c r="E2145" s="495">
        <v>1961</v>
      </c>
    </row>
    <row r="2146" spans="5:5" ht="25.5">
      <c r="E2146" s="495">
        <v>1962</v>
      </c>
    </row>
    <row r="2147" spans="5:5" ht="25.5">
      <c r="E2147" s="495">
        <v>1963</v>
      </c>
    </row>
    <row r="2148" spans="5:5" ht="25.5">
      <c r="E2148" s="495">
        <v>1964</v>
      </c>
    </row>
    <row r="2149" spans="5:5" ht="25.5">
      <c r="E2149" s="495">
        <v>1965</v>
      </c>
    </row>
    <row r="2150" spans="5:5" ht="25.5">
      <c r="E2150" s="495">
        <v>1966</v>
      </c>
    </row>
    <row r="2151" spans="5:5" ht="25.5">
      <c r="E2151" s="495">
        <v>1967</v>
      </c>
    </row>
    <row r="2152" spans="5:5" ht="25.5">
      <c r="E2152" s="495">
        <v>1968</v>
      </c>
    </row>
    <row r="2153" spans="5:5" ht="25.5">
      <c r="E2153" s="495">
        <v>1969</v>
      </c>
    </row>
    <row r="2154" spans="5:5" ht="25.5">
      <c r="E2154" s="495">
        <v>1970</v>
      </c>
    </row>
    <row r="2155" spans="5:5" ht="25.5">
      <c r="E2155" s="495">
        <v>1971</v>
      </c>
    </row>
    <row r="2156" spans="5:5" ht="25.5">
      <c r="E2156" s="495">
        <v>1972</v>
      </c>
    </row>
    <row r="2157" spans="5:5" ht="25.5">
      <c r="E2157" s="495">
        <v>1973</v>
      </c>
    </row>
    <row r="2158" spans="5:5" ht="25.5">
      <c r="E2158" s="495">
        <v>1974</v>
      </c>
    </row>
    <row r="2159" spans="5:5" ht="25.5">
      <c r="E2159" s="495">
        <v>1975</v>
      </c>
    </row>
    <row r="2160" spans="5:5" ht="25.5">
      <c r="E2160" s="495">
        <v>1976</v>
      </c>
    </row>
    <row r="2161" spans="5:5" ht="25.5">
      <c r="E2161" s="495">
        <v>1977</v>
      </c>
    </row>
    <row r="2162" spans="5:5" ht="25.5">
      <c r="E2162" s="495">
        <v>1978</v>
      </c>
    </row>
    <row r="2163" spans="5:5" ht="25.5">
      <c r="E2163" s="495">
        <v>1979</v>
      </c>
    </row>
    <row r="2164" spans="5:5" ht="25.5">
      <c r="E2164" s="495">
        <v>1980</v>
      </c>
    </row>
    <row r="2165" spans="5:5" ht="25.5">
      <c r="E2165" s="495">
        <v>1981</v>
      </c>
    </row>
    <row r="2166" spans="5:5" ht="25.5">
      <c r="E2166" s="495">
        <v>1982</v>
      </c>
    </row>
    <row r="2167" spans="5:5" ht="25.5">
      <c r="E2167" s="495">
        <v>1983</v>
      </c>
    </row>
    <row r="2168" spans="5:5" ht="25.5">
      <c r="E2168" s="495">
        <v>1984</v>
      </c>
    </row>
    <row r="2169" spans="5:5" ht="25.5">
      <c r="E2169" s="495">
        <v>1985</v>
      </c>
    </row>
    <row r="2170" spans="5:5" ht="25.5">
      <c r="E2170" s="495">
        <v>1986</v>
      </c>
    </row>
    <row r="2171" spans="5:5" ht="25.5">
      <c r="E2171" s="495">
        <v>1987</v>
      </c>
    </row>
    <row r="2172" spans="5:5" ht="25.5">
      <c r="E2172" s="495">
        <v>1988</v>
      </c>
    </row>
    <row r="2173" spans="5:5" ht="25.5">
      <c r="E2173" s="495">
        <v>1989</v>
      </c>
    </row>
    <row r="2174" spans="5:5" ht="25.5">
      <c r="E2174" s="495">
        <v>1990</v>
      </c>
    </row>
    <row r="2175" spans="5:5" ht="25.5">
      <c r="E2175" s="495">
        <v>1991</v>
      </c>
    </row>
    <row r="2176" spans="5:5" ht="25.5">
      <c r="E2176" s="495">
        <v>1992</v>
      </c>
    </row>
    <row r="2177" spans="5:5" ht="25.5">
      <c r="E2177" s="495">
        <v>1993</v>
      </c>
    </row>
    <row r="2178" spans="5:5" ht="25.5">
      <c r="E2178" s="495">
        <v>1994</v>
      </c>
    </row>
    <row r="2179" spans="5:5" ht="25.5">
      <c r="E2179" s="495">
        <v>1995</v>
      </c>
    </row>
    <row r="2180" spans="5:5" ht="25.5">
      <c r="E2180" s="495">
        <v>1996</v>
      </c>
    </row>
    <row r="2181" spans="5:5" ht="25.5">
      <c r="E2181" s="495">
        <v>1997</v>
      </c>
    </row>
    <row r="2182" spans="5:5" ht="25.5">
      <c r="E2182" s="495">
        <v>1998</v>
      </c>
    </row>
    <row r="2183" spans="5:5" ht="25.5">
      <c r="E2183" s="495">
        <v>1999</v>
      </c>
    </row>
    <row r="2184" spans="5:5" ht="25.5">
      <c r="E2184" s="495">
        <v>2000</v>
      </c>
    </row>
    <row r="2185" spans="5:5" ht="25.5">
      <c r="E2185" s="495">
        <v>2001</v>
      </c>
    </row>
    <row r="2186" spans="5:5" ht="25.5">
      <c r="E2186" s="495">
        <v>2002</v>
      </c>
    </row>
    <row r="2187" spans="5:5" ht="25.5">
      <c r="E2187" s="495">
        <v>2003</v>
      </c>
    </row>
    <row r="2188" spans="5:5" ht="25.5">
      <c r="E2188" s="495">
        <v>2004</v>
      </c>
    </row>
    <row r="2189" spans="5:5" ht="25.5">
      <c r="E2189" s="495">
        <v>2005</v>
      </c>
    </row>
    <row r="2190" spans="5:5" ht="25.5">
      <c r="E2190" s="495">
        <v>2006</v>
      </c>
    </row>
    <row r="2191" spans="5:5" ht="25.5">
      <c r="E2191" s="495">
        <v>2007</v>
      </c>
    </row>
    <row r="2192" spans="5:5" ht="25.5">
      <c r="E2192" s="495">
        <v>2008</v>
      </c>
    </row>
    <row r="2193" spans="5:5" ht="25.5">
      <c r="E2193" s="495">
        <v>2009</v>
      </c>
    </row>
    <row r="2194" spans="5:5" ht="25.5">
      <c r="E2194" s="495">
        <v>2010</v>
      </c>
    </row>
    <row r="2195" spans="5:5" ht="25.5">
      <c r="E2195" s="495">
        <v>2011</v>
      </c>
    </row>
    <row r="2196" spans="5:5" ht="25.5">
      <c r="E2196" s="495">
        <v>2012</v>
      </c>
    </row>
    <row r="2197" spans="5:5" ht="25.5">
      <c r="E2197" s="495">
        <v>2013</v>
      </c>
    </row>
    <row r="2198" spans="5:5" ht="25.5">
      <c r="E2198" s="495">
        <v>2014</v>
      </c>
    </row>
    <row r="2199" spans="5:5" ht="25.5">
      <c r="E2199" s="495">
        <v>2015</v>
      </c>
    </row>
    <row r="2200" spans="5:5" ht="25.5">
      <c r="E2200" s="495">
        <v>2016</v>
      </c>
    </row>
    <row r="2201" spans="5:5" ht="25.5">
      <c r="E2201" s="495">
        <v>2017</v>
      </c>
    </row>
    <row r="2202" spans="5:5" ht="25.5">
      <c r="E2202" s="495">
        <v>2018</v>
      </c>
    </row>
    <row r="2203" spans="5:5" ht="25.5">
      <c r="E2203" s="495">
        <v>2019</v>
      </c>
    </row>
    <row r="2204" spans="5:5" ht="25.5">
      <c r="E2204" s="495">
        <v>2020</v>
      </c>
    </row>
    <row r="2205" spans="5:5" ht="25.5">
      <c r="E2205" s="495">
        <v>2021</v>
      </c>
    </row>
    <row r="2206" spans="5:5" ht="25.5">
      <c r="E2206" s="495">
        <v>2022</v>
      </c>
    </row>
    <row r="2207" spans="5:5" ht="25.5">
      <c r="E2207" s="495">
        <v>2023</v>
      </c>
    </row>
    <row r="2208" spans="5:5" ht="25.5">
      <c r="E2208" s="495">
        <v>2024</v>
      </c>
    </row>
    <row r="2209" spans="5:5" ht="25.5">
      <c r="E2209" s="495">
        <v>2025</v>
      </c>
    </row>
    <row r="2210" spans="5:5" ht="25.5">
      <c r="E2210" s="495">
        <v>2026</v>
      </c>
    </row>
    <row r="2211" spans="5:5" ht="25.5">
      <c r="E2211" s="495">
        <v>2027</v>
      </c>
    </row>
    <row r="2212" spans="5:5" ht="25.5">
      <c r="E2212" s="495">
        <v>2028</v>
      </c>
    </row>
    <row r="2213" spans="5:5" ht="25.5">
      <c r="E2213" s="495">
        <v>2029</v>
      </c>
    </row>
    <row r="2214" spans="5:5" ht="25.5">
      <c r="E2214" s="495">
        <v>2030</v>
      </c>
    </row>
    <row r="2215" spans="5:5" ht="25.5">
      <c r="E2215" s="495">
        <v>2031</v>
      </c>
    </row>
    <row r="2216" spans="5:5" ht="25.5">
      <c r="E2216" s="495">
        <v>2032</v>
      </c>
    </row>
    <row r="2217" spans="5:5" ht="25.5">
      <c r="E2217" s="495">
        <v>2033</v>
      </c>
    </row>
    <row r="2218" spans="5:5" ht="25.5">
      <c r="E2218" s="495">
        <v>2034</v>
      </c>
    </row>
    <row r="2219" spans="5:5" ht="25.5">
      <c r="E2219" s="495">
        <v>2035</v>
      </c>
    </row>
    <row r="2220" spans="5:5" ht="25.5">
      <c r="E2220" s="495">
        <v>2036</v>
      </c>
    </row>
    <row r="2221" spans="5:5" ht="25.5">
      <c r="E2221" s="495">
        <v>2037</v>
      </c>
    </row>
    <row r="2222" spans="5:5" ht="25.5">
      <c r="E2222" s="495">
        <v>2038</v>
      </c>
    </row>
    <row r="2223" spans="5:5" ht="25.5">
      <c r="E2223" s="495">
        <v>2039</v>
      </c>
    </row>
    <row r="2224" spans="5:5" ht="25.5">
      <c r="E2224" s="495">
        <v>2040</v>
      </c>
    </row>
    <row r="2225" spans="5:5" ht="25.5">
      <c r="E2225" s="495">
        <v>2041</v>
      </c>
    </row>
    <row r="2226" spans="5:5" ht="25.5">
      <c r="E2226" s="495">
        <v>2042</v>
      </c>
    </row>
    <row r="2227" spans="5:5" ht="25.5">
      <c r="E2227" s="495">
        <v>2043</v>
      </c>
    </row>
    <row r="2228" spans="5:5" ht="25.5">
      <c r="E2228" s="495">
        <v>2044</v>
      </c>
    </row>
    <row r="2229" spans="5:5" ht="25.5">
      <c r="E2229" s="495">
        <v>2045</v>
      </c>
    </row>
    <row r="2230" spans="5:5" ht="25.5">
      <c r="E2230" s="495">
        <v>2046</v>
      </c>
    </row>
    <row r="2231" spans="5:5" ht="25.5">
      <c r="E2231" s="495">
        <v>2047</v>
      </c>
    </row>
    <row r="2232" spans="5:5" ht="25.5">
      <c r="E2232" s="495">
        <v>2048</v>
      </c>
    </row>
    <row r="2233" spans="5:5" ht="25.5">
      <c r="E2233" s="495">
        <v>2049</v>
      </c>
    </row>
    <row r="2234" spans="5:5" ht="25.5">
      <c r="E2234" s="495">
        <v>2050</v>
      </c>
    </row>
    <row r="2235" spans="5:5" ht="25.5">
      <c r="E2235" s="495">
        <v>2051</v>
      </c>
    </row>
    <row r="2236" spans="5:5" ht="25.5">
      <c r="E2236" s="495">
        <v>2052</v>
      </c>
    </row>
    <row r="2237" spans="5:5" ht="25.5">
      <c r="E2237" s="495">
        <v>2053</v>
      </c>
    </row>
    <row r="2238" spans="5:5" ht="25.5">
      <c r="E2238" s="495">
        <v>2054</v>
      </c>
    </row>
    <row r="2239" spans="5:5" ht="25.5">
      <c r="E2239" s="495">
        <v>2055</v>
      </c>
    </row>
    <row r="2240" spans="5:5" ht="25.5">
      <c r="E2240" s="495">
        <v>2056</v>
      </c>
    </row>
    <row r="2241" spans="5:5" ht="25.5">
      <c r="E2241" s="495">
        <v>2057</v>
      </c>
    </row>
    <row r="2242" spans="5:5" ht="25.5">
      <c r="E2242" s="495">
        <v>2058</v>
      </c>
    </row>
    <row r="2243" spans="5:5" ht="25.5">
      <c r="E2243" s="495">
        <v>2059</v>
      </c>
    </row>
    <row r="2244" spans="5:5" ht="25.5">
      <c r="E2244" s="495">
        <v>2060</v>
      </c>
    </row>
    <row r="2245" spans="5:5" ht="25.5">
      <c r="E2245" s="495">
        <v>2061</v>
      </c>
    </row>
    <row r="2246" spans="5:5" ht="25.5">
      <c r="E2246" s="495">
        <v>2062</v>
      </c>
    </row>
    <row r="2247" spans="5:5" ht="25.5">
      <c r="E2247" s="495">
        <v>2063</v>
      </c>
    </row>
    <row r="2248" spans="5:5" ht="25.5">
      <c r="E2248" s="495">
        <v>2064</v>
      </c>
    </row>
    <row r="2249" spans="5:5" ht="25.5">
      <c r="E2249" s="495">
        <v>2065</v>
      </c>
    </row>
    <row r="2250" spans="5:5" ht="25.5">
      <c r="E2250" s="495">
        <v>2066</v>
      </c>
    </row>
    <row r="2251" spans="5:5" ht="25.5">
      <c r="E2251" s="495">
        <v>2067</v>
      </c>
    </row>
    <row r="2252" spans="5:5" ht="25.5">
      <c r="E2252" s="495">
        <v>2068</v>
      </c>
    </row>
    <row r="2253" spans="5:5" ht="25.5">
      <c r="E2253" s="495">
        <v>2069</v>
      </c>
    </row>
    <row r="2254" spans="5:5" ht="25.5">
      <c r="E2254" s="495">
        <v>2070</v>
      </c>
    </row>
    <row r="2255" spans="5:5" ht="25.5">
      <c r="E2255" s="495">
        <v>2071</v>
      </c>
    </row>
    <row r="2256" spans="5:5" ht="25.5">
      <c r="E2256" s="495">
        <v>2072</v>
      </c>
    </row>
    <row r="2257" spans="5:5" ht="25.5">
      <c r="E2257" s="495">
        <v>2073</v>
      </c>
    </row>
    <row r="2258" spans="5:5" ht="25.5">
      <c r="E2258" s="495">
        <v>2074</v>
      </c>
    </row>
    <row r="2259" spans="5:5" ht="25.5">
      <c r="E2259" s="495">
        <v>2075</v>
      </c>
    </row>
    <row r="2260" spans="5:5" ht="25.5">
      <c r="E2260" s="495">
        <v>2076</v>
      </c>
    </row>
    <row r="2261" spans="5:5" ht="25.5">
      <c r="E2261" s="495">
        <v>2077</v>
      </c>
    </row>
    <row r="2262" spans="5:5" ht="25.5">
      <c r="E2262" s="495">
        <v>2078</v>
      </c>
    </row>
    <row r="2263" spans="5:5" ht="25.5">
      <c r="E2263" s="495">
        <v>2079</v>
      </c>
    </row>
    <row r="2264" spans="5:5" ht="25.5">
      <c r="E2264" s="495">
        <v>2080</v>
      </c>
    </row>
    <row r="2265" spans="5:5" ht="25.5">
      <c r="E2265" s="495">
        <v>2081</v>
      </c>
    </row>
    <row r="2266" spans="5:5" ht="25.5">
      <c r="E2266" s="495">
        <v>2082</v>
      </c>
    </row>
    <row r="2267" spans="5:5" ht="25.5">
      <c r="E2267" s="495">
        <v>2083</v>
      </c>
    </row>
    <row r="2268" spans="5:5" ht="25.5">
      <c r="E2268" s="495">
        <v>2084</v>
      </c>
    </row>
    <row r="2269" spans="5:5" ht="25.5">
      <c r="E2269" s="495">
        <v>2085</v>
      </c>
    </row>
    <row r="2270" spans="5:5" ht="25.5">
      <c r="E2270" s="495">
        <v>2086</v>
      </c>
    </row>
    <row r="2271" spans="5:5" ht="25.5">
      <c r="E2271" s="495">
        <v>2087</v>
      </c>
    </row>
    <row r="2272" spans="5:5" ht="25.5">
      <c r="E2272" s="495">
        <v>2088</v>
      </c>
    </row>
    <row r="2273" spans="5:5" ht="25.5">
      <c r="E2273" s="495">
        <v>2089</v>
      </c>
    </row>
    <row r="2274" spans="5:5" ht="25.5">
      <c r="E2274" s="495">
        <v>2090</v>
      </c>
    </row>
    <row r="2275" spans="5:5" ht="25.5">
      <c r="E2275" s="495">
        <v>2091</v>
      </c>
    </row>
    <row r="2276" spans="5:5" ht="25.5">
      <c r="E2276" s="495">
        <v>2092</v>
      </c>
    </row>
    <row r="2277" spans="5:5" ht="25.5">
      <c r="E2277" s="495">
        <v>2093</v>
      </c>
    </row>
    <row r="2278" spans="5:5" ht="25.5">
      <c r="E2278" s="495">
        <v>2094</v>
      </c>
    </row>
    <row r="2279" spans="5:5" ht="25.5">
      <c r="E2279" s="495">
        <v>2095</v>
      </c>
    </row>
    <row r="2280" spans="5:5" ht="25.5">
      <c r="E2280" s="495">
        <v>2096</v>
      </c>
    </row>
    <row r="2281" spans="5:5" ht="25.5">
      <c r="E2281" s="495">
        <v>2097</v>
      </c>
    </row>
    <row r="2282" spans="5:5" ht="25.5">
      <c r="E2282" s="495">
        <v>2098</v>
      </c>
    </row>
    <row r="2283" spans="5:5" ht="25.5">
      <c r="E2283" s="495">
        <v>2099</v>
      </c>
    </row>
    <row r="2284" spans="5:5" ht="25.5">
      <c r="E2284" s="495">
        <v>2100</v>
      </c>
    </row>
    <row r="2285" spans="5:5" ht="25.5">
      <c r="E2285" s="495">
        <v>2101</v>
      </c>
    </row>
    <row r="2286" spans="5:5" ht="25.5">
      <c r="E2286" s="495">
        <v>2102</v>
      </c>
    </row>
    <row r="2287" spans="5:5" ht="25.5">
      <c r="E2287" s="495">
        <v>2103</v>
      </c>
    </row>
    <row r="2288" spans="5:5" ht="25.5">
      <c r="E2288" s="495">
        <v>2104</v>
      </c>
    </row>
    <row r="2289" spans="5:5" ht="25.5">
      <c r="E2289" s="495">
        <v>2105</v>
      </c>
    </row>
    <row r="2290" spans="5:5" ht="25.5">
      <c r="E2290" s="495">
        <v>2106</v>
      </c>
    </row>
    <row r="2291" spans="5:5" ht="25.5">
      <c r="E2291" s="495">
        <v>2107</v>
      </c>
    </row>
    <row r="2292" spans="5:5" ht="25.5">
      <c r="E2292" s="495">
        <v>2108</v>
      </c>
    </row>
    <row r="2293" spans="5:5" ht="25.5">
      <c r="E2293" s="495">
        <v>2109</v>
      </c>
    </row>
    <row r="2294" spans="5:5" ht="25.5">
      <c r="E2294" s="495">
        <v>2110</v>
      </c>
    </row>
    <row r="2295" spans="5:5" ht="25.5">
      <c r="E2295" s="495">
        <v>2111</v>
      </c>
    </row>
    <row r="2296" spans="5:5" ht="25.5">
      <c r="E2296" s="495">
        <v>2112</v>
      </c>
    </row>
    <row r="2297" spans="5:5" ht="25.5">
      <c r="E2297" s="495">
        <v>2113</v>
      </c>
    </row>
    <row r="2298" spans="5:5" ht="25.5">
      <c r="E2298" s="495">
        <v>2114</v>
      </c>
    </row>
    <row r="2299" spans="5:5" ht="25.5">
      <c r="E2299" s="495">
        <v>2115</v>
      </c>
    </row>
    <row r="2300" spans="5:5" ht="25.5">
      <c r="E2300" s="495">
        <v>2116</v>
      </c>
    </row>
    <row r="2301" spans="5:5" ht="25.5">
      <c r="E2301" s="495">
        <v>2117</v>
      </c>
    </row>
    <row r="2302" spans="5:5" ht="25.5">
      <c r="E2302" s="495">
        <v>2118</v>
      </c>
    </row>
    <row r="2303" spans="5:5" ht="25.5">
      <c r="E2303" s="495">
        <v>2119</v>
      </c>
    </row>
    <row r="2304" spans="5:5" ht="25.5">
      <c r="E2304" s="495">
        <v>2120</v>
      </c>
    </row>
    <row r="2305" spans="5:5" ht="25.5">
      <c r="E2305" s="495">
        <v>2121</v>
      </c>
    </row>
    <row r="2306" spans="5:5" ht="25.5">
      <c r="E2306" s="495">
        <v>2122</v>
      </c>
    </row>
    <row r="2307" spans="5:5" ht="25.5">
      <c r="E2307" s="495">
        <v>2123</v>
      </c>
    </row>
    <row r="2308" spans="5:5" ht="25.5">
      <c r="E2308" s="495">
        <v>2124</v>
      </c>
    </row>
    <row r="2309" spans="5:5" ht="25.5">
      <c r="E2309" s="495">
        <v>2125</v>
      </c>
    </row>
    <row r="2310" spans="5:5" ht="25.5">
      <c r="E2310" s="495">
        <v>2126</v>
      </c>
    </row>
    <row r="2311" spans="5:5" ht="25.5">
      <c r="E2311" s="495">
        <v>2127</v>
      </c>
    </row>
    <row r="2312" spans="5:5" ht="25.5">
      <c r="E2312" s="495">
        <v>2128</v>
      </c>
    </row>
    <row r="2313" spans="5:5" ht="25.5">
      <c r="E2313" s="495">
        <v>2129</v>
      </c>
    </row>
    <row r="2314" spans="5:5" ht="25.5">
      <c r="E2314" s="495">
        <v>2130</v>
      </c>
    </row>
    <row r="2315" spans="5:5" ht="25.5">
      <c r="E2315" s="495">
        <v>2131</v>
      </c>
    </row>
    <row r="2316" spans="5:5" ht="25.5">
      <c r="E2316" s="495">
        <v>2132</v>
      </c>
    </row>
    <row r="2317" spans="5:5" ht="25.5">
      <c r="E2317" s="495">
        <v>2133</v>
      </c>
    </row>
    <row r="2318" spans="5:5" ht="25.5">
      <c r="E2318" s="495">
        <v>2134</v>
      </c>
    </row>
    <row r="2319" spans="5:5" ht="25.5">
      <c r="E2319" s="495">
        <v>2135</v>
      </c>
    </row>
    <row r="2320" spans="5:5" ht="25.5">
      <c r="E2320" s="495">
        <v>2136</v>
      </c>
    </row>
    <row r="2321" spans="5:5" ht="25.5">
      <c r="E2321" s="495">
        <v>2137</v>
      </c>
    </row>
    <row r="2322" spans="5:5" ht="25.5">
      <c r="E2322" s="495">
        <v>2138</v>
      </c>
    </row>
    <row r="2323" spans="5:5" ht="25.5">
      <c r="E2323" s="495">
        <v>2139</v>
      </c>
    </row>
    <row r="2324" spans="5:5" ht="25.5">
      <c r="E2324" s="495">
        <v>2140</v>
      </c>
    </row>
    <row r="2325" spans="5:5" ht="25.5">
      <c r="E2325" s="495">
        <v>2141</v>
      </c>
    </row>
    <row r="2326" spans="5:5" ht="25.5">
      <c r="E2326" s="495">
        <v>2142</v>
      </c>
    </row>
    <row r="2327" spans="5:5" ht="25.5">
      <c r="E2327" s="495">
        <v>2143</v>
      </c>
    </row>
    <row r="2328" spans="5:5" ht="25.5">
      <c r="E2328" s="495">
        <v>2144</v>
      </c>
    </row>
    <row r="2329" spans="5:5" ht="25.5">
      <c r="E2329" s="495">
        <v>2145</v>
      </c>
    </row>
    <row r="2330" spans="5:5" ht="25.5">
      <c r="E2330" s="495">
        <v>2146</v>
      </c>
    </row>
    <row r="2331" spans="5:5" ht="25.5">
      <c r="E2331" s="495">
        <v>2147</v>
      </c>
    </row>
    <row r="2332" spans="5:5" ht="25.5">
      <c r="E2332" s="495">
        <v>2148</v>
      </c>
    </row>
    <row r="2333" spans="5:5" ht="25.5">
      <c r="E2333" s="495">
        <v>2149</v>
      </c>
    </row>
    <row r="2334" spans="5:5" ht="25.5">
      <c r="E2334" s="495">
        <v>2150</v>
      </c>
    </row>
    <row r="2335" spans="5:5" ht="25.5">
      <c r="E2335" s="495">
        <v>2151</v>
      </c>
    </row>
    <row r="2336" spans="5:5" ht="25.5">
      <c r="E2336" s="495">
        <v>2152</v>
      </c>
    </row>
    <row r="2337" spans="5:5" ht="25.5">
      <c r="E2337" s="495">
        <v>2153</v>
      </c>
    </row>
    <row r="2338" spans="5:5" ht="25.5">
      <c r="E2338" s="495">
        <v>2154</v>
      </c>
    </row>
    <row r="2339" spans="5:5" ht="25.5">
      <c r="E2339" s="495">
        <v>2155</v>
      </c>
    </row>
    <row r="2340" spans="5:5" ht="25.5">
      <c r="E2340" s="495">
        <v>2156</v>
      </c>
    </row>
    <row r="2341" spans="5:5" ht="25.5">
      <c r="E2341" s="495">
        <v>2157</v>
      </c>
    </row>
    <row r="2342" spans="5:5" ht="25.5">
      <c r="E2342" s="495">
        <v>2158</v>
      </c>
    </row>
    <row r="2343" spans="5:5" ht="25.5">
      <c r="E2343" s="495">
        <v>2159</v>
      </c>
    </row>
    <row r="2344" spans="5:5" ht="25.5">
      <c r="E2344" s="495">
        <v>2160</v>
      </c>
    </row>
    <row r="2345" spans="5:5" ht="25.5">
      <c r="E2345" s="495">
        <v>2161</v>
      </c>
    </row>
    <row r="2346" spans="5:5" ht="25.5">
      <c r="E2346" s="495">
        <v>2162</v>
      </c>
    </row>
    <row r="2347" spans="5:5" ht="25.5">
      <c r="E2347" s="495">
        <v>2163</v>
      </c>
    </row>
    <row r="2348" spans="5:5" ht="25.5">
      <c r="E2348" s="495">
        <v>2164</v>
      </c>
    </row>
    <row r="2349" spans="5:5" ht="25.5">
      <c r="E2349" s="495">
        <v>2165</v>
      </c>
    </row>
    <row r="2350" spans="5:5" ht="25.5">
      <c r="E2350" s="495">
        <v>2166</v>
      </c>
    </row>
    <row r="2351" spans="5:5" ht="25.5">
      <c r="E2351" s="495">
        <v>2167</v>
      </c>
    </row>
    <row r="2352" spans="5:5" ht="25.5">
      <c r="E2352" s="495">
        <v>2168</v>
      </c>
    </row>
    <row r="2353" spans="5:5" ht="25.5">
      <c r="E2353" s="495">
        <v>2169</v>
      </c>
    </row>
    <row r="2354" spans="5:5" ht="25.5">
      <c r="E2354" s="495">
        <v>2170</v>
      </c>
    </row>
    <row r="2355" spans="5:5" ht="25.5">
      <c r="E2355" s="495">
        <v>2171</v>
      </c>
    </row>
    <row r="2356" spans="5:5" ht="25.5">
      <c r="E2356" s="495">
        <v>2172</v>
      </c>
    </row>
    <row r="2357" spans="5:5" ht="25.5">
      <c r="E2357" s="495">
        <v>2173</v>
      </c>
    </row>
    <row r="2358" spans="5:5" ht="25.5">
      <c r="E2358" s="495">
        <v>2174</v>
      </c>
    </row>
    <row r="2359" spans="5:5" ht="25.5">
      <c r="E2359" s="495">
        <v>2175</v>
      </c>
    </row>
    <row r="2360" spans="5:5" ht="25.5">
      <c r="E2360" s="495">
        <v>2176</v>
      </c>
    </row>
    <row r="2361" spans="5:5" ht="25.5">
      <c r="E2361" s="495">
        <v>2177</v>
      </c>
    </row>
    <row r="2362" spans="5:5" ht="25.5">
      <c r="E2362" s="495">
        <v>2178</v>
      </c>
    </row>
    <row r="2363" spans="5:5" ht="25.5">
      <c r="E2363" s="495">
        <v>2179</v>
      </c>
    </row>
    <row r="2364" spans="5:5" ht="25.5">
      <c r="E2364" s="495">
        <v>2180</v>
      </c>
    </row>
    <row r="2365" spans="5:5" ht="25.5">
      <c r="E2365" s="495">
        <v>2181</v>
      </c>
    </row>
    <row r="2366" spans="5:5" ht="25.5">
      <c r="E2366" s="495">
        <v>2182</v>
      </c>
    </row>
    <row r="2367" spans="5:5" ht="25.5">
      <c r="E2367" s="495">
        <v>2183</v>
      </c>
    </row>
    <row r="2368" spans="5:5" ht="25.5">
      <c r="E2368" s="495">
        <v>2184</v>
      </c>
    </row>
    <row r="2369" spans="5:5" ht="25.5">
      <c r="E2369" s="495">
        <v>2185</v>
      </c>
    </row>
    <row r="2370" spans="5:5" ht="25.5">
      <c r="E2370" s="495">
        <v>2186</v>
      </c>
    </row>
    <row r="2371" spans="5:5" ht="25.5">
      <c r="E2371" s="495">
        <v>2187</v>
      </c>
    </row>
    <row r="2372" spans="5:5" ht="25.5">
      <c r="E2372" s="495">
        <v>2188</v>
      </c>
    </row>
    <row r="2373" spans="5:5" ht="25.5">
      <c r="E2373" s="495">
        <v>2189</v>
      </c>
    </row>
    <row r="2374" spans="5:5" ht="25.5">
      <c r="E2374" s="495">
        <v>2190</v>
      </c>
    </row>
    <row r="2375" spans="5:5" ht="25.5">
      <c r="E2375" s="495">
        <v>2191</v>
      </c>
    </row>
    <row r="2376" spans="5:5" ht="25.5">
      <c r="E2376" s="495">
        <v>2192</v>
      </c>
    </row>
    <row r="2377" spans="5:5" ht="25.5">
      <c r="E2377" s="495">
        <v>2193</v>
      </c>
    </row>
    <row r="2378" spans="5:5" ht="25.5">
      <c r="E2378" s="495">
        <v>2194</v>
      </c>
    </row>
    <row r="2379" spans="5:5" ht="25.5">
      <c r="E2379" s="495">
        <v>2195</v>
      </c>
    </row>
    <row r="2380" spans="5:5" ht="25.5">
      <c r="E2380" s="495">
        <v>2196</v>
      </c>
    </row>
    <row r="2381" spans="5:5" ht="25.5">
      <c r="E2381" s="495">
        <v>2197</v>
      </c>
    </row>
    <row r="2382" spans="5:5" ht="25.5">
      <c r="E2382" s="495">
        <v>2198</v>
      </c>
    </row>
    <row r="2383" spans="5:5" ht="25.5">
      <c r="E2383" s="495">
        <v>2199</v>
      </c>
    </row>
    <row r="2384" spans="5:5" ht="25.5">
      <c r="E2384" s="495">
        <v>2200</v>
      </c>
    </row>
    <row r="2385" spans="5:5" ht="25.5">
      <c r="E2385" s="495">
        <v>2201</v>
      </c>
    </row>
    <row r="2386" spans="5:5" ht="25.5">
      <c r="E2386" s="495">
        <v>2202</v>
      </c>
    </row>
    <row r="2387" spans="5:5" ht="25.5">
      <c r="E2387" s="495">
        <v>2203</v>
      </c>
    </row>
    <row r="2388" spans="5:5" ht="25.5">
      <c r="E2388" s="495">
        <v>2204</v>
      </c>
    </row>
    <row r="2389" spans="5:5" ht="25.5">
      <c r="E2389" s="495">
        <v>2205</v>
      </c>
    </row>
    <row r="2390" spans="5:5" ht="25.5">
      <c r="E2390" s="495">
        <v>2206</v>
      </c>
    </row>
    <row r="2391" spans="5:5" ht="25.5">
      <c r="E2391" s="495">
        <v>2207</v>
      </c>
    </row>
    <row r="2392" spans="5:5" ht="25.5">
      <c r="E2392" s="495">
        <v>2208</v>
      </c>
    </row>
    <row r="2393" spans="5:5" ht="25.5">
      <c r="E2393" s="495">
        <v>2209</v>
      </c>
    </row>
    <row r="2394" spans="5:5" ht="25.5">
      <c r="E2394" s="495">
        <v>2210</v>
      </c>
    </row>
    <row r="2395" spans="5:5" ht="25.5">
      <c r="E2395" s="495">
        <v>2211</v>
      </c>
    </row>
    <row r="2396" spans="5:5" ht="25.5">
      <c r="E2396" s="495">
        <v>2212</v>
      </c>
    </row>
    <row r="2397" spans="5:5" ht="25.5">
      <c r="E2397" s="495">
        <v>2213</v>
      </c>
    </row>
    <row r="2398" spans="5:5" ht="25.5">
      <c r="E2398" s="495">
        <v>2214</v>
      </c>
    </row>
    <row r="2399" spans="5:5" ht="25.5">
      <c r="E2399" s="495">
        <v>2215</v>
      </c>
    </row>
    <row r="2400" spans="5:5" ht="25.5">
      <c r="E2400" s="495">
        <v>2216</v>
      </c>
    </row>
    <row r="2401" spans="5:5" ht="25.5">
      <c r="E2401" s="495">
        <v>2217</v>
      </c>
    </row>
    <row r="2402" spans="5:5" ht="25.5">
      <c r="E2402" s="495">
        <v>2218</v>
      </c>
    </row>
    <row r="2403" spans="5:5" ht="25.5">
      <c r="E2403" s="495">
        <v>2219</v>
      </c>
    </row>
    <row r="2404" spans="5:5" ht="25.5">
      <c r="E2404" s="495">
        <v>2220</v>
      </c>
    </row>
    <row r="2405" spans="5:5" ht="25.5">
      <c r="E2405" s="495">
        <v>2221</v>
      </c>
    </row>
    <row r="2406" spans="5:5" ht="25.5">
      <c r="E2406" s="495">
        <v>2222</v>
      </c>
    </row>
    <row r="2407" spans="5:5" ht="25.5">
      <c r="E2407" s="495">
        <v>2223</v>
      </c>
    </row>
    <row r="2408" spans="5:5" ht="25.5">
      <c r="E2408" s="495">
        <v>2224</v>
      </c>
    </row>
    <row r="2409" spans="5:5" ht="25.5">
      <c r="E2409" s="495">
        <v>2225</v>
      </c>
    </row>
    <row r="2410" spans="5:5" ht="25.5">
      <c r="E2410" s="495">
        <v>2226</v>
      </c>
    </row>
    <row r="2411" spans="5:5" ht="25.5">
      <c r="E2411" s="495">
        <v>2227</v>
      </c>
    </row>
    <row r="2412" spans="5:5" ht="25.5">
      <c r="E2412" s="495">
        <v>2228</v>
      </c>
    </row>
    <row r="2413" spans="5:5" ht="25.5">
      <c r="E2413" s="495">
        <v>2229</v>
      </c>
    </row>
    <row r="2414" spans="5:5" ht="25.5">
      <c r="E2414" s="495">
        <v>2230</v>
      </c>
    </row>
    <row r="2415" spans="5:5" ht="25.5">
      <c r="E2415" s="495">
        <v>2231</v>
      </c>
    </row>
    <row r="2416" spans="5:5" ht="25.5">
      <c r="E2416" s="495">
        <v>2232</v>
      </c>
    </row>
    <row r="2417" spans="5:5" ht="25.5">
      <c r="E2417" s="495">
        <v>2233</v>
      </c>
    </row>
    <row r="2418" spans="5:5" ht="25.5">
      <c r="E2418" s="495">
        <v>2234</v>
      </c>
    </row>
    <row r="2419" spans="5:5" ht="25.5">
      <c r="E2419" s="495">
        <v>2235</v>
      </c>
    </row>
    <row r="2420" spans="5:5" ht="25.5">
      <c r="E2420" s="495">
        <v>2236</v>
      </c>
    </row>
    <row r="2421" spans="5:5" ht="25.5">
      <c r="E2421" s="495">
        <v>2237</v>
      </c>
    </row>
    <row r="2422" spans="5:5" ht="25.5">
      <c r="E2422" s="495">
        <v>2238</v>
      </c>
    </row>
    <row r="2423" spans="5:5" ht="25.5">
      <c r="E2423" s="495">
        <v>2239</v>
      </c>
    </row>
    <row r="2424" spans="5:5" ht="25.5">
      <c r="E2424" s="495">
        <v>2240</v>
      </c>
    </row>
    <row r="2425" spans="5:5" ht="25.5">
      <c r="E2425" s="495">
        <v>2241</v>
      </c>
    </row>
    <row r="2426" spans="5:5" ht="25.5">
      <c r="E2426" s="495">
        <v>2242</v>
      </c>
    </row>
    <row r="2427" spans="5:5" ht="25.5">
      <c r="E2427" s="495">
        <v>2243</v>
      </c>
    </row>
    <row r="2428" spans="5:5" ht="25.5">
      <c r="E2428" s="495">
        <v>2244</v>
      </c>
    </row>
    <row r="2429" spans="5:5" ht="25.5">
      <c r="E2429" s="495">
        <v>2245</v>
      </c>
    </row>
    <row r="2430" spans="5:5" ht="25.5">
      <c r="E2430" s="495">
        <v>2246</v>
      </c>
    </row>
    <row r="2431" spans="5:5" ht="25.5">
      <c r="E2431" s="495">
        <v>2247</v>
      </c>
    </row>
    <row r="2432" spans="5:5" ht="25.5">
      <c r="E2432" s="495">
        <v>2248</v>
      </c>
    </row>
    <row r="2433" spans="5:5" ht="25.5">
      <c r="E2433" s="495">
        <v>2249</v>
      </c>
    </row>
    <row r="2434" spans="5:5" ht="25.5">
      <c r="E2434" s="495">
        <v>2250</v>
      </c>
    </row>
    <row r="2435" spans="5:5" ht="25.5">
      <c r="E2435" s="495">
        <v>2251</v>
      </c>
    </row>
    <row r="2436" spans="5:5" ht="25.5">
      <c r="E2436" s="495">
        <v>2252</v>
      </c>
    </row>
    <row r="2437" spans="5:5" ht="25.5">
      <c r="E2437" s="495">
        <v>2253</v>
      </c>
    </row>
    <row r="2438" spans="5:5" ht="25.5">
      <c r="E2438" s="495">
        <v>2254</v>
      </c>
    </row>
    <row r="2439" spans="5:5" ht="25.5">
      <c r="E2439" s="495">
        <v>2255</v>
      </c>
    </row>
    <row r="2440" spans="5:5" ht="25.5">
      <c r="E2440" s="495">
        <v>2256</v>
      </c>
    </row>
    <row r="2441" spans="5:5" ht="25.5">
      <c r="E2441" s="495">
        <v>2257</v>
      </c>
    </row>
    <row r="2442" spans="5:5" ht="25.5">
      <c r="E2442" s="495">
        <v>2258</v>
      </c>
    </row>
    <row r="2443" spans="5:5" ht="25.5">
      <c r="E2443" s="495">
        <v>2259</v>
      </c>
    </row>
    <row r="2444" spans="5:5" ht="25.5">
      <c r="E2444" s="495">
        <v>2260</v>
      </c>
    </row>
    <row r="2445" spans="5:5" ht="25.5">
      <c r="E2445" s="495">
        <v>2261</v>
      </c>
    </row>
    <row r="2446" spans="5:5" ht="25.5">
      <c r="E2446" s="495">
        <v>2262</v>
      </c>
    </row>
    <row r="2447" spans="5:5" ht="25.5">
      <c r="E2447" s="495">
        <v>2263</v>
      </c>
    </row>
    <row r="2448" spans="5:5" ht="25.5">
      <c r="E2448" s="495">
        <v>2264</v>
      </c>
    </row>
    <row r="2449" spans="5:5" ht="25.5">
      <c r="E2449" s="495">
        <v>2265</v>
      </c>
    </row>
    <row r="2450" spans="5:5" ht="25.5">
      <c r="E2450" s="495">
        <v>2266</v>
      </c>
    </row>
    <row r="2451" spans="5:5" ht="25.5">
      <c r="E2451" s="495">
        <v>2267</v>
      </c>
    </row>
    <row r="2452" spans="5:5" ht="25.5">
      <c r="E2452" s="495">
        <v>2268</v>
      </c>
    </row>
    <row r="2453" spans="5:5" ht="25.5">
      <c r="E2453" s="495">
        <v>2269</v>
      </c>
    </row>
    <row r="2454" spans="5:5" ht="25.5">
      <c r="E2454" s="495">
        <v>2270</v>
      </c>
    </row>
    <row r="2455" spans="5:5" ht="25.5">
      <c r="E2455" s="495">
        <v>2271</v>
      </c>
    </row>
    <row r="2456" spans="5:5" ht="25.5">
      <c r="E2456" s="495">
        <v>2272</v>
      </c>
    </row>
    <row r="2457" spans="5:5" ht="25.5">
      <c r="E2457" s="495">
        <v>2273</v>
      </c>
    </row>
    <row r="2458" spans="5:5" ht="25.5">
      <c r="E2458" s="495">
        <v>2274</v>
      </c>
    </row>
    <row r="2459" spans="5:5" ht="25.5">
      <c r="E2459" s="495">
        <v>2275</v>
      </c>
    </row>
    <row r="2460" spans="5:5" ht="25.5">
      <c r="E2460" s="495">
        <v>2276</v>
      </c>
    </row>
    <row r="2461" spans="5:5" ht="25.5">
      <c r="E2461" s="495">
        <v>2277</v>
      </c>
    </row>
    <row r="2462" spans="5:5" ht="25.5">
      <c r="E2462" s="495">
        <v>2278</v>
      </c>
    </row>
    <row r="2463" spans="5:5" ht="25.5">
      <c r="E2463" s="495">
        <v>2279</v>
      </c>
    </row>
    <row r="2464" spans="5:5" ht="25.5">
      <c r="E2464" s="495">
        <v>2280</v>
      </c>
    </row>
    <row r="2465" spans="5:5" ht="25.5">
      <c r="E2465" s="495">
        <v>2281</v>
      </c>
    </row>
    <row r="2466" spans="5:5" ht="25.5">
      <c r="E2466" s="495">
        <v>2282</v>
      </c>
    </row>
    <row r="2467" spans="5:5" ht="25.5">
      <c r="E2467" s="495">
        <v>2283</v>
      </c>
    </row>
    <row r="2468" spans="5:5" ht="25.5">
      <c r="E2468" s="495">
        <v>2284</v>
      </c>
    </row>
    <row r="2469" spans="5:5" ht="25.5">
      <c r="E2469" s="495">
        <v>2285</v>
      </c>
    </row>
    <row r="2470" spans="5:5" ht="25.5">
      <c r="E2470" s="495">
        <v>2286</v>
      </c>
    </row>
    <row r="2471" spans="5:5" ht="25.5">
      <c r="E2471" s="495">
        <v>2287</v>
      </c>
    </row>
    <row r="2472" spans="5:5" ht="25.5">
      <c r="E2472" s="495">
        <v>2288</v>
      </c>
    </row>
    <row r="2473" spans="5:5" ht="25.5">
      <c r="E2473" s="495">
        <v>2289</v>
      </c>
    </row>
    <row r="2474" spans="5:5" ht="25.5">
      <c r="E2474" s="495">
        <v>2290</v>
      </c>
    </row>
    <row r="2475" spans="5:5" ht="25.5">
      <c r="E2475" s="495">
        <v>2291</v>
      </c>
    </row>
    <row r="2476" spans="5:5" ht="25.5">
      <c r="E2476" s="495">
        <v>2292</v>
      </c>
    </row>
    <row r="2477" spans="5:5" ht="25.5">
      <c r="E2477" s="495">
        <v>2293</v>
      </c>
    </row>
    <row r="2478" spans="5:5" ht="25.5">
      <c r="E2478" s="495">
        <v>2294</v>
      </c>
    </row>
    <row r="2479" spans="5:5" ht="25.5">
      <c r="E2479" s="495">
        <v>2295</v>
      </c>
    </row>
    <row r="2480" spans="5:5" ht="25.5">
      <c r="E2480" s="495">
        <v>2296</v>
      </c>
    </row>
    <row r="2481" spans="5:5" ht="25.5">
      <c r="E2481" s="495">
        <v>2297</v>
      </c>
    </row>
    <row r="2482" spans="5:5" ht="25.5">
      <c r="E2482" s="495">
        <v>2298</v>
      </c>
    </row>
    <row r="2483" spans="5:5" ht="25.5">
      <c r="E2483" s="495">
        <v>2299</v>
      </c>
    </row>
    <row r="2484" spans="5:5" ht="25.5">
      <c r="E2484" s="495">
        <v>2300</v>
      </c>
    </row>
    <row r="2485" spans="5:5" ht="25.5">
      <c r="E2485" s="495">
        <v>2301</v>
      </c>
    </row>
    <row r="2486" spans="5:5" ht="25.5">
      <c r="E2486" s="495">
        <v>2302</v>
      </c>
    </row>
    <row r="2487" spans="5:5" ht="25.5">
      <c r="E2487" s="495">
        <v>2303</v>
      </c>
    </row>
    <row r="2488" spans="5:5" ht="25.5">
      <c r="E2488" s="495">
        <v>2304</v>
      </c>
    </row>
    <row r="2489" spans="5:5" ht="25.5">
      <c r="E2489" s="495">
        <v>2305</v>
      </c>
    </row>
    <row r="2490" spans="5:5" ht="25.5">
      <c r="E2490" s="495">
        <v>2306</v>
      </c>
    </row>
    <row r="2491" spans="5:5" ht="25.5">
      <c r="E2491" s="495">
        <v>2307</v>
      </c>
    </row>
    <row r="2492" spans="5:5" ht="25.5">
      <c r="E2492" s="495">
        <v>2308</v>
      </c>
    </row>
    <row r="2493" spans="5:5" ht="25.5">
      <c r="E2493" s="495">
        <v>2309</v>
      </c>
    </row>
    <row r="2494" spans="5:5" ht="25.5">
      <c r="E2494" s="495">
        <v>2310</v>
      </c>
    </row>
    <row r="2495" spans="5:5" ht="25.5">
      <c r="E2495" s="495">
        <v>2311</v>
      </c>
    </row>
    <row r="2496" spans="5:5" ht="25.5">
      <c r="E2496" s="495">
        <v>2312</v>
      </c>
    </row>
    <row r="2497" spans="5:5" ht="25.5">
      <c r="E2497" s="495">
        <v>2313</v>
      </c>
    </row>
    <row r="2498" spans="5:5" ht="25.5">
      <c r="E2498" s="495">
        <v>2314</v>
      </c>
    </row>
    <row r="2499" spans="5:5" ht="25.5">
      <c r="E2499" s="495">
        <v>2315</v>
      </c>
    </row>
    <row r="2500" spans="5:5" ht="25.5">
      <c r="E2500" s="495">
        <v>2316</v>
      </c>
    </row>
    <row r="2501" spans="5:5" ht="25.5">
      <c r="E2501" s="495">
        <v>2317</v>
      </c>
    </row>
    <row r="2502" spans="5:5" ht="25.5">
      <c r="E2502" s="495">
        <v>2318</v>
      </c>
    </row>
    <row r="2503" spans="5:5" ht="25.5">
      <c r="E2503" s="495">
        <v>2319</v>
      </c>
    </row>
    <row r="2504" spans="5:5" ht="25.5">
      <c r="E2504" s="495">
        <v>2320</v>
      </c>
    </row>
    <row r="2505" spans="5:5" ht="25.5">
      <c r="E2505" s="495">
        <v>2321</v>
      </c>
    </row>
    <row r="2506" spans="5:5" ht="25.5">
      <c r="E2506" s="495">
        <v>2322</v>
      </c>
    </row>
    <row r="2507" spans="5:5" ht="25.5">
      <c r="E2507" s="495">
        <v>2323</v>
      </c>
    </row>
    <row r="2508" spans="5:5" ht="25.5">
      <c r="E2508" s="495">
        <v>2324</v>
      </c>
    </row>
    <row r="2509" spans="5:5" ht="25.5">
      <c r="E2509" s="495">
        <v>2325</v>
      </c>
    </row>
    <row r="2510" spans="5:5" ht="25.5">
      <c r="E2510" s="495">
        <v>2326</v>
      </c>
    </row>
    <row r="2511" spans="5:5" ht="25.5">
      <c r="E2511" s="495">
        <v>2327</v>
      </c>
    </row>
    <row r="2512" spans="5:5" ht="25.5">
      <c r="E2512" s="495">
        <v>2328</v>
      </c>
    </row>
    <row r="2513" spans="5:5" ht="25.5">
      <c r="E2513" s="495">
        <v>2329</v>
      </c>
    </row>
    <row r="2514" spans="5:5" ht="25.5">
      <c r="E2514" s="495">
        <v>2330</v>
      </c>
    </row>
    <row r="2515" spans="5:5" ht="25.5">
      <c r="E2515" s="495">
        <v>2331</v>
      </c>
    </row>
    <row r="2516" spans="5:5" ht="25.5">
      <c r="E2516" s="495">
        <v>2332</v>
      </c>
    </row>
    <row r="2517" spans="5:5" ht="25.5">
      <c r="E2517" s="495">
        <v>2333</v>
      </c>
    </row>
    <row r="2518" spans="5:5" ht="25.5">
      <c r="E2518" s="495">
        <v>2334</v>
      </c>
    </row>
    <row r="2519" spans="5:5" ht="25.5">
      <c r="E2519" s="495">
        <v>2335</v>
      </c>
    </row>
    <row r="2520" spans="5:5" ht="25.5">
      <c r="E2520" s="495">
        <v>2336</v>
      </c>
    </row>
    <row r="2521" spans="5:5" ht="25.5">
      <c r="E2521" s="495">
        <v>2337</v>
      </c>
    </row>
    <row r="2522" spans="5:5" ht="25.5">
      <c r="E2522" s="495">
        <v>2338</v>
      </c>
    </row>
    <row r="2523" spans="5:5" ht="25.5">
      <c r="E2523" s="495">
        <v>2339</v>
      </c>
    </row>
    <row r="2524" spans="5:5" ht="25.5">
      <c r="E2524" s="495">
        <v>2340</v>
      </c>
    </row>
    <row r="2525" spans="5:5" ht="25.5">
      <c r="E2525" s="495">
        <v>2341</v>
      </c>
    </row>
    <row r="2526" spans="5:5" ht="25.5">
      <c r="E2526" s="495">
        <v>2342</v>
      </c>
    </row>
    <row r="2527" spans="5:5" ht="25.5">
      <c r="E2527" s="495">
        <v>2343</v>
      </c>
    </row>
    <row r="2528" spans="5:5" ht="25.5">
      <c r="E2528" s="495">
        <v>2344</v>
      </c>
    </row>
    <row r="2529" spans="5:5" ht="25.5">
      <c r="E2529" s="495">
        <v>2345</v>
      </c>
    </row>
    <row r="2530" spans="5:5" ht="25.5">
      <c r="E2530" s="495">
        <v>2346</v>
      </c>
    </row>
    <row r="2531" spans="5:5" ht="25.5">
      <c r="E2531" s="495">
        <v>2347</v>
      </c>
    </row>
    <row r="2532" spans="5:5" ht="25.5">
      <c r="E2532" s="495">
        <v>2348</v>
      </c>
    </row>
    <row r="2533" spans="5:5" ht="25.5">
      <c r="E2533" s="495">
        <v>2349</v>
      </c>
    </row>
    <row r="2534" spans="5:5" ht="25.5">
      <c r="E2534" s="495">
        <v>2350</v>
      </c>
    </row>
    <row r="2535" spans="5:5" ht="25.5">
      <c r="E2535" s="495">
        <v>2351</v>
      </c>
    </row>
    <row r="2536" spans="5:5" ht="25.5">
      <c r="E2536" s="495">
        <v>2352</v>
      </c>
    </row>
    <row r="2537" spans="5:5" ht="25.5">
      <c r="E2537" s="495">
        <v>2353</v>
      </c>
    </row>
    <row r="2538" spans="5:5" ht="25.5">
      <c r="E2538" s="495">
        <v>2354</v>
      </c>
    </row>
    <row r="2539" spans="5:5" ht="25.5">
      <c r="E2539" s="495">
        <v>2355</v>
      </c>
    </row>
    <row r="2540" spans="5:5" ht="25.5">
      <c r="E2540" s="495">
        <v>2356</v>
      </c>
    </row>
    <row r="2541" spans="5:5" ht="25.5">
      <c r="E2541" s="495">
        <v>2357</v>
      </c>
    </row>
    <row r="2542" spans="5:5" ht="25.5">
      <c r="E2542" s="495">
        <v>2358</v>
      </c>
    </row>
    <row r="2543" spans="5:5" ht="25.5">
      <c r="E2543" s="495">
        <v>2359</v>
      </c>
    </row>
    <row r="2544" spans="5:5" ht="25.5">
      <c r="E2544" s="495">
        <v>2360</v>
      </c>
    </row>
    <row r="2545" spans="5:5" ht="25.5">
      <c r="E2545" s="495">
        <v>2361</v>
      </c>
    </row>
    <row r="2546" spans="5:5" ht="25.5">
      <c r="E2546" s="495">
        <v>2362</v>
      </c>
    </row>
    <row r="2547" spans="5:5" ht="25.5">
      <c r="E2547" s="495">
        <v>2363</v>
      </c>
    </row>
    <row r="2548" spans="5:5" ht="25.5">
      <c r="E2548" s="495">
        <v>2364</v>
      </c>
    </row>
    <row r="2549" spans="5:5" ht="25.5">
      <c r="E2549" s="495">
        <v>2365</v>
      </c>
    </row>
    <row r="2550" spans="5:5" ht="25.5">
      <c r="E2550" s="495">
        <v>2366</v>
      </c>
    </row>
    <row r="2551" spans="5:5" ht="25.5">
      <c r="E2551" s="495">
        <v>2367</v>
      </c>
    </row>
    <row r="2552" spans="5:5" ht="25.5">
      <c r="E2552" s="495">
        <v>2368</v>
      </c>
    </row>
    <row r="2553" spans="5:5" ht="25.5">
      <c r="E2553" s="495">
        <v>2369</v>
      </c>
    </row>
    <row r="2554" spans="5:5" ht="25.5">
      <c r="E2554" s="495">
        <v>2370</v>
      </c>
    </row>
    <row r="2555" spans="5:5" ht="25.5">
      <c r="E2555" s="495">
        <v>2371</v>
      </c>
    </row>
    <row r="2556" spans="5:5" ht="25.5">
      <c r="E2556" s="495">
        <v>2372</v>
      </c>
    </row>
    <row r="2557" spans="5:5" ht="25.5">
      <c r="E2557" s="495">
        <v>2373</v>
      </c>
    </row>
    <row r="2558" spans="5:5" ht="25.5">
      <c r="E2558" s="495">
        <v>2374</v>
      </c>
    </row>
    <row r="2559" spans="5:5" ht="25.5">
      <c r="E2559" s="495">
        <v>2375</v>
      </c>
    </row>
    <row r="2560" spans="5:5" ht="25.5">
      <c r="E2560" s="495">
        <v>2376</v>
      </c>
    </row>
    <row r="2561" spans="5:5" ht="25.5">
      <c r="E2561" s="495">
        <v>2377</v>
      </c>
    </row>
    <row r="2562" spans="5:5" ht="25.5">
      <c r="E2562" s="495">
        <v>2378</v>
      </c>
    </row>
    <row r="2563" spans="5:5" ht="25.5">
      <c r="E2563" s="495">
        <v>2379</v>
      </c>
    </row>
    <row r="2564" spans="5:5" ht="25.5">
      <c r="E2564" s="495">
        <v>2380</v>
      </c>
    </row>
    <row r="2565" spans="5:5" ht="25.5">
      <c r="E2565" s="495">
        <v>2381</v>
      </c>
    </row>
    <row r="2566" spans="5:5" ht="25.5">
      <c r="E2566" s="495">
        <v>2382</v>
      </c>
    </row>
    <row r="2567" spans="5:5" ht="25.5">
      <c r="E2567" s="495">
        <v>2383</v>
      </c>
    </row>
    <row r="2568" spans="5:5" ht="25.5">
      <c r="E2568" s="495">
        <v>2384</v>
      </c>
    </row>
    <row r="2569" spans="5:5" ht="25.5">
      <c r="E2569" s="495">
        <v>2385</v>
      </c>
    </row>
    <row r="2570" spans="5:5" ht="25.5">
      <c r="E2570" s="495">
        <v>2386</v>
      </c>
    </row>
    <row r="2571" spans="5:5" ht="25.5">
      <c r="E2571" s="495">
        <v>2387</v>
      </c>
    </row>
    <row r="2572" spans="5:5" ht="25.5">
      <c r="E2572" s="495">
        <v>2388</v>
      </c>
    </row>
    <row r="2573" spans="5:5" ht="25.5">
      <c r="E2573" s="495">
        <v>2389</v>
      </c>
    </row>
    <row r="2574" spans="5:5" ht="25.5">
      <c r="E2574" s="495">
        <v>2390</v>
      </c>
    </row>
    <row r="2575" spans="5:5" ht="25.5">
      <c r="E2575" s="495">
        <v>2391</v>
      </c>
    </row>
    <row r="2576" spans="5:5" ht="25.5">
      <c r="E2576" s="495">
        <v>2392</v>
      </c>
    </row>
    <row r="2577" spans="5:5" ht="25.5">
      <c r="E2577" s="495">
        <v>2393</v>
      </c>
    </row>
    <row r="2578" spans="5:5" ht="25.5">
      <c r="E2578" s="495">
        <v>2394</v>
      </c>
    </row>
    <row r="2579" spans="5:5" ht="25.5">
      <c r="E2579" s="495">
        <v>2395</v>
      </c>
    </row>
    <row r="2580" spans="5:5" ht="25.5">
      <c r="E2580" s="495">
        <v>2396</v>
      </c>
    </row>
    <row r="2581" spans="5:5" ht="25.5">
      <c r="E2581" s="495">
        <v>2397</v>
      </c>
    </row>
    <row r="2582" spans="5:5" ht="25.5">
      <c r="E2582" s="495">
        <v>2398</v>
      </c>
    </row>
    <row r="2583" spans="5:5" ht="25.5">
      <c r="E2583" s="495">
        <v>2399</v>
      </c>
    </row>
    <row r="2584" spans="5:5" ht="25.5">
      <c r="E2584" s="495">
        <v>2400</v>
      </c>
    </row>
    <row r="2585" spans="5:5" ht="25.5">
      <c r="E2585" s="495">
        <v>2401</v>
      </c>
    </row>
    <row r="2586" spans="5:5" ht="25.5">
      <c r="E2586" s="495">
        <v>2402</v>
      </c>
    </row>
    <row r="2587" spans="5:5" ht="25.5">
      <c r="E2587" s="495">
        <v>2403</v>
      </c>
    </row>
    <row r="2588" spans="5:5" ht="25.5">
      <c r="E2588" s="495">
        <v>2404</v>
      </c>
    </row>
    <row r="2589" spans="5:5" ht="25.5">
      <c r="E2589" s="495">
        <v>2405</v>
      </c>
    </row>
    <row r="2590" spans="5:5" ht="25.5">
      <c r="E2590" s="495">
        <v>2406</v>
      </c>
    </row>
    <row r="2591" spans="5:5" ht="25.5">
      <c r="E2591" s="495">
        <v>2407</v>
      </c>
    </row>
    <row r="2592" spans="5:5" ht="25.5">
      <c r="E2592" s="495">
        <v>2408</v>
      </c>
    </row>
    <row r="2593" spans="5:5" ht="25.5">
      <c r="E2593" s="495">
        <v>2409</v>
      </c>
    </row>
    <row r="2594" spans="5:5" ht="25.5">
      <c r="E2594" s="495">
        <v>2410</v>
      </c>
    </row>
    <row r="2595" spans="5:5" ht="25.5">
      <c r="E2595" s="495">
        <v>2411</v>
      </c>
    </row>
    <row r="2596" spans="5:5" ht="25.5">
      <c r="E2596" s="495">
        <v>2412</v>
      </c>
    </row>
    <row r="2597" spans="5:5" ht="25.5">
      <c r="E2597" s="495">
        <v>2413</v>
      </c>
    </row>
    <row r="2598" spans="5:5" ht="25.5">
      <c r="E2598" s="495">
        <v>2414</v>
      </c>
    </row>
    <row r="2599" spans="5:5" ht="25.5">
      <c r="E2599" s="495">
        <v>2415</v>
      </c>
    </row>
    <row r="2600" spans="5:5" ht="25.5">
      <c r="E2600" s="495">
        <v>2416</v>
      </c>
    </row>
    <row r="2601" spans="5:5" ht="25.5">
      <c r="E2601" s="495">
        <v>2417</v>
      </c>
    </row>
    <row r="2602" spans="5:5" ht="25.5">
      <c r="E2602" s="495">
        <v>2418</v>
      </c>
    </row>
    <row r="2603" spans="5:5" ht="25.5">
      <c r="E2603" s="495">
        <v>2419</v>
      </c>
    </row>
    <row r="2604" spans="5:5" ht="25.5">
      <c r="E2604" s="495">
        <v>2420</v>
      </c>
    </row>
    <row r="2605" spans="5:5" ht="25.5">
      <c r="E2605" s="495">
        <v>2421</v>
      </c>
    </row>
    <row r="2606" spans="5:5" ht="25.5">
      <c r="E2606" s="495">
        <v>2422</v>
      </c>
    </row>
    <row r="2607" spans="5:5" ht="25.5">
      <c r="E2607" s="495">
        <v>2423</v>
      </c>
    </row>
    <row r="2608" spans="5:5" ht="25.5">
      <c r="E2608" s="495">
        <v>2424</v>
      </c>
    </row>
    <row r="2609" spans="5:5" ht="25.5">
      <c r="E2609" s="495">
        <v>2425</v>
      </c>
    </row>
    <row r="2610" spans="5:5" ht="25.5">
      <c r="E2610" s="495">
        <v>2426</v>
      </c>
    </row>
    <row r="2611" spans="5:5" ht="25.5">
      <c r="E2611" s="495">
        <v>2427</v>
      </c>
    </row>
    <row r="2612" spans="5:5" ht="25.5">
      <c r="E2612" s="495">
        <v>2428</v>
      </c>
    </row>
    <row r="2613" spans="5:5" ht="25.5">
      <c r="E2613" s="495">
        <v>2429</v>
      </c>
    </row>
    <row r="2614" spans="5:5" ht="25.5">
      <c r="E2614" s="495">
        <v>2430</v>
      </c>
    </row>
    <row r="2615" spans="5:5" ht="25.5">
      <c r="E2615" s="495">
        <v>2431</v>
      </c>
    </row>
    <row r="2616" spans="5:5" ht="25.5">
      <c r="E2616" s="495">
        <v>2432</v>
      </c>
    </row>
    <row r="2617" spans="5:5" ht="25.5">
      <c r="E2617" s="495">
        <v>2433</v>
      </c>
    </row>
    <row r="2618" spans="5:5" ht="25.5">
      <c r="E2618" s="495">
        <v>2434</v>
      </c>
    </row>
    <row r="2619" spans="5:5" ht="25.5">
      <c r="E2619" s="495">
        <v>2435</v>
      </c>
    </row>
    <row r="2620" spans="5:5" ht="25.5">
      <c r="E2620" s="495">
        <v>2436</v>
      </c>
    </row>
    <row r="2621" spans="5:5" ht="25.5">
      <c r="E2621" s="495">
        <v>2437</v>
      </c>
    </row>
    <row r="2622" spans="5:5" ht="25.5">
      <c r="E2622" s="495">
        <v>2438</v>
      </c>
    </row>
    <row r="2623" spans="5:5" ht="25.5">
      <c r="E2623" s="495">
        <v>2439</v>
      </c>
    </row>
    <row r="2624" spans="5:5" ht="25.5">
      <c r="E2624" s="495">
        <v>2440</v>
      </c>
    </row>
    <row r="2625" spans="5:5" ht="25.5">
      <c r="E2625" s="495">
        <v>2441</v>
      </c>
    </row>
    <row r="2626" spans="5:5" ht="25.5">
      <c r="E2626" s="495">
        <v>2442</v>
      </c>
    </row>
    <row r="2627" spans="5:5" ht="25.5">
      <c r="E2627" s="495">
        <v>2443</v>
      </c>
    </row>
    <row r="2628" spans="5:5" ht="25.5">
      <c r="E2628" s="495">
        <v>2444</v>
      </c>
    </row>
    <row r="2629" spans="5:5" ht="25.5">
      <c r="E2629" s="495">
        <v>2445</v>
      </c>
    </row>
    <row r="2630" spans="5:5" ht="25.5">
      <c r="E2630" s="495">
        <v>2446</v>
      </c>
    </row>
    <row r="2631" spans="5:5" ht="25.5">
      <c r="E2631" s="495">
        <v>2447</v>
      </c>
    </row>
    <row r="2632" spans="5:5" ht="25.5">
      <c r="E2632" s="495">
        <v>2448</v>
      </c>
    </row>
    <row r="2633" spans="5:5" ht="25.5">
      <c r="E2633" s="495">
        <v>2449</v>
      </c>
    </row>
    <row r="2634" spans="5:5" ht="25.5">
      <c r="E2634" s="495">
        <v>2450</v>
      </c>
    </row>
    <row r="2635" spans="5:5" ht="25.5">
      <c r="E2635" s="495">
        <v>2451</v>
      </c>
    </row>
    <row r="2636" spans="5:5" ht="25.5">
      <c r="E2636" s="495">
        <v>2452</v>
      </c>
    </row>
    <row r="2637" spans="5:5" ht="25.5">
      <c r="E2637" s="495">
        <v>2453</v>
      </c>
    </row>
    <row r="2638" spans="5:5" ht="25.5">
      <c r="E2638" s="495">
        <v>2454</v>
      </c>
    </row>
    <row r="2639" spans="5:5" ht="25.5">
      <c r="E2639" s="495">
        <v>2455</v>
      </c>
    </row>
    <row r="2640" spans="5:5" ht="25.5">
      <c r="E2640" s="495">
        <v>2456</v>
      </c>
    </row>
    <row r="2641" spans="5:5" ht="25.5">
      <c r="E2641" s="495">
        <v>2457</v>
      </c>
    </row>
    <row r="2642" spans="5:5" ht="25.5">
      <c r="E2642" s="495">
        <v>2458</v>
      </c>
    </row>
    <row r="2643" spans="5:5" ht="25.5">
      <c r="E2643" s="495">
        <v>2459</v>
      </c>
    </row>
    <row r="2644" spans="5:5" ht="25.5">
      <c r="E2644" s="495">
        <v>2460</v>
      </c>
    </row>
    <row r="2645" spans="5:5" ht="25.5">
      <c r="E2645" s="495">
        <v>2461</v>
      </c>
    </row>
    <row r="2646" spans="5:5" ht="25.5">
      <c r="E2646" s="495">
        <v>2462</v>
      </c>
    </row>
    <row r="2647" spans="5:5" ht="25.5">
      <c r="E2647" s="495">
        <v>2463</v>
      </c>
    </row>
    <row r="2648" spans="5:5" ht="25.5">
      <c r="E2648" s="495">
        <v>2464</v>
      </c>
    </row>
    <row r="2649" spans="5:5" ht="25.5">
      <c r="E2649" s="495">
        <v>2465</v>
      </c>
    </row>
    <row r="2650" spans="5:5" ht="25.5">
      <c r="E2650" s="495">
        <v>2466</v>
      </c>
    </row>
    <row r="2651" spans="5:5" ht="25.5">
      <c r="E2651" s="495">
        <v>2467</v>
      </c>
    </row>
    <row r="2652" spans="5:5" ht="25.5">
      <c r="E2652" s="495">
        <v>2468</v>
      </c>
    </row>
    <row r="2653" spans="5:5" ht="25.5">
      <c r="E2653" s="495">
        <v>2469</v>
      </c>
    </row>
    <row r="2654" spans="5:5" ht="25.5">
      <c r="E2654" s="495">
        <v>2470</v>
      </c>
    </row>
    <row r="2655" spans="5:5" ht="25.5">
      <c r="E2655" s="495">
        <v>2471</v>
      </c>
    </row>
    <row r="2656" spans="5:5" ht="25.5">
      <c r="E2656" s="495">
        <v>2472</v>
      </c>
    </row>
    <row r="2657" spans="5:5" ht="25.5">
      <c r="E2657" s="495">
        <v>2473</v>
      </c>
    </row>
    <row r="2658" spans="5:5" ht="25.5">
      <c r="E2658" s="495">
        <v>2474</v>
      </c>
    </row>
    <row r="2659" spans="5:5" ht="25.5">
      <c r="E2659" s="495">
        <v>2475</v>
      </c>
    </row>
    <row r="2660" spans="5:5" ht="25.5">
      <c r="E2660" s="495">
        <v>2476</v>
      </c>
    </row>
    <row r="2661" spans="5:5" ht="25.5">
      <c r="E2661" s="495">
        <v>2477</v>
      </c>
    </row>
    <row r="2662" spans="5:5" ht="25.5">
      <c r="E2662" s="495">
        <v>2478</v>
      </c>
    </row>
    <row r="2663" spans="5:5" ht="25.5">
      <c r="E2663" s="495">
        <v>2479</v>
      </c>
    </row>
    <row r="2664" spans="5:5" ht="25.5">
      <c r="E2664" s="495">
        <v>2480</v>
      </c>
    </row>
    <row r="2665" spans="5:5" ht="25.5">
      <c r="E2665" s="495">
        <v>2481</v>
      </c>
    </row>
    <row r="2666" spans="5:5" ht="25.5">
      <c r="E2666" s="495">
        <v>2482</v>
      </c>
    </row>
    <row r="2667" spans="5:5" ht="25.5">
      <c r="E2667" s="495">
        <v>2483</v>
      </c>
    </row>
    <row r="2668" spans="5:5" ht="25.5">
      <c r="E2668" s="495">
        <v>2484</v>
      </c>
    </row>
    <row r="2669" spans="5:5" ht="25.5">
      <c r="E2669" s="495">
        <v>2485</v>
      </c>
    </row>
    <row r="2670" spans="5:5" ht="25.5">
      <c r="E2670" s="495">
        <v>2486</v>
      </c>
    </row>
    <row r="2671" spans="5:5" ht="25.5">
      <c r="E2671" s="495">
        <v>2487</v>
      </c>
    </row>
    <row r="2672" spans="5:5" ht="25.5">
      <c r="E2672" s="495">
        <v>2488</v>
      </c>
    </row>
    <row r="2673" spans="5:5" ht="25.5">
      <c r="E2673" s="495">
        <v>2489</v>
      </c>
    </row>
    <row r="2674" spans="5:5" ht="25.5">
      <c r="E2674" s="495">
        <v>2490</v>
      </c>
    </row>
    <row r="2675" spans="5:5" ht="25.5">
      <c r="E2675" s="495">
        <v>2491</v>
      </c>
    </row>
    <row r="2676" spans="5:5" ht="25.5">
      <c r="E2676" s="495">
        <v>2492</v>
      </c>
    </row>
    <row r="2677" spans="5:5" ht="25.5">
      <c r="E2677" s="495">
        <v>2493</v>
      </c>
    </row>
    <row r="2678" spans="5:5" ht="25.5">
      <c r="E2678" s="495">
        <v>2494</v>
      </c>
    </row>
    <row r="2679" spans="5:5" ht="25.5">
      <c r="E2679" s="495">
        <v>2495</v>
      </c>
    </row>
    <row r="2680" spans="5:5" ht="25.5">
      <c r="E2680" s="495">
        <v>2496</v>
      </c>
    </row>
    <row r="2681" spans="5:5" ht="25.5">
      <c r="E2681" s="495">
        <v>2497</v>
      </c>
    </row>
    <row r="2682" spans="5:5" ht="25.5">
      <c r="E2682" s="495">
        <v>2498</v>
      </c>
    </row>
    <row r="2683" spans="5:5" ht="25.5">
      <c r="E2683" s="495">
        <v>2499</v>
      </c>
    </row>
    <row r="2684" spans="5:5" ht="25.5">
      <c r="E2684" s="495">
        <v>2500</v>
      </c>
    </row>
    <row r="2685" spans="5:5" ht="25.5">
      <c r="E2685" s="495">
        <v>2501</v>
      </c>
    </row>
    <row r="2686" spans="5:5" ht="25.5">
      <c r="E2686" s="495">
        <v>2502</v>
      </c>
    </row>
    <row r="2687" spans="5:5" ht="25.5">
      <c r="E2687" s="495">
        <v>2503</v>
      </c>
    </row>
    <row r="2688" spans="5:5" ht="25.5">
      <c r="E2688" s="495">
        <v>2504</v>
      </c>
    </row>
    <row r="2689" spans="5:5" ht="25.5">
      <c r="E2689" s="495">
        <v>2505</v>
      </c>
    </row>
    <row r="2690" spans="5:5" ht="25.5">
      <c r="E2690" s="495">
        <v>2506</v>
      </c>
    </row>
    <row r="2691" spans="5:5" ht="25.5">
      <c r="E2691" s="495">
        <v>2507</v>
      </c>
    </row>
    <row r="2692" spans="5:5" ht="25.5">
      <c r="E2692" s="495">
        <v>2508</v>
      </c>
    </row>
    <row r="2693" spans="5:5" ht="25.5">
      <c r="E2693" s="495">
        <v>2509</v>
      </c>
    </row>
    <row r="2694" spans="5:5" ht="25.5">
      <c r="E2694" s="495">
        <v>2510</v>
      </c>
    </row>
    <row r="2695" spans="5:5" ht="25.5">
      <c r="E2695" s="495">
        <v>2511</v>
      </c>
    </row>
    <row r="2696" spans="5:5" ht="25.5">
      <c r="E2696" s="495">
        <v>2512</v>
      </c>
    </row>
    <row r="2697" spans="5:5" ht="25.5">
      <c r="E2697" s="495">
        <v>2513</v>
      </c>
    </row>
    <row r="2698" spans="5:5" ht="25.5">
      <c r="E2698" s="495">
        <v>2514</v>
      </c>
    </row>
    <row r="2699" spans="5:5" ht="25.5">
      <c r="E2699" s="495">
        <v>2515</v>
      </c>
    </row>
    <row r="2700" spans="5:5" ht="25.5">
      <c r="E2700" s="495">
        <v>2516</v>
      </c>
    </row>
    <row r="2701" spans="5:5" ht="25.5">
      <c r="E2701" s="495">
        <v>2517</v>
      </c>
    </row>
    <row r="2702" spans="5:5" ht="25.5">
      <c r="E2702" s="495">
        <v>2518</v>
      </c>
    </row>
    <row r="2703" spans="5:5" ht="25.5">
      <c r="E2703" s="495">
        <v>2519</v>
      </c>
    </row>
    <row r="2704" spans="5:5" ht="25.5">
      <c r="E2704" s="495">
        <v>2520</v>
      </c>
    </row>
    <row r="2705" spans="5:5" ht="25.5">
      <c r="E2705" s="495">
        <v>2521</v>
      </c>
    </row>
    <row r="2706" spans="5:5" ht="25.5">
      <c r="E2706" s="495">
        <v>2522</v>
      </c>
    </row>
    <row r="2707" spans="5:5" ht="25.5">
      <c r="E2707" s="495">
        <v>2523</v>
      </c>
    </row>
    <row r="2708" spans="5:5" ht="25.5">
      <c r="E2708" s="495">
        <v>2524</v>
      </c>
    </row>
    <row r="2709" spans="5:5" ht="25.5">
      <c r="E2709" s="495">
        <v>2525</v>
      </c>
    </row>
    <row r="2710" spans="5:5" ht="25.5">
      <c r="E2710" s="495">
        <v>2526</v>
      </c>
    </row>
    <row r="2711" spans="5:5" ht="25.5">
      <c r="E2711" s="495">
        <v>2527</v>
      </c>
    </row>
    <row r="2712" spans="5:5" ht="25.5">
      <c r="E2712" s="495">
        <v>2528</v>
      </c>
    </row>
    <row r="2713" spans="5:5" ht="25.5">
      <c r="E2713" s="495">
        <v>2529</v>
      </c>
    </row>
    <row r="2714" spans="5:5" ht="25.5">
      <c r="E2714" s="495">
        <v>2530</v>
      </c>
    </row>
    <row r="2715" spans="5:5" ht="25.5">
      <c r="E2715" s="495">
        <v>2531</v>
      </c>
    </row>
    <row r="2716" spans="5:5" ht="25.5">
      <c r="E2716" s="495">
        <v>2532</v>
      </c>
    </row>
    <row r="2717" spans="5:5" ht="25.5">
      <c r="E2717" s="495">
        <v>2533</v>
      </c>
    </row>
    <row r="2718" spans="5:5" ht="25.5">
      <c r="E2718" s="495">
        <v>2534</v>
      </c>
    </row>
    <row r="2719" spans="5:5" ht="25.5">
      <c r="E2719" s="495">
        <v>2535</v>
      </c>
    </row>
    <row r="2720" spans="5:5" ht="25.5">
      <c r="E2720" s="495">
        <v>2536</v>
      </c>
    </row>
    <row r="2721" spans="5:5" ht="25.5">
      <c r="E2721" s="495">
        <v>2537</v>
      </c>
    </row>
    <row r="2722" spans="5:5" ht="25.5">
      <c r="E2722" s="495">
        <v>2538</v>
      </c>
    </row>
    <row r="2723" spans="5:5" ht="25.5">
      <c r="E2723" s="495">
        <v>2539</v>
      </c>
    </row>
    <row r="2724" spans="5:5" ht="25.5">
      <c r="E2724" s="495">
        <v>2540</v>
      </c>
    </row>
    <row r="2725" spans="5:5" ht="25.5">
      <c r="E2725" s="495">
        <v>2541</v>
      </c>
    </row>
    <row r="2726" spans="5:5" ht="25.5">
      <c r="E2726" s="495">
        <v>2542</v>
      </c>
    </row>
    <row r="2727" spans="5:5" ht="25.5">
      <c r="E2727" s="495">
        <v>2543</v>
      </c>
    </row>
    <row r="2728" spans="5:5" ht="25.5">
      <c r="E2728" s="495">
        <v>2544</v>
      </c>
    </row>
    <row r="2729" spans="5:5" ht="25.5">
      <c r="E2729" s="495">
        <v>2545</v>
      </c>
    </row>
    <row r="2730" spans="5:5" ht="25.5">
      <c r="E2730" s="495">
        <v>2546</v>
      </c>
    </row>
    <row r="2731" spans="5:5" ht="25.5">
      <c r="E2731" s="495">
        <v>2547</v>
      </c>
    </row>
    <row r="2732" spans="5:5" ht="25.5">
      <c r="E2732" s="495">
        <v>2548</v>
      </c>
    </row>
    <row r="2733" spans="5:5" ht="25.5">
      <c r="E2733" s="495">
        <v>2549</v>
      </c>
    </row>
    <row r="2734" spans="5:5" ht="25.5">
      <c r="E2734" s="495">
        <v>2550</v>
      </c>
    </row>
    <row r="2735" spans="5:5" ht="25.5">
      <c r="E2735" s="495">
        <v>2551</v>
      </c>
    </row>
    <row r="2736" spans="5:5" ht="25.5">
      <c r="E2736" s="495">
        <v>2552</v>
      </c>
    </row>
    <row r="2737" spans="5:5" ht="25.5">
      <c r="E2737" s="495">
        <v>2553</v>
      </c>
    </row>
    <row r="2738" spans="5:5" ht="25.5">
      <c r="E2738" s="495">
        <v>2554</v>
      </c>
    </row>
    <row r="2739" spans="5:5" ht="25.5">
      <c r="E2739" s="495">
        <v>2555</v>
      </c>
    </row>
    <row r="2740" spans="5:5" ht="25.5">
      <c r="E2740" s="495">
        <v>2556</v>
      </c>
    </row>
    <row r="2741" spans="5:5" ht="25.5">
      <c r="E2741" s="495">
        <v>2557</v>
      </c>
    </row>
    <row r="2742" spans="5:5" ht="25.5">
      <c r="E2742" s="495">
        <v>2558</v>
      </c>
    </row>
    <row r="2743" spans="5:5" ht="25.5">
      <c r="E2743" s="495">
        <v>2559</v>
      </c>
    </row>
    <row r="2744" spans="5:5" ht="25.5">
      <c r="E2744" s="495">
        <v>2560</v>
      </c>
    </row>
    <row r="2745" spans="5:5" ht="25.5">
      <c r="E2745" s="495">
        <v>2561</v>
      </c>
    </row>
    <row r="2746" spans="5:5" ht="25.5">
      <c r="E2746" s="495">
        <v>2562</v>
      </c>
    </row>
    <row r="2747" spans="5:5" ht="25.5">
      <c r="E2747" s="495">
        <v>2563</v>
      </c>
    </row>
    <row r="2748" spans="5:5" ht="25.5">
      <c r="E2748" s="495">
        <v>2564</v>
      </c>
    </row>
    <row r="2749" spans="5:5" ht="25.5">
      <c r="E2749" s="495">
        <v>2565</v>
      </c>
    </row>
    <row r="2750" spans="5:5" ht="25.5">
      <c r="E2750" s="495">
        <v>2566</v>
      </c>
    </row>
    <row r="2751" spans="5:5" ht="25.5">
      <c r="E2751" s="495">
        <v>2567</v>
      </c>
    </row>
    <row r="2752" spans="5:5" ht="25.5">
      <c r="E2752" s="495">
        <v>2568</v>
      </c>
    </row>
    <row r="2753" spans="5:5" ht="25.5">
      <c r="E2753" s="495">
        <v>2569</v>
      </c>
    </row>
    <row r="2754" spans="5:5" ht="25.5">
      <c r="E2754" s="495">
        <v>2570</v>
      </c>
    </row>
    <row r="2755" spans="5:5" ht="25.5">
      <c r="E2755" s="495">
        <v>2571</v>
      </c>
    </row>
    <row r="2756" spans="5:5" ht="25.5">
      <c r="E2756" s="495">
        <v>2572</v>
      </c>
    </row>
    <row r="2757" spans="5:5" ht="25.5">
      <c r="E2757" s="495">
        <v>2573</v>
      </c>
    </row>
    <row r="2758" spans="5:5" ht="25.5">
      <c r="E2758" s="495">
        <v>2574</v>
      </c>
    </row>
    <row r="2759" spans="5:5" ht="25.5">
      <c r="E2759" s="495">
        <v>2575</v>
      </c>
    </row>
    <row r="2760" spans="5:5" ht="25.5">
      <c r="E2760" s="495">
        <v>2576</v>
      </c>
    </row>
    <row r="2761" spans="5:5" ht="25.5">
      <c r="E2761" s="495">
        <v>2577</v>
      </c>
    </row>
    <row r="2762" spans="5:5" ht="25.5">
      <c r="E2762" s="495">
        <v>2578</v>
      </c>
    </row>
    <row r="2763" spans="5:5" ht="25.5">
      <c r="E2763" s="495">
        <v>2579</v>
      </c>
    </row>
    <row r="2764" spans="5:5" ht="25.5">
      <c r="E2764" s="495">
        <v>2580</v>
      </c>
    </row>
    <row r="2765" spans="5:5" ht="25.5">
      <c r="E2765" s="495">
        <v>2581</v>
      </c>
    </row>
    <row r="2766" spans="5:5" ht="25.5">
      <c r="E2766" s="495">
        <v>2582</v>
      </c>
    </row>
    <row r="2767" spans="5:5" ht="25.5">
      <c r="E2767" s="495">
        <v>2583</v>
      </c>
    </row>
    <row r="2768" spans="5:5" ht="25.5">
      <c r="E2768" s="495">
        <v>2584</v>
      </c>
    </row>
    <row r="2769" spans="5:5" ht="25.5">
      <c r="E2769" s="495">
        <v>2585</v>
      </c>
    </row>
    <row r="2770" spans="5:5" ht="25.5">
      <c r="E2770" s="495">
        <v>2586</v>
      </c>
    </row>
    <row r="2771" spans="5:5" ht="25.5">
      <c r="E2771" s="495">
        <v>2587</v>
      </c>
    </row>
    <row r="2772" spans="5:5" ht="25.5">
      <c r="E2772" s="495">
        <v>2588</v>
      </c>
    </row>
    <row r="2773" spans="5:5" ht="25.5">
      <c r="E2773" s="495">
        <v>2589</v>
      </c>
    </row>
    <row r="2774" spans="5:5" ht="25.5">
      <c r="E2774" s="495">
        <v>2590</v>
      </c>
    </row>
    <row r="2775" spans="5:5" ht="25.5">
      <c r="E2775" s="495">
        <v>2591</v>
      </c>
    </row>
    <row r="2776" spans="5:5" ht="25.5">
      <c r="E2776" s="495">
        <v>2592</v>
      </c>
    </row>
    <row r="2777" spans="5:5" ht="25.5">
      <c r="E2777" s="495">
        <v>2593</v>
      </c>
    </row>
    <row r="2778" spans="5:5" ht="25.5">
      <c r="E2778" s="495">
        <v>2594</v>
      </c>
    </row>
    <row r="2779" spans="5:5" ht="25.5">
      <c r="E2779" s="495">
        <v>2595</v>
      </c>
    </row>
    <row r="2780" spans="5:5" ht="25.5">
      <c r="E2780" s="495">
        <v>2596</v>
      </c>
    </row>
    <row r="2781" spans="5:5" ht="25.5">
      <c r="E2781" s="495">
        <v>2597</v>
      </c>
    </row>
    <row r="2782" spans="5:5" ht="25.5">
      <c r="E2782" s="495">
        <v>2598</v>
      </c>
    </row>
    <row r="2783" spans="5:5" ht="25.5">
      <c r="E2783" s="495">
        <v>2599</v>
      </c>
    </row>
    <row r="2784" spans="5:5" ht="25.5">
      <c r="E2784" s="495">
        <v>2600</v>
      </c>
    </row>
    <row r="2785" spans="5:5" ht="25.5">
      <c r="E2785" s="495">
        <v>2601</v>
      </c>
    </row>
    <row r="2786" spans="5:5" ht="25.5">
      <c r="E2786" s="495">
        <v>2602</v>
      </c>
    </row>
    <row r="2787" spans="5:5" ht="25.5">
      <c r="E2787" s="495">
        <v>2603</v>
      </c>
    </row>
    <row r="2788" spans="5:5" ht="25.5">
      <c r="E2788" s="495">
        <v>2604</v>
      </c>
    </row>
    <row r="2789" spans="5:5" ht="25.5">
      <c r="E2789" s="495">
        <v>2605</v>
      </c>
    </row>
    <row r="2790" spans="5:5" ht="25.5">
      <c r="E2790" s="495">
        <v>2606</v>
      </c>
    </row>
    <row r="2791" spans="5:5" ht="25.5">
      <c r="E2791" s="495">
        <v>2607</v>
      </c>
    </row>
    <row r="2792" spans="5:5" ht="25.5">
      <c r="E2792" s="495">
        <v>2608</v>
      </c>
    </row>
    <row r="2793" spans="5:5" ht="25.5">
      <c r="E2793" s="495">
        <v>2609</v>
      </c>
    </row>
    <row r="2794" spans="5:5" ht="25.5">
      <c r="E2794" s="495">
        <v>2610</v>
      </c>
    </row>
    <row r="2795" spans="5:5" ht="25.5">
      <c r="E2795" s="495">
        <v>2611</v>
      </c>
    </row>
    <row r="2796" spans="5:5" ht="25.5">
      <c r="E2796" s="495">
        <v>2612</v>
      </c>
    </row>
    <row r="2797" spans="5:5" ht="25.5">
      <c r="E2797" s="495">
        <v>2613</v>
      </c>
    </row>
    <row r="2798" spans="5:5" ht="25.5">
      <c r="E2798" s="495">
        <v>2614</v>
      </c>
    </row>
    <row r="2799" spans="5:5" ht="25.5">
      <c r="E2799" s="495">
        <v>2615</v>
      </c>
    </row>
    <row r="2800" spans="5:5" ht="25.5">
      <c r="E2800" s="495">
        <v>2616</v>
      </c>
    </row>
    <row r="2801" spans="5:5" ht="25.5">
      <c r="E2801" s="495">
        <v>2617</v>
      </c>
    </row>
    <row r="2802" spans="5:5" ht="25.5">
      <c r="E2802" s="495">
        <v>2618</v>
      </c>
    </row>
    <row r="2803" spans="5:5" ht="25.5">
      <c r="E2803" s="495">
        <v>2619</v>
      </c>
    </row>
    <row r="2804" spans="5:5" ht="25.5">
      <c r="E2804" s="495">
        <v>2620</v>
      </c>
    </row>
    <row r="2805" spans="5:5" ht="25.5">
      <c r="E2805" s="495">
        <v>2621</v>
      </c>
    </row>
    <row r="2806" spans="5:5" ht="25.5">
      <c r="E2806" s="495">
        <v>2622</v>
      </c>
    </row>
    <row r="2807" spans="5:5" ht="25.5">
      <c r="E2807" s="495">
        <v>2623</v>
      </c>
    </row>
    <row r="2808" spans="5:5" ht="25.5">
      <c r="E2808" s="495">
        <v>2624</v>
      </c>
    </row>
    <row r="2809" spans="5:5" ht="25.5">
      <c r="E2809" s="495">
        <v>2625</v>
      </c>
    </row>
    <row r="2810" spans="5:5" ht="25.5">
      <c r="E2810" s="495">
        <v>2626</v>
      </c>
    </row>
    <row r="2811" spans="5:5" ht="25.5">
      <c r="E2811" s="495">
        <v>2627</v>
      </c>
    </row>
    <row r="2812" spans="5:5" ht="25.5">
      <c r="E2812" s="495">
        <v>2628</v>
      </c>
    </row>
    <row r="2813" spans="5:5" ht="25.5">
      <c r="E2813" s="495">
        <v>2629</v>
      </c>
    </row>
    <row r="2814" spans="5:5" ht="25.5">
      <c r="E2814" s="495">
        <v>2630</v>
      </c>
    </row>
    <row r="2815" spans="5:5" ht="25.5">
      <c r="E2815" s="495">
        <v>2631</v>
      </c>
    </row>
    <row r="2816" spans="5:5" ht="25.5">
      <c r="E2816" s="495">
        <v>2632</v>
      </c>
    </row>
    <row r="2817" spans="5:5" ht="25.5">
      <c r="E2817" s="495">
        <v>2633</v>
      </c>
    </row>
    <row r="2818" spans="5:5" ht="25.5">
      <c r="E2818" s="495">
        <v>2634</v>
      </c>
    </row>
    <row r="2819" spans="5:5" ht="25.5">
      <c r="E2819" s="495">
        <v>2635</v>
      </c>
    </row>
    <row r="2820" spans="5:5" ht="25.5">
      <c r="E2820" s="495">
        <v>2636</v>
      </c>
    </row>
    <row r="2821" spans="5:5" ht="25.5">
      <c r="E2821" s="495">
        <v>2637</v>
      </c>
    </row>
    <row r="2822" spans="5:5" ht="25.5">
      <c r="E2822" s="495">
        <v>2638</v>
      </c>
    </row>
    <row r="2823" spans="5:5" ht="25.5">
      <c r="E2823" s="495">
        <v>2639</v>
      </c>
    </row>
    <row r="2824" spans="5:5" ht="25.5">
      <c r="E2824" s="495">
        <v>2640</v>
      </c>
    </row>
    <row r="2825" spans="5:5" ht="25.5">
      <c r="E2825" s="495">
        <v>2641</v>
      </c>
    </row>
    <row r="2826" spans="5:5" ht="25.5">
      <c r="E2826" s="495">
        <v>2642</v>
      </c>
    </row>
    <row r="2827" spans="5:5" ht="25.5">
      <c r="E2827" s="495">
        <v>2643</v>
      </c>
    </row>
    <row r="2828" spans="5:5" ht="25.5">
      <c r="E2828" s="495">
        <v>2644</v>
      </c>
    </row>
    <row r="2829" spans="5:5" ht="25.5">
      <c r="E2829" s="495">
        <v>2645</v>
      </c>
    </row>
    <row r="2830" spans="5:5" ht="25.5">
      <c r="E2830" s="495">
        <v>2646</v>
      </c>
    </row>
    <row r="2831" spans="5:5" ht="25.5">
      <c r="E2831" s="495">
        <v>2647</v>
      </c>
    </row>
    <row r="2832" spans="5:5" ht="25.5">
      <c r="E2832" s="495">
        <v>2648</v>
      </c>
    </row>
    <row r="2833" spans="5:5" ht="25.5">
      <c r="E2833" s="495">
        <v>2649</v>
      </c>
    </row>
    <row r="2834" spans="5:5" ht="25.5">
      <c r="E2834" s="495">
        <v>2650</v>
      </c>
    </row>
    <row r="2835" spans="5:5" ht="25.5">
      <c r="E2835" s="495">
        <v>2651</v>
      </c>
    </row>
    <row r="2836" spans="5:5" ht="25.5">
      <c r="E2836" s="495">
        <v>2652</v>
      </c>
    </row>
    <row r="2837" spans="5:5" ht="25.5">
      <c r="E2837" s="495">
        <v>2653</v>
      </c>
    </row>
    <row r="2838" spans="5:5" ht="25.5">
      <c r="E2838" s="495">
        <v>2654</v>
      </c>
    </row>
    <row r="2839" spans="5:5" ht="25.5">
      <c r="E2839" s="495">
        <v>2655</v>
      </c>
    </row>
    <row r="2840" spans="5:5" ht="25.5">
      <c r="E2840" s="495">
        <v>2656</v>
      </c>
    </row>
    <row r="2841" spans="5:5" ht="25.5">
      <c r="E2841" s="495">
        <v>2657</v>
      </c>
    </row>
    <row r="2842" spans="5:5" ht="25.5">
      <c r="E2842" s="495">
        <v>2658</v>
      </c>
    </row>
    <row r="2843" spans="5:5" ht="25.5">
      <c r="E2843" s="495">
        <v>2659</v>
      </c>
    </row>
    <row r="2844" spans="5:5" ht="25.5">
      <c r="E2844" s="495">
        <v>2660</v>
      </c>
    </row>
    <row r="2845" spans="5:5" ht="25.5">
      <c r="E2845" s="495">
        <v>2661</v>
      </c>
    </row>
    <row r="2846" spans="5:5" ht="25.5">
      <c r="E2846" s="495">
        <v>2662</v>
      </c>
    </row>
    <row r="2847" spans="5:5" ht="25.5">
      <c r="E2847" s="495">
        <v>2663</v>
      </c>
    </row>
    <row r="2848" spans="5:5" ht="25.5">
      <c r="E2848" s="495">
        <v>2664</v>
      </c>
    </row>
    <row r="2849" spans="5:5" ht="25.5">
      <c r="E2849" s="495">
        <v>2665</v>
      </c>
    </row>
    <row r="2850" spans="5:5" ht="25.5">
      <c r="E2850" s="495">
        <v>2666</v>
      </c>
    </row>
    <row r="2851" spans="5:5" ht="25.5">
      <c r="E2851" s="495">
        <v>2667</v>
      </c>
    </row>
    <row r="2852" spans="5:5" ht="25.5">
      <c r="E2852" s="495">
        <v>2668</v>
      </c>
    </row>
    <row r="2853" spans="5:5" ht="25.5">
      <c r="E2853" s="495">
        <v>2669</v>
      </c>
    </row>
    <row r="2854" spans="5:5" ht="25.5">
      <c r="E2854" s="495">
        <v>2670</v>
      </c>
    </row>
    <row r="2855" spans="5:5" ht="25.5">
      <c r="E2855" s="495">
        <v>2671</v>
      </c>
    </row>
    <row r="2856" spans="5:5" ht="25.5">
      <c r="E2856" s="495">
        <v>2672</v>
      </c>
    </row>
    <row r="2857" spans="5:5" ht="25.5">
      <c r="E2857" s="495">
        <v>2673</v>
      </c>
    </row>
    <row r="2858" spans="5:5" ht="25.5">
      <c r="E2858" s="495">
        <v>2674</v>
      </c>
    </row>
    <row r="2859" spans="5:5" ht="25.5">
      <c r="E2859" s="495">
        <v>2675</v>
      </c>
    </row>
    <row r="2860" spans="5:5" ht="25.5">
      <c r="E2860" s="495">
        <v>2676</v>
      </c>
    </row>
    <row r="2861" spans="5:5" ht="25.5">
      <c r="E2861" s="495">
        <v>2677</v>
      </c>
    </row>
    <row r="2862" spans="5:5" ht="25.5">
      <c r="E2862" s="495">
        <v>2678</v>
      </c>
    </row>
    <row r="2863" spans="5:5" ht="25.5">
      <c r="E2863" s="495">
        <v>2679</v>
      </c>
    </row>
    <row r="2864" spans="5:5" ht="25.5">
      <c r="E2864" s="495">
        <v>2680</v>
      </c>
    </row>
    <row r="2865" spans="5:5" ht="25.5">
      <c r="E2865" s="495">
        <v>2681</v>
      </c>
    </row>
    <row r="2866" spans="5:5" ht="25.5">
      <c r="E2866" s="495">
        <v>2682</v>
      </c>
    </row>
    <row r="2867" spans="5:5" ht="25.5">
      <c r="E2867" s="495">
        <v>2683</v>
      </c>
    </row>
    <row r="2868" spans="5:5" ht="25.5">
      <c r="E2868" s="495">
        <v>2684</v>
      </c>
    </row>
    <row r="2869" spans="5:5" ht="25.5">
      <c r="E2869" s="495">
        <v>2685</v>
      </c>
    </row>
    <row r="2870" spans="5:5" ht="25.5">
      <c r="E2870" s="495">
        <v>2686</v>
      </c>
    </row>
    <row r="2871" spans="5:5" ht="25.5">
      <c r="E2871" s="495">
        <v>2687</v>
      </c>
    </row>
    <row r="2872" spans="5:5" ht="25.5">
      <c r="E2872" s="495">
        <v>2688</v>
      </c>
    </row>
    <row r="2873" spans="5:5" ht="25.5">
      <c r="E2873" s="495">
        <v>2689</v>
      </c>
    </row>
    <row r="2874" spans="5:5" ht="25.5">
      <c r="E2874" s="495">
        <v>2690</v>
      </c>
    </row>
    <row r="2875" spans="5:5" ht="25.5">
      <c r="E2875" s="495">
        <v>2691</v>
      </c>
    </row>
    <row r="2876" spans="5:5" ht="25.5">
      <c r="E2876" s="495">
        <v>2692</v>
      </c>
    </row>
    <row r="2877" spans="5:5" ht="25.5">
      <c r="E2877" s="495">
        <v>2693</v>
      </c>
    </row>
    <row r="2878" spans="5:5" ht="25.5">
      <c r="E2878" s="495">
        <v>2694</v>
      </c>
    </row>
    <row r="2879" spans="5:5" ht="25.5">
      <c r="E2879" s="495">
        <v>2695</v>
      </c>
    </row>
    <row r="2880" spans="5:5" ht="25.5">
      <c r="E2880" s="495">
        <v>2696</v>
      </c>
    </row>
    <row r="2881" spans="5:5" ht="25.5">
      <c r="E2881" s="495">
        <v>2697</v>
      </c>
    </row>
    <row r="2882" spans="5:5" ht="25.5">
      <c r="E2882" s="495">
        <v>2698</v>
      </c>
    </row>
    <row r="2883" spans="5:5" ht="25.5">
      <c r="E2883" s="495">
        <v>2699</v>
      </c>
    </row>
    <row r="2884" spans="5:5" ht="25.5">
      <c r="E2884" s="495">
        <v>2700</v>
      </c>
    </row>
    <row r="2885" spans="5:5" ht="25.5">
      <c r="E2885" s="495">
        <v>2701</v>
      </c>
    </row>
    <row r="2886" spans="5:5" ht="25.5">
      <c r="E2886" s="495">
        <v>2702</v>
      </c>
    </row>
    <row r="2887" spans="5:5" ht="25.5">
      <c r="E2887" s="495">
        <v>2703</v>
      </c>
    </row>
    <row r="2888" spans="5:5" ht="25.5">
      <c r="E2888" s="495">
        <v>2704</v>
      </c>
    </row>
    <row r="2889" spans="5:5" ht="25.5">
      <c r="E2889" s="495">
        <v>2705</v>
      </c>
    </row>
    <row r="2890" spans="5:5" ht="25.5">
      <c r="E2890" s="495">
        <v>2706</v>
      </c>
    </row>
    <row r="2891" spans="5:5" ht="25.5">
      <c r="E2891" s="495">
        <v>2707</v>
      </c>
    </row>
    <row r="2892" spans="5:5" ht="25.5">
      <c r="E2892" s="495">
        <v>2708</v>
      </c>
    </row>
    <row r="2893" spans="5:5" ht="25.5">
      <c r="E2893" s="495">
        <v>2709</v>
      </c>
    </row>
    <row r="2894" spans="5:5" ht="25.5">
      <c r="E2894" s="495">
        <v>2710</v>
      </c>
    </row>
    <row r="2895" spans="5:5" ht="25.5">
      <c r="E2895" s="495">
        <v>2711</v>
      </c>
    </row>
    <row r="2896" spans="5:5" ht="25.5">
      <c r="E2896" s="495">
        <v>2712</v>
      </c>
    </row>
    <row r="2897" spans="5:5" ht="25.5">
      <c r="E2897" s="495">
        <v>2713</v>
      </c>
    </row>
    <row r="2898" spans="5:5" ht="25.5">
      <c r="E2898" s="495">
        <v>2714</v>
      </c>
    </row>
    <row r="2899" spans="5:5" ht="25.5">
      <c r="E2899" s="495">
        <v>2715</v>
      </c>
    </row>
    <row r="2900" spans="5:5" ht="25.5">
      <c r="E2900" s="495">
        <v>2716</v>
      </c>
    </row>
    <row r="2901" spans="5:5" ht="25.5">
      <c r="E2901" s="495">
        <v>2717</v>
      </c>
    </row>
    <row r="2902" spans="5:5" ht="25.5">
      <c r="E2902" s="495">
        <v>2718</v>
      </c>
    </row>
    <row r="2903" spans="5:5" ht="25.5">
      <c r="E2903" s="495">
        <v>2719</v>
      </c>
    </row>
    <row r="2904" spans="5:5" ht="25.5">
      <c r="E2904" s="495">
        <v>2720</v>
      </c>
    </row>
    <row r="2905" spans="5:5" ht="25.5">
      <c r="E2905" s="495">
        <v>2721</v>
      </c>
    </row>
    <row r="2906" spans="5:5" ht="25.5">
      <c r="E2906" s="495">
        <v>2722</v>
      </c>
    </row>
    <row r="2907" spans="5:5" ht="25.5">
      <c r="E2907" s="495">
        <v>2723</v>
      </c>
    </row>
    <row r="2908" spans="5:5" ht="25.5">
      <c r="E2908" s="495">
        <v>2724</v>
      </c>
    </row>
    <row r="2909" spans="5:5" ht="25.5">
      <c r="E2909" s="495">
        <v>2725</v>
      </c>
    </row>
    <row r="2910" spans="5:5" ht="25.5">
      <c r="E2910" s="495">
        <v>2726</v>
      </c>
    </row>
    <row r="2911" spans="5:5" ht="25.5">
      <c r="E2911" s="495">
        <v>2727</v>
      </c>
    </row>
    <row r="2912" spans="5:5" ht="25.5">
      <c r="E2912" s="495">
        <v>2728</v>
      </c>
    </row>
    <row r="2913" spans="5:5" ht="25.5">
      <c r="E2913" s="495">
        <v>2729</v>
      </c>
    </row>
    <row r="2914" spans="5:5" ht="25.5">
      <c r="E2914" s="495">
        <v>2730</v>
      </c>
    </row>
    <row r="2915" spans="5:5" ht="25.5">
      <c r="E2915" s="495">
        <v>2731</v>
      </c>
    </row>
    <row r="2916" spans="5:5" ht="25.5">
      <c r="E2916" s="495">
        <v>2732</v>
      </c>
    </row>
    <row r="2917" spans="5:5" ht="25.5">
      <c r="E2917" s="495">
        <v>2733</v>
      </c>
    </row>
    <row r="2918" spans="5:5" ht="25.5">
      <c r="E2918" s="495">
        <v>2734</v>
      </c>
    </row>
    <row r="2919" spans="5:5" ht="25.5">
      <c r="E2919" s="495">
        <v>2735</v>
      </c>
    </row>
    <row r="2920" spans="5:5" ht="25.5">
      <c r="E2920" s="495">
        <v>2736</v>
      </c>
    </row>
    <row r="2921" spans="5:5" ht="25.5">
      <c r="E2921" s="495">
        <v>2737</v>
      </c>
    </row>
    <row r="2922" spans="5:5" ht="25.5">
      <c r="E2922" s="495">
        <v>2738</v>
      </c>
    </row>
    <row r="2923" spans="5:5" ht="25.5">
      <c r="E2923" s="495">
        <v>2739</v>
      </c>
    </row>
    <row r="2924" spans="5:5" ht="25.5">
      <c r="E2924" s="495">
        <v>2740</v>
      </c>
    </row>
    <row r="2925" spans="5:5" ht="25.5">
      <c r="E2925" s="495">
        <v>2741</v>
      </c>
    </row>
    <row r="2926" spans="5:5" ht="25.5">
      <c r="E2926" s="495">
        <v>2742</v>
      </c>
    </row>
    <row r="2927" spans="5:5" ht="25.5">
      <c r="E2927" s="495">
        <v>2743</v>
      </c>
    </row>
    <row r="2928" spans="5:5" ht="25.5">
      <c r="E2928" s="495">
        <v>2744</v>
      </c>
    </row>
    <row r="2929" spans="5:5" ht="25.5">
      <c r="E2929" s="495">
        <v>2745</v>
      </c>
    </row>
    <row r="2930" spans="5:5" ht="25.5">
      <c r="E2930" s="495">
        <v>2746</v>
      </c>
    </row>
    <row r="2931" spans="5:5" ht="25.5">
      <c r="E2931" s="495">
        <v>2747</v>
      </c>
    </row>
    <row r="2932" spans="5:5" ht="25.5">
      <c r="E2932" s="495">
        <v>2748</v>
      </c>
    </row>
    <row r="2933" spans="5:5" ht="25.5">
      <c r="E2933" s="495">
        <v>2749</v>
      </c>
    </row>
    <row r="2934" spans="5:5" ht="25.5">
      <c r="E2934" s="495">
        <v>2750</v>
      </c>
    </row>
    <row r="2935" spans="5:5" ht="25.5">
      <c r="E2935" s="495">
        <v>2751</v>
      </c>
    </row>
    <row r="2936" spans="5:5" ht="25.5">
      <c r="E2936" s="495">
        <v>2752</v>
      </c>
    </row>
    <row r="2937" spans="5:5" ht="25.5">
      <c r="E2937" s="495">
        <v>2753</v>
      </c>
    </row>
    <row r="2938" spans="5:5" ht="25.5">
      <c r="E2938" s="495">
        <v>2754</v>
      </c>
    </row>
    <row r="2939" spans="5:5" ht="25.5">
      <c r="E2939" s="495">
        <v>2755</v>
      </c>
    </row>
    <row r="2940" spans="5:5" ht="25.5">
      <c r="E2940" s="495">
        <v>2756</v>
      </c>
    </row>
    <row r="2941" spans="5:5" ht="25.5">
      <c r="E2941" s="495">
        <v>2757</v>
      </c>
    </row>
    <row r="2942" spans="5:5" ht="25.5">
      <c r="E2942" s="495">
        <v>2758</v>
      </c>
    </row>
    <row r="2943" spans="5:5" ht="25.5">
      <c r="E2943" s="495">
        <v>2759</v>
      </c>
    </row>
    <row r="2944" spans="5:5" ht="25.5">
      <c r="E2944" s="495">
        <v>2760</v>
      </c>
    </row>
    <row r="2945" spans="5:5" ht="25.5">
      <c r="E2945" s="495">
        <v>2761</v>
      </c>
    </row>
    <row r="2946" spans="5:5" ht="25.5">
      <c r="E2946" s="495">
        <v>2762</v>
      </c>
    </row>
    <row r="2947" spans="5:5" ht="25.5">
      <c r="E2947" s="495">
        <v>2763</v>
      </c>
    </row>
    <row r="2948" spans="5:5" ht="25.5">
      <c r="E2948" s="495">
        <v>2764</v>
      </c>
    </row>
    <row r="2949" spans="5:5" ht="25.5">
      <c r="E2949" s="495">
        <v>2765</v>
      </c>
    </row>
    <row r="2950" spans="5:5" ht="25.5">
      <c r="E2950" s="495">
        <v>2766</v>
      </c>
    </row>
    <row r="2951" spans="5:5" ht="25.5">
      <c r="E2951" s="495">
        <v>2767</v>
      </c>
    </row>
    <row r="2952" spans="5:5" ht="25.5">
      <c r="E2952" s="495">
        <v>2768</v>
      </c>
    </row>
    <row r="2953" spans="5:5" ht="25.5">
      <c r="E2953" s="495">
        <v>2769</v>
      </c>
    </row>
    <row r="2954" spans="5:5" ht="25.5">
      <c r="E2954" s="495">
        <v>2770</v>
      </c>
    </row>
    <row r="2955" spans="5:5" ht="25.5">
      <c r="E2955" s="495">
        <v>2771</v>
      </c>
    </row>
    <row r="2956" spans="5:5" ht="25.5">
      <c r="E2956" s="495">
        <v>2772</v>
      </c>
    </row>
    <row r="2957" spans="5:5" ht="25.5">
      <c r="E2957" s="495">
        <v>2773</v>
      </c>
    </row>
    <row r="2958" spans="5:5" ht="25.5">
      <c r="E2958" s="495">
        <v>2774</v>
      </c>
    </row>
    <row r="2959" spans="5:5" ht="25.5">
      <c r="E2959" s="495">
        <v>2775</v>
      </c>
    </row>
    <row r="2960" spans="5:5" ht="25.5">
      <c r="E2960" s="495">
        <v>2776</v>
      </c>
    </row>
    <row r="2961" spans="5:5" ht="25.5">
      <c r="E2961" s="495">
        <v>2777</v>
      </c>
    </row>
    <row r="2962" spans="5:5" ht="25.5">
      <c r="E2962" s="495">
        <v>2778</v>
      </c>
    </row>
    <row r="2963" spans="5:5" ht="25.5">
      <c r="E2963" s="495">
        <v>2779</v>
      </c>
    </row>
    <row r="2964" spans="5:5" ht="25.5">
      <c r="E2964" s="495">
        <v>2780</v>
      </c>
    </row>
    <row r="2965" spans="5:5" ht="25.5">
      <c r="E2965" s="495">
        <v>2781</v>
      </c>
    </row>
    <row r="2966" spans="5:5" ht="25.5">
      <c r="E2966" s="495">
        <v>2782</v>
      </c>
    </row>
    <row r="2967" spans="5:5" ht="25.5">
      <c r="E2967" s="495">
        <v>2783</v>
      </c>
    </row>
    <row r="2968" spans="5:5" ht="25.5">
      <c r="E2968" s="495">
        <v>2784</v>
      </c>
    </row>
    <row r="2969" spans="5:5" ht="25.5">
      <c r="E2969" s="495">
        <v>2785</v>
      </c>
    </row>
    <row r="2970" spans="5:5" ht="25.5">
      <c r="E2970" s="495">
        <v>2786</v>
      </c>
    </row>
    <row r="2971" spans="5:5" ht="25.5">
      <c r="E2971" s="495">
        <v>2787</v>
      </c>
    </row>
    <row r="2972" spans="5:5" ht="25.5">
      <c r="E2972" s="495">
        <v>2788</v>
      </c>
    </row>
    <row r="2973" spans="5:5" ht="25.5">
      <c r="E2973" s="495">
        <v>2789</v>
      </c>
    </row>
    <row r="2974" spans="5:5" ht="25.5">
      <c r="E2974" s="495">
        <v>2790</v>
      </c>
    </row>
    <row r="2975" spans="5:5" ht="25.5">
      <c r="E2975" s="495">
        <v>2791</v>
      </c>
    </row>
    <row r="2976" spans="5:5" ht="25.5">
      <c r="E2976" s="495">
        <v>2792</v>
      </c>
    </row>
    <row r="2977" spans="5:5" ht="25.5">
      <c r="E2977" s="495">
        <v>2793</v>
      </c>
    </row>
    <row r="2978" spans="5:5" ht="25.5">
      <c r="E2978" s="495">
        <v>2794</v>
      </c>
    </row>
    <row r="2979" spans="5:5" ht="25.5">
      <c r="E2979" s="495">
        <v>2795</v>
      </c>
    </row>
    <row r="2980" spans="5:5" ht="25.5">
      <c r="E2980" s="495">
        <v>2796</v>
      </c>
    </row>
    <row r="2981" spans="5:5" ht="25.5">
      <c r="E2981" s="495">
        <v>2797</v>
      </c>
    </row>
    <row r="2982" spans="5:5" ht="25.5">
      <c r="E2982" s="495">
        <v>2798</v>
      </c>
    </row>
    <row r="2983" spans="5:5" ht="25.5">
      <c r="E2983" s="495">
        <v>2799</v>
      </c>
    </row>
    <row r="2984" spans="5:5" ht="25.5">
      <c r="E2984" s="495">
        <v>2800</v>
      </c>
    </row>
    <row r="2985" spans="5:5" ht="25.5">
      <c r="E2985" s="495">
        <v>2801</v>
      </c>
    </row>
    <row r="2986" spans="5:5" ht="25.5">
      <c r="E2986" s="495">
        <v>2802</v>
      </c>
    </row>
    <row r="2987" spans="5:5" ht="25.5">
      <c r="E2987" s="495">
        <v>2803</v>
      </c>
    </row>
    <row r="2988" spans="5:5" ht="25.5">
      <c r="E2988" s="495">
        <v>2804</v>
      </c>
    </row>
    <row r="2989" spans="5:5" ht="25.5">
      <c r="E2989" s="495">
        <v>2805</v>
      </c>
    </row>
    <row r="2990" spans="5:5" ht="25.5">
      <c r="E2990" s="495">
        <v>2806</v>
      </c>
    </row>
    <row r="2991" spans="5:5" ht="25.5">
      <c r="E2991" s="495">
        <v>2807</v>
      </c>
    </row>
    <row r="2992" spans="5:5" ht="25.5">
      <c r="E2992" s="495">
        <v>2808</v>
      </c>
    </row>
    <row r="2993" spans="5:5" ht="25.5">
      <c r="E2993" s="495">
        <v>2809</v>
      </c>
    </row>
    <row r="2994" spans="5:5" ht="25.5">
      <c r="E2994" s="495">
        <v>2810</v>
      </c>
    </row>
    <row r="2995" spans="5:5" ht="25.5">
      <c r="E2995" s="495">
        <v>2811</v>
      </c>
    </row>
    <row r="2996" spans="5:5" ht="25.5">
      <c r="E2996" s="495">
        <v>2812</v>
      </c>
    </row>
    <row r="2997" spans="5:5" ht="25.5">
      <c r="E2997" s="495">
        <v>2813</v>
      </c>
    </row>
    <row r="2998" spans="5:5" ht="25.5">
      <c r="E2998" s="495">
        <v>2814</v>
      </c>
    </row>
    <row r="2999" spans="5:5" ht="25.5">
      <c r="E2999" s="495">
        <v>2815</v>
      </c>
    </row>
    <row r="3000" spans="5:5" ht="25.5">
      <c r="E3000" s="495">
        <v>2816</v>
      </c>
    </row>
    <row r="3001" spans="5:5" ht="25.5">
      <c r="E3001" s="495">
        <v>2817</v>
      </c>
    </row>
    <row r="3002" spans="5:5" ht="25.5">
      <c r="E3002" s="495">
        <v>2818</v>
      </c>
    </row>
    <row r="3003" spans="5:5" ht="25.5">
      <c r="E3003" s="495">
        <v>2819</v>
      </c>
    </row>
    <row r="3004" spans="5:5" ht="25.5">
      <c r="E3004" s="495">
        <v>2820</v>
      </c>
    </row>
    <row r="3005" spans="5:5" ht="25.5">
      <c r="E3005" s="495">
        <v>2821</v>
      </c>
    </row>
    <row r="3006" spans="5:5" ht="25.5">
      <c r="E3006" s="495">
        <v>2822</v>
      </c>
    </row>
    <row r="3007" spans="5:5" ht="25.5">
      <c r="E3007" s="495">
        <v>2823</v>
      </c>
    </row>
    <row r="3008" spans="5:5" ht="25.5">
      <c r="E3008" s="495">
        <v>2824</v>
      </c>
    </row>
    <row r="3009" spans="5:5" ht="25.5">
      <c r="E3009" s="495">
        <v>2825</v>
      </c>
    </row>
    <row r="3010" spans="5:5" ht="25.5">
      <c r="E3010" s="495">
        <v>2826</v>
      </c>
    </row>
    <row r="3011" spans="5:5" ht="25.5">
      <c r="E3011" s="495">
        <v>2827</v>
      </c>
    </row>
    <row r="3012" spans="5:5" ht="25.5">
      <c r="E3012" s="495">
        <v>2828</v>
      </c>
    </row>
    <row r="3013" spans="5:5" ht="25.5">
      <c r="E3013" s="495">
        <v>2829</v>
      </c>
    </row>
    <row r="3014" spans="5:5" ht="25.5">
      <c r="E3014" s="495">
        <v>2830</v>
      </c>
    </row>
    <row r="3015" spans="5:5" ht="25.5">
      <c r="E3015" s="495">
        <v>2831</v>
      </c>
    </row>
    <row r="3016" spans="5:5" ht="25.5">
      <c r="E3016" s="495">
        <v>2832</v>
      </c>
    </row>
    <row r="3017" spans="5:5" ht="25.5">
      <c r="E3017" s="495">
        <v>2833</v>
      </c>
    </row>
    <row r="3018" spans="5:5" ht="25.5">
      <c r="E3018" s="495">
        <v>2834</v>
      </c>
    </row>
    <row r="3019" spans="5:5" ht="25.5">
      <c r="E3019" s="495">
        <v>2835</v>
      </c>
    </row>
    <row r="3020" spans="5:5" ht="25.5">
      <c r="E3020" s="495">
        <v>2836</v>
      </c>
    </row>
    <row r="3021" spans="5:5" ht="25.5">
      <c r="E3021" s="495">
        <v>2837</v>
      </c>
    </row>
    <row r="3022" spans="5:5" ht="25.5">
      <c r="E3022" s="495">
        <v>2838</v>
      </c>
    </row>
    <row r="3023" spans="5:5" ht="25.5">
      <c r="E3023" s="495">
        <v>2839</v>
      </c>
    </row>
    <row r="3024" spans="5:5" ht="25.5">
      <c r="E3024" s="495">
        <v>2840</v>
      </c>
    </row>
    <row r="3025" spans="5:5" ht="25.5">
      <c r="E3025" s="495">
        <v>2841</v>
      </c>
    </row>
    <row r="3026" spans="5:5" ht="25.5">
      <c r="E3026" s="495">
        <v>2842</v>
      </c>
    </row>
    <row r="3027" spans="5:5" ht="25.5">
      <c r="E3027" s="495">
        <v>2843</v>
      </c>
    </row>
    <row r="3028" spans="5:5" ht="25.5">
      <c r="E3028" s="495">
        <v>2844</v>
      </c>
    </row>
    <row r="3029" spans="5:5" ht="25.5">
      <c r="E3029" s="495">
        <v>2845</v>
      </c>
    </row>
    <row r="3030" spans="5:5" ht="25.5">
      <c r="E3030" s="495">
        <v>2846</v>
      </c>
    </row>
    <row r="3031" spans="5:5" ht="25.5">
      <c r="E3031" s="495">
        <v>2847</v>
      </c>
    </row>
    <row r="3032" spans="5:5" ht="25.5">
      <c r="E3032" s="495">
        <v>2848</v>
      </c>
    </row>
    <row r="3033" spans="5:5" ht="25.5">
      <c r="E3033" s="495">
        <v>2849</v>
      </c>
    </row>
    <row r="3034" spans="5:5" ht="25.5">
      <c r="E3034" s="495">
        <v>2850</v>
      </c>
    </row>
    <row r="3035" spans="5:5" ht="25.5">
      <c r="E3035" s="495">
        <v>2851</v>
      </c>
    </row>
    <row r="3036" spans="5:5" ht="25.5">
      <c r="E3036" s="495">
        <v>2852</v>
      </c>
    </row>
    <row r="3037" spans="5:5" ht="25.5">
      <c r="E3037" s="495">
        <v>2853</v>
      </c>
    </row>
    <row r="3038" spans="5:5" ht="25.5">
      <c r="E3038" s="495">
        <v>2854</v>
      </c>
    </row>
    <row r="3039" spans="5:5" ht="25.5">
      <c r="E3039" s="495">
        <v>2855</v>
      </c>
    </row>
    <row r="3040" spans="5:5" ht="25.5">
      <c r="E3040" s="495">
        <v>2856</v>
      </c>
    </row>
    <row r="3041" spans="5:5" ht="25.5">
      <c r="E3041" s="495">
        <v>2857</v>
      </c>
    </row>
    <row r="3042" spans="5:5" ht="25.5">
      <c r="E3042" s="495">
        <v>2858</v>
      </c>
    </row>
    <row r="3043" spans="5:5" ht="25.5">
      <c r="E3043" s="495">
        <v>2859</v>
      </c>
    </row>
    <row r="3044" spans="5:5" ht="25.5">
      <c r="E3044" s="495">
        <v>2860</v>
      </c>
    </row>
    <row r="3045" spans="5:5" ht="25.5">
      <c r="E3045" s="495">
        <v>2861</v>
      </c>
    </row>
    <row r="3046" spans="5:5" ht="25.5">
      <c r="E3046" s="495">
        <v>2862</v>
      </c>
    </row>
    <row r="3047" spans="5:5" ht="25.5">
      <c r="E3047" s="495">
        <v>2863</v>
      </c>
    </row>
    <row r="3048" spans="5:5" ht="25.5">
      <c r="E3048" s="495">
        <v>2864</v>
      </c>
    </row>
    <row r="3049" spans="5:5" ht="25.5">
      <c r="E3049" s="495">
        <v>2865</v>
      </c>
    </row>
    <row r="3050" spans="5:5" ht="25.5">
      <c r="E3050" s="495">
        <v>2866</v>
      </c>
    </row>
    <row r="3051" spans="5:5" ht="25.5">
      <c r="E3051" s="495">
        <v>2867</v>
      </c>
    </row>
    <row r="3052" spans="5:5" ht="25.5">
      <c r="E3052" s="495">
        <v>2868</v>
      </c>
    </row>
    <row r="3053" spans="5:5" ht="25.5">
      <c r="E3053" s="495">
        <v>2869</v>
      </c>
    </row>
    <row r="3054" spans="5:5" ht="25.5">
      <c r="E3054" s="495">
        <v>2870</v>
      </c>
    </row>
    <row r="3055" spans="5:5" ht="25.5">
      <c r="E3055" s="495">
        <v>2871</v>
      </c>
    </row>
    <row r="3056" spans="5:5" ht="25.5">
      <c r="E3056" s="495">
        <v>2872</v>
      </c>
    </row>
    <row r="3057" spans="5:5" ht="25.5">
      <c r="E3057" s="495">
        <v>2873</v>
      </c>
    </row>
    <row r="3058" spans="5:5" ht="25.5">
      <c r="E3058" s="495">
        <v>2874</v>
      </c>
    </row>
    <row r="3059" spans="5:5" ht="25.5">
      <c r="E3059" s="495">
        <v>2875</v>
      </c>
    </row>
    <row r="3060" spans="5:5" ht="25.5">
      <c r="E3060" s="495">
        <v>2876</v>
      </c>
    </row>
    <row r="3061" spans="5:5" ht="25.5">
      <c r="E3061" s="495">
        <v>2877</v>
      </c>
    </row>
    <row r="3062" spans="5:5" ht="25.5">
      <c r="E3062" s="495">
        <v>2878</v>
      </c>
    </row>
    <row r="3063" spans="5:5" ht="25.5">
      <c r="E3063" s="495">
        <v>2879</v>
      </c>
    </row>
    <row r="3064" spans="5:5" ht="25.5">
      <c r="E3064" s="495">
        <v>2880</v>
      </c>
    </row>
    <row r="3065" spans="5:5" ht="25.5">
      <c r="E3065" s="495">
        <v>2881</v>
      </c>
    </row>
    <row r="3066" spans="5:5" ht="25.5">
      <c r="E3066" s="495">
        <v>2882</v>
      </c>
    </row>
    <row r="3067" spans="5:5" ht="25.5">
      <c r="E3067" s="495">
        <v>2883</v>
      </c>
    </row>
    <row r="3068" spans="5:5" ht="25.5">
      <c r="E3068" s="495">
        <v>2884</v>
      </c>
    </row>
    <row r="3069" spans="5:5" ht="25.5">
      <c r="E3069" s="495">
        <v>2885</v>
      </c>
    </row>
    <row r="3070" spans="5:5" ht="25.5">
      <c r="E3070" s="495">
        <v>2886</v>
      </c>
    </row>
    <row r="3071" spans="5:5" ht="25.5">
      <c r="E3071" s="495">
        <v>2887</v>
      </c>
    </row>
    <row r="3072" spans="5:5" ht="25.5">
      <c r="E3072" s="495">
        <v>2888</v>
      </c>
    </row>
    <row r="3073" spans="5:5" ht="25.5">
      <c r="E3073" s="495">
        <v>2889</v>
      </c>
    </row>
    <row r="3074" spans="5:5" ht="25.5">
      <c r="E3074" s="495">
        <v>2890</v>
      </c>
    </row>
    <row r="3075" spans="5:5" ht="25.5">
      <c r="E3075" s="495">
        <v>2891</v>
      </c>
    </row>
    <row r="3076" spans="5:5" ht="25.5">
      <c r="E3076" s="495">
        <v>2892</v>
      </c>
    </row>
    <row r="3077" spans="5:5" ht="25.5">
      <c r="E3077" s="495">
        <v>2893</v>
      </c>
    </row>
    <row r="3078" spans="5:5" ht="25.5">
      <c r="E3078" s="495">
        <v>2894</v>
      </c>
    </row>
    <row r="3079" spans="5:5" ht="25.5">
      <c r="E3079" s="495">
        <v>2895</v>
      </c>
    </row>
    <row r="3080" spans="5:5" ht="25.5">
      <c r="E3080" s="495">
        <v>2896</v>
      </c>
    </row>
    <row r="3081" spans="5:5" ht="25.5">
      <c r="E3081" s="495">
        <v>2897</v>
      </c>
    </row>
    <row r="3082" spans="5:5" ht="25.5">
      <c r="E3082" s="495">
        <v>2898</v>
      </c>
    </row>
    <row r="3083" spans="5:5" ht="25.5">
      <c r="E3083" s="495">
        <v>2899</v>
      </c>
    </row>
    <row r="3084" spans="5:5" ht="25.5">
      <c r="E3084" s="495">
        <v>2900</v>
      </c>
    </row>
    <row r="3085" spans="5:5" ht="25.5">
      <c r="E3085" s="495">
        <v>2901</v>
      </c>
    </row>
    <row r="3086" spans="5:5" ht="25.5">
      <c r="E3086" s="495">
        <v>2902</v>
      </c>
    </row>
    <row r="3087" spans="5:5" ht="25.5">
      <c r="E3087" s="495">
        <v>2903</v>
      </c>
    </row>
    <row r="3088" spans="5:5" ht="25.5">
      <c r="E3088" s="495">
        <v>2904</v>
      </c>
    </row>
    <row r="3089" spans="5:5" ht="25.5">
      <c r="E3089" s="495">
        <v>2905</v>
      </c>
    </row>
    <row r="3090" spans="5:5" ht="25.5">
      <c r="E3090" s="495">
        <v>2906</v>
      </c>
    </row>
    <row r="3091" spans="5:5" ht="25.5">
      <c r="E3091" s="495">
        <v>2907</v>
      </c>
    </row>
    <row r="3092" spans="5:5" ht="25.5">
      <c r="E3092" s="495">
        <v>2908</v>
      </c>
    </row>
    <row r="3093" spans="5:5" ht="25.5">
      <c r="E3093" s="495">
        <v>2909</v>
      </c>
    </row>
    <row r="3094" spans="5:5" ht="25.5">
      <c r="E3094" s="495">
        <v>2910</v>
      </c>
    </row>
    <row r="3095" spans="5:5" ht="25.5">
      <c r="E3095" s="495">
        <v>2911</v>
      </c>
    </row>
    <row r="3096" spans="5:5" ht="25.5">
      <c r="E3096" s="495">
        <v>2912</v>
      </c>
    </row>
    <row r="3097" spans="5:5" ht="25.5">
      <c r="E3097" s="495">
        <v>2913</v>
      </c>
    </row>
    <row r="3098" spans="5:5" ht="25.5">
      <c r="E3098" s="495">
        <v>2914</v>
      </c>
    </row>
    <row r="3099" spans="5:5" ht="25.5">
      <c r="E3099" s="495">
        <v>2915</v>
      </c>
    </row>
    <row r="3100" spans="5:5" ht="25.5">
      <c r="E3100" s="495">
        <v>2916</v>
      </c>
    </row>
    <row r="3101" spans="5:5" ht="25.5">
      <c r="E3101" s="495">
        <v>2917</v>
      </c>
    </row>
    <row r="3102" spans="5:5" ht="25.5">
      <c r="E3102" s="495">
        <v>2918</v>
      </c>
    </row>
    <row r="3103" spans="5:5" ht="25.5">
      <c r="E3103" s="495">
        <v>2919</v>
      </c>
    </row>
    <row r="3104" spans="5:5" ht="25.5">
      <c r="E3104" s="495">
        <v>2920</v>
      </c>
    </row>
    <row r="3105" spans="5:5" ht="25.5">
      <c r="E3105" s="495">
        <v>2921</v>
      </c>
    </row>
    <row r="3106" spans="5:5" ht="25.5">
      <c r="E3106" s="495">
        <v>2922</v>
      </c>
    </row>
    <row r="3107" spans="5:5" ht="25.5">
      <c r="E3107" s="495">
        <v>2923</v>
      </c>
    </row>
    <row r="3108" spans="5:5" ht="25.5">
      <c r="E3108" s="495">
        <v>2924</v>
      </c>
    </row>
    <row r="3109" spans="5:5" ht="25.5">
      <c r="E3109" s="495">
        <v>2925</v>
      </c>
    </row>
    <row r="3110" spans="5:5" ht="25.5">
      <c r="E3110" s="495">
        <v>2926</v>
      </c>
    </row>
    <row r="3111" spans="5:5" ht="25.5">
      <c r="E3111" s="495">
        <v>2927</v>
      </c>
    </row>
    <row r="3112" spans="5:5" ht="25.5">
      <c r="E3112" s="495">
        <v>2928</v>
      </c>
    </row>
    <row r="3113" spans="5:5" ht="25.5">
      <c r="E3113" s="495">
        <v>2929</v>
      </c>
    </row>
    <row r="3114" spans="5:5" ht="25.5">
      <c r="E3114" s="495">
        <v>2930</v>
      </c>
    </row>
    <row r="3115" spans="5:5" ht="25.5">
      <c r="E3115" s="495">
        <v>2931</v>
      </c>
    </row>
    <row r="3116" spans="5:5" ht="25.5">
      <c r="E3116" s="495">
        <v>2932</v>
      </c>
    </row>
    <row r="3117" spans="5:5" ht="25.5">
      <c r="E3117" s="495">
        <v>2933</v>
      </c>
    </row>
    <row r="3118" spans="5:5" ht="25.5">
      <c r="E3118" s="495">
        <v>2934</v>
      </c>
    </row>
    <row r="3119" spans="5:5" ht="25.5">
      <c r="E3119" s="495">
        <v>2935</v>
      </c>
    </row>
    <row r="3120" spans="5:5" ht="25.5">
      <c r="E3120" s="495">
        <v>2936</v>
      </c>
    </row>
    <row r="3121" spans="5:5" ht="25.5">
      <c r="E3121" s="495">
        <v>2937</v>
      </c>
    </row>
    <row r="3122" spans="5:5" ht="25.5">
      <c r="E3122" s="495">
        <v>2938</v>
      </c>
    </row>
    <row r="3123" spans="5:5" ht="25.5">
      <c r="E3123" s="495">
        <v>2939</v>
      </c>
    </row>
    <row r="3124" spans="5:5" ht="25.5">
      <c r="E3124" s="495">
        <v>2940</v>
      </c>
    </row>
    <row r="3125" spans="5:5" ht="25.5">
      <c r="E3125" s="495">
        <v>2941</v>
      </c>
    </row>
    <row r="3126" spans="5:5" ht="25.5">
      <c r="E3126" s="495">
        <v>2942</v>
      </c>
    </row>
    <row r="3127" spans="5:5" ht="25.5">
      <c r="E3127" s="495">
        <v>2943</v>
      </c>
    </row>
    <row r="3128" spans="5:5" ht="25.5">
      <c r="E3128" s="495">
        <v>2944</v>
      </c>
    </row>
    <row r="3129" spans="5:5" ht="25.5">
      <c r="E3129" s="495">
        <v>2945</v>
      </c>
    </row>
    <row r="3130" spans="5:5" ht="25.5">
      <c r="E3130" s="495">
        <v>2946</v>
      </c>
    </row>
    <row r="3131" spans="5:5" ht="25.5">
      <c r="E3131" s="495">
        <v>2947</v>
      </c>
    </row>
    <row r="3132" spans="5:5" ht="25.5">
      <c r="E3132" s="495">
        <v>2948</v>
      </c>
    </row>
    <row r="3133" spans="5:5" ht="25.5">
      <c r="E3133" s="495">
        <v>2949</v>
      </c>
    </row>
    <row r="3134" spans="5:5" ht="25.5">
      <c r="E3134" s="495">
        <v>2950</v>
      </c>
    </row>
    <row r="3135" spans="5:5" ht="25.5">
      <c r="E3135" s="495">
        <v>2951</v>
      </c>
    </row>
    <row r="3136" spans="5:5" ht="25.5">
      <c r="E3136" s="495">
        <v>2952</v>
      </c>
    </row>
    <row r="3137" spans="5:5" ht="25.5">
      <c r="E3137" s="495">
        <v>2953</v>
      </c>
    </row>
    <row r="3138" spans="5:5" ht="25.5">
      <c r="E3138" s="495">
        <v>2954</v>
      </c>
    </row>
    <row r="3139" spans="5:5" ht="25.5">
      <c r="E3139" s="495">
        <v>2955</v>
      </c>
    </row>
    <row r="3140" spans="5:5" ht="25.5">
      <c r="E3140" s="495">
        <v>2956</v>
      </c>
    </row>
    <row r="3141" spans="5:5" ht="25.5">
      <c r="E3141" s="495">
        <v>2957</v>
      </c>
    </row>
    <row r="3142" spans="5:5" ht="25.5">
      <c r="E3142" s="495">
        <v>2958</v>
      </c>
    </row>
    <row r="3143" spans="5:5" ht="25.5">
      <c r="E3143" s="495">
        <v>2959</v>
      </c>
    </row>
    <row r="3144" spans="5:5" ht="25.5">
      <c r="E3144" s="495">
        <v>2960</v>
      </c>
    </row>
    <row r="3145" spans="5:5" ht="25.5">
      <c r="E3145" s="495">
        <v>2961</v>
      </c>
    </row>
    <row r="3146" spans="5:5" ht="25.5">
      <c r="E3146" s="495">
        <v>2962</v>
      </c>
    </row>
    <row r="3147" spans="5:5" ht="25.5">
      <c r="E3147" s="495">
        <v>2963</v>
      </c>
    </row>
    <row r="3148" spans="5:5" ht="25.5">
      <c r="E3148" s="495">
        <v>2964</v>
      </c>
    </row>
    <row r="3149" spans="5:5" ht="25.5">
      <c r="E3149" s="495">
        <v>2965</v>
      </c>
    </row>
    <row r="3150" spans="5:5" ht="25.5">
      <c r="E3150" s="495">
        <v>2966</v>
      </c>
    </row>
    <row r="3151" spans="5:5" ht="25.5">
      <c r="E3151" s="495">
        <v>2967</v>
      </c>
    </row>
    <row r="3152" spans="5:5" ht="25.5">
      <c r="E3152" s="495">
        <v>2968</v>
      </c>
    </row>
    <row r="3153" spans="5:5" ht="25.5">
      <c r="E3153" s="495">
        <v>2969</v>
      </c>
    </row>
    <row r="3154" spans="5:5" ht="25.5">
      <c r="E3154" s="495">
        <v>2970</v>
      </c>
    </row>
    <row r="3155" spans="5:5" ht="25.5">
      <c r="E3155" s="495">
        <v>2971</v>
      </c>
    </row>
    <row r="3156" spans="5:5" ht="25.5">
      <c r="E3156" s="495">
        <v>2972</v>
      </c>
    </row>
    <row r="3157" spans="5:5" ht="25.5">
      <c r="E3157" s="495">
        <v>2973</v>
      </c>
    </row>
    <row r="3158" spans="5:5" ht="25.5">
      <c r="E3158" s="495">
        <v>2974</v>
      </c>
    </row>
    <row r="3159" spans="5:5" ht="25.5">
      <c r="E3159" s="495">
        <v>2975</v>
      </c>
    </row>
    <row r="3160" spans="5:5" ht="25.5">
      <c r="E3160" s="495">
        <v>2976</v>
      </c>
    </row>
    <row r="3161" spans="5:5" ht="25.5">
      <c r="E3161" s="495">
        <v>2977</v>
      </c>
    </row>
    <row r="3162" spans="5:5" ht="25.5">
      <c r="E3162" s="495">
        <v>2978</v>
      </c>
    </row>
    <row r="3163" spans="5:5" ht="25.5">
      <c r="E3163" s="495">
        <v>2979</v>
      </c>
    </row>
    <row r="3164" spans="5:5" ht="25.5">
      <c r="E3164" s="495">
        <v>2980</v>
      </c>
    </row>
    <row r="3165" spans="5:5" ht="25.5">
      <c r="E3165" s="495">
        <v>2981</v>
      </c>
    </row>
    <row r="3166" spans="5:5" ht="25.5">
      <c r="E3166" s="495">
        <v>2982</v>
      </c>
    </row>
    <row r="3167" spans="5:5" ht="25.5">
      <c r="E3167" s="495">
        <v>2983</v>
      </c>
    </row>
    <row r="3168" spans="5:5" ht="25.5">
      <c r="E3168" s="495">
        <v>2984</v>
      </c>
    </row>
    <row r="3169" spans="5:5" ht="25.5">
      <c r="E3169" s="495">
        <v>2985</v>
      </c>
    </row>
    <row r="3170" spans="5:5" ht="25.5">
      <c r="E3170" s="495">
        <v>2986</v>
      </c>
    </row>
    <row r="3171" spans="5:5" ht="25.5">
      <c r="E3171" s="495">
        <v>2987</v>
      </c>
    </row>
    <row r="3172" spans="5:5" ht="25.5">
      <c r="E3172" s="495">
        <v>2988</v>
      </c>
    </row>
    <row r="3173" spans="5:5" ht="25.5">
      <c r="E3173" s="495">
        <v>2989</v>
      </c>
    </row>
    <row r="3174" spans="5:5" ht="25.5">
      <c r="E3174" s="495">
        <v>2990</v>
      </c>
    </row>
    <row r="3175" spans="5:5" ht="25.5">
      <c r="E3175" s="495">
        <v>2991</v>
      </c>
    </row>
    <row r="3176" spans="5:5" ht="25.5">
      <c r="E3176" s="495">
        <v>2992</v>
      </c>
    </row>
    <row r="3177" spans="5:5" ht="25.5">
      <c r="E3177" s="495">
        <v>2993</v>
      </c>
    </row>
    <row r="3178" spans="5:5" ht="25.5">
      <c r="E3178" s="495">
        <v>2994</v>
      </c>
    </row>
    <row r="3179" spans="5:5" ht="25.5">
      <c r="E3179" s="495">
        <v>2995</v>
      </c>
    </row>
    <row r="3180" spans="5:5" ht="25.5">
      <c r="E3180" s="495">
        <v>2996</v>
      </c>
    </row>
    <row r="3181" spans="5:5" ht="25.5">
      <c r="E3181" s="495">
        <v>2997</v>
      </c>
    </row>
    <row r="3182" spans="5:5" ht="25.5">
      <c r="E3182" s="495">
        <v>2998</v>
      </c>
    </row>
    <row r="3183" spans="5:5" ht="25.5">
      <c r="E3183" s="495">
        <v>2999</v>
      </c>
    </row>
    <row r="3184" spans="5:5" ht="25.5">
      <c r="E3184" s="495">
        <v>3000</v>
      </c>
    </row>
    <row r="3185" spans="5:5" ht="25.5">
      <c r="E3185" s="495">
        <v>3001</v>
      </c>
    </row>
    <row r="3186" spans="5:5" ht="25.5">
      <c r="E3186" s="495">
        <v>3002</v>
      </c>
    </row>
    <row r="3187" spans="5:5" ht="25.5">
      <c r="E3187" s="495">
        <v>3003</v>
      </c>
    </row>
    <row r="3188" spans="5:5" ht="25.5">
      <c r="E3188" s="495">
        <v>3004</v>
      </c>
    </row>
    <row r="3189" spans="5:5" ht="25.5">
      <c r="E3189" s="495">
        <v>3005</v>
      </c>
    </row>
    <row r="3190" spans="5:5" ht="25.5">
      <c r="E3190" s="495">
        <v>3006</v>
      </c>
    </row>
    <row r="3191" spans="5:5" ht="25.5">
      <c r="E3191" s="495">
        <v>3007</v>
      </c>
    </row>
    <row r="3192" spans="5:5" ht="25.5">
      <c r="E3192" s="495">
        <v>3008</v>
      </c>
    </row>
    <row r="3193" spans="5:5" ht="25.5">
      <c r="E3193" s="495">
        <v>3009</v>
      </c>
    </row>
    <row r="3194" spans="5:5" ht="25.5">
      <c r="E3194" s="495">
        <v>3010</v>
      </c>
    </row>
    <row r="3195" spans="5:5" ht="25.5">
      <c r="E3195" s="495">
        <v>3011</v>
      </c>
    </row>
    <row r="3196" spans="5:5" ht="25.5">
      <c r="E3196" s="495">
        <v>3012</v>
      </c>
    </row>
    <row r="3197" spans="5:5" ht="25.5">
      <c r="E3197" s="495">
        <v>3013</v>
      </c>
    </row>
    <row r="3198" spans="5:5" ht="25.5">
      <c r="E3198" s="495">
        <v>3014</v>
      </c>
    </row>
    <row r="3199" spans="5:5" ht="25.5">
      <c r="E3199" s="495">
        <v>3015</v>
      </c>
    </row>
    <row r="3200" spans="5:5" ht="25.5">
      <c r="E3200" s="495">
        <v>3016</v>
      </c>
    </row>
    <row r="3201" spans="5:5" ht="25.5">
      <c r="E3201" s="495">
        <v>3017</v>
      </c>
    </row>
    <row r="3202" spans="5:5" ht="25.5">
      <c r="E3202" s="495">
        <v>3018</v>
      </c>
    </row>
    <row r="3203" spans="5:5" ht="25.5">
      <c r="E3203" s="495">
        <v>3019</v>
      </c>
    </row>
    <row r="3204" spans="5:5" ht="25.5">
      <c r="E3204" s="495">
        <v>3020</v>
      </c>
    </row>
    <row r="3205" spans="5:5" ht="25.5">
      <c r="E3205" s="495">
        <v>3021</v>
      </c>
    </row>
    <row r="3206" spans="5:5" ht="25.5">
      <c r="E3206" s="495">
        <v>3022</v>
      </c>
    </row>
    <row r="3207" spans="5:5" ht="25.5">
      <c r="E3207" s="495">
        <v>3023</v>
      </c>
    </row>
    <row r="3208" spans="5:5" ht="25.5">
      <c r="E3208" s="495">
        <v>3024</v>
      </c>
    </row>
    <row r="3209" spans="5:5" ht="25.5">
      <c r="E3209" s="495">
        <v>3025</v>
      </c>
    </row>
    <row r="3210" spans="5:5" ht="25.5">
      <c r="E3210" s="495">
        <v>3026</v>
      </c>
    </row>
    <row r="3211" spans="5:5" ht="25.5">
      <c r="E3211" s="495">
        <v>3027</v>
      </c>
    </row>
    <row r="3212" spans="5:5" ht="25.5">
      <c r="E3212" s="495">
        <v>3028</v>
      </c>
    </row>
    <row r="3213" spans="5:5" ht="25.5">
      <c r="E3213" s="495">
        <v>3029</v>
      </c>
    </row>
    <row r="3214" spans="5:5" ht="25.5">
      <c r="E3214" s="495">
        <v>3030</v>
      </c>
    </row>
    <row r="3215" spans="5:5" ht="25.5">
      <c r="E3215" s="495">
        <v>3031</v>
      </c>
    </row>
    <row r="3216" spans="5:5" ht="25.5">
      <c r="E3216" s="495">
        <v>3032</v>
      </c>
    </row>
    <row r="3217" spans="5:5" ht="25.5">
      <c r="E3217" s="495">
        <v>3033</v>
      </c>
    </row>
    <row r="3218" spans="5:5" ht="25.5">
      <c r="E3218" s="495">
        <v>3034</v>
      </c>
    </row>
    <row r="3219" spans="5:5" ht="25.5">
      <c r="E3219" s="495">
        <v>3035</v>
      </c>
    </row>
    <row r="3220" spans="5:5" ht="25.5">
      <c r="E3220" s="495">
        <v>3036</v>
      </c>
    </row>
    <row r="3221" spans="5:5" ht="25.5">
      <c r="E3221" s="495">
        <v>3037</v>
      </c>
    </row>
    <row r="3222" spans="5:5" ht="25.5">
      <c r="E3222" s="495">
        <v>3038</v>
      </c>
    </row>
    <row r="3223" spans="5:5" ht="25.5">
      <c r="E3223" s="495">
        <v>3039</v>
      </c>
    </row>
    <row r="3224" spans="5:5" ht="25.5">
      <c r="E3224" s="495">
        <v>3040</v>
      </c>
    </row>
    <row r="3225" spans="5:5" ht="25.5">
      <c r="E3225" s="495">
        <v>3041</v>
      </c>
    </row>
    <row r="3226" spans="5:5" ht="25.5">
      <c r="E3226" s="495">
        <v>3042</v>
      </c>
    </row>
    <row r="3227" spans="5:5" ht="25.5">
      <c r="E3227" s="495">
        <v>3043</v>
      </c>
    </row>
    <row r="3228" spans="5:5" ht="25.5">
      <c r="E3228" s="495">
        <v>3044</v>
      </c>
    </row>
    <row r="3229" spans="5:5" ht="25.5">
      <c r="E3229" s="495">
        <v>3045</v>
      </c>
    </row>
    <row r="3230" spans="5:5" ht="25.5">
      <c r="E3230" s="495">
        <v>3046</v>
      </c>
    </row>
    <row r="3231" spans="5:5" ht="25.5">
      <c r="E3231" s="495">
        <v>3047</v>
      </c>
    </row>
    <row r="3232" spans="5:5" ht="25.5">
      <c r="E3232" s="495">
        <v>3048</v>
      </c>
    </row>
    <row r="3233" spans="5:5" ht="25.5">
      <c r="E3233" s="495">
        <v>3049</v>
      </c>
    </row>
    <row r="3234" spans="5:5" ht="25.5">
      <c r="E3234" s="495">
        <v>3050</v>
      </c>
    </row>
    <row r="3235" spans="5:5" ht="25.5">
      <c r="E3235" s="495">
        <v>3051</v>
      </c>
    </row>
    <row r="3236" spans="5:5" ht="25.5">
      <c r="E3236" s="495">
        <v>3052</v>
      </c>
    </row>
    <row r="3237" spans="5:5" ht="25.5">
      <c r="E3237" s="495">
        <v>3053</v>
      </c>
    </row>
    <row r="3238" spans="5:5" ht="25.5">
      <c r="E3238" s="495">
        <v>3054</v>
      </c>
    </row>
    <row r="3239" spans="5:5" ht="25.5">
      <c r="E3239" s="495">
        <v>3055</v>
      </c>
    </row>
    <row r="3240" spans="5:5" ht="25.5">
      <c r="E3240" s="495">
        <v>3056</v>
      </c>
    </row>
    <row r="3241" spans="5:5" ht="25.5">
      <c r="E3241" s="495">
        <v>3057</v>
      </c>
    </row>
    <row r="3242" spans="5:5" ht="25.5">
      <c r="E3242" s="495">
        <v>3058</v>
      </c>
    </row>
    <row r="3243" spans="5:5" ht="25.5">
      <c r="E3243" s="495">
        <v>3059</v>
      </c>
    </row>
    <row r="3244" spans="5:5" ht="25.5">
      <c r="E3244" s="495">
        <v>3060</v>
      </c>
    </row>
    <row r="3245" spans="5:5" ht="25.5">
      <c r="E3245" s="495">
        <v>3061</v>
      </c>
    </row>
    <row r="3246" spans="5:5" ht="25.5">
      <c r="E3246" s="495">
        <v>3062</v>
      </c>
    </row>
    <row r="3247" spans="5:5" ht="25.5">
      <c r="E3247" s="495">
        <v>3063</v>
      </c>
    </row>
    <row r="3248" spans="5:5" ht="25.5">
      <c r="E3248" s="495">
        <v>3064</v>
      </c>
    </row>
    <row r="3249" spans="5:5" ht="25.5">
      <c r="E3249" s="495">
        <v>3065</v>
      </c>
    </row>
    <row r="3250" spans="5:5" ht="25.5">
      <c r="E3250" s="495">
        <v>3066</v>
      </c>
    </row>
    <row r="3251" spans="5:5" ht="25.5">
      <c r="E3251" s="495">
        <v>3067</v>
      </c>
    </row>
    <row r="3252" spans="5:5" ht="25.5">
      <c r="E3252" s="495">
        <v>3068</v>
      </c>
    </row>
    <row r="3253" spans="5:5" ht="25.5">
      <c r="E3253" s="495">
        <v>3069</v>
      </c>
    </row>
    <row r="3254" spans="5:5" ht="25.5">
      <c r="E3254" s="495">
        <v>3070</v>
      </c>
    </row>
    <row r="3255" spans="5:5" ht="25.5">
      <c r="E3255" s="495">
        <v>3071</v>
      </c>
    </row>
    <row r="3256" spans="5:5" ht="25.5">
      <c r="E3256" s="495">
        <v>3072</v>
      </c>
    </row>
    <row r="3257" spans="5:5" ht="25.5">
      <c r="E3257" s="495">
        <v>3073</v>
      </c>
    </row>
    <row r="3258" spans="5:5" ht="25.5">
      <c r="E3258" s="495">
        <v>3074</v>
      </c>
    </row>
    <row r="3259" spans="5:5" ht="25.5">
      <c r="E3259" s="495">
        <v>3075</v>
      </c>
    </row>
    <row r="3260" spans="5:5" ht="25.5">
      <c r="E3260" s="495">
        <v>3076</v>
      </c>
    </row>
    <row r="3261" spans="5:5" ht="25.5">
      <c r="E3261" s="495">
        <v>3077</v>
      </c>
    </row>
    <row r="3262" spans="5:5" ht="25.5">
      <c r="E3262" s="495">
        <v>3078</v>
      </c>
    </row>
    <row r="3263" spans="5:5" ht="25.5">
      <c r="E3263" s="495">
        <v>3079</v>
      </c>
    </row>
    <row r="3264" spans="5:5" ht="25.5">
      <c r="E3264" s="495">
        <v>3080</v>
      </c>
    </row>
    <row r="3265" spans="5:5" ht="25.5">
      <c r="E3265" s="495">
        <v>3081</v>
      </c>
    </row>
    <row r="3266" spans="5:5" ht="25.5">
      <c r="E3266" s="495">
        <v>3082</v>
      </c>
    </row>
    <row r="3267" spans="5:5" ht="25.5">
      <c r="E3267" s="495">
        <v>3083</v>
      </c>
    </row>
    <row r="3268" spans="5:5" ht="25.5">
      <c r="E3268" s="495">
        <v>3084</v>
      </c>
    </row>
    <row r="3269" spans="5:5" ht="25.5">
      <c r="E3269" s="495">
        <v>3085</v>
      </c>
    </row>
    <row r="3270" spans="5:5" ht="25.5">
      <c r="E3270" s="495">
        <v>3086</v>
      </c>
    </row>
    <row r="3271" spans="5:5" ht="25.5">
      <c r="E3271" s="495">
        <v>3087</v>
      </c>
    </row>
    <row r="3272" spans="5:5" ht="25.5">
      <c r="E3272" s="495">
        <v>3088</v>
      </c>
    </row>
    <row r="3273" spans="5:5" ht="25.5">
      <c r="E3273" s="495">
        <v>3089</v>
      </c>
    </row>
    <row r="3274" spans="5:5" ht="25.5">
      <c r="E3274" s="495">
        <v>3090</v>
      </c>
    </row>
    <row r="3275" spans="5:5" ht="25.5">
      <c r="E3275" s="495">
        <v>3091</v>
      </c>
    </row>
    <row r="3276" spans="5:5" ht="25.5">
      <c r="E3276" s="495">
        <v>3092</v>
      </c>
    </row>
    <row r="3277" spans="5:5" ht="25.5">
      <c r="E3277" s="495">
        <v>3093</v>
      </c>
    </row>
    <row r="3278" spans="5:5" ht="25.5">
      <c r="E3278" s="495">
        <v>3094</v>
      </c>
    </row>
    <row r="3279" spans="5:5" ht="25.5">
      <c r="E3279" s="495">
        <v>3095</v>
      </c>
    </row>
    <row r="3280" spans="5:5" ht="25.5">
      <c r="E3280" s="495">
        <v>3096</v>
      </c>
    </row>
    <row r="3281" spans="5:5" ht="25.5">
      <c r="E3281" s="495">
        <v>3097</v>
      </c>
    </row>
    <row r="3282" spans="5:5" ht="25.5">
      <c r="E3282" s="495">
        <v>3098</v>
      </c>
    </row>
    <row r="3283" spans="5:5" ht="25.5">
      <c r="E3283" s="495">
        <v>3099</v>
      </c>
    </row>
    <row r="3284" spans="5:5" ht="25.5">
      <c r="E3284" s="495">
        <v>3100</v>
      </c>
    </row>
    <row r="3285" spans="5:5" ht="25.5">
      <c r="E3285" s="495">
        <v>3101</v>
      </c>
    </row>
    <row r="3286" spans="5:5" ht="25.5">
      <c r="E3286" s="495">
        <v>3102</v>
      </c>
    </row>
    <row r="3287" spans="5:5" ht="25.5">
      <c r="E3287" s="495">
        <v>3103</v>
      </c>
    </row>
    <row r="3288" spans="5:5" ht="25.5">
      <c r="E3288" s="495">
        <v>3104</v>
      </c>
    </row>
    <row r="3289" spans="5:5" ht="25.5">
      <c r="E3289" s="495">
        <v>3105</v>
      </c>
    </row>
    <row r="3290" spans="5:5" ht="25.5">
      <c r="E3290" s="495">
        <v>3106</v>
      </c>
    </row>
    <row r="3291" spans="5:5" ht="25.5">
      <c r="E3291" s="495">
        <v>3107</v>
      </c>
    </row>
    <row r="3292" spans="5:5" ht="25.5">
      <c r="E3292" s="495">
        <v>3108</v>
      </c>
    </row>
    <row r="3293" spans="5:5" ht="25.5">
      <c r="E3293" s="495">
        <v>3109</v>
      </c>
    </row>
    <row r="3294" spans="5:5" ht="25.5">
      <c r="E3294" s="495">
        <v>3110</v>
      </c>
    </row>
    <row r="3295" spans="5:5" ht="25.5">
      <c r="E3295" s="495">
        <v>3111</v>
      </c>
    </row>
    <row r="3296" spans="5:5" ht="25.5">
      <c r="E3296" s="495">
        <v>3112</v>
      </c>
    </row>
    <row r="3297" spans="5:5" ht="25.5">
      <c r="E3297" s="495">
        <v>3113</v>
      </c>
    </row>
    <row r="3298" spans="5:5" ht="25.5">
      <c r="E3298" s="495">
        <v>3114</v>
      </c>
    </row>
    <row r="3299" spans="5:5" ht="25.5">
      <c r="E3299" s="495">
        <v>3115</v>
      </c>
    </row>
    <row r="3300" spans="5:5" ht="25.5">
      <c r="E3300" s="495">
        <v>3116</v>
      </c>
    </row>
    <row r="3301" spans="5:5" ht="25.5">
      <c r="E3301" s="495">
        <v>3117</v>
      </c>
    </row>
    <row r="3302" spans="5:5" ht="25.5">
      <c r="E3302" s="495">
        <v>3118</v>
      </c>
    </row>
    <row r="3303" spans="5:5" ht="25.5">
      <c r="E3303" s="495">
        <v>3119</v>
      </c>
    </row>
    <row r="3304" spans="5:5" ht="25.5">
      <c r="E3304" s="495">
        <v>3120</v>
      </c>
    </row>
    <row r="3305" spans="5:5" ht="25.5">
      <c r="E3305" s="495">
        <v>3121</v>
      </c>
    </row>
    <row r="3306" spans="5:5" ht="25.5">
      <c r="E3306" s="495">
        <v>3122</v>
      </c>
    </row>
    <row r="3307" spans="5:5" ht="25.5">
      <c r="E3307" s="495">
        <v>3123</v>
      </c>
    </row>
    <row r="3308" spans="5:5" ht="25.5">
      <c r="E3308" s="495">
        <v>3124</v>
      </c>
    </row>
    <row r="3309" spans="5:5" ht="25.5">
      <c r="E3309" s="495">
        <v>3125</v>
      </c>
    </row>
    <row r="3310" spans="5:5" ht="25.5">
      <c r="E3310" s="495">
        <v>3126</v>
      </c>
    </row>
    <row r="3311" spans="5:5" ht="25.5">
      <c r="E3311" s="495">
        <v>3127</v>
      </c>
    </row>
    <row r="3312" spans="5:5" ht="25.5">
      <c r="E3312" s="495">
        <v>3128</v>
      </c>
    </row>
    <row r="3313" spans="5:5" ht="25.5">
      <c r="E3313" s="495">
        <v>3129</v>
      </c>
    </row>
    <row r="3314" spans="5:5" ht="25.5">
      <c r="E3314" s="495">
        <v>3130</v>
      </c>
    </row>
    <row r="3315" spans="5:5" ht="25.5">
      <c r="E3315" s="495">
        <v>3131</v>
      </c>
    </row>
    <row r="3316" spans="5:5" ht="25.5">
      <c r="E3316" s="495">
        <v>3132</v>
      </c>
    </row>
    <row r="3317" spans="5:5" ht="25.5">
      <c r="E3317" s="495">
        <v>3133</v>
      </c>
    </row>
    <row r="3318" spans="5:5" ht="25.5">
      <c r="E3318" s="495">
        <v>3134</v>
      </c>
    </row>
    <row r="3319" spans="5:5" ht="25.5">
      <c r="E3319" s="495">
        <v>3135</v>
      </c>
    </row>
    <row r="3320" spans="5:5" ht="25.5">
      <c r="E3320" s="495">
        <v>3136</v>
      </c>
    </row>
    <row r="3321" spans="5:5" ht="25.5">
      <c r="E3321" s="495">
        <v>3137</v>
      </c>
    </row>
    <row r="3322" spans="5:5" ht="25.5">
      <c r="E3322" s="495">
        <v>3138</v>
      </c>
    </row>
    <row r="3323" spans="5:5" ht="25.5">
      <c r="E3323" s="495">
        <v>3139</v>
      </c>
    </row>
    <row r="3324" spans="5:5" ht="25.5">
      <c r="E3324" s="495">
        <v>3140</v>
      </c>
    </row>
    <row r="3325" spans="5:5" ht="25.5">
      <c r="E3325" s="495">
        <v>3141</v>
      </c>
    </row>
    <row r="3326" spans="5:5" ht="25.5">
      <c r="E3326" s="495">
        <v>3142</v>
      </c>
    </row>
    <row r="3327" spans="5:5" ht="25.5">
      <c r="E3327" s="495">
        <v>3143</v>
      </c>
    </row>
    <row r="3328" spans="5:5" ht="25.5">
      <c r="E3328" s="495">
        <v>3144</v>
      </c>
    </row>
    <row r="3329" spans="5:5" ht="25.5">
      <c r="E3329" s="495">
        <v>3145</v>
      </c>
    </row>
    <row r="3330" spans="5:5" ht="25.5">
      <c r="E3330" s="495">
        <v>3146</v>
      </c>
    </row>
    <row r="3331" spans="5:5" ht="25.5">
      <c r="E3331" s="495">
        <v>3147</v>
      </c>
    </row>
    <row r="3332" spans="5:5" ht="25.5">
      <c r="E3332" s="495">
        <v>3148</v>
      </c>
    </row>
    <row r="3333" spans="5:5" ht="25.5">
      <c r="E3333" s="495">
        <v>3149</v>
      </c>
    </row>
    <row r="3334" spans="5:5" ht="25.5">
      <c r="E3334" s="495">
        <v>3150</v>
      </c>
    </row>
    <row r="3335" spans="5:5" ht="25.5">
      <c r="E3335" s="495">
        <v>3151</v>
      </c>
    </row>
    <row r="3336" spans="5:5" ht="25.5">
      <c r="E3336" s="495">
        <v>3152</v>
      </c>
    </row>
    <row r="3337" spans="5:5" ht="25.5">
      <c r="E3337" s="495">
        <v>3153</v>
      </c>
    </row>
    <row r="3338" spans="5:5" ht="25.5">
      <c r="E3338" s="495">
        <v>3154</v>
      </c>
    </row>
    <row r="3339" spans="5:5" ht="25.5">
      <c r="E3339" s="495">
        <v>3155</v>
      </c>
    </row>
    <row r="3340" spans="5:5" ht="25.5">
      <c r="E3340" s="495">
        <v>3156</v>
      </c>
    </row>
    <row r="3341" spans="5:5" ht="25.5">
      <c r="E3341" s="495">
        <v>3157</v>
      </c>
    </row>
    <row r="3342" spans="5:5" ht="25.5">
      <c r="E3342" s="495">
        <v>3158</v>
      </c>
    </row>
    <row r="3343" spans="5:5" ht="25.5">
      <c r="E3343" s="495">
        <v>3159</v>
      </c>
    </row>
    <row r="3344" spans="5:5" ht="25.5">
      <c r="E3344" s="495">
        <v>3160</v>
      </c>
    </row>
    <row r="3345" spans="5:5" ht="25.5">
      <c r="E3345" s="495">
        <v>3161</v>
      </c>
    </row>
    <row r="3346" spans="5:5" ht="25.5">
      <c r="E3346" s="495">
        <v>3162</v>
      </c>
    </row>
    <row r="3347" spans="5:5" ht="25.5">
      <c r="E3347" s="495">
        <v>3163</v>
      </c>
    </row>
    <row r="3348" spans="5:5" ht="25.5">
      <c r="E3348" s="495">
        <v>3164</v>
      </c>
    </row>
    <row r="3349" spans="5:5" ht="25.5">
      <c r="E3349" s="495">
        <v>3165</v>
      </c>
    </row>
    <row r="3350" spans="5:5" ht="25.5">
      <c r="E3350" s="495">
        <v>3166</v>
      </c>
    </row>
    <row r="3351" spans="5:5" ht="25.5">
      <c r="E3351" s="495">
        <v>3167</v>
      </c>
    </row>
    <row r="3352" spans="5:5" ht="25.5">
      <c r="E3352" s="495">
        <v>3168</v>
      </c>
    </row>
    <row r="3353" spans="5:5" ht="25.5">
      <c r="E3353" s="495">
        <v>3169</v>
      </c>
    </row>
    <row r="3354" spans="5:5" ht="25.5">
      <c r="E3354" s="495">
        <v>3170</v>
      </c>
    </row>
    <row r="3355" spans="5:5" ht="25.5">
      <c r="E3355" s="495">
        <v>3171</v>
      </c>
    </row>
    <row r="3356" spans="5:5" ht="25.5">
      <c r="E3356" s="495">
        <v>3172</v>
      </c>
    </row>
    <row r="3357" spans="5:5" ht="25.5">
      <c r="E3357" s="495">
        <v>3173</v>
      </c>
    </row>
    <row r="3358" spans="5:5" ht="25.5">
      <c r="E3358" s="495">
        <v>3174</v>
      </c>
    </row>
    <row r="3359" spans="5:5" ht="25.5">
      <c r="E3359" s="495">
        <v>3175</v>
      </c>
    </row>
    <row r="3360" spans="5:5" ht="25.5">
      <c r="E3360" s="495">
        <v>3176</v>
      </c>
    </row>
    <row r="3361" spans="5:5" ht="25.5">
      <c r="E3361" s="495">
        <v>3177</v>
      </c>
    </row>
    <row r="3362" spans="5:5" ht="25.5">
      <c r="E3362" s="495">
        <v>3178</v>
      </c>
    </row>
    <row r="3363" spans="5:5" ht="25.5">
      <c r="E3363" s="495">
        <v>3179</v>
      </c>
    </row>
    <row r="3364" spans="5:5" ht="25.5">
      <c r="E3364" s="495">
        <v>3180</v>
      </c>
    </row>
    <row r="3365" spans="5:5" ht="25.5">
      <c r="E3365" s="495">
        <v>3181</v>
      </c>
    </row>
    <row r="3366" spans="5:5" ht="25.5">
      <c r="E3366" s="495">
        <v>3182</v>
      </c>
    </row>
    <row r="3367" spans="5:5" ht="25.5">
      <c r="E3367" s="495">
        <v>3183</v>
      </c>
    </row>
    <row r="3368" spans="5:5" ht="25.5">
      <c r="E3368" s="495">
        <v>3184</v>
      </c>
    </row>
    <row r="3369" spans="5:5" ht="25.5">
      <c r="E3369" s="495">
        <v>3185</v>
      </c>
    </row>
    <row r="3370" spans="5:5" ht="25.5">
      <c r="E3370" s="495">
        <v>3186</v>
      </c>
    </row>
    <row r="3371" spans="5:5" ht="25.5">
      <c r="E3371" s="495">
        <v>3187</v>
      </c>
    </row>
    <row r="3372" spans="5:5" ht="25.5">
      <c r="E3372" s="495">
        <v>3188</v>
      </c>
    </row>
    <row r="3373" spans="5:5" ht="25.5">
      <c r="E3373" s="495">
        <v>3189</v>
      </c>
    </row>
    <row r="3374" spans="5:5" ht="25.5">
      <c r="E3374" s="495">
        <v>3190</v>
      </c>
    </row>
    <row r="3375" spans="5:5" ht="25.5">
      <c r="E3375" s="495">
        <v>3191</v>
      </c>
    </row>
    <row r="3376" spans="5:5" ht="25.5">
      <c r="E3376" s="495">
        <v>3192</v>
      </c>
    </row>
    <row r="3377" spans="5:5" ht="25.5">
      <c r="E3377" s="495">
        <v>3193</v>
      </c>
    </row>
    <row r="3378" spans="5:5" ht="25.5">
      <c r="E3378" s="495">
        <v>3194</v>
      </c>
    </row>
    <row r="3379" spans="5:5" ht="25.5">
      <c r="E3379" s="495">
        <v>3195</v>
      </c>
    </row>
    <row r="3380" spans="5:5" ht="25.5">
      <c r="E3380" s="495">
        <v>3196</v>
      </c>
    </row>
    <row r="3381" spans="5:5" ht="25.5">
      <c r="E3381" s="495">
        <v>3197</v>
      </c>
    </row>
    <row r="3382" spans="5:5" ht="25.5">
      <c r="E3382" s="495">
        <v>3198</v>
      </c>
    </row>
    <row r="3383" spans="5:5" ht="25.5">
      <c r="E3383" s="495">
        <v>3199</v>
      </c>
    </row>
    <row r="3384" spans="5:5" ht="25.5">
      <c r="E3384" s="495">
        <v>3200</v>
      </c>
    </row>
    <row r="3385" spans="5:5" ht="25.5">
      <c r="E3385" s="495">
        <v>3201</v>
      </c>
    </row>
    <row r="3386" spans="5:5" ht="25.5">
      <c r="E3386" s="495">
        <v>3202</v>
      </c>
    </row>
    <row r="3387" spans="5:5" ht="25.5">
      <c r="E3387" s="495">
        <v>3203</v>
      </c>
    </row>
    <row r="3388" spans="5:5" ht="25.5">
      <c r="E3388" s="495">
        <v>3204</v>
      </c>
    </row>
    <row r="3389" spans="5:5" ht="25.5">
      <c r="E3389" s="495">
        <v>3205</v>
      </c>
    </row>
    <row r="3390" spans="5:5" ht="25.5">
      <c r="E3390" s="495">
        <v>3206</v>
      </c>
    </row>
    <row r="3391" spans="5:5" ht="25.5">
      <c r="E3391" s="495">
        <v>3207</v>
      </c>
    </row>
    <row r="3392" spans="5:5" ht="25.5">
      <c r="E3392" s="495">
        <v>3208</v>
      </c>
    </row>
    <row r="3393" spans="5:5" ht="25.5">
      <c r="E3393" s="495">
        <v>3209</v>
      </c>
    </row>
    <row r="3394" spans="5:5" ht="25.5">
      <c r="E3394" s="495">
        <v>3210</v>
      </c>
    </row>
    <row r="3395" spans="5:5" ht="25.5">
      <c r="E3395" s="495">
        <v>3211</v>
      </c>
    </row>
    <row r="3396" spans="5:5" ht="25.5">
      <c r="E3396" s="495">
        <v>3212</v>
      </c>
    </row>
    <row r="3397" spans="5:5" ht="25.5">
      <c r="E3397" s="495">
        <v>3213</v>
      </c>
    </row>
    <row r="3398" spans="5:5" ht="25.5">
      <c r="E3398" s="495">
        <v>3214</v>
      </c>
    </row>
    <row r="3399" spans="5:5" ht="25.5">
      <c r="E3399" s="495">
        <v>3215</v>
      </c>
    </row>
    <row r="3400" spans="5:5" ht="25.5">
      <c r="E3400" s="495">
        <v>3216</v>
      </c>
    </row>
    <row r="3401" spans="5:5" ht="25.5">
      <c r="E3401" s="495">
        <v>3217</v>
      </c>
    </row>
    <row r="3402" spans="5:5" ht="25.5">
      <c r="E3402" s="495">
        <v>3218</v>
      </c>
    </row>
    <row r="3403" spans="5:5" ht="25.5">
      <c r="E3403" s="495">
        <v>3219</v>
      </c>
    </row>
    <row r="3404" spans="5:5" ht="25.5">
      <c r="E3404" s="495">
        <v>3220</v>
      </c>
    </row>
    <row r="3405" spans="5:5" ht="25.5">
      <c r="E3405" s="495">
        <v>3221</v>
      </c>
    </row>
    <row r="3406" spans="5:5" ht="25.5">
      <c r="E3406" s="495">
        <v>3222</v>
      </c>
    </row>
    <row r="3407" spans="5:5" ht="25.5">
      <c r="E3407" s="495">
        <v>3223</v>
      </c>
    </row>
    <row r="3408" spans="5:5" ht="25.5">
      <c r="E3408" s="495">
        <v>3224</v>
      </c>
    </row>
    <row r="3409" spans="5:5" ht="25.5">
      <c r="E3409" s="495">
        <v>3225</v>
      </c>
    </row>
    <row r="3410" spans="5:5" ht="25.5">
      <c r="E3410" s="495">
        <v>3226</v>
      </c>
    </row>
    <row r="3411" spans="5:5" ht="25.5">
      <c r="E3411" s="495">
        <v>3227</v>
      </c>
    </row>
    <row r="3412" spans="5:5" ht="25.5">
      <c r="E3412" s="495">
        <v>3228</v>
      </c>
    </row>
    <row r="3413" spans="5:5" ht="25.5">
      <c r="E3413" s="495">
        <v>3229</v>
      </c>
    </row>
    <row r="3414" spans="5:5" ht="25.5">
      <c r="E3414" s="495">
        <v>3230</v>
      </c>
    </row>
    <row r="3415" spans="5:5" ht="25.5">
      <c r="E3415" s="495">
        <v>3231</v>
      </c>
    </row>
    <row r="3416" spans="5:5" ht="25.5">
      <c r="E3416" s="495">
        <v>3232</v>
      </c>
    </row>
    <row r="3417" spans="5:5" ht="25.5">
      <c r="E3417" s="495">
        <v>3233</v>
      </c>
    </row>
    <row r="3418" spans="5:5" ht="25.5">
      <c r="E3418" s="495">
        <v>3234</v>
      </c>
    </row>
    <row r="3419" spans="5:5" ht="25.5">
      <c r="E3419" s="495">
        <v>3235</v>
      </c>
    </row>
    <row r="3420" spans="5:5" ht="25.5">
      <c r="E3420" s="495">
        <v>3236</v>
      </c>
    </row>
    <row r="3421" spans="5:5" ht="25.5">
      <c r="E3421" s="495">
        <v>3237</v>
      </c>
    </row>
    <row r="3422" spans="5:5" ht="25.5">
      <c r="E3422" s="495">
        <v>3238</v>
      </c>
    </row>
    <row r="3423" spans="5:5" ht="25.5">
      <c r="E3423" s="495">
        <v>3239</v>
      </c>
    </row>
    <row r="3424" spans="5:5" ht="25.5">
      <c r="E3424" s="495">
        <v>3240</v>
      </c>
    </row>
    <row r="3425" spans="5:5" ht="25.5">
      <c r="E3425" s="495">
        <v>3241</v>
      </c>
    </row>
    <row r="3426" spans="5:5" ht="25.5">
      <c r="E3426" s="495">
        <v>3242</v>
      </c>
    </row>
    <row r="3427" spans="5:5" ht="25.5">
      <c r="E3427" s="495">
        <v>3243</v>
      </c>
    </row>
    <row r="3428" spans="5:5" ht="25.5">
      <c r="E3428" s="495">
        <v>3244</v>
      </c>
    </row>
    <row r="3429" spans="5:5" ht="25.5">
      <c r="E3429" s="495">
        <v>3245</v>
      </c>
    </row>
    <row r="3430" spans="5:5" ht="25.5">
      <c r="E3430" s="495">
        <v>3246</v>
      </c>
    </row>
    <row r="3431" spans="5:5" ht="25.5">
      <c r="E3431" s="495">
        <v>3247</v>
      </c>
    </row>
    <row r="3432" spans="5:5" ht="25.5">
      <c r="E3432" s="495">
        <v>3248</v>
      </c>
    </row>
    <row r="3433" spans="5:5" ht="25.5">
      <c r="E3433" s="495">
        <v>3249</v>
      </c>
    </row>
    <row r="3434" spans="5:5" ht="25.5">
      <c r="E3434" s="495">
        <v>3250</v>
      </c>
    </row>
    <row r="3435" spans="5:5" ht="25.5">
      <c r="E3435" s="495">
        <v>3251</v>
      </c>
    </row>
    <row r="3436" spans="5:5" ht="25.5">
      <c r="E3436" s="495">
        <v>3252</v>
      </c>
    </row>
    <row r="3437" spans="5:5" ht="25.5">
      <c r="E3437" s="495">
        <v>3253</v>
      </c>
    </row>
    <row r="3438" spans="5:5" ht="25.5">
      <c r="E3438" s="495">
        <v>3254</v>
      </c>
    </row>
    <row r="3439" spans="5:5" ht="25.5">
      <c r="E3439" s="495">
        <v>3255</v>
      </c>
    </row>
    <row r="3440" spans="5:5" ht="25.5">
      <c r="E3440" s="495">
        <v>3256</v>
      </c>
    </row>
    <row r="3441" spans="5:5" ht="25.5">
      <c r="E3441" s="495">
        <v>3257</v>
      </c>
    </row>
    <row r="3442" spans="5:5" ht="25.5">
      <c r="E3442" s="495">
        <v>3258</v>
      </c>
    </row>
    <row r="3443" spans="5:5" ht="25.5">
      <c r="E3443" s="495">
        <v>3259</v>
      </c>
    </row>
    <row r="3444" spans="5:5" ht="25.5">
      <c r="E3444" s="495">
        <v>3260</v>
      </c>
    </row>
    <row r="3445" spans="5:5" ht="25.5">
      <c r="E3445" s="495">
        <v>3261</v>
      </c>
    </row>
    <row r="3446" spans="5:5" ht="25.5">
      <c r="E3446" s="495">
        <v>3262</v>
      </c>
    </row>
    <row r="3447" spans="5:5" ht="25.5">
      <c r="E3447" s="495">
        <v>3263</v>
      </c>
    </row>
    <row r="3448" spans="5:5" ht="25.5">
      <c r="E3448" s="495">
        <v>3264</v>
      </c>
    </row>
    <row r="3449" spans="5:5" ht="25.5">
      <c r="E3449" s="495">
        <v>3265</v>
      </c>
    </row>
    <row r="3450" spans="5:5" ht="25.5">
      <c r="E3450" s="495">
        <v>3266</v>
      </c>
    </row>
    <row r="3451" spans="5:5" ht="25.5">
      <c r="E3451" s="495">
        <v>3267</v>
      </c>
    </row>
    <row r="3452" spans="5:5" ht="25.5">
      <c r="E3452" s="495">
        <v>3268</v>
      </c>
    </row>
    <row r="3453" spans="5:5" ht="25.5">
      <c r="E3453" s="495">
        <v>3269</v>
      </c>
    </row>
    <row r="3454" spans="5:5" ht="25.5">
      <c r="E3454" s="495">
        <v>3270</v>
      </c>
    </row>
    <row r="3455" spans="5:5" ht="25.5">
      <c r="E3455" s="495">
        <v>3271</v>
      </c>
    </row>
    <row r="3456" spans="5:5" ht="25.5">
      <c r="E3456" s="495">
        <v>3272</v>
      </c>
    </row>
    <row r="3457" spans="5:5" ht="25.5">
      <c r="E3457" s="495">
        <v>3273</v>
      </c>
    </row>
    <row r="3458" spans="5:5" ht="25.5">
      <c r="E3458" s="495">
        <v>3274</v>
      </c>
    </row>
    <row r="3459" spans="5:5" ht="25.5">
      <c r="E3459" s="495">
        <v>3275</v>
      </c>
    </row>
    <row r="3460" spans="5:5" ht="25.5">
      <c r="E3460" s="495">
        <v>3276</v>
      </c>
    </row>
    <row r="3461" spans="5:5" ht="25.5">
      <c r="E3461" s="495">
        <v>3277</v>
      </c>
    </row>
    <row r="3462" spans="5:5" ht="25.5">
      <c r="E3462" s="495">
        <v>3278</v>
      </c>
    </row>
    <row r="3463" spans="5:5" ht="25.5">
      <c r="E3463" s="495">
        <v>3279</v>
      </c>
    </row>
    <row r="3464" spans="5:5" ht="25.5">
      <c r="E3464" s="495">
        <v>3280</v>
      </c>
    </row>
    <row r="3465" spans="5:5" ht="25.5">
      <c r="E3465" s="495">
        <v>3281</v>
      </c>
    </row>
    <row r="3466" spans="5:5" ht="25.5">
      <c r="E3466" s="495">
        <v>3282</v>
      </c>
    </row>
    <row r="3467" spans="5:5" ht="25.5">
      <c r="E3467" s="495">
        <v>3283</v>
      </c>
    </row>
    <row r="3468" spans="5:5" ht="25.5">
      <c r="E3468" s="495">
        <v>3284</v>
      </c>
    </row>
    <row r="3469" spans="5:5" ht="25.5">
      <c r="E3469" s="495">
        <v>3285</v>
      </c>
    </row>
    <row r="3470" spans="5:5" ht="25.5">
      <c r="E3470" s="495">
        <v>3286</v>
      </c>
    </row>
    <row r="3471" spans="5:5" ht="25.5">
      <c r="E3471" s="495">
        <v>3287</v>
      </c>
    </row>
    <row r="3472" spans="5:5" ht="25.5">
      <c r="E3472" s="495">
        <v>3288</v>
      </c>
    </row>
    <row r="3473" spans="5:5" ht="25.5">
      <c r="E3473" s="495">
        <v>3289</v>
      </c>
    </row>
    <row r="3474" spans="5:5" ht="25.5">
      <c r="E3474" s="495">
        <v>3290</v>
      </c>
    </row>
    <row r="3475" spans="5:5" ht="25.5">
      <c r="E3475" s="495">
        <v>3291</v>
      </c>
    </row>
    <row r="3476" spans="5:5" ht="25.5">
      <c r="E3476" s="495">
        <v>3292</v>
      </c>
    </row>
    <row r="3477" spans="5:5" ht="25.5">
      <c r="E3477" s="495">
        <v>3293</v>
      </c>
    </row>
    <row r="3478" spans="5:5" ht="25.5">
      <c r="E3478" s="495">
        <v>3294</v>
      </c>
    </row>
    <row r="3479" spans="5:5" ht="25.5">
      <c r="E3479" s="495">
        <v>3295</v>
      </c>
    </row>
    <row r="3480" spans="5:5" ht="25.5">
      <c r="E3480" s="495">
        <v>3296</v>
      </c>
    </row>
    <row r="3481" spans="5:5" ht="25.5">
      <c r="E3481" s="495">
        <v>3297</v>
      </c>
    </row>
    <row r="3482" spans="5:5" ht="25.5">
      <c r="E3482" s="495">
        <v>3298</v>
      </c>
    </row>
    <row r="3483" spans="5:5" ht="25.5">
      <c r="E3483" s="495">
        <v>3299</v>
      </c>
    </row>
    <row r="3484" spans="5:5" ht="25.5">
      <c r="E3484" s="495">
        <v>3300</v>
      </c>
    </row>
    <row r="3485" spans="5:5" ht="25.5">
      <c r="E3485" s="495">
        <v>3301</v>
      </c>
    </row>
    <row r="3486" spans="5:5" ht="25.5">
      <c r="E3486" s="495">
        <v>3302</v>
      </c>
    </row>
    <row r="3487" spans="5:5" ht="25.5">
      <c r="E3487" s="495">
        <v>3303</v>
      </c>
    </row>
    <row r="3488" spans="5:5" ht="25.5">
      <c r="E3488" s="495">
        <v>3304</v>
      </c>
    </row>
    <row r="3489" spans="5:5" ht="25.5">
      <c r="E3489" s="495">
        <v>3305</v>
      </c>
    </row>
    <row r="3490" spans="5:5" ht="25.5">
      <c r="E3490" s="495">
        <v>3306</v>
      </c>
    </row>
    <row r="3491" spans="5:5" ht="25.5">
      <c r="E3491" s="495">
        <v>3307</v>
      </c>
    </row>
    <row r="3492" spans="5:5" ht="25.5">
      <c r="E3492" s="495">
        <v>3308</v>
      </c>
    </row>
    <row r="3493" spans="5:5" ht="25.5">
      <c r="E3493" s="495">
        <v>3309</v>
      </c>
    </row>
    <row r="3494" spans="5:5" ht="25.5">
      <c r="E3494" s="495">
        <v>3310</v>
      </c>
    </row>
    <row r="3495" spans="5:5" ht="25.5">
      <c r="E3495" s="495">
        <v>3311</v>
      </c>
    </row>
    <row r="3496" spans="5:5" ht="25.5">
      <c r="E3496" s="495">
        <v>3312</v>
      </c>
    </row>
    <row r="3497" spans="5:5" ht="25.5">
      <c r="E3497" s="495">
        <v>3313</v>
      </c>
    </row>
    <row r="3498" spans="5:5" ht="25.5">
      <c r="E3498" s="495">
        <v>3314</v>
      </c>
    </row>
    <row r="3499" spans="5:5" ht="25.5">
      <c r="E3499" s="495">
        <v>3315</v>
      </c>
    </row>
    <row r="3500" spans="5:5" ht="25.5">
      <c r="E3500" s="495">
        <v>3316</v>
      </c>
    </row>
    <row r="3501" spans="5:5" ht="25.5">
      <c r="E3501" s="495">
        <v>3317</v>
      </c>
    </row>
    <row r="3502" spans="5:5" ht="25.5">
      <c r="E3502" s="495">
        <v>3318</v>
      </c>
    </row>
    <row r="3503" spans="5:5" ht="25.5">
      <c r="E3503" s="495">
        <v>3319</v>
      </c>
    </row>
    <row r="3504" spans="5:5" ht="25.5">
      <c r="E3504" s="495">
        <v>3320</v>
      </c>
    </row>
    <row r="3505" spans="5:5" ht="25.5">
      <c r="E3505" s="495">
        <v>3321</v>
      </c>
    </row>
    <row r="3506" spans="5:5" ht="25.5">
      <c r="E3506" s="495">
        <v>3322</v>
      </c>
    </row>
    <row r="3507" spans="5:5" ht="25.5">
      <c r="E3507" s="495">
        <v>3323</v>
      </c>
    </row>
    <row r="3508" spans="5:5" ht="25.5">
      <c r="E3508" s="495">
        <v>3324</v>
      </c>
    </row>
    <row r="3509" spans="5:5" ht="25.5">
      <c r="E3509" s="495">
        <v>3325</v>
      </c>
    </row>
    <row r="3510" spans="5:5" ht="25.5">
      <c r="E3510" s="495">
        <v>3326</v>
      </c>
    </row>
    <row r="3511" spans="5:5" ht="25.5">
      <c r="E3511" s="495">
        <v>3327</v>
      </c>
    </row>
    <row r="3512" spans="5:5" ht="25.5">
      <c r="E3512" s="495">
        <v>3328</v>
      </c>
    </row>
    <row r="3513" spans="5:5" ht="25.5">
      <c r="E3513" s="495">
        <v>3329</v>
      </c>
    </row>
    <row r="3514" spans="5:5" ht="25.5">
      <c r="E3514" s="495">
        <v>3330</v>
      </c>
    </row>
    <row r="3515" spans="5:5" ht="25.5">
      <c r="E3515" s="495">
        <v>3331</v>
      </c>
    </row>
    <row r="3516" spans="5:5" ht="25.5">
      <c r="E3516" s="495">
        <v>3332</v>
      </c>
    </row>
    <row r="3517" spans="5:5" ht="25.5">
      <c r="E3517" s="495">
        <v>3333</v>
      </c>
    </row>
    <row r="3518" spans="5:5" ht="25.5">
      <c r="E3518" s="495">
        <v>3334</v>
      </c>
    </row>
    <row r="3519" spans="5:5" ht="25.5">
      <c r="E3519" s="495">
        <v>3335</v>
      </c>
    </row>
    <row r="3520" spans="5:5" ht="25.5">
      <c r="E3520" s="495">
        <v>3336</v>
      </c>
    </row>
    <row r="3521" spans="5:5" ht="25.5">
      <c r="E3521" s="495">
        <v>3337</v>
      </c>
    </row>
    <row r="3522" spans="5:5" ht="25.5">
      <c r="E3522" s="495">
        <v>3338</v>
      </c>
    </row>
    <row r="3523" spans="5:5" ht="25.5">
      <c r="E3523" s="495">
        <v>3339</v>
      </c>
    </row>
    <row r="3524" spans="5:5" ht="25.5">
      <c r="E3524" s="495">
        <v>3340</v>
      </c>
    </row>
    <row r="3525" spans="5:5" ht="25.5">
      <c r="E3525" s="495">
        <v>3341</v>
      </c>
    </row>
    <row r="3526" spans="5:5" ht="25.5">
      <c r="E3526" s="495">
        <v>3342</v>
      </c>
    </row>
    <row r="3527" spans="5:5" ht="25.5">
      <c r="E3527" s="495">
        <v>3343</v>
      </c>
    </row>
    <row r="3528" spans="5:5" ht="25.5">
      <c r="E3528" s="495">
        <v>3344</v>
      </c>
    </row>
    <row r="3529" spans="5:5" ht="25.5">
      <c r="E3529" s="495">
        <v>3345</v>
      </c>
    </row>
    <row r="3530" spans="5:5" ht="25.5">
      <c r="E3530" s="495">
        <v>3346</v>
      </c>
    </row>
    <row r="3531" spans="5:5" ht="25.5">
      <c r="E3531" s="495">
        <v>3347</v>
      </c>
    </row>
    <row r="3532" spans="5:5" ht="25.5">
      <c r="E3532" s="495">
        <v>3348</v>
      </c>
    </row>
    <row r="3533" spans="5:5" ht="25.5">
      <c r="E3533" s="495">
        <v>3349</v>
      </c>
    </row>
    <row r="3534" spans="5:5" ht="25.5">
      <c r="E3534" s="495">
        <v>3350</v>
      </c>
    </row>
    <row r="3535" spans="5:5" ht="25.5">
      <c r="E3535" s="495">
        <v>3351</v>
      </c>
    </row>
    <row r="3536" spans="5:5" ht="25.5">
      <c r="E3536" s="495">
        <v>3352</v>
      </c>
    </row>
    <row r="3537" spans="5:5" ht="25.5">
      <c r="E3537" s="495">
        <v>3353</v>
      </c>
    </row>
    <row r="3538" spans="5:5" ht="25.5">
      <c r="E3538" s="495">
        <v>3354</v>
      </c>
    </row>
    <row r="3539" spans="5:5" ht="25.5">
      <c r="E3539" s="495">
        <v>3355</v>
      </c>
    </row>
    <row r="3540" spans="5:5" ht="25.5">
      <c r="E3540" s="495">
        <v>3356</v>
      </c>
    </row>
    <row r="3541" spans="5:5" ht="25.5">
      <c r="E3541" s="495">
        <v>3357</v>
      </c>
    </row>
    <row r="3542" spans="5:5" ht="25.5">
      <c r="E3542" s="495">
        <v>3358</v>
      </c>
    </row>
    <row r="3543" spans="5:5" ht="25.5">
      <c r="E3543" s="495">
        <v>3359</v>
      </c>
    </row>
    <row r="3544" spans="5:5" ht="25.5">
      <c r="E3544" s="495">
        <v>3360</v>
      </c>
    </row>
    <row r="3545" spans="5:5" ht="25.5">
      <c r="E3545" s="495">
        <v>3361</v>
      </c>
    </row>
    <row r="3546" spans="5:5" ht="25.5">
      <c r="E3546" s="495">
        <v>3362</v>
      </c>
    </row>
    <row r="3547" spans="5:5" ht="25.5">
      <c r="E3547" s="495">
        <v>3363</v>
      </c>
    </row>
    <row r="3548" spans="5:5" ht="25.5">
      <c r="E3548" s="495">
        <v>3364</v>
      </c>
    </row>
    <row r="3549" spans="5:5" ht="25.5">
      <c r="E3549" s="495">
        <v>3365</v>
      </c>
    </row>
    <row r="3550" spans="5:5" ht="25.5">
      <c r="E3550" s="495">
        <v>3366</v>
      </c>
    </row>
    <row r="3551" spans="5:5" ht="25.5">
      <c r="E3551" s="495">
        <v>3367</v>
      </c>
    </row>
    <row r="3552" spans="5:5" ht="25.5">
      <c r="E3552" s="495">
        <v>3368</v>
      </c>
    </row>
    <row r="3553" spans="5:5" ht="25.5">
      <c r="E3553" s="495">
        <v>3369</v>
      </c>
    </row>
    <row r="3554" spans="5:5" ht="25.5">
      <c r="E3554" s="495">
        <v>3370</v>
      </c>
    </row>
    <row r="3555" spans="5:5" ht="25.5">
      <c r="E3555" s="495">
        <v>3371</v>
      </c>
    </row>
    <row r="3556" spans="5:5" ht="25.5">
      <c r="E3556" s="495">
        <v>3372</v>
      </c>
    </row>
    <row r="3557" spans="5:5" ht="25.5">
      <c r="E3557" s="495">
        <v>3373</v>
      </c>
    </row>
    <row r="3558" spans="5:5" ht="25.5">
      <c r="E3558" s="495">
        <v>3374</v>
      </c>
    </row>
    <row r="3559" spans="5:5" ht="25.5">
      <c r="E3559" s="495">
        <v>3375</v>
      </c>
    </row>
    <row r="3560" spans="5:5" ht="25.5">
      <c r="E3560" s="495">
        <v>3376</v>
      </c>
    </row>
    <row r="3561" spans="5:5" ht="25.5">
      <c r="E3561" s="495">
        <v>3377</v>
      </c>
    </row>
    <row r="3562" spans="5:5" ht="25.5">
      <c r="E3562" s="495">
        <v>3378</v>
      </c>
    </row>
    <row r="3563" spans="5:5" ht="25.5">
      <c r="E3563" s="495">
        <v>3379</v>
      </c>
    </row>
    <row r="3564" spans="5:5" ht="25.5">
      <c r="E3564" s="495">
        <v>3380</v>
      </c>
    </row>
    <row r="3565" spans="5:5" ht="25.5">
      <c r="E3565" s="495">
        <v>3381</v>
      </c>
    </row>
    <row r="3566" spans="5:5" ht="25.5">
      <c r="E3566" s="495">
        <v>3382</v>
      </c>
    </row>
    <row r="3567" spans="5:5" ht="25.5">
      <c r="E3567" s="495">
        <v>3383</v>
      </c>
    </row>
    <row r="3568" spans="5:5" ht="25.5">
      <c r="E3568" s="495">
        <v>3384</v>
      </c>
    </row>
    <row r="3569" spans="5:5" ht="25.5">
      <c r="E3569" s="495">
        <v>3385</v>
      </c>
    </row>
    <row r="3570" spans="5:5" ht="25.5">
      <c r="E3570" s="495">
        <v>3386</v>
      </c>
    </row>
    <row r="3571" spans="5:5" ht="25.5">
      <c r="E3571" s="495">
        <v>3387</v>
      </c>
    </row>
    <row r="3572" spans="5:5" ht="25.5">
      <c r="E3572" s="495">
        <v>3388</v>
      </c>
    </row>
    <row r="3573" spans="5:5" ht="25.5">
      <c r="E3573" s="495">
        <v>3389</v>
      </c>
    </row>
    <row r="3574" spans="5:5" ht="25.5">
      <c r="E3574" s="495">
        <v>3390</v>
      </c>
    </row>
    <row r="3575" spans="5:5" ht="25.5">
      <c r="E3575" s="495">
        <v>3391</v>
      </c>
    </row>
    <row r="3576" spans="5:5" ht="25.5">
      <c r="E3576" s="495">
        <v>3392</v>
      </c>
    </row>
    <row r="3577" spans="5:5" ht="25.5">
      <c r="E3577" s="495">
        <v>3393</v>
      </c>
    </row>
    <row r="3578" spans="5:5" ht="25.5">
      <c r="E3578" s="495">
        <v>3394</v>
      </c>
    </row>
    <row r="3579" spans="5:5" ht="25.5">
      <c r="E3579" s="495">
        <v>3395</v>
      </c>
    </row>
    <row r="3580" spans="5:5" ht="25.5">
      <c r="E3580" s="495">
        <v>3396</v>
      </c>
    </row>
    <row r="3581" spans="5:5" ht="25.5">
      <c r="E3581" s="495">
        <v>3397</v>
      </c>
    </row>
    <row r="3582" spans="5:5" ht="25.5">
      <c r="E3582" s="495">
        <v>3398</v>
      </c>
    </row>
    <row r="3583" spans="5:5" ht="25.5">
      <c r="E3583" s="495">
        <v>3399</v>
      </c>
    </row>
    <row r="3584" spans="5:5" ht="25.5">
      <c r="E3584" s="495">
        <v>3400</v>
      </c>
    </row>
    <row r="3585" spans="5:5" ht="25.5">
      <c r="E3585" s="495">
        <v>3401</v>
      </c>
    </row>
    <row r="3586" spans="5:5" ht="25.5">
      <c r="E3586" s="495">
        <v>3402</v>
      </c>
    </row>
    <row r="3587" spans="5:5" ht="25.5">
      <c r="E3587" s="495">
        <v>3403</v>
      </c>
    </row>
    <row r="3588" spans="5:5" ht="25.5">
      <c r="E3588" s="495">
        <v>3404</v>
      </c>
    </row>
    <row r="3589" spans="5:5" ht="25.5">
      <c r="E3589" s="495">
        <v>3405</v>
      </c>
    </row>
    <row r="3590" spans="5:5" ht="25.5">
      <c r="E3590" s="495">
        <v>3406</v>
      </c>
    </row>
    <row r="3591" spans="5:5" ht="25.5">
      <c r="E3591" s="495">
        <v>3407</v>
      </c>
    </row>
    <row r="3592" spans="5:5" ht="25.5">
      <c r="E3592" s="495">
        <v>3408</v>
      </c>
    </row>
    <row r="3593" spans="5:5" ht="25.5">
      <c r="E3593" s="495">
        <v>3409</v>
      </c>
    </row>
    <row r="3594" spans="5:5" ht="25.5">
      <c r="E3594" s="495">
        <v>3410</v>
      </c>
    </row>
    <row r="3595" spans="5:5" ht="25.5">
      <c r="E3595" s="495">
        <v>3411</v>
      </c>
    </row>
    <row r="3596" spans="5:5" ht="25.5">
      <c r="E3596" s="495">
        <v>3412</v>
      </c>
    </row>
    <row r="3597" spans="5:5" ht="25.5">
      <c r="E3597" s="495">
        <v>3413</v>
      </c>
    </row>
    <row r="3598" spans="5:5" ht="25.5">
      <c r="E3598" s="495">
        <v>3414</v>
      </c>
    </row>
    <row r="3599" spans="5:5" ht="25.5">
      <c r="E3599" s="495">
        <v>3415</v>
      </c>
    </row>
    <row r="3600" spans="5:5" ht="25.5">
      <c r="E3600" s="495">
        <v>3416</v>
      </c>
    </row>
    <row r="3601" spans="5:5" ht="25.5">
      <c r="E3601" s="495">
        <v>3417</v>
      </c>
    </row>
    <row r="3602" spans="5:5" ht="25.5">
      <c r="E3602" s="495">
        <v>3418</v>
      </c>
    </row>
    <row r="3603" spans="5:5" ht="25.5">
      <c r="E3603" s="495">
        <v>3419</v>
      </c>
    </row>
    <row r="3604" spans="5:5" ht="25.5">
      <c r="E3604" s="495">
        <v>3420</v>
      </c>
    </row>
    <row r="3605" spans="5:5" ht="25.5">
      <c r="E3605" s="495">
        <v>3421</v>
      </c>
    </row>
    <row r="3606" spans="5:5" ht="25.5">
      <c r="E3606" s="495">
        <v>3422</v>
      </c>
    </row>
    <row r="3607" spans="5:5" ht="25.5">
      <c r="E3607" s="495">
        <v>3423</v>
      </c>
    </row>
    <row r="3608" spans="5:5" ht="25.5">
      <c r="E3608" s="495">
        <v>3424</v>
      </c>
    </row>
    <row r="3609" spans="5:5" ht="25.5">
      <c r="E3609" s="495">
        <v>3425</v>
      </c>
    </row>
    <row r="3610" spans="5:5" ht="25.5">
      <c r="E3610" s="495">
        <v>3426</v>
      </c>
    </row>
    <row r="3611" spans="5:5" ht="25.5">
      <c r="E3611" s="495">
        <v>3427</v>
      </c>
    </row>
    <row r="3612" spans="5:5" ht="25.5">
      <c r="E3612" s="495">
        <v>3428</v>
      </c>
    </row>
    <row r="3613" spans="5:5" ht="25.5">
      <c r="E3613" s="495">
        <v>3429</v>
      </c>
    </row>
    <row r="3614" spans="5:5" ht="25.5">
      <c r="E3614" s="495">
        <v>3430</v>
      </c>
    </row>
    <row r="3615" spans="5:5" ht="25.5">
      <c r="E3615" s="495">
        <v>3431</v>
      </c>
    </row>
    <row r="3616" spans="5:5" ht="25.5">
      <c r="E3616" s="495">
        <v>3432</v>
      </c>
    </row>
    <row r="3617" spans="5:5" ht="25.5">
      <c r="E3617" s="495">
        <v>3433</v>
      </c>
    </row>
    <row r="3618" spans="5:5" ht="25.5">
      <c r="E3618" s="495">
        <v>3434</v>
      </c>
    </row>
    <row r="3619" spans="5:5" ht="25.5">
      <c r="E3619" s="495">
        <v>3435</v>
      </c>
    </row>
    <row r="3620" spans="5:5" ht="25.5">
      <c r="E3620" s="495">
        <v>3436</v>
      </c>
    </row>
    <row r="3621" spans="5:5" ht="25.5">
      <c r="E3621" s="495">
        <v>3437</v>
      </c>
    </row>
    <row r="3622" spans="5:5" ht="25.5">
      <c r="E3622" s="495">
        <v>3438</v>
      </c>
    </row>
    <row r="3623" spans="5:5" ht="25.5">
      <c r="E3623" s="495">
        <v>3439</v>
      </c>
    </row>
    <row r="3624" spans="5:5" ht="25.5">
      <c r="E3624" s="495">
        <v>3440</v>
      </c>
    </row>
    <row r="3625" spans="5:5" ht="25.5">
      <c r="E3625" s="495">
        <v>3441</v>
      </c>
    </row>
    <row r="3626" spans="5:5" ht="25.5">
      <c r="E3626" s="495">
        <v>3442</v>
      </c>
    </row>
    <row r="3627" spans="5:5" ht="25.5">
      <c r="E3627" s="495">
        <v>3443</v>
      </c>
    </row>
    <row r="3628" spans="5:5" ht="25.5">
      <c r="E3628" s="495">
        <v>3444</v>
      </c>
    </row>
    <row r="3629" spans="5:5" ht="25.5">
      <c r="E3629" s="495">
        <v>3445</v>
      </c>
    </row>
    <row r="3630" spans="5:5" ht="25.5">
      <c r="E3630" s="495">
        <v>3446</v>
      </c>
    </row>
    <row r="3631" spans="5:5" ht="25.5">
      <c r="E3631" s="495">
        <v>3447</v>
      </c>
    </row>
    <row r="3632" spans="5:5" ht="25.5">
      <c r="E3632" s="495">
        <v>3448</v>
      </c>
    </row>
    <row r="3633" spans="5:5" ht="25.5">
      <c r="E3633" s="495">
        <v>3449</v>
      </c>
    </row>
    <row r="3634" spans="5:5" ht="25.5">
      <c r="E3634" s="495">
        <v>3450</v>
      </c>
    </row>
    <row r="3635" spans="5:5" ht="25.5">
      <c r="E3635" s="495">
        <v>3451</v>
      </c>
    </row>
    <row r="3636" spans="5:5" ht="25.5">
      <c r="E3636" s="495">
        <v>3452</v>
      </c>
    </row>
    <row r="3637" spans="5:5" ht="25.5">
      <c r="E3637" s="495">
        <v>3453</v>
      </c>
    </row>
    <row r="3638" spans="5:5" ht="25.5">
      <c r="E3638" s="495">
        <v>3454</v>
      </c>
    </row>
    <row r="3639" spans="5:5" ht="25.5">
      <c r="E3639" s="495">
        <v>3455</v>
      </c>
    </row>
    <row r="3640" spans="5:5" ht="25.5">
      <c r="E3640" s="495">
        <v>3456</v>
      </c>
    </row>
    <row r="3641" spans="5:5" ht="25.5">
      <c r="E3641" s="495">
        <v>3457</v>
      </c>
    </row>
    <row r="3642" spans="5:5" ht="25.5">
      <c r="E3642" s="495">
        <v>3458</v>
      </c>
    </row>
    <row r="3643" spans="5:5" ht="25.5">
      <c r="E3643" s="495">
        <v>3459</v>
      </c>
    </row>
    <row r="3644" spans="5:5" ht="25.5">
      <c r="E3644" s="495">
        <v>3460</v>
      </c>
    </row>
    <row r="3645" spans="5:5" ht="25.5">
      <c r="E3645" s="495">
        <v>3461</v>
      </c>
    </row>
    <row r="3646" spans="5:5" ht="25.5">
      <c r="E3646" s="495">
        <v>3462</v>
      </c>
    </row>
    <row r="3647" spans="5:5" ht="25.5">
      <c r="E3647" s="495">
        <v>3463</v>
      </c>
    </row>
    <row r="3648" spans="5:5" ht="25.5">
      <c r="E3648" s="495">
        <v>3464</v>
      </c>
    </row>
    <row r="3649" spans="5:5" ht="25.5">
      <c r="E3649" s="495">
        <v>3465</v>
      </c>
    </row>
    <row r="3650" spans="5:5" ht="25.5">
      <c r="E3650" s="495">
        <v>3466</v>
      </c>
    </row>
    <row r="3651" spans="5:5" ht="25.5">
      <c r="E3651" s="495">
        <v>3467</v>
      </c>
    </row>
    <row r="3652" spans="5:5" ht="25.5">
      <c r="E3652" s="495">
        <v>3468</v>
      </c>
    </row>
    <row r="3653" spans="5:5" ht="25.5">
      <c r="E3653" s="495">
        <v>3469</v>
      </c>
    </row>
    <row r="3654" spans="5:5" ht="25.5">
      <c r="E3654" s="495">
        <v>3470</v>
      </c>
    </row>
    <row r="3655" spans="5:5" ht="25.5">
      <c r="E3655" s="495">
        <v>3471</v>
      </c>
    </row>
    <row r="3656" spans="5:5" ht="25.5">
      <c r="E3656" s="495">
        <v>3472</v>
      </c>
    </row>
    <row r="3657" spans="5:5" ht="25.5">
      <c r="E3657" s="495">
        <v>3473</v>
      </c>
    </row>
    <row r="3658" spans="5:5" ht="25.5">
      <c r="E3658" s="495">
        <v>3474</v>
      </c>
    </row>
    <row r="3659" spans="5:5" ht="25.5">
      <c r="E3659" s="495">
        <v>3475</v>
      </c>
    </row>
    <row r="3660" spans="5:5" ht="25.5">
      <c r="E3660" s="495">
        <v>3476</v>
      </c>
    </row>
    <row r="3661" spans="5:5" ht="25.5">
      <c r="E3661" s="495">
        <v>3477</v>
      </c>
    </row>
    <row r="3662" spans="5:5" ht="25.5">
      <c r="E3662" s="495">
        <v>3478</v>
      </c>
    </row>
    <row r="3663" spans="5:5" ht="25.5">
      <c r="E3663" s="495">
        <v>3479</v>
      </c>
    </row>
    <row r="3664" spans="5:5" ht="25.5">
      <c r="E3664" s="495">
        <v>3480</v>
      </c>
    </row>
    <row r="3665" spans="5:5" ht="25.5">
      <c r="E3665" s="495">
        <v>3481</v>
      </c>
    </row>
    <row r="3666" spans="5:5" ht="25.5">
      <c r="E3666" s="495">
        <v>3482</v>
      </c>
    </row>
    <row r="3667" spans="5:5" ht="25.5">
      <c r="E3667" s="495">
        <v>3483</v>
      </c>
    </row>
    <row r="3668" spans="5:5" ht="25.5">
      <c r="E3668" s="495">
        <v>3484</v>
      </c>
    </row>
    <row r="3669" spans="5:5" ht="25.5">
      <c r="E3669" s="495">
        <v>3485</v>
      </c>
    </row>
    <row r="3670" spans="5:5" ht="25.5">
      <c r="E3670" s="495">
        <v>3486</v>
      </c>
    </row>
    <row r="3671" spans="5:5" ht="25.5">
      <c r="E3671" s="495">
        <v>3487</v>
      </c>
    </row>
    <row r="3672" spans="5:5" ht="25.5">
      <c r="E3672" s="495">
        <v>3488</v>
      </c>
    </row>
    <row r="3673" spans="5:5" ht="25.5">
      <c r="E3673" s="495">
        <v>3489</v>
      </c>
    </row>
    <row r="3674" spans="5:5" ht="25.5">
      <c r="E3674" s="495">
        <v>3490</v>
      </c>
    </row>
    <row r="3675" spans="5:5" ht="25.5">
      <c r="E3675" s="495">
        <v>3491</v>
      </c>
    </row>
    <row r="3676" spans="5:5" ht="25.5">
      <c r="E3676" s="495">
        <v>3492</v>
      </c>
    </row>
    <row r="3677" spans="5:5" ht="25.5">
      <c r="E3677" s="495">
        <v>3493</v>
      </c>
    </row>
    <row r="3678" spans="5:5" ht="25.5">
      <c r="E3678" s="495">
        <v>3494</v>
      </c>
    </row>
    <row r="3679" spans="5:5" ht="25.5">
      <c r="E3679" s="495">
        <v>3495</v>
      </c>
    </row>
    <row r="3680" spans="5:5" ht="25.5">
      <c r="E3680" s="495">
        <v>3496</v>
      </c>
    </row>
    <row r="3681" spans="5:5" ht="25.5">
      <c r="E3681" s="495">
        <v>3497</v>
      </c>
    </row>
    <row r="3682" spans="5:5" ht="25.5">
      <c r="E3682" s="495">
        <v>3498</v>
      </c>
    </row>
    <row r="3683" spans="5:5" ht="25.5">
      <c r="E3683" s="495">
        <v>3499</v>
      </c>
    </row>
    <row r="3684" spans="5:5" ht="25.5">
      <c r="E3684" s="495">
        <v>3500</v>
      </c>
    </row>
    <row r="3685" spans="5:5" ht="25.5">
      <c r="E3685" s="495">
        <v>3501</v>
      </c>
    </row>
    <row r="3686" spans="5:5" ht="25.5">
      <c r="E3686" s="495">
        <v>3502</v>
      </c>
    </row>
    <row r="3687" spans="5:5" ht="25.5">
      <c r="E3687" s="495">
        <v>3503</v>
      </c>
    </row>
    <row r="3688" spans="5:5" ht="25.5">
      <c r="E3688" s="495">
        <v>3504</v>
      </c>
    </row>
    <row r="3689" spans="5:5" ht="25.5">
      <c r="E3689" s="495">
        <v>3505</v>
      </c>
    </row>
    <row r="3690" spans="5:5" ht="25.5">
      <c r="E3690" s="495">
        <v>3506</v>
      </c>
    </row>
    <row r="3691" spans="5:5" ht="25.5">
      <c r="E3691" s="495">
        <v>3507</v>
      </c>
    </row>
    <row r="3692" spans="5:5" ht="25.5">
      <c r="E3692" s="495">
        <v>3508</v>
      </c>
    </row>
    <row r="3693" spans="5:5" ht="25.5">
      <c r="E3693" s="495">
        <v>3509</v>
      </c>
    </row>
    <row r="3694" spans="5:5" ht="25.5">
      <c r="E3694" s="495">
        <v>3510</v>
      </c>
    </row>
    <row r="3695" spans="5:5" ht="25.5">
      <c r="E3695" s="495">
        <v>3511</v>
      </c>
    </row>
    <row r="3696" spans="5:5" ht="25.5">
      <c r="E3696" s="495">
        <v>3512</v>
      </c>
    </row>
    <row r="3697" spans="5:5" ht="25.5">
      <c r="E3697" s="495">
        <v>3513</v>
      </c>
    </row>
    <row r="3698" spans="5:5" ht="25.5">
      <c r="E3698" s="495">
        <v>3514</v>
      </c>
    </row>
    <row r="3699" spans="5:5" ht="25.5">
      <c r="E3699" s="495">
        <v>3515</v>
      </c>
    </row>
    <row r="3700" spans="5:5" ht="25.5">
      <c r="E3700" s="495">
        <v>3516</v>
      </c>
    </row>
    <row r="3701" spans="5:5" ht="25.5">
      <c r="E3701" s="495">
        <v>3517</v>
      </c>
    </row>
    <row r="3702" spans="5:5" ht="25.5">
      <c r="E3702" s="495">
        <v>3518</v>
      </c>
    </row>
    <row r="3703" spans="5:5" ht="25.5">
      <c r="E3703" s="495">
        <v>3519</v>
      </c>
    </row>
    <row r="3704" spans="5:5" ht="25.5">
      <c r="E3704" s="495">
        <v>3520</v>
      </c>
    </row>
    <row r="3705" spans="5:5" ht="25.5">
      <c r="E3705" s="495">
        <v>3521</v>
      </c>
    </row>
    <row r="3706" spans="5:5" ht="25.5">
      <c r="E3706" s="495">
        <v>3522</v>
      </c>
    </row>
    <row r="3707" spans="5:5" ht="25.5">
      <c r="E3707" s="495">
        <v>3523</v>
      </c>
    </row>
    <row r="3708" spans="5:5" ht="25.5">
      <c r="E3708" s="495">
        <v>3524</v>
      </c>
    </row>
    <row r="3709" spans="5:5" ht="25.5">
      <c r="E3709" s="495">
        <v>3525</v>
      </c>
    </row>
    <row r="3710" spans="5:5" ht="25.5">
      <c r="E3710" s="495">
        <v>3526</v>
      </c>
    </row>
    <row r="3711" spans="5:5" ht="25.5">
      <c r="E3711" s="495">
        <v>3527</v>
      </c>
    </row>
    <row r="3712" spans="5:5" ht="25.5">
      <c r="E3712" s="495">
        <v>3528</v>
      </c>
    </row>
    <row r="3713" spans="5:5" ht="25.5">
      <c r="E3713" s="495">
        <v>3529</v>
      </c>
    </row>
    <row r="3714" spans="5:5" ht="25.5">
      <c r="E3714" s="495">
        <v>3530</v>
      </c>
    </row>
    <row r="3715" spans="5:5" ht="25.5">
      <c r="E3715" s="495">
        <v>3531</v>
      </c>
    </row>
    <row r="3716" spans="5:5" ht="25.5">
      <c r="E3716" s="495">
        <v>3532</v>
      </c>
    </row>
    <row r="3717" spans="5:5" ht="25.5">
      <c r="E3717" s="495">
        <v>3533</v>
      </c>
    </row>
    <row r="3718" spans="5:5" ht="25.5">
      <c r="E3718" s="495">
        <v>3534</v>
      </c>
    </row>
    <row r="3719" spans="5:5" ht="25.5">
      <c r="E3719" s="495">
        <v>3535</v>
      </c>
    </row>
    <row r="3720" spans="5:5" ht="25.5">
      <c r="E3720" s="495">
        <v>3536</v>
      </c>
    </row>
    <row r="3721" spans="5:5" ht="25.5">
      <c r="E3721" s="495">
        <v>3537</v>
      </c>
    </row>
    <row r="3722" spans="5:5" ht="25.5">
      <c r="E3722" s="495">
        <v>3538</v>
      </c>
    </row>
    <row r="3723" spans="5:5" ht="25.5">
      <c r="E3723" s="495">
        <v>3539</v>
      </c>
    </row>
    <row r="3724" spans="5:5" ht="25.5">
      <c r="E3724" s="495">
        <v>3540</v>
      </c>
    </row>
    <row r="3725" spans="5:5" ht="25.5">
      <c r="E3725" s="495">
        <v>3541</v>
      </c>
    </row>
    <row r="3726" spans="5:5" ht="25.5">
      <c r="E3726" s="495">
        <v>3542</v>
      </c>
    </row>
    <row r="3727" spans="5:5" ht="25.5">
      <c r="E3727" s="495">
        <v>3543</v>
      </c>
    </row>
    <row r="3728" spans="5:5" ht="25.5">
      <c r="E3728" s="495">
        <v>3544</v>
      </c>
    </row>
    <row r="3729" spans="5:5" ht="25.5">
      <c r="E3729" s="495">
        <v>3545</v>
      </c>
    </row>
    <row r="3730" spans="5:5" ht="25.5">
      <c r="E3730" s="495">
        <v>3546</v>
      </c>
    </row>
    <row r="3731" spans="5:5" ht="25.5">
      <c r="E3731" s="495">
        <v>3547</v>
      </c>
    </row>
    <row r="3732" spans="5:5" ht="25.5">
      <c r="E3732" s="495">
        <v>3548</v>
      </c>
    </row>
    <row r="3733" spans="5:5" ht="25.5">
      <c r="E3733" s="495">
        <v>3549</v>
      </c>
    </row>
    <row r="3734" spans="5:5" ht="25.5">
      <c r="E3734" s="495">
        <v>3550</v>
      </c>
    </row>
    <row r="3735" spans="5:5" ht="25.5">
      <c r="E3735" s="495">
        <v>3551</v>
      </c>
    </row>
    <row r="3736" spans="5:5" ht="25.5">
      <c r="E3736" s="495">
        <v>3552</v>
      </c>
    </row>
    <row r="3737" spans="5:5" ht="25.5">
      <c r="E3737" s="495">
        <v>3553</v>
      </c>
    </row>
    <row r="3738" spans="5:5" ht="25.5">
      <c r="E3738" s="495">
        <v>3554</v>
      </c>
    </row>
    <row r="3739" spans="5:5" ht="25.5">
      <c r="E3739" s="495">
        <v>3555</v>
      </c>
    </row>
    <row r="3740" spans="5:5" ht="25.5">
      <c r="E3740" s="495">
        <v>3556</v>
      </c>
    </row>
    <row r="3741" spans="5:5" ht="25.5">
      <c r="E3741" s="495">
        <v>3557</v>
      </c>
    </row>
    <row r="3742" spans="5:5" ht="25.5">
      <c r="E3742" s="495">
        <v>3558</v>
      </c>
    </row>
    <row r="3743" spans="5:5" ht="25.5">
      <c r="E3743" s="495">
        <v>3559</v>
      </c>
    </row>
    <row r="3744" spans="5:5" ht="25.5">
      <c r="E3744" s="495">
        <v>3560</v>
      </c>
    </row>
    <row r="3745" spans="5:5" ht="25.5">
      <c r="E3745" s="495">
        <v>3561</v>
      </c>
    </row>
    <row r="3746" spans="5:5" ht="25.5">
      <c r="E3746" s="495">
        <v>3562</v>
      </c>
    </row>
    <row r="3747" spans="5:5" ht="25.5">
      <c r="E3747" s="495">
        <v>3563</v>
      </c>
    </row>
    <row r="3748" spans="5:5" ht="25.5">
      <c r="E3748" s="495">
        <v>3564</v>
      </c>
    </row>
    <row r="3749" spans="5:5" ht="25.5">
      <c r="E3749" s="495">
        <v>3565</v>
      </c>
    </row>
    <row r="3750" spans="5:5" ht="25.5">
      <c r="E3750" s="495">
        <v>3566</v>
      </c>
    </row>
    <row r="3751" spans="5:5" ht="25.5">
      <c r="E3751" s="495">
        <v>3567</v>
      </c>
    </row>
    <row r="3752" spans="5:5" ht="25.5">
      <c r="E3752" s="495">
        <v>3568</v>
      </c>
    </row>
    <row r="3753" spans="5:5" ht="25.5">
      <c r="E3753" s="495">
        <v>3569</v>
      </c>
    </row>
    <row r="3754" spans="5:5" ht="25.5">
      <c r="E3754" s="495">
        <v>3570</v>
      </c>
    </row>
    <row r="3755" spans="5:5" ht="25.5">
      <c r="E3755" s="495">
        <v>3571</v>
      </c>
    </row>
    <row r="3756" spans="5:5" ht="25.5">
      <c r="E3756" s="495">
        <v>3572</v>
      </c>
    </row>
    <row r="3757" spans="5:5" ht="25.5">
      <c r="E3757" s="495">
        <v>3573</v>
      </c>
    </row>
    <row r="3758" spans="5:5" ht="25.5">
      <c r="E3758" s="495">
        <v>3574</v>
      </c>
    </row>
    <row r="3759" spans="5:5" ht="25.5">
      <c r="E3759" s="495">
        <v>3575</v>
      </c>
    </row>
    <row r="3760" spans="5:5" ht="25.5">
      <c r="E3760" s="495">
        <v>3576</v>
      </c>
    </row>
    <row r="3761" spans="5:5" ht="25.5">
      <c r="E3761" s="495">
        <v>3577</v>
      </c>
    </row>
    <row r="3762" spans="5:5" ht="25.5">
      <c r="E3762" s="495">
        <v>3578</v>
      </c>
    </row>
    <row r="3763" spans="5:5" ht="25.5">
      <c r="E3763" s="495">
        <v>3579</v>
      </c>
    </row>
    <row r="3764" spans="5:5" ht="25.5">
      <c r="E3764" s="495">
        <v>3580</v>
      </c>
    </row>
    <row r="3765" spans="5:5" ht="25.5">
      <c r="E3765" s="495">
        <v>3581</v>
      </c>
    </row>
    <row r="3766" spans="5:5" ht="25.5">
      <c r="E3766" s="495">
        <v>3582</v>
      </c>
    </row>
    <row r="3767" spans="5:5" ht="25.5">
      <c r="E3767" s="495">
        <v>3583</v>
      </c>
    </row>
    <row r="3768" spans="5:5" ht="25.5">
      <c r="E3768" s="495">
        <v>3584</v>
      </c>
    </row>
    <row r="3769" spans="5:5" ht="25.5">
      <c r="E3769" s="495">
        <v>3585</v>
      </c>
    </row>
    <row r="3770" spans="5:5" ht="25.5">
      <c r="E3770" s="495">
        <v>3586</v>
      </c>
    </row>
    <row r="3771" spans="5:5" ht="25.5">
      <c r="E3771" s="495">
        <v>3587</v>
      </c>
    </row>
    <row r="3772" spans="5:5" ht="25.5">
      <c r="E3772" s="495">
        <v>3588</v>
      </c>
    </row>
    <row r="3773" spans="5:5" ht="25.5">
      <c r="E3773" s="495">
        <v>3589</v>
      </c>
    </row>
    <row r="3774" spans="5:5" ht="25.5">
      <c r="E3774" s="495">
        <v>3590</v>
      </c>
    </row>
    <row r="3775" spans="5:5" ht="25.5">
      <c r="E3775" s="495">
        <v>3591</v>
      </c>
    </row>
    <row r="3776" spans="5:5" ht="25.5">
      <c r="E3776" s="495">
        <v>3592</v>
      </c>
    </row>
    <row r="3777" spans="5:5" ht="25.5">
      <c r="E3777" s="495">
        <v>3593</v>
      </c>
    </row>
    <row r="3778" spans="5:5" ht="25.5">
      <c r="E3778" s="495">
        <v>3594</v>
      </c>
    </row>
    <row r="3779" spans="5:5" ht="25.5">
      <c r="E3779" s="495">
        <v>3595</v>
      </c>
    </row>
    <row r="3780" spans="5:5" ht="25.5">
      <c r="E3780" s="495">
        <v>3596</v>
      </c>
    </row>
    <row r="3781" spans="5:5" ht="25.5">
      <c r="E3781" s="495">
        <v>3597</v>
      </c>
    </row>
    <row r="3782" spans="5:5" ht="25.5">
      <c r="E3782" s="495">
        <v>3598</v>
      </c>
    </row>
    <row r="3783" spans="5:5" ht="25.5">
      <c r="E3783" s="495">
        <v>3599</v>
      </c>
    </row>
    <row r="3784" spans="5:5" ht="25.5">
      <c r="E3784" s="495">
        <v>3600</v>
      </c>
    </row>
    <row r="3785" spans="5:5" ht="25.5">
      <c r="E3785" s="495">
        <v>3601</v>
      </c>
    </row>
    <row r="3786" spans="5:5" ht="25.5">
      <c r="E3786" s="495">
        <v>3602</v>
      </c>
    </row>
    <row r="3787" spans="5:5" ht="25.5">
      <c r="E3787" s="495">
        <v>3603</v>
      </c>
    </row>
    <row r="3788" spans="5:5" ht="25.5">
      <c r="E3788" s="495">
        <v>3604</v>
      </c>
    </row>
    <row r="3789" spans="5:5" ht="25.5">
      <c r="E3789" s="495">
        <v>3605</v>
      </c>
    </row>
    <row r="3790" spans="5:5" ht="25.5">
      <c r="E3790" s="495">
        <v>3606</v>
      </c>
    </row>
    <row r="3791" spans="5:5" ht="25.5">
      <c r="E3791" s="495">
        <v>3607</v>
      </c>
    </row>
    <row r="3792" spans="5:5" ht="25.5">
      <c r="E3792" s="495">
        <v>3608</v>
      </c>
    </row>
    <row r="3793" spans="5:5" ht="25.5">
      <c r="E3793" s="495">
        <v>3609</v>
      </c>
    </row>
    <row r="3794" spans="5:5" ht="25.5">
      <c r="E3794" s="495">
        <v>3610</v>
      </c>
    </row>
    <row r="3795" spans="5:5" ht="25.5">
      <c r="E3795" s="495">
        <v>3611</v>
      </c>
    </row>
    <row r="3796" spans="5:5" ht="25.5">
      <c r="E3796" s="495">
        <v>3612</v>
      </c>
    </row>
    <row r="3797" spans="5:5" ht="25.5">
      <c r="E3797" s="495">
        <v>3613</v>
      </c>
    </row>
    <row r="3798" spans="5:5" ht="25.5">
      <c r="E3798" s="495">
        <v>3614</v>
      </c>
    </row>
    <row r="3799" spans="5:5" ht="25.5">
      <c r="E3799" s="495">
        <v>3615</v>
      </c>
    </row>
    <row r="3800" spans="5:5" ht="25.5">
      <c r="E3800" s="495">
        <v>3616</v>
      </c>
    </row>
    <row r="3801" spans="5:5" ht="25.5">
      <c r="E3801" s="495">
        <v>3617</v>
      </c>
    </row>
    <row r="3802" spans="5:5" ht="25.5">
      <c r="E3802" s="495">
        <v>3618</v>
      </c>
    </row>
    <row r="3803" spans="5:5" ht="25.5">
      <c r="E3803" s="495">
        <v>3619</v>
      </c>
    </row>
    <row r="3804" spans="5:5" ht="25.5">
      <c r="E3804" s="495">
        <v>3620</v>
      </c>
    </row>
    <row r="3805" spans="5:5" ht="25.5">
      <c r="E3805" s="495">
        <v>3621</v>
      </c>
    </row>
    <row r="3806" spans="5:5" ht="25.5">
      <c r="E3806" s="495">
        <v>3622</v>
      </c>
    </row>
    <row r="3807" spans="5:5" ht="25.5">
      <c r="E3807" s="495">
        <v>3623</v>
      </c>
    </row>
    <row r="3808" spans="5:5" ht="25.5">
      <c r="E3808" s="495">
        <v>3624</v>
      </c>
    </row>
    <row r="3809" spans="5:5" ht="25.5">
      <c r="E3809" s="495">
        <v>3625</v>
      </c>
    </row>
    <row r="3810" spans="5:5" ht="25.5">
      <c r="E3810" s="495">
        <v>3626</v>
      </c>
    </row>
    <row r="3811" spans="5:5" ht="25.5">
      <c r="E3811" s="495">
        <v>3627</v>
      </c>
    </row>
    <row r="3812" spans="5:5" ht="25.5">
      <c r="E3812" s="495">
        <v>3628</v>
      </c>
    </row>
    <row r="3813" spans="5:5" ht="25.5">
      <c r="E3813" s="495">
        <v>3629</v>
      </c>
    </row>
    <row r="3814" spans="5:5" ht="25.5">
      <c r="E3814" s="495">
        <v>3630</v>
      </c>
    </row>
    <row r="3815" spans="5:5" ht="25.5">
      <c r="E3815" s="495">
        <v>3631</v>
      </c>
    </row>
    <row r="3816" spans="5:5" ht="25.5">
      <c r="E3816" s="495">
        <v>3632</v>
      </c>
    </row>
    <row r="3817" spans="5:5" ht="25.5">
      <c r="E3817" s="495">
        <v>3633</v>
      </c>
    </row>
    <row r="3818" spans="5:5" ht="25.5">
      <c r="E3818" s="495">
        <v>3634</v>
      </c>
    </row>
    <row r="3819" spans="5:5" ht="25.5">
      <c r="E3819" s="495">
        <v>3635</v>
      </c>
    </row>
    <row r="3820" spans="5:5" ht="25.5">
      <c r="E3820" s="495">
        <v>3636</v>
      </c>
    </row>
    <row r="3821" spans="5:5" ht="25.5">
      <c r="E3821" s="495">
        <v>3637</v>
      </c>
    </row>
    <row r="3822" spans="5:5" ht="25.5">
      <c r="E3822" s="495">
        <v>3638</v>
      </c>
    </row>
    <row r="3823" spans="5:5" ht="25.5">
      <c r="E3823" s="495">
        <v>3639</v>
      </c>
    </row>
    <row r="3824" spans="5:5" ht="25.5">
      <c r="E3824" s="495">
        <v>3640</v>
      </c>
    </row>
    <row r="3825" spans="5:5" ht="25.5">
      <c r="E3825" s="495">
        <v>3641</v>
      </c>
    </row>
    <row r="3826" spans="5:5" ht="25.5">
      <c r="E3826" s="495">
        <v>3642</v>
      </c>
    </row>
    <row r="3827" spans="5:5" ht="25.5">
      <c r="E3827" s="495">
        <v>3643</v>
      </c>
    </row>
    <row r="3828" spans="5:5" ht="25.5">
      <c r="E3828" s="495">
        <v>3644</v>
      </c>
    </row>
    <row r="3829" spans="5:5" ht="25.5">
      <c r="E3829" s="495">
        <v>3645</v>
      </c>
    </row>
    <row r="3830" spans="5:5" ht="25.5">
      <c r="E3830" s="495">
        <v>3646</v>
      </c>
    </row>
    <row r="3831" spans="5:5" ht="25.5">
      <c r="E3831" s="495">
        <v>3647</v>
      </c>
    </row>
    <row r="3832" spans="5:5" ht="25.5">
      <c r="E3832" s="495">
        <v>3648</v>
      </c>
    </row>
    <row r="3833" spans="5:5" ht="25.5">
      <c r="E3833" s="495">
        <v>3649</v>
      </c>
    </row>
    <row r="3834" spans="5:5" ht="25.5">
      <c r="E3834" s="495">
        <v>3650</v>
      </c>
    </row>
    <row r="3835" spans="5:5" ht="25.5">
      <c r="E3835" s="495">
        <v>3651</v>
      </c>
    </row>
    <row r="3836" spans="5:5" ht="25.5">
      <c r="E3836" s="495">
        <v>3652</v>
      </c>
    </row>
    <row r="3837" spans="5:5" ht="25.5">
      <c r="E3837" s="495">
        <v>3653</v>
      </c>
    </row>
    <row r="3838" spans="5:5" ht="25.5">
      <c r="E3838" s="495">
        <v>3654</v>
      </c>
    </row>
    <row r="3839" spans="5:5" ht="25.5">
      <c r="E3839" s="495">
        <v>3655</v>
      </c>
    </row>
    <row r="3840" spans="5:5" ht="25.5">
      <c r="E3840" s="495">
        <v>3656</v>
      </c>
    </row>
    <row r="3841" spans="5:5" ht="25.5">
      <c r="E3841" s="495">
        <v>3657</v>
      </c>
    </row>
    <row r="3842" spans="5:5" ht="25.5">
      <c r="E3842" s="495">
        <v>3658</v>
      </c>
    </row>
    <row r="3843" spans="5:5" ht="25.5">
      <c r="E3843" s="495">
        <v>3659</v>
      </c>
    </row>
    <row r="3844" spans="5:5" ht="25.5">
      <c r="E3844" s="495">
        <v>3660</v>
      </c>
    </row>
    <row r="3845" spans="5:5" ht="25.5">
      <c r="E3845" s="495">
        <v>3661</v>
      </c>
    </row>
    <row r="3846" spans="5:5" ht="25.5">
      <c r="E3846" s="495">
        <v>3662</v>
      </c>
    </row>
    <row r="3847" spans="5:5" ht="25.5">
      <c r="E3847" s="495">
        <v>3663</v>
      </c>
    </row>
    <row r="3848" spans="5:5" ht="25.5">
      <c r="E3848" s="495">
        <v>3664</v>
      </c>
    </row>
    <row r="3849" spans="5:5" ht="25.5">
      <c r="E3849" s="495">
        <v>3665</v>
      </c>
    </row>
    <row r="3850" spans="5:5" ht="25.5">
      <c r="E3850" s="495">
        <v>3666</v>
      </c>
    </row>
    <row r="3851" spans="5:5" ht="25.5">
      <c r="E3851" s="495">
        <v>3667</v>
      </c>
    </row>
    <row r="3852" spans="5:5" ht="25.5">
      <c r="E3852" s="495">
        <v>3668</v>
      </c>
    </row>
    <row r="3853" spans="5:5" ht="25.5">
      <c r="E3853" s="495">
        <v>3669</v>
      </c>
    </row>
    <row r="3854" spans="5:5" ht="25.5">
      <c r="E3854" s="495">
        <v>3670</v>
      </c>
    </row>
    <row r="3855" spans="5:5" ht="25.5">
      <c r="E3855" s="495">
        <v>3671</v>
      </c>
    </row>
    <row r="3856" spans="5:5" ht="25.5">
      <c r="E3856" s="495">
        <v>3672</v>
      </c>
    </row>
    <row r="3857" spans="5:5" ht="25.5">
      <c r="E3857" s="495">
        <v>3673</v>
      </c>
    </row>
    <row r="3858" spans="5:5" ht="25.5">
      <c r="E3858" s="495">
        <v>3674</v>
      </c>
    </row>
    <row r="3859" spans="5:5" ht="25.5">
      <c r="E3859" s="495">
        <v>3675</v>
      </c>
    </row>
    <row r="3860" spans="5:5" ht="25.5">
      <c r="E3860" s="495">
        <v>3676</v>
      </c>
    </row>
    <row r="3861" spans="5:5" ht="25.5">
      <c r="E3861" s="495">
        <v>3677</v>
      </c>
    </row>
    <row r="3862" spans="5:5" ht="25.5">
      <c r="E3862" s="495">
        <v>3678</v>
      </c>
    </row>
    <row r="3863" spans="5:5" ht="25.5">
      <c r="E3863" s="495">
        <v>3679</v>
      </c>
    </row>
    <row r="3864" spans="5:5" ht="25.5">
      <c r="E3864" s="495">
        <v>3680</v>
      </c>
    </row>
    <row r="3865" spans="5:5" ht="25.5">
      <c r="E3865" s="495">
        <v>3681</v>
      </c>
    </row>
    <row r="3866" spans="5:5" ht="25.5">
      <c r="E3866" s="495">
        <v>3682</v>
      </c>
    </row>
    <row r="3867" spans="5:5" ht="25.5">
      <c r="E3867" s="495">
        <v>3683</v>
      </c>
    </row>
    <row r="3868" spans="5:5" ht="25.5">
      <c r="E3868" s="495">
        <v>3684</v>
      </c>
    </row>
    <row r="3869" spans="5:5" ht="25.5">
      <c r="E3869" s="495">
        <v>3685</v>
      </c>
    </row>
    <row r="3870" spans="5:5" ht="25.5">
      <c r="E3870" s="495">
        <v>3686</v>
      </c>
    </row>
    <row r="3871" spans="5:5" ht="25.5">
      <c r="E3871" s="495">
        <v>3687</v>
      </c>
    </row>
    <row r="3872" spans="5:5" ht="25.5">
      <c r="E3872" s="495">
        <v>3688</v>
      </c>
    </row>
    <row r="3873" spans="5:5" ht="25.5">
      <c r="E3873" s="495">
        <v>3689</v>
      </c>
    </row>
    <row r="3874" spans="5:5" ht="25.5">
      <c r="E3874" s="495">
        <v>3690</v>
      </c>
    </row>
    <row r="3875" spans="5:5" ht="25.5">
      <c r="E3875" s="495">
        <v>3691</v>
      </c>
    </row>
    <row r="3876" spans="5:5" ht="25.5">
      <c r="E3876" s="495">
        <v>3692</v>
      </c>
    </row>
    <row r="3877" spans="5:5" ht="25.5">
      <c r="E3877" s="495">
        <v>3693</v>
      </c>
    </row>
    <row r="3878" spans="5:5" ht="25.5">
      <c r="E3878" s="495">
        <v>3694</v>
      </c>
    </row>
    <row r="3879" spans="5:5" ht="25.5">
      <c r="E3879" s="495">
        <v>3695</v>
      </c>
    </row>
    <row r="3880" spans="5:5" ht="25.5">
      <c r="E3880" s="495">
        <v>3696</v>
      </c>
    </row>
    <row r="3881" spans="5:5" ht="25.5">
      <c r="E3881" s="495">
        <v>3697</v>
      </c>
    </row>
    <row r="3882" spans="5:5" ht="25.5">
      <c r="E3882" s="495">
        <v>3698</v>
      </c>
    </row>
    <row r="3883" spans="5:5" ht="25.5">
      <c r="E3883" s="495">
        <v>3699</v>
      </c>
    </row>
    <row r="3884" spans="5:5" ht="25.5">
      <c r="E3884" s="495">
        <v>3700</v>
      </c>
    </row>
    <row r="3885" spans="5:5" ht="25.5">
      <c r="E3885" s="495">
        <v>3701</v>
      </c>
    </row>
    <row r="3886" spans="5:5" ht="25.5">
      <c r="E3886" s="495">
        <v>3702</v>
      </c>
    </row>
    <row r="3887" spans="5:5" ht="25.5">
      <c r="E3887" s="495">
        <v>3703</v>
      </c>
    </row>
    <row r="3888" spans="5:5" ht="25.5">
      <c r="E3888" s="495">
        <v>3704</v>
      </c>
    </row>
    <row r="3889" spans="5:5" ht="25.5">
      <c r="E3889" s="495">
        <v>3705</v>
      </c>
    </row>
    <row r="3890" spans="5:5" ht="25.5">
      <c r="E3890" s="495">
        <v>3706</v>
      </c>
    </row>
    <row r="3891" spans="5:5" ht="25.5">
      <c r="E3891" s="495">
        <v>3707</v>
      </c>
    </row>
    <row r="3892" spans="5:5" ht="25.5">
      <c r="E3892" s="495">
        <v>3708</v>
      </c>
    </row>
    <row r="3893" spans="5:5" ht="25.5">
      <c r="E3893" s="495">
        <v>3709</v>
      </c>
    </row>
    <row r="3894" spans="5:5" ht="25.5">
      <c r="E3894" s="495">
        <v>3710</v>
      </c>
    </row>
    <row r="3895" spans="5:5" ht="25.5">
      <c r="E3895" s="495">
        <v>3711</v>
      </c>
    </row>
    <row r="3896" spans="5:5" ht="25.5">
      <c r="E3896" s="495">
        <v>3712</v>
      </c>
    </row>
    <row r="3897" spans="5:5" ht="25.5">
      <c r="E3897" s="495">
        <v>3713</v>
      </c>
    </row>
    <row r="3898" spans="5:5" ht="25.5">
      <c r="E3898" s="495">
        <v>3714</v>
      </c>
    </row>
    <row r="3899" spans="5:5" ht="25.5">
      <c r="E3899" s="495">
        <v>3715</v>
      </c>
    </row>
    <row r="3900" spans="5:5" ht="25.5">
      <c r="E3900" s="495">
        <v>3716</v>
      </c>
    </row>
    <row r="3901" spans="5:5" ht="25.5">
      <c r="E3901" s="495">
        <v>3717</v>
      </c>
    </row>
    <row r="3902" spans="5:5" ht="25.5">
      <c r="E3902" s="495">
        <v>3718</v>
      </c>
    </row>
    <row r="3903" spans="5:5" ht="25.5">
      <c r="E3903" s="495">
        <v>3719</v>
      </c>
    </row>
    <row r="3904" spans="5:5" ht="25.5">
      <c r="E3904" s="495">
        <v>3720</v>
      </c>
    </row>
    <row r="3905" spans="5:5" ht="25.5">
      <c r="E3905" s="495">
        <v>3721</v>
      </c>
    </row>
    <row r="3906" spans="5:5" ht="25.5">
      <c r="E3906" s="495">
        <v>3722</v>
      </c>
    </row>
    <row r="3907" spans="5:5" ht="25.5">
      <c r="E3907" s="495">
        <v>3723</v>
      </c>
    </row>
    <row r="3908" spans="5:5" ht="25.5">
      <c r="E3908" s="495">
        <v>3724</v>
      </c>
    </row>
    <row r="3909" spans="5:5" ht="25.5">
      <c r="E3909" s="495">
        <v>3725</v>
      </c>
    </row>
    <row r="3910" spans="5:5" ht="25.5">
      <c r="E3910" s="495">
        <v>3726</v>
      </c>
    </row>
    <row r="3911" spans="5:5" ht="25.5">
      <c r="E3911" s="495">
        <v>3727</v>
      </c>
    </row>
    <row r="3912" spans="5:5" ht="25.5">
      <c r="E3912" s="495">
        <v>3728</v>
      </c>
    </row>
    <row r="3913" spans="5:5" ht="25.5">
      <c r="E3913" s="495">
        <v>3729</v>
      </c>
    </row>
    <row r="3914" spans="5:5" ht="25.5">
      <c r="E3914" s="495">
        <v>3730</v>
      </c>
    </row>
    <row r="3915" spans="5:5" ht="25.5">
      <c r="E3915" s="495">
        <v>3731</v>
      </c>
    </row>
    <row r="3916" spans="5:5" ht="25.5">
      <c r="E3916" s="495">
        <v>3732</v>
      </c>
    </row>
    <row r="3917" spans="5:5" ht="25.5">
      <c r="E3917" s="495">
        <v>3733</v>
      </c>
    </row>
    <row r="3918" spans="5:5" ht="25.5">
      <c r="E3918" s="495">
        <v>3734</v>
      </c>
    </row>
    <row r="3919" spans="5:5" ht="25.5">
      <c r="E3919" s="495">
        <v>3735</v>
      </c>
    </row>
    <row r="3920" spans="5:5" ht="25.5">
      <c r="E3920" s="495">
        <v>3736</v>
      </c>
    </row>
    <row r="3921" spans="5:5" ht="25.5">
      <c r="E3921" s="495">
        <v>3737</v>
      </c>
    </row>
    <row r="3922" spans="5:5" ht="25.5">
      <c r="E3922" s="495">
        <v>3738</v>
      </c>
    </row>
    <row r="3923" spans="5:5" ht="25.5">
      <c r="E3923" s="495">
        <v>3739</v>
      </c>
    </row>
    <row r="3924" spans="5:5" ht="25.5">
      <c r="E3924" s="495">
        <v>3740</v>
      </c>
    </row>
    <row r="3925" spans="5:5" ht="25.5">
      <c r="E3925" s="495">
        <v>3741</v>
      </c>
    </row>
    <row r="3926" spans="5:5" ht="25.5">
      <c r="E3926" s="495">
        <v>3742</v>
      </c>
    </row>
    <row r="3927" spans="5:5" ht="25.5">
      <c r="E3927" s="495">
        <v>3743</v>
      </c>
    </row>
    <row r="3928" spans="5:5" ht="25.5">
      <c r="E3928" s="495">
        <v>3744</v>
      </c>
    </row>
    <row r="3929" spans="5:5" ht="25.5">
      <c r="E3929" s="495">
        <v>3745</v>
      </c>
    </row>
    <row r="3930" spans="5:5" ht="25.5">
      <c r="E3930" s="495">
        <v>3746</v>
      </c>
    </row>
    <row r="3931" spans="5:5" ht="25.5">
      <c r="E3931" s="495">
        <v>3747</v>
      </c>
    </row>
    <row r="3932" spans="5:5" ht="25.5">
      <c r="E3932" s="495">
        <v>3748</v>
      </c>
    </row>
    <row r="3933" spans="5:5" ht="25.5">
      <c r="E3933" s="495">
        <v>3749</v>
      </c>
    </row>
    <row r="3934" spans="5:5" ht="25.5">
      <c r="E3934" s="495">
        <v>3750</v>
      </c>
    </row>
    <row r="3935" spans="5:5" ht="25.5">
      <c r="E3935" s="495">
        <v>3751</v>
      </c>
    </row>
    <row r="3936" spans="5:5" ht="25.5">
      <c r="E3936" s="495">
        <v>3752</v>
      </c>
    </row>
    <row r="3937" spans="5:5" ht="25.5">
      <c r="E3937" s="495">
        <v>3753</v>
      </c>
    </row>
    <row r="3938" spans="5:5" ht="25.5">
      <c r="E3938" s="495">
        <v>3754</v>
      </c>
    </row>
    <row r="3939" spans="5:5" ht="25.5">
      <c r="E3939" s="495">
        <v>3755</v>
      </c>
    </row>
    <row r="3940" spans="5:5" ht="25.5">
      <c r="E3940" s="495">
        <v>3756</v>
      </c>
    </row>
    <row r="3941" spans="5:5" ht="25.5">
      <c r="E3941" s="495">
        <v>3757</v>
      </c>
    </row>
    <row r="3942" spans="5:5" ht="25.5">
      <c r="E3942" s="495">
        <v>3758</v>
      </c>
    </row>
    <row r="3943" spans="5:5" ht="25.5">
      <c r="E3943" s="495">
        <v>3759</v>
      </c>
    </row>
    <row r="3944" spans="5:5" ht="25.5">
      <c r="E3944" s="495">
        <v>3760</v>
      </c>
    </row>
    <row r="3945" spans="5:5" ht="25.5">
      <c r="E3945" s="495">
        <v>3761</v>
      </c>
    </row>
    <row r="3946" spans="5:5" ht="25.5">
      <c r="E3946" s="495">
        <v>3762</v>
      </c>
    </row>
    <row r="3947" spans="5:5" ht="25.5">
      <c r="E3947" s="495">
        <v>3763</v>
      </c>
    </row>
    <row r="3948" spans="5:5" ht="25.5">
      <c r="E3948" s="495">
        <v>3764</v>
      </c>
    </row>
    <row r="3949" spans="5:5" ht="25.5">
      <c r="E3949" s="495">
        <v>3765</v>
      </c>
    </row>
    <row r="3950" spans="5:5" ht="25.5">
      <c r="E3950" s="495">
        <v>3766</v>
      </c>
    </row>
    <row r="3951" spans="5:5" ht="25.5">
      <c r="E3951" s="495">
        <v>3767</v>
      </c>
    </row>
    <row r="3952" spans="5:5" ht="25.5">
      <c r="E3952" s="495">
        <v>3768</v>
      </c>
    </row>
    <row r="3953" spans="5:5" ht="25.5">
      <c r="E3953" s="495">
        <v>3769</v>
      </c>
    </row>
    <row r="3954" spans="5:5" ht="25.5">
      <c r="E3954" s="495">
        <v>3770</v>
      </c>
    </row>
    <row r="3955" spans="5:5" ht="25.5">
      <c r="E3955" s="495">
        <v>3771</v>
      </c>
    </row>
    <row r="3956" spans="5:5" ht="25.5">
      <c r="E3956" s="495">
        <v>3772</v>
      </c>
    </row>
    <row r="3957" spans="5:5" ht="25.5">
      <c r="E3957" s="495">
        <v>3773</v>
      </c>
    </row>
    <row r="3958" spans="5:5" ht="25.5">
      <c r="E3958" s="495">
        <v>3774</v>
      </c>
    </row>
    <row r="3959" spans="5:5" ht="25.5">
      <c r="E3959" s="495">
        <v>3775</v>
      </c>
    </row>
    <row r="3960" spans="5:5" ht="25.5">
      <c r="E3960" s="495">
        <v>3776</v>
      </c>
    </row>
    <row r="3961" spans="5:5" ht="25.5">
      <c r="E3961" s="495">
        <v>3777</v>
      </c>
    </row>
    <row r="3962" spans="5:5" ht="25.5">
      <c r="E3962" s="495">
        <v>3778</v>
      </c>
    </row>
    <row r="3963" spans="5:5" ht="25.5">
      <c r="E3963" s="495">
        <v>3779</v>
      </c>
    </row>
    <row r="3964" spans="5:5" ht="25.5">
      <c r="E3964" s="495">
        <v>3780</v>
      </c>
    </row>
    <row r="3965" spans="5:5" ht="25.5">
      <c r="E3965" s="495">
        <v>3781</v>
      </c>
    </row>
    <row r="3966" spans="5:5" ht="25.5">
      <c r="E3966" s="495">
        <v>3782</v>
      </c>
    </row>
    <row r="3967" spans="5:5" ht="25.5">
      <c r="E3967" s="495">
        <v>3783</v>
      </c>
    </row>
    <row r="3968" spans="5:5" ht="25.5">
      <c r="E3968" s="495">
        <v>3784</v>
      </c>
    </row>
    <row r="3969" spans="5:5" ht="25.5">
      <c r="E3969" s="495">
        <v>3785</v>
      </c>
    </row>
    <row r="3970" spans="5:5" ht="25.5">
      <c r="E3970" s="495">
        <v>3786</v>
      </c>
    </row>
    <row r="3971" spans="5:5" ht="25.5">
      <c r="E3971" s="495">
        <v>3787</v>
      </c>
    </row>
    <row r="3972" spans="5:5" ht="25.5">
      <c r="E3972" s="495">
        <v>3788</v>
      </c>
    </row>
    <row r="3973" spans="5:5" ht="25.5">
      <c r="E3973" s="495">
        <v>3789</v>
      </c>
    </row>
    <row r="3974" spans="5:5" ht="25.5">
      <c r="E3974" s="495">
        <v>3790</v>
      </c>
    </row>
    <row r="3975" spans="5:5" ht="25.5">
      <c r="E3975" s="495">
        <v>3791</v>
      </c>
    </row>
    <row r="3976" spans="5:5" ht="25.5">
      <c r="E3976" s="495">
        <v>3792</v>
      </c>
    </row>
    <row r="3977" spans="5:5" ht="25.5">
      <c r="E3977" s="495">
        <v>3793</v>
      </c>
    </row>
    <row r="3978" spans="5:5" ht="25.5">
      <c r="E3978" s="495">
        <v>3794</v>
      </c>
    </row>
    <row r="3979" spans="5:5" ht="25.5">
      <c r="E3979" s="495">
        <v>3795</v>
      </c>
    </row>
    <row r="3980" spans="5:5" ht="25.5">
      <c r="E3980" s="495">
        <v>3796</v>
      </c>
    </row>
    <row r="3981" spans="5:5" ht="25.5">
      <c r="E3981" s="495">
        <v>3797</v>
      </c>
    </row>
    <row r="3982" spans="5:5" ht="25.5">
      <c r="E3982" s="495">
        <v>3798</v>
      </c>
    </row>
    <row r="3983" spans="5:5" ht="25.5">
      <c r="E3983" s="495">
        <v>3799</v>
      </c>
    </row>
    <row r="3984" spans="5:5" ht="25.5">
      <c r="E3984" s="495">
        <v>3800</v>
      </c>
    </row>
    <row r="3985" spans="5:5" ht="25.5">
      <c r="E3985" s="495">
        <v>3801</v>
      </c>
    </row>
    <row r="3986" spans="5:5" ht="25.5">
      <c r="E3986" s="495">
        <v>3802</v>
      </c>
    </row>
    <row r="3987" spans="5:5" ht="25.5">
      <c r="E3987" s="495">
        <v>3803</v>
      </c>
    </row>
    <row r="3988" spans="5:5" ht="25.5">
      <c r="E3988" s="495">
        <v>3804</v>
      </c>
    </row>
    <row r="3989" spans="5:5" ht="25.5">
      <c r="E3989" s="495">
        <v>3805</v>
      </c>
    </row>
    <row r="3990" spans="5:5" ht="25.5">
      <c r="E3990" s="495">
        <v>3806</v>
      </c>
    </row>
    <row r="3991" spans="5:5" ht="25.5">
      <c r="E3991" s="495">
        <v>3807</v>
      </c>
    </row>
    <row r="3992" spans="5:5" ht="25.5">
      <c r="E3992" s="495">
        <v>3808</v>
      </c>
    </row>
    <row r="3993" spans="5:5" ht="25.5">
      <c r="E3993" s="495">
        <v>3809</v>
      </c>
    </row>
    <row r="3994" spans="5:5" ht="25.5">
      <c r="E3994" s="495">
        <v>3810</v>
      </c>
    </row>
    <row r="3995" spans="5:5" ht="25.5">
      <c r="E3995" s="495">
        <v>3811</v>
      </c>
    </row>
    <row r="3996" spans="5:5" ht="25.5">
      <c r="E3996" s="495">
        <v>3812</v>
      </c>
    </row>
    <row r="3997" spans="5:5" ht="25.5">
      <c r="E3997" s="495">
        <v>3813</v>
      </c>
    </row>
    <row r="3998" spans="5:5" ht="25.5">
      <c r="E3998" s="495">
        <v>3814</v>
      </c>
    </row>
    <row r="3999" spans="5:5" ht="25.5">
      <c r="E3999" s="495">
        <v>3815</v>
      </c>
    </row>
    <row r="4000" spans="5:5" ht="25.5">
      <c r="E4000" s="495">
        <v>3816</v>
      </c>
    </row>
    <row r="4001" spans="5:5" ht="25.5">
      <c r="E4001" s="495">
        <v>3817</v>
      </c>
    </row>
    <row r="4002" spans="5:5" ht="25.5">
      <c r="E4002" s="495">
        <v>3818</v>
      </c>
    </row>
    <row r="4003" spans="5:5" ht="25.5">
      <c r="E4003" s="495">
        <v>3819</v>
      </c>
    </row>
    <row r="4004" spans="5:5" ht="25.5">
      <c r="E4004" s="495">
        <v>3820</v>
      </c>
    </row>
    <row r="4005" spans="5:5" ht="25.5">
      <c r="E4005" s="495">
        <v>3821</v>
      </c>
    </row>
    <row r="4006" spans="5:5" ht="25.5">
      <c r="E4006" s="495">
        <v>3822</v>
      </c>
    </row>
    <row r="4007" spans="5:5" ht="25.5">
      <c r="E4007" s="495">
        <v>3823</v>
      </c>
    </row>
    <row r="4008" spans="5:5" ht="25.5">
      <c r="E4008" s="495">
        <v>3824</v>
      </c>
    </row>
    <row r="4009" spans="5:5" ht="25.5">
      <c r="E4009" s="495">
        <v>3825</v>
      </c>
    </row>
    <row r="4010" spans="5:5" ht="25.5">
      <c r="E4010" s="495">
        <v>3826</v>
      </c>
    </row>
    <row r="4011" spans="5:5" ht="25.5">
      <c r="E4011" s="495">
        <v>3827</v>
      </c>
    </row>
    <row r="4012" spans="5:5" ht="25.5">
      <c r="E4012" s="495">
        <v>3828</v>
      </c>
    </row>
    <row r="4013" spans="5:5" ht="25.5">
      <c r="E4013" s="495">
        <v>3829</v>
      </c>
    </row>
    <row r="4014" spans="5:5" ht="25.5">
      <c r="E4014" s="495">
        <v>3830</v>
      </c>
    </row>
    <row r="4015" spans="5:5" ht="25.5">
      <c r="E4015" s="495">
        <v>3831</v>
      </c>
    </row>
    <row r="4016" spans="5:5" ht="25.5">
      <c r="E4016" s="495">
        <v>3832</v>
      </c>
    </row>
    <row r="4017" spans="5:5" ht="25.5">
      <c r="E4017" s="495">
        <v>3833</v>
      </c>
    </row>
    <row r="4018" spans="5:5" ht="25.5">
      <c r="E4018" s="495">
        <v>3834</v>
      </c>
    </row>
    <row r="4019" spans="5:5" ht="25.5">
      <c r="E4019" s="495">
        <v>3835</v>
      </c>
    </row>
    <row r="4020" spans="5:5" ht="25.5">
      <c r="E4020" s="495">
        <v>3836</v>
      </c>
    </row>
    <row r="4021" spans="5:5" ht="25.5">
      <c r="E4021" s="495">
        <v>3837</v>
      </c>
    </row>
    <row r="4022" spans="5:5" ht="25.5">
      <c r="E4022" s="495">
        <v>3838</v>
      </c>
    </row>
    <row r="4023" spans="5:5" ht="25.5">
      <c r="E4023" s="495">
        <v>3839</v>
      </c>
    </row>
    <row r="4024" spans="5:5" ht="25.5">
      <c r="E4024" s="495">
        <v>3840</v>
      </c>
    </row>
    <row r="4025" spans="5:5" ht="25.5">
      <c r="E4025" s="495">
        <v>3841</v>
      </c>
    </row>
    <row r="4026" spans="5:5" ht="25.5">
      <c r="E4026" s="495">
        <v>3842</v>
      </c>
    </row>
    <row r="4027" spans="5:5" ht="25.5">
      <c r="E4027" s="495">
        <v>3843</v>
      </c>
    </row>
    <row r="4028" spans="5:5" ht="25.5">
      <c r="E4028" s="495">
        <v>3844</v>
      </c>
    </row>
    <row r="4029" spans="5:5" ht="25.5">
      <c r="E4029" s="495">
        <v>3845</v>
      </c>
    </row>
    <row r="4030" spans="5:5" ht="25.5">
      <c r="E4030" s="495">
        <v>3846</v>
      </c>
    </row>
    <row r="4031" spans="5:5" ht="25.5">
      <c r="E4031" s="495">
        <v>3847</v>
      </c>
    </row>
    <row r="4032" spans="5:5" ht="25.5">
      <c r="E4032" s="495">
        <v>3848</v>
      </c>
    </row>
    <row r="4033" spans="5:5" ht="25.5">
      <c r="E4033" s="495">
        <v>3849</v>
      </c>
    </row>
    <row r="4034" spans="5:5" ht="25.5">
      <c r="E4034" s="495">
        <v>3850</v>
      </c>
    </row>
    <row r="4035" spans="5:5" ht="25.5">
      <c r="E4035" s="495">
        <v>3851</v>
      </c>
    </row>
    <row r="4036" spans="5:5" ht="25.5">
      <c r="E4036" s="495">
        <v>3852</v>
      </c>
    </row>
    <row r="4037" spans="5:5" ht="25.5">
      <c r="E4037" s="495">
        <v>3853</v>
      </c>
    </row>
    <row r="4038" spans="5:5" ht="25.5">
      <c r="E4038" s="495">
        <v>3854</v>
      </c>
    </row>
    <row r="4039" spans="5:5" ht="25.5">
      <c r="E4039" s="495">
        <v>3855</v>
      </c>
    </row>
    <row r="4040" spans="5:5" ht="25.5">
      <c r="E4040" s="495">
        <v>3856</v>
      </c>
    </row>
    <row r="4041" spans="5:5" ht="25.5">
      <c r="E4041" s="495">
        <v>3857</v>
      </c>
    </row>
    <row r="4042" spans="5:5" ht="25.5">
      <c r="E4042" s="495">
        <v>3858</v>
      </c>
    </row>
    <row r="4043" spans="5:5" ht="25.5">
      <c r="E4043" s="495">
        <v>3859</v>
      </c>
    </row>
    <row r="4044" spans="5:5" ht="25.5">
      <c r="E4044" s="495">
        <v>3860</v>
      </c>
    </row>
    <row r="4045" spans="5:5" ht="25.5">
      <c r="E4045" s="495">
        <v>3861</v>
      </c>
    </row>
    <row r="4046" spans="5:5" ht="25.5">
      <c r="E4046" s="495">
        <v>3862</v>
      </c>
    </row>
    <row r="4047" spans="5:5" ht="25.5">
      <c r="E4047" s="495">
        <v>3863</v>
      </c>
    </row>
    <row r="4048" spans="5:5" ht="25.5">
      <c r="E4048" s="495">
        <v>3864</v>
      </c>
    </row>
    <row r="4049" spans="5:5" ht="25.5">
      <c r="E4049" s="495">
        <v>3865</v>
      </c>
    </row>
    <row r="4050" spans="5:5" ht="25.5">
      <c r="E4050" s="495">
        <v>3866</v>
      </c>
    </row>
    <row r="4051" spans="5:5" ht="25.5">
      <c r="E4051" s="495">
        <v>3867</v>
      </c>
    </row>
    <row r="4052" spans="5:5" ht="25.5">
      <c r="E4052" s="495">
        <v>3868</v>
      </c>
    </row>
    <row r="4053" spans="5:5" ht="25.5">
      <c r="E4053" s="495">
        <v>3869</v>
      </c>
    </row>
    <row r="4054" spans="5:5" ht="25.5">
      <c r="E4054" s="495">
        <v>3870</v>
      </c>
    </row>
    <row r="4055" spans="5:5" ht="25.5">
      <c r="E4055" s="495">
        <v>3871</v>
      </c>
    </row>
    <row r="4056" spans="5:5" ht="25.5">
      <c r="E4056" s="495">
        <v>3872</v>
      </c>
    </row>
    <row r="4057" spans="5:5" ht="25.5">
      <c r="E4057" s="495">
        <v>3873</v>
      </c>
    </row>
    <row r="4058" spans="5:5" ht="25.5">
      <c r="E4058" s="495">
        <v>3874</v>
      </c>
    </row>
    <row r="4059" spans="5:5" ht="25.5">
      <c r="E4059" s="495">
        <v>3875</v>
      </c>
    </row>
    <row r="4060" spans="5:5" ht="25.5">
      <c r="E4060" s="495">
        <v>3876</v>
      </c>
    </row>
    <row r="4061" spans="5:5" ht="25.5">
      <c r="E4061" s="495">
        <v>3877</v>
      </c>
    </row>
    <row r="4062" spans="5:5" ht="25.5">
      <c r="E4062" s="495">
        <v>3878</v>
      </c>
    </row>
    <row r="4063" spans="5:5" ht="25.5">
      <c r="E4063" s="495">
        <v>3879</v>
      </c>
    </row>
    <row r="4064" spans="5:5" ht="25.5">
      <c r="E4064" s="495">
        <v>3880</v>
      </c>
    </row>
    <row r="4065" spans="5:5" ht="25.5">
      <c r="E4065" s="495">
        <v>3881</v>
      </c>
    </row>
    <row r="4066" spans="5:5" ht="25.5">
      <c r="E4066" s="495">
        <v>3882</v>
      </c>
    </row>
    <row r="4067" spans="5:5" ht="25.5">
      <c r="E4067" s="495">
        <v>3883</v>
      </c>
    </row>
    <row r="4068" spans="5:5" ht="25.5">
      <c r="E4068" s="495">
        <v>3884</v>
      </c>
    </row>
    <row r="4069" spans="5:5" ht="25.5">
      <c r="E4069" s="495">
        <v>3885</v>
      </c>
    </row>
    <row r="4070" spans="5:5" ht="25.5">
      <c r="E4070" s="495">
        <v>3886</v>
      </c>
    </row>
    <row r="4071" spans="5:5" ht="25.5">
      <c r="E4071" s="495">
        <v>3887</v>
      </c>
    </row>
    <row r="4072" spans="5:5" ht="25.5">
      <c r="E4072" s="495">
        <v>3888</v>
      </c>
    </row>
    <row r="4073" spans="5:5" ht="25.5">
      <c r="E4073" s="495">
        <v>3889</v>
      </c>
    </row>
    <row r="4074" spans="5:5" ht="25.5">
      <c r="E4074" s="495">
        <v>3890</v>
      </c>
    </row>
    <row r="4075" spans="5:5" ht="25.5">
      <c r="E4075" s="495">
        <v>3891</v>
      </c>
    </row>
    <row r="4076" spans="5:5" ht="25.5">
      <c r="E4076" s="495">
        <v>3892</v>
      </c>
    </row>
    <row r="4077" spans="5:5" ht="25.5">
      <c r="E4077" s="495">
        <v>3893</v>
      </c>
    </row>
    <row r="4078" spans="5:5" ht="25.5">
      <c r="E4078" s="495">
        <v>3894</v>
      </c>
    </row>
    <row r="4079" spans="5:5" ht="25.5">
      <c r="E4079" s="495">
        <v>3895</v>
      </c>
    </row>
    <row r="4080" spans="5:5" ht="25.5">
      <c r="E4080" s="495">
        <v>3896</v>
      </c>
    </row>
    <row r="4081" spans="5:5" ht="25.5">
      <c r="E4081" s="495">
        <v>3897</v>
      </c>
    </row>
    <row r="4082" spans="5:5" ht="25.5">
      <c r="E4082" s="495">
        <v>3898</v>
      </c>
    </row>
    <row r="4083" spans="5:5" ht="25.5">
      <c r="E4083" s="495">
        <v>3899</v>
      </c>
    </row>
    <row r="4084" spans="5:5" ht="25.5">
      <c r="E4084" s="495">
        <v>3900</v>
      </c>
    </row>
    <row r="4085" spans="5:5" ht="25.5">
      <c r="E4085" s="495">
        <v>3901</v>
      </c>
    </row>
    <row r="4086" spans="5:5" ht="25.5">
      <c r="E4086" s="495">
        <v>3902</v>
      </c>
    </row>
    <row r="4087" spans="5:5" ht="25.5">
      <c r="E4087" s="495">
        <v>3903</v>
      </c>
    </row>
    <row r="4088" spans="5:5" ht="25.5">
      <c r="E4088" s="495">
        <v>3904</v>
      </c>
    </row>
    <row r="4089" spans="5:5" ht="25.5">
      <c r="E4089" s="495">
        <v>3905</v>
      </c>
    </row>
    <row r="4090" spans="5:5" ht="25.5">
      <c r="E4090" s="495">
        <v>3906</v>
      </c>
    </row>
    <row r="4091" spans="5:5" ht="25.5">
      <c r="E4091" s="495">
        <v>3907</v>
      </c>
    </row>
    <row r="4092" spans="5:5" ht="25.5">
      <c r="E4092" s="495">
        <v>3908</v>
      </c>
    </row>
    <row r="4093" spans="5:5" ht="25.5">
      <c r="E4093" s="495">
        <v>3909</v>
      </c>
    </row>
    <row r="4094" spans="5:5" ht="25.5">
      <c r="E4094" s="495">
        <v>3910</v>
      </c>
    </row>
    <row r="4095" spans="5:5" ht="25.5">
      <c r="E4095" s="495">
        <v>3911</v>
      </c>
    </row>
    <row r="4096" spans="5:5" ht="25.5">
      <c r="E4096" s="495">
        <v>3912</v>
      </c>
    </row>
    <row r="4097" spans="5:5" ht="25.5">
      <c r="E4097" s="495">
        <v>3913</v>
      </c>
    </row>
    <row r="4098" spans="5:5" ht="25.5">
      <c r="E4098" s="495">
        <v>3914</v>
      </c>
    </row>
    <row r="4099" spans="5:5" ht="25.5">
      <c r="E4099" s="495">
        <v>3915</v>
      </c>
    </row>
    <row r="4100" spans="5:5" ht="25.5">
      <c r="E4100" s="495">
        <v>3916</v>
      </c>
    </row>
    <row r="4101" spans="5:5" ht="25.5">
      <c r="E4101" s="495">
        <v>3917</v>
      </c>
    </row>
    <row r="4102" spans="5:5" ht="25.5">
      <c r="E4102" s="495">
        <v>3918</v>
      </c>
    </row>
    <row r="4103" spans="5:5" ht="25.5">
      <c r="E4103" s="495">
        <v>3919</v>
      </c>
    </row>
    <row r="4104" spans="5:5" ht="25.5">
      <c r="E4104" s="495">
        <v>3920</v>
      </c>
    </row>
    <row r="4105" spans="5:5" ht="25.5">
      <c r="E4105" s="495">
        <v>3921</v>
      </c>
    </row>
    <row r="4106" spans="5:5" ht="25.5">
      <c r="E4106" s="495">
        <v>3922</v>
      </c>
    </row>
    <row r="4107" spans="5:5" ht="25.5">
      <c r="E4107" s="495">
        <v>3923</v>
      </c>
    </row>
    <row r="4108" spans="5:5" ht="25.5">
      <c r="E4108" s="495">
        <v>3924</v>
      </c>
    </row>
    <row r="4109" spans="5:5" ht="25.5">
      <c r="E4109" s="495">
        <v>3925</v>
      </c>
    </row>
    <row r="4110" spans="5:5" ht="25.5">
      <c r="E4110" s="495">
        <v>3926</v>
      </c>
    </row>
    <row r="4111" spans="5:5" ht="25.5">
      <c r="E4111" s="495">
        <v>3927</v>
      </c>
    </row>
    <row r="4112" spans="5:5" ht="25.5">
      <c r="E4112" s="495">
        <v>3928</v>
      </c>
    </row>
    <row r="4113" spans="5:5" ht="25.5">
      <c r="E4113" s="495">
        <v>3929</v>
      </c>
    </row>
    <row r="4114" spans="5:5" ht="25.5">
      <c r="E4114" s="495">
        <v>3930</v>
      </c>
    </row>
    <row r="4115" spans="5:5" ht="25.5">
      <c r="E4115" s="495">
        <v>3931</v>
      </c>
    </row>
    <row r="4116" spans="5:5" ht="25.5">
      <c r="E4116" s="495">
        <v>3932</v>
      </c>
    </row>
    <row r="4117" spans="5:5" ht="25.5">
      <c r="E4117" s="495">
        <v>3933</v>
      </c>
    </row>
    <row r="4118" spans="5:5" ht="25.5">
      <c r="E4118" s="495">
        <v>3934</v>
      </c>
    </row>
    <row r="4119" spans="5:5" ht="25.5">
      <c r="E4119" s="495">
        <v>3935</v>
      </c>
    </row>
    <row r="4120" spans="5:5" ht="25.5">
      <c r="E4120" s="495">
        <v>3936</v>
      </c>
    </row>
    <row r="4121" spans="5:5" ht="25.5">
      <c r="E4121" s="495">
        <v>3937</v>
      </c>
    </row>
    <row r="4122" spans="5:5" ht="25.5">
      <c r="E4122" s="495">
        <v>3938</v>
      </c>
    </row>
    <row r="4123" spans="5:5" ht="25.5">
      <c r="E4123" s="495">
        <v>3939</v>
      </c>
    </row>
    <row r="4124" spans="5:5" ht="25.5">
      <c r="E4124" s="495">
        <v>3940</v>
      </c>
    </row>
    <row r="4125" spans="5:5" ht="25.5">
      <c r="E4125" s="495">
        <v>3941</v>
      </c>
    </row>
    <row r="4126" spans="5:5" ht="25.5">
      <c r="E4126" s="495">
        <v>3942</v>
      </c>
    </row>
    <row r="4127" spans="5:5" ht="25.5">
      <c r="E4127" s="495">
        <v>3943</v>
      </c>
    </row>
    <row r="4128" spans="5:5" ht="25.5">
      <c r="E4128" s="495">
        <v>3944</v>
      </c>
    </row>
    <row r="4129" spans="5:5" ht="25.5">
      <c r="E4129" s="495">
        <v>3945</v>
      </c>
    </row>
    <row r="4130" spans="5:5" ht="25.5">
      <c r="E4130" s="495">
        <v>3946</v>
      </c>
    </row>
    <row r="4131" spans="5:5" ht="25.5">
      <c r="E4131" s="495">
        <v>3947</v>
      </c>
    </row>
    <row r="4132" spans="5:5" ht="25.5">
      <c r="E4132" s="495">
        <v>3948</v>
      </c>
    </row>
    <row r="4133" spans="5:5" ht="25.5">
      <c r="E4133" s="495">
        <v>3949</v>
      </c>
    </row>
    <row r="4134" spans="5:5" ht="25.5">
      <c r="E4134" s="495">
        <v>3950</v>
      </c>
    </row>
    <row r="4135" spans="5:5" ht="25.5">
      <c r="E4135" s="495">
        <v>3951</v>
      </c>
    </row>
    <row r="4136" spans="5:5" ht="25.5">
      <c r="E4136" s="495">
        <v>3952</v>
      </c>
    </row>
    <row r="4137" spans="5:5" ht="25.5">
      <c r="E4137" s="495">
        <v>3953</v>
      </c>
    </row>
    <row r="4138" spans="5:5" ht="25.5">
      <c r="E4138" s="495">
        <v>3954</v>
      </c>
    </row>
    <row r="4139" spans="5:5" ht="25.5">
      <c r="E4139" s="495">
        <v>3955</v>
      </c>
    </row>
    <row r="4140" spans="5:5" ht="25.5">
      <c r="E4140" s="495">
        <v>3956</v>
      </c>
    </row>
    <row r="4141" spans="5:5" ht="25.5">
      <c r="E4141" s="495">
        <v>3957</v>
      </c>
    </row>
    <row r="4142" spans="5:5" ht="25.5">
      <c r="E4142" s="495">
        <v>3958</v>
      </c>
    </row>
    <row r="4143" spans="5:5" ht="25.5">
      <c r="E4143" s="495">
        <v>3959</v>
      </c>
    </row>
    <row r="4144" spans="5:5" ht="25.5">
      <c r="E4144" s="495">
        <v>3960</v>
      </c>
    </row>
    <row r="4145" spans="5:5" ht="25.5">
      <c r="E4145" s="495">
        <v>3961</v>
      </c>
    </row>
    <row r="4146" spans="5:5" ht="25.5">
      <c r="E4146" s="495">
        <v>3962</v>
      </c>
    </row>
    <row r="4147" spans="5:5" ht="25.5">
      <c r="E4147" s="495">
        <v>3963</v>
      </c>
    </row>
    <row r="4148" spans="5:5" ht="25.5">
      <c r="E4148" s="495">
        <v>3964</v>
      </c>
    </row>
    <row r="4149" spans="5:5" ht="25.5">
      <c r="E4149" s="495">
        <v>3965</v>
      </c>
    </row>
    <row r="4150" spans="5:5" ht="25.5">
      <c r="E4150" s="495">
        <v>3966</v>
      </c>
    </row>
    <row r="4151" spans="5:5" ht="25.5">
      <c r="E4151" s="495">
        <v>3967</v>
      </c>
    </row>
    <row r="4152" spans="5:5" ht="25.5">
      <c r="E4152" s="495">
        <v>3968</v>
      </c>
    </row>
    <row r="4153" spans="5:5" ht="25.5">
      <c r="E4153" s="495">
        <v>3969</v>
      </c>
    </row>
    <row r="4154" spans="5:5" ht="25.5">
      <c r="E4154" s="495">
        <v>3970</v>
      </c>
    </row>
    <row r="4155" spans="5:5" ht="25.5">
      <c r="E4155" s="495">
        <v>3971</v>
      </c>
    </row>
    <row r="4156" spans="5:5" ht="25.5">
      <c r="E4156" s="495">
        <v>3972</v>
      </c>
    </row>
    <row r="4157" spans="5:5" ht="25.5">
      <c r="E4157" s="495">
        <v>3973</v>
      </c>
    </row>
    <row r="4158" spans="5:5" ht="25.5">
      <c r="E4158" s="495">
        <v>3974</v>
      </c>
    </row>
    <row r="4159" spans="5:5" ht="25.5">
      <c r="E4159" s="495">
        <v>3975</v>
      </c>
    </row>
    <row r="4160" spans="5:5" ht="25.5">
      <c r="E4160" s="495">
        <v>3976</v>
      </c>
    </row>
    <row r="4161" spans="5:5" ht="25.5">
      <c r="E4161" s="495">
        <v>3977</v>
      </c>
    </row>
    <row r="4162" spans="5:5" ht="25.5">
      <c r="E4162" s="495">
        <v>3978</v>
      </c>
    </row>
    <row r="4163" spans="5:5" ht="25.5">
      <c r="E4163" s="495">
        <v>3979</v>
      </c>
    </row>
    <row r="4164" spans="5:5" ht="25.5">
      <c r="E4164" s="495">
        <v>3980</v>
      </c>
    </row>
    <row r="4165" spans="5:5" ht="25.5">
      <c r="E4165" s="495">
        <v>3981</v>
      </c>
    </row>
    <row r="4166" spans="5:5" ht="25.5">
      <c r="E4166" s="495">
        <v>3982</v>
      </c>
    </row>
    <row r="4167" spans="5:5" ht="25.5">
      <c r="E4167" s="495">
        <v>3983</v>
      </c>
    </row>
    <row r="4168" spans="5:5" ht="25.5">
      <c r="E4168" s="495">
        <v>3984</v>
      </c>
    </row>
    <row r="4169" spans="5:5" ht="25.5">
      <c r="E4169" s="495">
        <v>3985</v>
      </c>
    </row>
    <row r="4170" spans="5:5" ht="25.5">
      <c r="E4170" s="495">
        <v>3986</v>
      </c>
    </row>
    <row r="4171" spans="5:5" ht="25.5">
      <c r="E4171" s="495">
        <v>3987</v>
      </c>
    </row>
    <row r="4172" spans="5:5" ht="25.5">
      <c r="E4172" s="495">
        <v>3988</v>
      </c>
    </row>
    <row r="4173" spans="5:5" ht="25.5">
      <c r="E4173" s="495">
        <v>3989</v>
      </c>
    </row>
    <row r="4174" spans="5:5" ht="25.5">
      <c r="E4174" s="495">
        <v>3990</v>
      </c>
    </row>
    <row r="4175" spans="5:5" ht="25.5">
      <c r="E4175" s="495">
        <v>3991</v>
      </c>
    </row>
    <row r="4176" spans="5:5" ht="25.5">
      <c r="E4176" s="495">
        <v>3992</v>
      </c>
    </row>
    <row r="4177" spans="5:5" ht="25.5">
      <c r="E4177" s="495">
        <v>3993</v>
      </c>
    </row>
    <row r="4178" spans="5:5" ht="25.5">
      <c r="E4178" s="495">
        <v>3994</v>
      </c>
    </row>
    <row r="4179" spans="5:5" ht="25.5">
      <c r="E4179" s="495">
        <v>3995</v>
      </c>
    </row>
    <row r="4180" spans="5:5" ht="25.5">
      <c r="E4180" s="495">
        <v>3996</v>
      </c>
    </row>
    <row r="4181" spans="5:5" ht="25.5">
      <c r="E4181" s="495">
        <v>3997</v>
      </c>
    </row>
    <row r="4182" spans="5:5" ht="25.5">
      <c r="E4182" s="495">
        <v>3998</v>
      </c>
    </row>
    <row r="4183" spans="5:5" ht="25.5">
      <c r="E4183" s="495">
        <v>3999</v>
      </c>
    </row>
    <row r="4184" spans="5:5" ht="25.5">
      <c r="E4184" s="495">
        <v>4000</v>
      </c>
    </row>
    <row r="4185" spans="5:5" ht="25.5">
      <c r="E4185" s="495">
        <v>4001</v>
      </c>
    </row>
    <row r="4186" spans="5:5" ht="25.5">
      <c r="E4186" s="495">
        <v>4002</v>
      </c>
    </row>
    <row r="4187" spans="5:5" ht="25.5">
      <c r="E4187" s="495">
        <v>4003</v>
      </c>
    </row>
    <row r="4188" spans="5:5" ht="25.5">
      <c r="E4188" s="495">
        <v>4004</v>
      </c>
    </row>
    <row r="4189" spans="5:5" ht="25.5">
      <c r="E4189" s="495">
        <v>4005</v>
      </c>
    </row>
    <row r="4190" spans="5:5" ht="25.5">
      <c r="E4190" s="495">
        <v>4006</v>
      </c>
    </row>
    <row r="4191" spans="5:5" ht="25.5">
      <c r="E4191" s="495">
        <v>4007</v>
      </c>
    </row>
    <row r="4192" spans="5:5" ht="25.5">
      <c r="E4192" s="495">
        <v>4008</v>
      </c>
    </row>
    <row r="4193" spans="5:5" ht="25.5">
      <c r="E4193" s="495">
        <v>4009</v>
      </c>
    </row>
    <row r="4194" spans="5:5" ht="25.5">
      <c r="E4194" s="495">
        <v>4010</v>
      </c>
    </row>
    <row r="4195" spans="5:5" ht="25.5">
      <c r="E4195" s="495">
        <v>4011</v>
      </c>
    </row>
    <row r="4196" spans="5:5" ht="25.5">
      <c r="E4196" s="495">
        <v>4012</v>
      </c>
    </row>
    <row r="4197" spans="5:5" ht="25.5">
      <c r="E4197" s="495">
        <v>4013</v>
      </c>
    </row>
    <row r="4198" spans="5:5" ht="25.5">
      <c r="E4198" s="495">
        <v>4014</v>
      </c>
    </row>
    <row r="4199" spans="5:5" ht="25.5">
      <c r="E4199" s="495">
        <v>4015</v>
      </c>
    </row>
    <row r="4200" spans="5:5" ht="25.5">
      <c r="E4200" s="495">
        <v>4016</v>
      </c>
    </row>
    <row r="4201" spans="5:5" ht="25.5">
      <c r="E4201" s="495">
        <v>4017</v>
      </c>
    </row>
    <row r="4202" spans="5:5" ht="25.5">
      <c r="E4202" s="495">
        <v>4018</v>
      </c>
    </row>
    <row r="4203" spans="5:5" ht="25.5">
      <c r="E4203" s="495">
        <v>4019</v>
      </c>
    </row>
    <row r="4204" spans="5:5" ht="25.5">
      <c r="E4204" s="495">
        <v>4020</v>
      </c>
    </row>
    <row r="4205" spans="5:5" ht="25.5">
      <c r="E4205" s="495">
        <v>4021</v>
      </c>
    </row>
    <row r="4206" spans="5:5" ht="25.5">
      <c r="E4206" s="495">
        <v>4022</v>
      </c>
    </row>
    <row r="4207" spans="5:5" ht="25.5">
      <c r="E4207" s="495">
        <v>4023</v>
      </c>
    </row>
    <row r="4208" spans="5:5" ht="25.5">
      <c r="E4208" s="495">
        <v>4024</v>
      </c>
    </row>
    <row r="4209" spans="5:5" ht="25.5">
      <c r="E4209" s="495">
        <v>4025</v>
      </c>
    </row>
    <row r="4210" spans="5:5" ht="25.5">
      <c r="E4210" s="495">
        <v>4026</v>
      </c>
    </row>
    <row r="4211" spans="5:5" ht="25.5">
      <c r="E4211" s="495">
        <v>4027</v>
      </c>
    </row>
    <row r="4212" spans="5:5" ht="25.5">
      <c r="E4212" s="495">
        <v>4028</v>
      </c>
    </row>
    <row r="4213" spans="5:5" ht="25.5">
      <c r="E4213" s="495">
        <v>4029</v>
      </c>
    </row>
    <row r="4214" spans="5:5" ht="25.5">
      <c r="E4214" s="495">
        <v>4030</v>
      </c>
    </row>
    <row r="4215" spans="5:5" ht="25.5">
      <c r="E4215" s="495">
        <v>4031</v>
      </c>
    </row>
    <row r="4216" spans="5:5" ht="25.5">
      <c r="E4216" s="495">
        <v>4032</v>
      </c>
    </row>
    <row r="4217" spans="5:5" ht="25.5">
      <c r="E4217" s="495">
        <v>4033</v>
      </c>
    </row>
    <row r="4218" spans="5:5" ht="25.5">
      <c r="E4218" s="495">
        <v>4034</v>
      </c>
    </row>
    <row r="4219" spans="5:5" ht="25.5">
      <c r="E4219" s="495">
        <v>4035</v>
      </c>
    </row>
    <row r="4220" spans="5:5" ht="25.5">
      <c r="E4220" s="495">
        <v>4036</v>
      </c>
    </row>
    <row r="4221" spans="5:5" ht="25.5">
      <c r="E4221" s="495">
        <v>4037</v>
      </c>
    </row>
    <row r="4222" spans="5:5" ht="25.5">
      <c r="E4222" s="495">
        <v>4038</v>
      </c>
    </row>
    <row r="4223" spans="5:5" ht="25.5">
      <c r="E4223" s="495">
        <v>4039</v>
      </c>
    </row>
    <row r="4224" spans="5:5" ht="25.5">
      <c r="E4224" s="495">
        <v>4040</v>
      </c>
    </row>
    <row r="4225" spans="5:5" ht="25.5">
      <c r="E4225" s="495">
        <v>4041</v>
      </c>
    </row>
    <row r="4226" spans="5:5" ht="25.5">
      <c r="E4226" s="495">
        <v>4042</v>
      </c>
    </row>
    <row r="4227" spans="5:5" ht="25.5">
      <c r="E4227" s="495">
        <v>4043</v>
      </c>
    </row>
    <row r="4228" spans="5:5" ht="25.5">
      <c r="E4228" s="495">
        <v>4044</v>
      </c>
    </row>
    <row r="4229" spans="5:5" ht="25.5">
      <c r="E4229" s="495">
        <v>4045</v>
      </c>
    </row>
    <row r="4230" spans="5:5" ht="25.5">
      <c r="E4230" s="495">
        <v>4046</v>
      </c>
    </row>
    <row r="4231" spans="5:5" ht="25.5">
      <c r="E4231" s="495">
        <v>4047</v>
      </c>
    </row>
    <row r="4232" spans="5:5" ht="25.5">
      <c r="E4232" s="495">
        <v>4048</v>
      </c>
    </row>
    <row r="4233" spans="5:5" ht="25.5">
      <c r="E4233" s="495">
        <v>4049</v>
      </c>
    </row>
    <row r="4234" spans="5:5" ht="25.5">
      <c r="E4234" s="495">
        <v>4050</v>
      </c>
    </row>
    <row r="4235" spans="5:5" ht="25.5">
      <c r="E4235" s="495">
        <v>4051</v>
      </c>
    </row>
    <row r="4236" spans="5:5" ht="25.5">
      <c r="E4236" s="495">
        <v>4052</v>
      </c>
    </row>
    <row r="4237" spans="5:5" ht="25.5">
      <c r="E4237" s="495">
        <v>4053</v>
      </c>
    </row>
    <row r="4238" spans="5:5" ht="25.5">
      <c r="E4238" s="495">
        <v>4054</v>
      </c>
    </row>
    <row r="4239" spans="5:5" ht="25.5">
      <c r="E4239" s="495">
        <v>4055</v>
      </c>
    </row>
    <row r="4240" spans="5:5" ht="25.5">
      <c r="E4240" s="495">
        <v>4056</v>
      </c>
    </row>
    <row r="4241" spans="5:5" ht="25.5">
      <c r="E4241" s="495">
        <v>4057</v>
      </c>
    </row>
    <row r="4242" spans="5:5" ht="25.5">
      <c r="E4242" s="495">
        <v>4058</v>
      </c>
    </row>
    <row r="4243" spans="5:5" ht="25.5">
      <c r="E4243" s="495">
        <v>4059</v>
      </c>
    </row>
    <row r="4244" spans="5:5" ht="25.5">
      <c r="E4244" s="495">
        <v>4060</v>
      </c>
    </row>
    <row r="4245" spans="5:5" ht="25.5">
      <c r="E4245" s="495">
        <v>4061</v>
      </c>
    </row>
    <row r="4246" spans="5:5" ht="25.5">
      <c r="E4246" s="495">
        <v>4062</v>
      </c>
    </row>
    <row r="4247" spans="5:5" ht="25.5">
      <c r="E4247" s="495">
        <v>4063</v>
      </c>
    </row>
    <row r="4248" spans="5:5" ht="25.5">
      <c r="E4248" s="495">
        <v>4064</v>
      </c>
    </row>
    <row r="4249" spans="5:5" ht="25.5">
      <c r="E4249" s="495">
        <v>4065</v>
      </c>
    </row>
    <row r="4250" spans="5:5" ht="25.5">
      <c r="E4250" s="495">
        <v>4066</v>
      </c>
    </row>
    <row r="4251" spans="5:5" ht="25.5">
      <c r="E4251" s="495">
        <v>4067</v>
      </c>
    </row>
    <row r="4252" spans="5:5" ht="25.5">
      <c r="E4252" s="495">
        <v>4068</v>
      </c>
    </row>
    <row r="4253" spans="5:5" ht="25.5">
      <c r="E4253" s="495">
        <v>4069</v>
      </c>
    </row>
    <row r="4254" spans="5:5" ht="25.5">
      <c r="E4254" s="495">
        <v>4070</v>
      </c>
    </row>
    <row r="4255" spans="5:5" ht="25.5">
      <c r="E4255" s="495">
        <v>4071</v>
      </c>
    </row>
    <row r="4256" spans="5:5" ht="25.5">
      <c r="E4256" s="495">
        <v>4072</v>
      </c>
    </row>
    <row r="4257" spans="5:5" ht="25.5">
      <c r="E4257" s="495">
        <v>4073</v>
      </c>
    </row>
    <row r="4258" spans="5:5" ht="25.5">
      <c r="E4258" s="495">
        <v>4074</v>
      </c>
    </row>
    <row r="4259" spans="5:5" ht="25.5">
      <c r="E4259" s="495">
        <v>4075</v>
      </c>
    </row>
    <row r="4260" spans="5:5" ht="25.5">
      <c r="E4260" s="495">
        <v>4076</v>
      </c>
    </row>
    <row r="4261" spans="5:5" ht="25.5">
      <c r="E4261" s="495">
        <v>4077</v>
      </c>
    </row>
    <row r="4262" spans="5:5" ht="25.5">
      <c r="E4262" s="495">
        <v>4078</v>
      </c>
    </row>
    <row r="4263" spans="5:5" ht="25.5">
      <c r="E4263" s="495">
        <v>4079</v>
      </c>
    </row>
    <row r="4264" spans="5:5" ht="25.5">
      <c r="E4264" s="495">
        <v>4080</v>
      </c>
    </row>
    <row r="4265" spans="5:5" ht="25.5">
      <c r="E4265" s="495">
        <v>4081</v>
      </c>
    </row>
    <row r="4266" spans="5:5" ht="25.5">
      <c r="E4266" s="495">
        <v>4082</v>
      </c>
    </row>
    <row r="4267" spans="5:5" ht="25.5">
      <c r="E4267" s="495">
        <v>4083</v>
      </c>
    </row>
    <row r="4268" spans="5:5" ht="25.5">
      <c r="E4268" s="495">
        <v>4084</v>
      </c>
    </row>
    <row r="4269" spans="5:5" ht="25.5">
      <c r="E4269" s="495">
        <v>4085</v>
      </c>
    </row>
    <row r="4270" spans="5:5" ht="25.5">
      <c r="E4270" s="495">
        <v>4086</v>
      </c>
    </row>
    <row r="4271" spans="5:5" ht="25.5">
      <c r="E4271" s="495">
        <v>4087</v>
      </c>
    </row>
    <row r="4272" spans="5:5" ht="25.5">
      <c r="E4272" s="495">
        <v>4088</v>
      </c>
    </row>
    <row r="4273" spans="5:5" ht="25.5">
      <c r="E4273" s="495">
        <v>4089</v>
      </c>
    </row>
    <row r="4274" spans="5:5" ht="25.5">
      <c r="E4274" s="495">
        <v>4090</v>
      </c>
    </row>
    <row r="4275" spans="5:5" ht="25.5">
      <c r="E4275" s="495">
        <v>4091</v>
      </c>
    </row>
    <row r="4276" spans="5:5" ht="25.5">
      <c r="E4276" s="495">
        <v>4092</v>
      </c>
    </row>
    <row r="4277" spans="5:5" ht="25.5">
      <c r="E4277" s="495">
        <v>4093</v>
      </c>
    </row>
    <row r="4278" spans="5:5" ht="25.5">
      <c r="E4278" s="495">
        <v>4094</v>
      </c>
    </row>
    <row r="4279" spans="5:5" ht="25.5">
      <c r="E4279" s="495">
        <v>4095</v>
      </c>
    </row>
    <row r="4280" spans="5:5" ht="25.5">
      <c r="E4280" s="495">
        <v>4096</v>
      </c>
    </row>
    <row r="4281" spans="5:5" ht="25.5">
      <c r="E4281" s="495">
        <v>4097</v>
      </c>
    </row>
    <row r="4282" spans="5:5" ht="25.5">
      <c r="E4282" s="495">
        <v>4098</v>
      </c>
    </row>
    <row r="4283" spans="5:5" ht="25.5">
      <c r="E4283" s="495">
        <v>4099</v>
      </c>
    </row>
    <row r="4284" spans="5:5" ht="25.5">
      <c r="E4284" s="495">
        <v>4100</v>
      </c>
    </row>
    <row r="4285" spans="5:5" ht="25.5">
      <c r="E4285" s="495">
        <v>4101</v>
      </c>
    </row>
    <row r="4286" spans="5:5" ht="25.5">
      <c r="E4286" s="495">
        <v>4102</v>
      </c>
    </row>
    <row r="4287" spans="5:5" ht="25.5">
      <c r="E4287" s="495">
        <v>4103</v>
      </c>
    </row>
    <row r="4288" spans="5:5" ht="25.5">
      <c r="E4288" s="495">
        <v>4104</v>
      </c>
    </row>
    <row r="4289" spans="5:5" ht="25.5">
      <c r="E4289" s="495">
        <v>4105</v>
      </c>
    </row>
    <row r="4290" spans="5:5" ht="25.5">
      <c r="E4290" s="495">
        <v>4106</v>
      </c>
    </row>
    <row r="4291" spans="5:5" ht="25.5">
      <c r="E4291" s="495">
        <v>4107</v>
      </c>
    </row>
    <row r="4292" spans="5:5" ht="25.5">
      <c r="E4292" s="495">
        <v>4108</v>
      </c>
    </row>
    <row r="4293" spans="5:5" ht="25.5">
      <c r="E4293" s="495">
        <v>4109</v>
      </c>
    </row>
    <row r="4294" spans="5:5" ht="25.5">
      <c r="E4294" s="495">
        <v>4110</v>
      </c>
    </row>
    <row r="4295" spans="5:5" ht="25.5">
      <c r="E4295" s="495">
        <v>4111</v>
      </c>
    </row>
    <row r="4296" spans="5:5" ht="25.5">
      <c r="E4296" s="495">
        <v>4112</v>
      </c>
    </row>
    <row r="4297" spans="5:5" ht="25.5">
      <c r="E4297" s="495">
        <v>4113</v>
      </c>
    </row>
    <row r="4298" spans="5:5" ht="25.5">
      <c r="E4298" s="495">
        <v>4114</v>
      </c>
    </row>
    <row r="4299" spans="5:5" ht="25.5">
      <c r="E4299" s="495">
        <v>4115</v>
      </c>
    </row>
    <row r="4300" spans="5:5" ht="25.5">
      <c r="E4300" s="495">
        <v>4116</v>
      </c>
    </row>
    <row r="4301" spans="5:5" ht="25.5">
      <c r="E4301" s="495">
        <v>4117</v>
      </c>
    </row>
    <row r="4302" spans="5:5" ht="25.5">
      <c r="E4302" s="495">
        <v>4118</v>
      </c>
    </row>
    <row r="4303" spans="5:5" ht="25.5">
      <c r="E4303" s="495">
        <v>4119</v>
      </c>
    </row>
    <row r="4304" spans="5:5" ht="25.5">
      <c r="E4304" s="495">
        <v>4120</v>
      </c>
    </row>
    <row r="4305" spans="5:5" ht="25.5">
      <c r="E4305" s="495">
        <v>4121</v>
      </c>
    </row>
    <row r="4306" spans="5:5" ht="25.5">
      <c r="E4306" s="495">
        <v>4122</v>
      </c>
    </row>
    <row r="4307" spans="5:5" ht="25.5">
      <c r="E4307" s="495">
        <v>4123</v>
      </c>
    </row>
    <row r="4308" spans="5:5" ht="25.5">
      <c r="E4308" s="495">
        <v>4124</v>
      </c>
    </row>
    <row r="4309" spans="5:5" ht="25.5">
      <c r="E4309" s="495">
        <v>4125</v>
      </c>
    </row>
    <row r="4310" spans="5:5" ht="25.5">
      <c r="E4310" s="495">
        <v>4126</v>
      </c>
    </row>
    <row r="4311" spans="5:5" ht="25.5">
      <c r="E4311" s="495">
        <v>4127</v>
      </c>
    </row>
    <row r="4312" spans="5:5" ht="25.5">
      <c r="E4312" s="495">
        <v>4128</v>
      </c>
    </row>
    <row r="4313" spans="5:5" ht="25.5">
      <c r="E4313" s="495">
        <v>4129</v>
      </c>
    </row>
    <row r="4314" spans="5:5" ht="25.5">
      <c r="E4314" s="495">
        <v>4130</v>
      </c>
    </row>
    <row r="4315" spans="5:5" ht="25.5">
      <c r="E4315" s="495">
        <v>4131</v>
      </c>
    </row>
    <row r="4316" spans="5:5" ht="25.5">
      <c r="E4316" s="495">
        <v>4132</v>
      </c>
    </row>
    <row r="4317" spans="5:5" ht="25.5">
      <c r="E4317" s="495">
        <v>4133</v>
      </c>
    </row>
    <row r="4318" spans="5:5" ht="25.5">
      <c r="E4318" s="495">
        <v>4134</v>
      </c>
    </row>
    <row r="4319" spans="5:5" ht="25.5">
      <c r="E4319" s="495">
        <v>4135</v>
      </c>
    </row>
    <row r="4320" spans="5:5" ht="25.5">
      <c r="E4320" s="495">
        <v>4136</v>
      </c>
    </row>
    <row r="4321" spans="5:5" ht="25.5">
      <c r="E4321" s="495">
        <v>4137</v>
      </c>
    </row>
    <row r="4322" spans="5:5" ht="25.5">
      <c r="E4322" s="495">
        <v>4138</v>
      </c>
    </row>
    <row r="4323" spans="5:5" ht="25.5">
      <c r="E4323" s="495">
        <v>4139</v>
      </c>
    </row>
    <row r="4324" spans="5:5" ht="25.5">
      <c r="E4324" s="495">
        <v>4140</v>
      </c>
    </row>
    <row r="4325" spans="5:5" ht="25.5">
      <c r="E4325" s="495">
        <v>4141</v>
      </c>
    </row>
    <row r="4326" spans="5:5" ht="25.5">
      <c r="E4326" s="495">
        <v>4142</v>
      </c>
    </row>
    <row r="4327" spans="5:5" ht="25.5">
      <c r="E4327" s="495">
        <v>4143</v>
      </c>
    </row>
    <row r="4328" spans="5:5" ht="25.5">
      <c r="E4328" s="495">
        <v>4144</v>
      </c>
    </row>
    <row r="4329" spans="5:5" ht="25.5">
      <c r="E4329" s="495">
        <v>4145</v>
      </c>
    </row>
    <row r="4330" spans="5:5" ht="25.5">
      <c r="E4330" s="495">
        <v>4146</v>
      </c>
    </row>
    <row r="4331" spans="5:5" ht="25.5">
      <c r="E4331" s="495">
        <v>4147</v>
      </c>
    </row>
    <row r="4332" spans="5:5" ht="25.5">
      <c r="E4332" s="495">
        <v>4148</v>
      </c>
    </row>
    <row r="4333" spans="5:5" ht="25.5">
      <c r="E4333" s="495">
        <v>4149</v>
      </c>
    </row>
    <row r="4334" spans="5:5" ht="25.5">
      <c r="E4334" s="495">
        <v>4150</v>
      </c>
    </row>
    <row r="4335" spans="5:5" ht="25.5">
      <c r="E4335" s="495">
        <v>4151</v>
      </c>
    </row>
    <row r="4336" spans="5:5" ht="25.5">
      <c r="E4336" s="495">
        <v>4152</v>
      </c>
    </row>
    <row r="4337" spans="5:5" ht="25.5">
      <c r="E4337" s="495">
        <v>4153</v>
      </c>
    </row>
    <row r="4338" spans="5:5" ht="25.5">
      <c r="E4338" s="495">
        <v>4154</v>
      </c>
    </row>
    <row r="4339" spans="5:5" ht="25.5">
      <c r="E4339" s="495">
        <v>4155</v>
      </c>
    </row>
    <row r="4340" spans="5:5" ht="25.5">
      <c r="E4340" s="495">
        <v>4156</v>
      </c>
    </row>
    <row r="4341" spans="5:5" ht="25.5">
      <c r="E4341" s="495">
        <v>4157</v>
      </c>
    </row>
    <row r="4342" spans="5:5" ht="25.5">
      <c r="E4342" s="495">
        <v>4158</v>
      </c>
    </row>
    <row r="4343" spans="5:5" ht="25.5">
      <c r="E4343" s="495">
        <v>4159</v>
      </c>
    </row>
    <row r="4344" spans="5:5" ht="25.5">
      <c r="E4344" s="495">
        <v>4160</v>
      </c>
    </row>
    <row r="4345" spans="5:5" ht="25.5">
      <c r="E4345" s="495">
        <v>4161</v>
      </c>
    </row>
    <row r="4346" spans="5:5" ht="25.5">
      <c r="E4346" s="495">
        <v>4162</v>
      </c>
    </row>
    <row r="4347" spans="5:5" ht="25.5">
      <c r="E4347" s="495">
        <v>4163</v>
      </c>
    </row>
    <row r="4348" spans="5:5" ht="25.5">
      <c r="E4348" s="495">
        <v>4164</v>
      </c>
    </row>
    <row r="4349" spans="5:5" ht="25.5">
      <c r="E4349" s="495">
        <v>4165</v>
      </c>
    </row>
    <row r="4350" spans="5:5" ht="25.5">
      <c r="E4350" s="495">
        <v>4166</v>
      </c>
    </row>
    <row r="4351" spans="5:5" ht="25.5">
      <c r="E4351" s="495">
        <v>4167</v>
      </c>
    </row>
    <row r="4352" spans="5:5" ht="25.5">
      <c r="E4352" s="495">
        <v>4168</v>
      </c>
    </row>
    <row r="4353" spans="5:5" ht="25.5">
      <c r="E4353" s="495">
        <v>4169</v>
      </c>
    </row>
    <row r="4354" spans="5:5" ht="25.5">
      <c r="E4354" s="495">
        <v>4170</v>
      </c>
    </row>
    <row r="4355" spans="5:5" ht="25.5">
      <c r="E4355" s="495">
        <v>4171</v>
      </c>
    </row>
    <row r="4356" spans="5:5" ht="25.5">
      <c r="E4356" s="495">
        <v>4172</v>
      </c>
    </row>
    <row r="4357" spans="5:5" ht="25.5">
      <c r="E4357" s="495">
        <v>4173</v>
      </c>
    </row>
    <row r="4358" spans="5:5" ht="25.5">
      <c r="E4358" s="495">
        <v>4174</v>
      </c>
    </row>
    <row r="4359" spans="5:5" ht="25.5">
      <c r="E4359" s="495">
        <v>4175</v>
      </c>
    </row>
    <row r="4360" spans="5:5" ht="25.5">
      <c r="E4360" s="495">
        <v>4176</v>
      </c>
    </row>
    <row r="4361" spans="5:5" ht="25.5">
      <c r="E4361" s="495">
        <v>4177</v>
      </c>
    </row>
    <row r="4362" spans="5:5" ht="25.5">
      <c r="E4362" s="495">
        <v>4178</v>
      </c>
    </row>
    <row r="4363" spans="5:5" ht="25.5">
      <c r="E4363" s="495">
        <v>4179</v>
      </c>
    </row>
    <row r="4364" spans="5:5" ht="25.5">
      <c r="E4364" s="495">
        <v>4180</v>
      </c>
    </row>
    <row r="4365" spans="5:5" ht="25.5">
      <c r="E4365" s="495">
        <v>4181</v>
      </c>
    </row>
    <row r="4366" spans="5:5" ht="25.5">
      <c r="E4366" s="495">
        <v>4182</v>
      </c>
    </row>
    <row r="4367" spans="5:5" ht="25.5">
      <c r="E4367" s="495">
        <v>4183</v>
      </c>
    </row>
    <row r="4368" spans="5:5" ht="25.5">
      <c r="E4368" s="495">
        <v>4184</v>
      </c>
    </row>
    <row r="4369" spans="5:5" ht="25.5">
      <c r="E4369" s="495">
        <v>4185</v>
      </c>
    </row>
    <row r="4370" spans="5:5" ht="25.5">
      <c r="E4370" s="495">
        <v>4186</v>
      </c>
    </row>
    <row r="4371" spans="5:5" ht="25.5">
      <c r="E4371" s="495">
        <v>4187</v>
      </c>
    </row>
    <row r="4372" spans="5:5" ht="25.5">
      <c r="E4372" s="495">
        <v>4188</v>
      </c>
    </row>
    <row r="4373" spans="5:5" ht="25.5">
      <c r="E4373" s="495">
        <v>4189</v>
      </c>
    </row>
    <row r="4374" spans="5:5" ht="25.5">
      <c r="E4374" s="495">
        <v>4190</v>
      </c>
    </row>
    <row r="4375" spans="5:5" ht="25.5">
      <c r="E4375" s="495">
        <v>4191</v>
      </c>
    </row>
    <row r="4376" spans="5:5" ht="25.5">
      <c r="E4376" s="495">
        <v>4192</v>
      </c>
    </row>
    <row r="4377" spans="5:5" ht="25.5">
      <c r="E4377" s="495">
        <v>4193</v>
      </c>
    </row>
    <row r="4378" spans="5:5" ht="25.5">
      <c r="E4378" s="495">
        <v>4194</v>
      </c>
    </row>
    <row r="4379" spans="5:5" ht="25.5">
      <c r="E4379" s="495">
        <v>4195</v>
      </c>
    </row>
    <row r="4380" spans="5:5" ht="25.5">
      <c r="E4380" s="495">
        <v>4196</v>
      </c>
    </row>
    <row r="4381" spans="5:5" ht="25.5">
      <c r="E4381" s="495">
        <v>4197</v>
      </c>
    </row>
    <row r="4382" spans="5:5" ht="25.5">
      <c r="E4382" s="495">
        <v>4198</v>
      </c>
    </row>
    <row r="4383" spans="5:5" ht="25.5">
      <c r="E4383" s="495">
        <v>4199</v>
      </c>
    </row>
    <row r="4384" spans="5:5" ht="25.5">
      <c r="E4384" s="495">
        <v>4200</v>
      </c>
    </row>
    <row r="4385" spans="5:5" ht="25.5">
      <c r="E4385" s="495">
        <v>4201</v>
      </c>
    </row>
    <row r="4386" spans="5:5" ht="25.5">
      <c r="E4386" s="495">
        <v>4202</v>
      </c>
    </row>
    <row r="4387" spans="5:5" ht="25.5">
      <c r="E4387" s="495">
        <v>4203</v>
      </c>
    </row>
    <row r="4388" spans="5:5" ht="25.5">
      <c r="E4388" s="495">
        <v>4204</v>
      </c>
    </row>
    <row r="4389" spans="5:5" ht="25.5">
      <c r="E4389" s="495">
        <v>4205</v>
      </c>
    </row>
    <row r="4390" spans="5:5" ht="25.5">
      <c r="E4390" s="495">
        <v>4206</v>
      </c>
    </row>
    <row r="4391" spans="5:5" ht="25.5">
      <c r="E4391" s="495">
        <v>4207</v>
      </c>
    </row>
    <row r="4392" spans="5:5" ht="25.5">
      <c r="E4392" s="495">
        <v>4208</v>
      </c>
    </row>
    <row r="4393" spans="5:5" ht="25.5">
      <c r="E4393" s="495">
        <v>4209</v>
      </c>
    </row>
    <row r="4394" spans="5:5" ht="25.5">
      <c r="E4394" s="495">
        <v>4210</v>
      </c>
    </row>
    <row r="4395" spans="5:5" ht="25.5">
      <c r="E4395" s="495">
        <v>4211</v>
      </c>
    </row>
    <row r="4396" spans="5:5" ht="25.5">
      <c r="E4396" s="495">
        <v>4212</v>
      </c>
    </row>
    <row r="4397" spans="5:5" ht="25.5">
      <c r="E4397" s="495">
        <v>4213</v>
      </c>
    </row>
    <row r="4398" spans="5:5" ht="25.5">
      <c r="E4398" s="495">
        <v>4214</v>
      </c>
    </row>
    <row r="4399" spans="5:5" ht="25.5">
      <c r="E4399" s="495">
        <v>4215</v>
      </c>
    </row>
    <row r="4400" spans="5:5" ht="25.5">
      <c r="E4400" s="495">
        <v>4216</v>
      </c>
    </row>
    <row r="4401" spans="5:5" ht="25.5">
      <c r="E4401" s="495">
        <v>4217</v>
      </c>
    </row>
    <row r="4402" spans="5:5" ht="25.5">
      <c r="E4402" s="495">
        <v>4218</v>
      </c>
    </row>
    <row r="4403" spans="5:5" ht="25.5">
      <c r="E4403" s="495">
        <v>4219</v>
      </c>
    </row>
    <row r="4404" spans="5:5" ht="25.5">
      <c r="E4404" s="495">
        <v>4220</v>
      </c>
    </row>
    <row r="4405" spans="5:5" ht="25.5">
      <c r="E4405" s="495">
        <v>4221</v>
      </c>
    </row>
    <row r="4406" spans="5:5" ht="25.5">
      <c r="E4406" s="495">
        <v>4222</v>
      </c>
    </row>
    <row r="4407" spans="5:5" ht="25.5">
      <c r="E4407" s="495">
        <v>4223</v>
      </c>
    </row>
    <row r="4408" spans="5:5" ht="25.5">
      <c r="E4408" s="495">
        <v>4224</v>
      </c>
    </row>
    <row r="4409" spans="5:5" ht="25.5">
      <c r="E4409" s="495">
        <v>4225</v>
      </c>
    </row>
    <row r="4410" spans="5:5" ht="25.5">
      <c r="E4410" s="495">
        <v>4226</v>
      </c>
    </row>
    <row r="4411" spans="5:5" ht="25.5">
      <c r="E4411" s="495">
        <v>4227</v>
      </c>
    </row>
    <row r="4412" spans="5:5" ht="25.5">
      <c r="E4412" s="495">
        <v>4228</v>
      </c>
    </row>
    <row r="4413" spans="5:5" ht="25.5">
      <c r="E4413" s="495">
        <v>4229</v>
      </c>
    </row>
    <row r="4414" spans="5:5" ht="25.5">
      <c r="E4414" s="495">
        <v>4230</v>
      </c>
    </row>
    <row r="4415" spans="5:5" ht="25.5">
      <c r="E4415" s="495">
        <v>4231</v>
      </c>
    </row>
    <row r="4416" spans="5:5" ht="25.5">
      <c r="E4416" s="495">
        <v>4232</v>
      </c>
    </row>
    <row r="4417" spans="5:5" ht="25.5">
      <c r="E4417" s="495">
        <v>4233</v>
      </c>
    </row>
    <row r="4418" spans="5:5" ht="25.5">
      <c r="E4418" s="495">
        <v>4234</v>
      </c>
    </row>
    <row r="4419" spans="5:5" ht="25.5">
      <c r="E4419" s="495">
        <v>4235</v>
      </c>
    </row>
    <row r="4420" spans="5:5" ht="25.5">
      <c r="E4420" s="495">
        <v>4236</v>
      </c>
    </row>
    <row r="4421" spans="5:5" ht="25.5">
      <c r="E4421" s="495">
        <v>4237</v>
      </c>
    </row>
    <row r="4422" spans="5:5" ht="25.5">
      <c r="E4422" s="495">
        <v>4238</v>
      </c>
    </row>
    <row r="4423" spans="5:5" ht="25.5">
      <c r="E4423" s="495">
        <v>4239</v>
      </c>
    </row>
    <row r="4424" spans="5:5" ht="25.5">
      <c r="E4424" s="495">
        <v>4240</v>
      </c>
    </row>
    <row r="4425" spans="5:5" ht="25.5">
      <c r="E4425" s="495">
        <v>4241</v>
      </c>
    </row>
    <row r="4426" spans="5:5" ht="25.5">
      <c r="E4426" s="495">
        <v>4242</v>
      </c>
    </row>
    <row r="4427" spans="5:5" ht="25.5">
      <c r="E4427" s="495">
        <v>4243</v>
      </c>
    </row>
    <row r="4428" spans="5:5" ht="25.5">
      <c r="E4428" s="495">
        <v>4244</v>
      </c>
    </row>
    <row r="4429" spans="5:5" ht="25.5">
      <c r="E4429" s="495">
        <v>4245</v>
      </c>
    </row>
    <row r="4430" spans="5:5" ht="25.5">
      <c r="E4430" s="495">
        <v>4246</v>
      </c>
    </row>
    <row r="4431" spans="5:5" ht="25.5">
      <c r="E4431" s="495">
        <v>4247</v>
      </c>
    </row>
    <row r="4432" spans="5:5" ht="25.5">
      <c r="E4432" s="495">
        <v>4248</v>
      </c>
    </row>
    <row r="4433" spans="5:5" ht="25.5">
      <c r="E4433" s="495">
        <v>4249</v>
      </c>
    </row>
    <row r="4434" spans="5:5" ht="25.5">
      <c r="E4434" s="495">
        <v>4250</v>
      </c>
    </row>
    <row r="4435" spans="5:5" ht="25.5">
      <c r="E4435" s="495">
        <v>4251</v>
      </c>
    </row>
    <row r="4436" spans="5:5" ht="25.5">
      <c r="E4436" s="495">
        <v>4252</v>
      </c>
    </row>
    <row r="4437" spans="5:5" ht="25.5">
      <c r="E4437" s="495">
        <v>4253</v>
      </c>
    </row>
    <row r="4438" spans="5:5" ht="25.5">
      <c r="E4438" s="495">
        <v>4254</v>
      </c>
    </row>
    <row r="4439" spans="5:5" ht="25.5">
      <c r="E4439" s="495">
        <v>4255</v>
      </c>
    </row>
    <row r="4440" spans="5:5" ht="25.5">
      <c r="E4440" s="495">
        <v>4256</v>
      </c>
    </row>
    <row r="4441" spans="5:5" ht="25.5">
      <c r="E4441" s="495">
        <v>4257</v>
      </c>
    </row>
    <row r="4442" spans="5:5" ht="25.5">
      <c r="E4442" s="495">
        <v>4258</v>
      </c>
    </row>
    <row r="4443" spans="5:5" ht="25.5">
      <c r="E4443" s="495">
        <v>4259</v>
      </c>
    </row>
    <row r="4444" spans="5:5" ht="25.5">
      <c r="E4444" s="495">
        <v>4260</v>
      </c>
    </row>
    <row r="4445" spans="5:5" ht="25.5">
      <c r="E4445" s="495">
        <v>4261</v>
      </c>
    </row>
    <row r="4446" spans="5:5" ht="25.5">
      <c r="E4446" s="495">
        <v>4262</v>
      </c>
    </row>
    <row r="4447" spans="5:5" ht="25.5">
      <c r="E4447" s="495">
        <v>4263</v>
      </c>
    </row>
    <row r="4448" spans="5:5" ht="25.5">
      <c r="E4448" s="495">
        <v>4264</v>
      </c>
    </row>
    <row r="4449" spans="5:5" ht="25.5">
      <c r="E4449" s="495">
        <v>4265</v>
      </c>
    </row>
    <row r="4450" spans="5:5" ht="25.5">
      <c r="E4450" s="495">
        <v>4266</v>
      </c>
    </row>
    <row r="4451" spans="5:5" ht="25.5">
      <c r="E4451" s="495">
        <v>4267</v>
      </c>
    </row>
    <row r="4452" spans="5:5" ht="25.5">
      <c r="E4452" s="495">
        <v>4268</v>
      </c>
    </row>
    <row r="4453" spans="5:5" ht="25.5">
      <c r="E4453" s="495">
        <v>4269</v>
      </c>
    </row>
    <row r="4454" spans="5:5" ht="25.5">
      <c r="E4454" s="495">
        <v>4270</v>
      </c>
    </row>
    <row r="4455" spans="5:5" ht="25.5">
      <c r="E4455" s="495">
        <v>4271</v>
      </c>
    </row>
    <row r="4456" spans="5:5" ht="25.5">
      <c r="E4456" s="495">
        <v>4272</v>
      </c>
    </row>
    <row r="4457" spans="5:5" ht="25.5">
      <c r="E4457" s="495">
        <v>4273</v>
      </c>
    </row>
    <row r="4458" spans="5:5" ht="25.5">
      <c r="E4458" s="495">
        <v>4274</v>
      </c>
    </row>
    <row r="4459" spans="5:5" ht="25.5">
      <c r="E4459" s="495">
        <v>4275</v>
      </c>
    </row>
    <row r="4460" spans="5:5" ht="25.5">
      <c r="E4460" s="495">
        <v>4276</v>
      </c>
    </row>
    <row r="4461" spans="5:5" ht="25.5">
      <c r="E4461" s="495">
        <v>4277</v>
      </c>
    </row>
    <row r="4462" spans="5:5" ht="25.5">
      <c r="E4462" s="495">
        <v>4278</v>
      </c>
    </row>
    <row r="4463" spans="5:5" ht="25.5">
      <c r="E4463" s="495">
        <v>4279</v>
      </c>
    </row>
    <row r="4464" spans="5:5" ht="25.5">
      <c r="E4464" s="495">
        <v>4280</v>
      </c>
    </row>
    <row r="4465" spans="5:5" ht="25.5">
      <c r="E4465" s="495">
        <v>4281</v>
      </c>
    </row>
    <row r="4466" spans="5:5" ht="25.5">
      <c r="E4466" s="495">
        <v>4282</v>
      </c>
    </row>
    <row r="4467" spans="5:5" ht="25.5">
      <c r="E4467" s="495">
        <v>4283</v>
      </c>
    </row>
    <row r="4468" spans="5:5" ht="25.5">
      <c r="E4468" s="495">
        <v>4284</v>
      </c>
    </row>
    <row r="4469" spans="5:5" ht="25.5">
      <c r="E4469" s="495">
        <v>4285</v>
      </c>
    </row>
    <row r="4470" spans="5:5" ht="25.5">
      <c r="E4470" s="495">
        <v>4286</v>
      </c>
    </row>
    <row r="4471" spans="5:5" ht="25.5">
      <c r="E4471" s="495">
        <v>4287</v>
      </c>
    </row>
    <row r="4472" spans="5:5" ht="25.5">
      <c r="E4472" s="495">
        <v>4288</v>
      </c>
    </row>
    <row r="4473" spans="5:5" ht="25.5">
      <c r="E4473" s="495">
        <v>4289</v>
      </c>
    </row>
    <row r="4474" spans="5:5" ht="25.5">
      <c r="E4474" s="495">
        <v>4290</v>
      </c>
    </row>
    <row r="4475" spans="5:5" ht="25.5">
      <c r="E4475" s="495">
        <v>4291</v>
      </c>
    </row>
    <row r="4476" spans="5:5" ht="25.5">
      <c r="E4476" s="495">
        <v>4292</v>
      </c>
    </row>
    <row r="4477" spans="5:5" ht="25.5">
      <c r="E4477" s="495">
        <v>4293</v>
      </c>
    </row>
    <row r="4478" spans="5:5" ht="25.5">
      <c r="E4478" s="495">
        <v>4294</v>
      </c>
    </row>
    <row r="4479" spans="5:5" ht="25.5">
      <c r="E4479" s="495">
        <v>4295</v>
      </c>
    </row>
    <row r="4480" spans="5:5" ht="25.5">
      <c r="E4480" s="495">
        <v>4296</v>
      </c>
    </row>
    <row r="4481" spans="5:5" ht="25.5">
      <c r="E4481" s="495">
        <v>4297</v>
      </c>
    </row>
    <row r="4482" spans="5:5" ht="25.5">
      <c r="E4482" s="495">
        <v>4298</v>
      </c>
    </row>
    <row r="4483" spans="5:5" ht="25.5">
      <c r="E4483" s="495">
        <v>4299</v>
      </c>
    </row>
    <row r="4484" spans="5:5" ht="25.5">
      <c r="E4484" s="495">
        <v>4300</v>
      </c>
    </row>
    <row r="4485" spans="5:5" ht="25.5">
      <c r="E4485" s="495">
        <v>4301</v>
      </c>
    </row>
    <row r="4486" spans="5:5" ht="25.5">
      <c r="E4486" s="495">
        <v>4302</v>
      </c>
    </row>
    <row r="4487" spans="5:5" ht="25.5">
      <c r="E4487" s="495">
        <v>4303</v>
      </c>
    </row>
    <row r="4488" spans="5:5" ht="25.5">
      <c r="E4488" s="495">
        <v>4304</v>
      </c>
    </row>
    <row r="4489" spans="5:5" ht="25.5">
      <c r="E4489" s="495">
        <v>4305</v>
      </c>
    </row>
    <row r="4490" spans="5:5" ht="25.5">
      <c r="E4490" s="495">
        <v>4306</v>
      </c>
    </row>
    <row r="4491" spans="5:5" ht="25.5">
      <c r="E4491" s="495">
        <v>4307</v>
      </c>
    </row>
    <row r="4492" spans="5:5" ht="25.5">
      <c r="E4492" s="495">
        <v>4308</v>
      </c>
    </row>
    <row r="4493" spans="5:5" ht="25.5">
      <c r="E4493" s="495">
        <v>4309</v>
      </c>
    </row>
    <row r="4494" spans="5:5" ht="25.5">
      <c r="E4494" s="495">
        <v>4310</v>
      </c>
    </row>
    <row r="4495" spans="5:5" ht="25.5">
      <c r="E4495" s="495">
        <v>4311</v>
      </c>
    </row>
    <row r="4496" spans="5:5" ht="25.5">
      <c r="E4496" s="495">
        <v>4312</v>
      </c>
    </row>
    <row r="4497" spans="5:5" ht="25.5">
      <c r="E4497" s="495">
        <v>4313</v>
      </c>
    </row>
    <row r="4498" spans="5:5" ht="25.5">
      <c r="E4498" s="495">
        <v>4314</v>
      </c>
    </row>
    <row r="4499" spans="5:5" ht="25.5">
      <c r="E4499" s="495">
        <v>4315</v>
      </c>
    </row>
    <row r="4500" spans="5:5" ht="25.5">
      <c r="E4500" s="495">
        <v>4316</v>
      </c>
    </row>
    <row r="4501" spans="5:5" ht="25.5">
      <c r="E4501" s="495">
        <v>4317</v>
      </c>
    </row>
    <row r="4502" spans="5:5" ht="25.5">
      <c r="E4502" s="495">
        <v>4318</v>
      </c>
    </row>
    <row r="4503" spans="5:5" ht="25.5">
      <c r="E4503" s="495">
        <v>4319</v>
      </c>
    </row>
    <row r="4504" spans="5:5" ht="25.5">
      <c r="E4504" s="495">
        <v>4320</v>
      </c>
    </row>
    <row r="4505" spans="5:5" ht="25.5">
      <c r="E4505" s="495">
        <v>4321</v>
      </c>
    </row>
    <row r="4506" spans="5:5" ht="25.5">
      <c r="E4506" s="495">
        <v>4322</v>
      </c>
    </row>
    <row r="4507" spans="5:5" ht="25.5">
      <c r="E4507" s="495">
        <v>4323</v>
      </c>
    </row>
    <row r="4508" spans="5:5" ht="25.5">
      <c r="E4508" s="495">
        <v>4324</v>
      </c>
    </row>
    <row r="4509" spans="5:5" ht="25.5">
      <c r="E4509" s="495">
        <v>4325</v>
      </c>
    </row>
    <row r="4510" spans="5:5" ht="25.5">
      <c r="E4510" s="495">
        <v>4326</v>
      </c>
    </row>
    <row r="4511" spans="5:5" ht="25.5">
      <c r="E4511" s="495">
        <v>4327</v>
      </c>
    </row>
    <row r="4512" spans="5:5" ht="25.5">
      <c r="E4512" s="495">
        <v>4328</v>
      </c>
    </row>
    <row r="4513" spans="5:5" ht="25.5">
      <c r="E4513" s="495">
        <v>4329</v>
      </c>
    </row>
    <row r="4514" spans="5:5" ht="25.5">
      <c r="E4514" s="495">
        <v>4330</v>
      </c>
    </row>
    <row r="4515" spans="5:5" ht="25.5">
      <c r="E4515" s="495">
        <v>4331</v>
      </c>
    </row>
    <row r="4516" spans="5:5" ht="25.5">
      <c r="E4516" s="495">
        <v>4332</v>
      </c>
    </row>
    <row r="4517" spans="5:5" ht="25.5">
      <c r="E4517" s="495">
        <v>4333</v>
      </c>
    </row>
    <row r="4518" spans="5:5" ht="25.5">
      <c r="E4518" s="495">
        <v>4334</v>
      </c>
    </row>
    <row r="4519" spans="5:5" ht="25.5">
      <c r="E4519" s="495">
        <v>4335</v>
      </c>
    </row>
    <row r="4520" spans="5:5" ht="25.5">
      <c r="E4520" s="495">
        <v>4336</v>
      </c>
    </row>
    <row r="4521" spans="5:5" ht="25.5">
      <c r="E4521" s="495">
        <v>4337</v>
      </c>
    </row>
    <row r="4522" spans="5:5" ht="25.5">
      <c r="E4522" s="495">
        <v>4338</v>
      </c>
    </row>
    <row r="4523" spans="5:5" ht="25.5">
      <c r="E4523" s="495">
        <v>4339</v>
      </c>
    </row>
    <row r="4524" spans="5:5" ht="25.5">
      <c r="E4524" s="495">
        <v>4340</v>
      </c>
    </row>
    <row r="4525" spans="5:5" ht="25.5">
      <c r="E4525" s="495">
        <v>4341</v>
      </c>
    </row>
    <row r="4526" spans="5:5" ht="25.5">
      <c r="E4526" s="495">
        <v>4342</v>
      </c>
    </row>
    <row r="4527" spans="5:5" ht="25.5">
      <c r="E4527" s="495">
        <v>4343</v>
      </c>
    </row>
    <row r="4528" spans="5:5" ht="25.5">
      <c r="E4528" s="495">
        <v>4344</v>
      </c>
    </row>
    <row r="4529" spans="5:5" ht="25.5">
      <c r="E4529" s="495">
        <v>4345</v>
      </c>
    </row>
    <row r="4530" spans="5:5" ht="25.5">
      <c r="E4530" s="495">
        <v>4346</v>
      </c>
    </row>
    <row r="4531" spans="5:5" ht="25.5">
      <c r="E4531" s="495">
        <v>4347</v>
      </c>
    </row>
    <row r="4532" spans="5:5" ht="25.5">
      <c r="E4532" s="495">
        <v>4348</v>
      </c>
    </row>
    <row r="4533" spans="5:5" ht="25.5">
      <c r="E4533" s="495">
        <v>4349</v>
      </c>
    </row>
    <row r="4534" spans="5:5" ht="25.5">
      <c r="E4534" s="495">
        <v>4350</v>
      </c>
    </row>
    <row r="4535" spans="5:5" ht="25.5">
      <c r="E4535" s="495">
        <v>4351</v>
      </c>
    </row>
    <row r="4536" spans="5:5" ht="25.5">
      <c r="E4536" s="495">
        <v>4352</v>
      </c>
    </row>
    <row r="4537" spans="5:5" ht="25.5">
      <c r="E4537" s="495">
        <v>4353</v>
      </c>
    </row>
    <row r="4538" spans="5:5" ht="25.5">
      <c r="E4538" s="495">
        <v>4354</v>
      </c>
    </row>
    <row r="4539" spans="5:5" ht="25.5">
      <c r="E4539" s="495">
        <v>4355</v>
      </c>
    </row>
    <row r="4540" spans="5:5" ht="25.5">
      <c r="E4540" s="495">
        <v>4356</v>
      </c>
    </row>
    <row r="4541" spans="5:5" ht="25.5">
      <c r="E4541" s="495">
        <v>4357</v>
      </c>
    </row>
    <row r="4542" spans="5:5" ht="25.5">
      <c r="E4542" s="495">
        <v>4358</v>
      </c>
    </row>
    <row r="4543" spans="5:5" ht="25.5">
      <c r="E4543" s="495">
        <v>4359</v>
      </c>
    </row>
    <row r="4544" spans="5:5" ht="25.5">
      <c r="E4544" s="495">
        <v>4360</v>
      </c>
    </row>
    <row r="4545" spans="5:5" ht="25.5">
      <c r="E4545" s="495">
        <v>4361</v>
      </c>
    </row>
    <row r="4546" spans="5:5" ht="25.5">
      <c r="E4546" s="495">
        <v>4362</v>
      </c>
    </row>
    <row r="4547" spans="5:5" ht="25.5">
      <c r="E4547" s="495">
        <v>4363</v>
      </c>
    </row>
    <row r="4548" spans="5:5" ht="25.5">
      <c r="E4548" s="495">
        <v>4364</v>
      </c>
    </row>
    <row r="4549" spans="5:5" ht="25.5">
      <c r="E4549" s="495">
        <v>4365</v>
      </c>
    </row>
    <row r="4550" spans="5:5" ht="25.5">
      <c r="E4550" s="495">
        <v>4366</v>
      </c>
    </row>
    <row r="4551" spans="5:5" ht="25.5">
      <c r="E4551" s="495">
        <v>4367</v>
      </c>
    </row>
    <row r="4552" spans="5:5" ht="25.5">
      <c r="E4552" s="495">
        <v>4368</v>
      </c>
    </row>
    <row r="4553" spans="5:5" ht="25.5">
      <c r="E4553" s="495">
        <v>4369</v>
      </c>
    </row>
    <row r="4554" spans="5:5" ht="25.5">
      <c r="E4554" s="495">
        <v>4370</v>
      </c>
    </row>
    <row r="4555" spans="5:5" ht="25.5">
      <c r="E4555" s="495">
        <v>4371</v>
      </c>
    </row>
    <row r="4556" spans="5:5" ht="25.5">
      <c r="E4556" s="495">
        <v>4372</v>
      </c>
    </row>
    <row r="4557" spans="5:5" ht="25.5">
      <c r="E4557" s="495">
        <v>4373</v>
      </c>
    </row>
    <row r="4558" spans="5:5" ht="25.5">
      <c r="E4558" s="495">
        <v>4374</v>
      </c>
    </row>
    <row r="4559" spans="5:5" ht="25.5">
      <c r="E4559" s="495">
        <v>4375</v>
      </c>
    </row>
    <row r="4560" spans="5:5" ht="25.5">
      <c r="E4560" s="495">
        <v>4376</v>
      </c>
    </row>
    <row r="4561" spans="5:5" ht="25.5">
      <c r="E4561" s="495">
        <v>4377</v>
      </c>
    </row>
    <row r="4562" spans="5:5" ht="25.5">
      <c r="E4562" s="495">
        <v>4378</v>
      </c>
    </row>
    <row r="4563" spans="5:5" ht="25.5">
      <c r="E4563" s="495">
        <v>4379</v>
      </c>
    </row>
    <row r="4564" spans="5:5" ht="25.5">
      <c r="E4564" s="495">
        <v>4380</v>
      </c>
    </row>
    <row r="4565" spans="5:5" ht="25.5">
      <c r="E4565" s="495">
        <v>4381</v>
      </c>
    </row>
    <row r="4566" spans="5:5" ht="25.5">
      <c r="E4566" s="495">
        <v>4382</v>
      </c>
    </row>
    <row r="4567" spans="5:5" ht="25.5">
      <c r="E4567" s="495">
        <v>4383</v>
      </c>
    </row>
    <row r="4568" spans="5:5" ht="25.5">
      <c r="E4568" s="495">
        <v>4384</v>
      </c>
    </row>
    <row r="4569" spans="5:5" ht="25.5">
      <c r="E4569" s="495">
        <v>4385</v>
      </c>
    </row>
    <row r="4570" spans="5:5" ht="25.5">
      <c r="E4570" s="495">
        <v>4386</v>
      </c>
    </row>
    <row r="4571" spans="5:5" ht="25.5">
      <c r="E4571" s="495">
        <v>4387</v>
      </c>
    </row>
    <row r="4572" spans="5:5" ht="25.5">
      <c r="E4572" s="495">
        <v>4388</v>
      </c>
    </row>
    <row r="4573" spans="5:5" ht="25.5">
      <c r="E4573" s="495">
        <v>4389</v>
      </c>
    </row>
    <row r="4574" spans="5:5" ht="25.5">
      <c r="E4574" s="495">
        <v>4390</v>
      </c>
    </row>
    <row r="4575" spans="5:5" ht="25.5">
      <c r="E4575" s="495">
        <v>4391</v>
      </c>
    </row>
    <row r="4576" spans="5:5" ht="25.5">
      <c r="E4576" s="495">
        <v>4392</v>
      </c>
    </row>
    <row r="4577" spans="5:5" ht="25.5">
      <c r="E4577" s="495">
        <v>4393</v>
      </c>
    </row>
    <row r="4578" spans="5:5" ht="25.5">
      <c r="E4578" s="495">
        <v>4394</v>
      </c>
    </row>
    <row r="4579" spans="5:5" ht="25.5">
      <c r="E4579" s="495">
        <v>4395</v>
      </c>
    </row>
    <row r="4580" spans="5:5" ht="25.5">
      <c r="E4580" s="495">
        <v>4396</v>
      </c>
    </row>
    <row r="4581" spans="5:5" ht="25.5">
      <c r="E4581" s="495">
        <v>4397</v>
      </c>
    </row>
    <row r="4582" spans="5:5" ht="25.5">
      <c r="E4582" s="495">
        <v>4398</v>
      </c>
    </row>
    <row r="4583" spans="5:5" ht="25.5">
      <c r="E4583" s="495">
        <v>4399</v>
      </c>
    </row>
    <row r="4584" spans="5:5" ht="25.5">
      <c r="E4584" s="495">
        <v>4400</v>
      </c>
    </row>
    <row r="4585" spans="5:5" ht="25.5">
      <c r="E4585" s="495">
        <v>4401</v>
      </c>
    </row>
    <row r="4586" spans="5:5" ht="25.5">
      <c r="E4586" s="495">
        <v>4402</v>
      </c>
    </row>
    <row r="4587" spans="5:5" ht="25.5">
      <c r="E4587" s="495">
        <v>4403</v>
      </c>
    </row>
    <row r="4588" spans="5:5" ht="25.5">
      <c r="E4588" s="495">
        <v>4404</v>
      </c>
    </row>
    <row r="4589" spans="5:5" ht="25.5">
      <c r="E4589" s="495">
        <v>4405</v>
      </c>
    </row>
    <row r="4590" spans="5:5" ht="25.5">
      <c r="E4590" s="495">
        <v>4406</v>
      </c>
    </row>
    <row r="4591" spans="5:5" ht="25.5">
      <c r="E4591" s="495">
        <v>4407</v>
      </c>
    </row>
    <row r="4592" spans="5:5" ht="25.5">
      <c r="E4592" s="495">
        <v>4408</v>
      </c>
    </row>
    <row r="4593" spans="5:5" ht="25.5">
      <c r="E4593" s="495">
        <v>4409</v>
      </c>
    </row>
    <row r="4594" spans="5:5" ht="25.5">
      <c r="E4594" s="495">
        <v>4410</v>
      </c>
    </row>
    <row r="4595" spans="5:5" ht="25.5">
      <c r="E4595" s="495">
        <v>4411</v>
      </c>
    </row>
    <row r="4596" spans="5:5" ht="25.5">
      <c r="E4596" s="495">
        <v>4412</v>
      </c>
    </row>
    <row r="4597" spans="5:5" ht="25.5">
      <c r="E4597" s="495">
        <v>4413</v>
      </c>
    </row>
    <row r="4598" spans="5:5" ht="25.5">
      <c r="E4598" s="495">
        <v>4414</v>
      </c>
    </row>
    <row r="4599" spans="5:5" ht="25.5">
      <c r="E4599" s="495">
        <v>4415</v>
      </c>
    </row>
    <row r="4600" spans="5:5" ht="25.5">
      <c r="E4600" s="495">
        <v>4416</v>
      </c>
    </row>
    <row r="4601" spans="5:5" ht="25.5">
      <c r="E4601" s="495">
        <v>4417</v>
      </c>
    </row>
    <row r="4602" spans="5:5" ht="25.5">
      <c r="E4602" s="495">
        <v>4418</v>
      </c>
    </row>
    <row r="4603" spans="5:5" ht="25.5">
      <c r="E4603" s="495">
        <v>4419</v>
      </c>
    </row>
    <row r="4604" spans="5:5" ht="25.5">
      <c r="E4604" s="495">
        <v>4420</v>
      </c>
    </row>
    <row r="4605" spans="5:5" ht="25.5">
      <c r="E4605" s="495">
        <v>4421</v>
      </c>
    </row>
    <row r="4606" spans="5:5" ht="25.5">
      <c r="E4606" s="495">
        <v>4422</v>
      </c>
    </row>
    <row r="4607" spans="5:5" ht="25.5">
      <c r="E4607" s="495">
        <v>4423</v>
      </c>
    </row>
    <row r="4608" spans="5:5" ht="25.5">
      <c r="E4608" s="495">
        <v>4424</v>
      </c>
    </row>
    <row r="4609" spans="5:5" ht="25.5">
      <c r="E4609" s="495">
        <v>4425</v>
      </c>
    </row>
    <row r="4610" spans="5:5" ht="25.5">
      <c r="E4610" s="495">
        <v>4426</v>
      </c>
    </row>
    <row r="4611" spans="5:5" ht="25.5">
      <c r="E4611" s="495">
        <v>4427</v>
      </c>
    </row>
    <row r="4612" spans="5:5" ht="25.5">
      <c r="E4612" s="495">
        <v>4428</v>
      </c>
    </row>
    <row r="4613" spans="5:5" ht="25.5">
      <c r="E4613" s="495">
        <v>4429</v>
      </c>
    </row>
    <row r="4614" spans="5:5" ht="25.5">
      <c r="E4614" s="495">
        <v>4430</v>
      </c>
    </row>
    <row r="4615" spans="5:5" ht="25.5">
      <c r="E4615" s="495">
        <v>4431</v>
      </c>
    </row>
    <row r="4616" spans="5:5" ht="25.5">
      <c r="E4616" s="495">
        <v>4432</v>
      </c>
    </row>
    <row r="4617" spans="5:5" ht="25.5">
      <c r="E4617" s="495">
        <v>4433</v>
      </c>
    </row>
    <row r="4618" spans="5:5" ht="25.5">
      <c r="E4618" s="495">
        <v>4434</v>
      </c>
    </row>
    <row r="4619" spans="5:5" ht="25.5">
      <c r="E4619" s="495">
        <v>4435</v>
      </c>
    </row>
    <row r="4620" spans="5:5" ht="25.5">
      <c r="E4620" s="495">
        <v>4436</v>
      </c>
    </row>
    <row r="4621" spans="5:5" ht="25.5">
      <c r="E4621" s="495">
        <v>4437</v>
      </c>
    </row>
    <row r="4622" spans="5:5" ht="25.5">
      <c r="E4622" s="495">
        <v>4438</v>
      </c>
    </row>
    <row r="4623" spans="5:5" ht="25.5">
      <c r="E4623" s="495">
        <v>4439</v>
      </c>
    </row>
    <row r="4624" spans="5:5" ht="25.5">
      <c r="E4624" s="495">
        <v>4440</v>
      </c>
    </row>
    <row r="4625" spans="5:5" ht="25.5">
      <c r="E4625" s="495">
        <v>4441</v>
      </c>
    </row>
    <row r="4626" spans="5:5" ht="25.5">
      <c r="E4626" s="495">
        <v>4442</v>
      </c>
    </row>
    <row r="4627" spans="5:5" ht="25.5">
      <c r="E4627" s="495">
        <v>4443</v>
      </c>
    </row>
    <row r="4628" spans="5:5" ht="25.5">
      <c r="E4628" s="495">
        <v>4444</v>
      </c>
    </row>
    <row r="4629" spans="5:5" ht="25.5">
      <c r="E4629" s="495">
        <v>4445</v>
      </c>
    </row>
    <row r="4630" spans="5:5" ht="25.5">
      <c r="E4630" s="495">
        <v>4446</v>
      </c>
    </row>
    <row r="4631" spans="5:5" ht="25.5">
      <c r="E4631" s="495">
        <v>4447</v>
      </c>
    </row>
    <row r="4632" spans="5:5" ht="25.5">
      <c r="E4632" s="495">
        <v>4448</v>
      </c>
    </row>
    <row r="4633" spans="5:5" ht="25.5">
      <c r="E4633" s="495">
        <v>4449</v>
      </c>
    </row>
    <row r="4634" spans="5:5" ht="25.5">
      <c r="E4634" s="495">
        <v>4450</v>
      </c>
    </row>
    <row r="4635" spans="5:5" ht="25.5">
      <c r="E4635" s="495">
        <v>4451</v>
      </c>
    </row>
    <row r="4636" spans="5:5" ht="25.5">
      <c r="E4636" s="495">
        <v>4452</v>
      </c>
    </row>
    <row r="4637" spans="5:5" ht="25.5">
      <c r="E4637" s="495">
        <v>4453</v>
      </c>
    </row>
    <row r="4638" spans="5:5" ht="25.5">
      <c r="E4638" s="495">
        <v>4454</v>
      </c>
    </row>
    <row r="4639" spans="5:5" ht="25.5">
      <c r="E4639" s="495">
        <v>4455</v>
      </c>
    </row>
    <row r="4640" spans="5:5" ht="25.5">
      <c r="E4640" s="495">
        <v>4456</v>
      </c>
    </row>
    <row r="4641" spans="5:5" ht="25.5">
      <c r="E4641" s="495">
        <v>4457</v>
      </c>
    </row>
    <row r="4642" spans="5:5" ht="25.5">
      <c r="E4642" s="495">
        <v>4458</v>
      </c>
    </row>
    <row r="4643" spans="5:5" ht="25.5">
      <c r="E4643" s="495">
        <v>4459</v>
      </c>
    </row>
    <row r="4644" spans="5:5" ht="25.5">
      <c r="E4644" s="495">
        <v>4460</v>
      </c>
    </row>
    <row r="4645" spans="5:5" ht="25.5">
      <c r="E4645" s="495">
        <v>4461</v>
      </c>
    </row>
    <row r="4646" spans="5:5" ht="25.5">
      <c r="E4646" s="495">
        <v>4462</v>
      </c>
    </row>
    <row r="4647" spans="5:5" ht="25.5">
      <c r="E4647" s="495">
        <v>4463</v>
      </c>
    </row>
    <row r="4648" spans="5:5" ht="25.5">
      <c r="E4648" s="495">
        <v>4464</v>
      </c>
    </row>
    <row r="4649" spans="5:5" ht="25.5">
      <c r="E4649" s="495">
        <v>4465</v>
      </c>
    </row>
    <row r="4650" spans="5:5" ht="25.5">
      <c r="E4650" s="495">
        <v>4466</v>
      </c>
    </row>
    <row r="4651" spans="5:5" ht="25.5">
      <c r="E4651" s="495">
        <v>4467</v>
      </c>
    </row>
    <row r="4652" spans="5:5" ht="25.5">
      <c r="E4652" s="495">
        <v>4468</v>
      </c>
    </row>
    <row r="4653" spans="5:5" ht="25.5">
      <c r="E4653" s="495">
        <v>4469</v>
      </c>
    </row>
    <row r="4654" spans="5:5" ht="25.5">
      <c r="E4654" s="495">
        <v>4470</v>
      </c>
    </row>
    <row r="4655" spans="5:5" ht="25.5">
      <c r="E4655" s="495">
        <v>4471</v>
      </c>
    </row>
    <row r="4656" spans="5:5" ht="25.5">
      <c r="E4656" s="495">
        <v>4472</v>
      </c>
    </row>
    <row r="4657" spans="5:5" ht="25.5">
      <c r="E4657" s="495">
        <v>4473</v>
      </c>
    </row>
    <row r="4658" spans="5:5" ht="25.5">
      <c r="E4658" s="495">
        <v>4474</v>
      </c>
    </row>
    <row r="4659" spans="5:5" ht="25.5">
      <c r="E4659" s="495">
        <v>4475</v>
      </c>
    </row>
    <row r="4660" spans="5:5" ht="25.5">
      <c r="E4660" s="495">
        <v>4476</v>
      </c>
    </row>
    <row r="4661" spans="5:5" ht="25.5">
      <c r="E4661" s="495">
        <v>4477</v>
      </c>
    </row>
    <row r="4662" spans="5:5" ht="25.5">
      <c r="E4662" s="495">
        <v>4478</v>
      </c>
    </row>
    <row r="4663" spans="5:5" ht="25.5">
      <c r="E4663" s="495">
        <v>4479</v>
      </c>
    </row>
    <row r="4664" spans="5:5" ht="25.5">
      <c r="E4664" s="495">
        <v>4480</v>
      </c>
    </row>
    <row r="4665" spans="5:5" ht="25.5">
      <c r="E4665" s="495">
        <v>4481</v>
      </c>
    </row>
    <row r="4666" spans="5:5" ht="25.5">
      <c r="E4666" s="495">
        <v>4482</v>
      </c>
    </row>
    <row r="4667" spans="5:5" ht="25.5">
      <c r="E4667" s="495">
        <v>4483</v>
      </c>
    </row>
    <row r="4668" spans="5:5" ht="25.5">
      <c r="E4668" s="495">
        <v>4484</v>
      </c>
    </row>
    <row r="4669" spans="5:5" ht="25.5">
      <c r="E4669" s="495">
        <v>4485</v>
      </c>
    </row>
    <row r="4670" spans="5:5" ht="25.5">
      <c r="E4670" s="495">
        <v>4486</v>
      </c>
    </row>
    <row r="4671" spans="5:5" ht="25.5">
      <c r="E4671" s="495">
        <v>4487</v>
      </c>
    </row>
    <row r="4672" spans="5:5" ht="25.5">
      <c r="E4672" s="495">
        <v>4488</v>
      </c>
    </row>
    <row r="4673" spans="5:5" ht="25.5">
      <c r="E4673" s="495">
        <v>4489</v>
      </c>
    </row>
    <row r="4674" spans="5:5" ht="25.5">
      <c r="E4674" s="495">
        <v>4490</v>
      </c>
    </row>
    <row r="4675" spans="5:5" ht="25.5">
      <c r="E4675" s="495">
        <v>4491</v>
      </c>
    </row>
    <row r="4676" spans="5:5" ht="25.5">
      <c r="E4676" s="495">
        <v>4492</v>
      </c>
    </row>
    <row r="4677" spans="5:5" ht="25.5">
      <c r="E4677" s="495">
        <v>4493</v>
      </c>
    </row>
    <row r="4678" spans="5:5" ht="25.5">
      <c r="E4678" s="495">
        <v>4494</v>
      </c>
    </row>
    <row r="4679" spans="5:5" ht="25.5">
      <c r="E4679" s="495">
        <v>4495</v>
      </c>
    </row>
    <row r="4680" spans="5:5" ht="25.5">
      <c r="E4680" s="495">
        <v>4496</v>
      </c>
    </row>
    <row r="4681" spans="5:5" ht="25.5">
      <c r="E4681" s="495">
        <v>4497</v>
      </c>
    </row>
    <row r="4682" spans="5:5" ht="25.5">
      <c r="E4682" s="495">
        <v>4498</v>
      </c>
    </row>
    <row r="4683" spans="5:5" ht="25.5">
      <c r="E4683" s="495">
        <v>4499</v>
      </c>
    </row>
    <row r="4684" spans="5:5" ht="25.5">
      <c r="E4684" s="495">
        <v>4500</v>
      </c>
    </row>
    <row r="4685" spans="5:5" ht="25.5">
      <c r="E4685" s="495">
        <v>4501</v>
      </c>
    </row>
    <row r="4686" spans="5:5" ht="25.5">
      <c r="E4686" s="495">
        <v>4502</v>
      </c>
    </row>
    <row r="4687" spans="5:5" ht="25.5">
      <c r="E4687" s="495">
        <v>4503</v>
      </c>
    </row>
    <row r="4688" spans="5:5" ht="25.5">
      <c r="E4688" s="495">
        <v>4504</v>
      </c>
    </row>
    <row r="4689" spans="5:5" ht="25.5">
      <c r="E4689" s="495">
        <v>4505</v>
      </c>
    </row>
    <row r="4690" spans="5:5" ht="25.5">
      <c r="E4690" s="495">
        <v>4506</v>
      </c>
    </row>
    <row r="4691" spans="5:5" ht="25.5">
      <c r="E4691" s="495">
        <v>4507</v>
      </c>
    </row>
    <row r="4692" spans="5:5" ht="25.5">
      <c r="E4692" s="495">
        <v>4508</v>
      </c>
    </row>
    <row r="4693" spans="5:5" ht="25.5">
      <c r="E4693" s="495">
        <v>4509</v>
      </c>
    </row>
    <row r="4694" spans="5:5" ht="25.5">
      <c r="E4694" s="495">
        <v>4510</v>
      </c>
    </row>
    <row r="4695" spans="5:5" ht="25.5">
      <c r="E4695" s="495">
        <v>4511</v>
      </c>
    </row>
    <row r="4696" spans="5:5" ht="25.5">
      <c r="E4696" s="495">
        <v>4512</v>
      </c>
    </row>
    <row r="4697" spans="5:5" ht="25.5">
      <c r="E4697" s="495">
        <v>4513</v>
      </c>
    </row>
    <row r="4698" spans="5:5" ht="25.5">
      <c r="E4698" s="495">
        <v>4514</v>
      </c>
    </row>
    <row r="4699" spans="5:5" ht="25.5">
      <c r="E4699" s="495">
        <v>4515</v>
      </c>
    </row>
    <row r="4700" spans="5:5" ht="25.5">
      <c r="E4700" s="495">
        <v>4516</v>
      </c>
    </row>
    <row r="4701" spans="5:5" ht="25.5">
      <c r="E4701" s="495">
        <v>4517</v>
      </c>
    </row>
    <row r="4702" spans="5:5" ht="25.5">
      <c r="E4702" s="495">
        <v>4518</v>
      </c>
    </row>
    <row r="4703" spans="5:5" ht="25.5">
      <c r="E4703" s="495">
        <v>4519</v>
      </c>
    </row>
    <row r="4704" spans="5:5" ht="25.5">
      <c r="E4704" s="495">
        <v>4520</v>
      </c>
    </row>
    <row r="4705" spans="5:5" ht="25.5">
      <c r="E4705" s="495">
        <v>4521</v>
      </c>
    </row>
    <row r="4706" spans="5:5" ht="25.5">
      <c r="E4706" s="495">
        <v>4522</v>
      </c>
    </row>
    <row r="4707" spans="5:5" ht="25.5">
      <c r="E4707" s="495">
        <v>4523</v>
      </c>
    </row>
    <row r="4708" spans="5:5" ht="25.5">
      <c r="E4708" s="495">
        <v>4524</v>
      </c>
    </row>
    <row r="4709" spans="5:5" ht="25.5">
      <c r="E4709" s="495">
        <v>4525</v>
      </c>
    </row>
    <row r="4710" spans="5:5" ht="25.5">
      <c r="E4710" s="495">
        <v>4526</v>
      </c>
    </row>
    <row r="4711" spans="5:5" ht="25.5">
      <c r="E4711" s="495">
        <v>4527</v>
      </c>
    </row>
    <row r="4712" spans="5:5" ht="25.5">
      <c r="E4712" s="495">
        <v>4528</v>
      </c>
    </row>
    <row r="4713" spans="5:5" ht="25.5">
      <c r="E4713" s="495">
        <v>4529</v>
      </c>
    </row>
    <row r="4714" spans="5:5" ht="25.5">
      <c r="E4714" s="495">
        <v>4530</v>
      </c>
    </row>
    <row r="4715" spans="5:5" ht="25.5">
      <c r="E4715" s="495">
        <v>4531</v>
      </c>
    </row>
    <row r="4716" spans="5:5" ht="25.5">
      <c r="E4716" s="495">
        <v>4532</v>
      </c>
    </row>
    <row r="4717" spans="5:5" ht="25.5">
      <c r="E4717" s="495">
        <v>4533</v>
      </c>
    </row>
    <row r="4718" spans="5:5" ht="25.5">
      <c r="E4718" s="495">
        <v>4534</v>
      </c>
    </row>
    <row r="4719" spans="5:5" ht="25.5">
      <c r="E4719" s="495">
        <v>4535</v>
      </c>
    </row>
    <row r="4720" spans="5:5" ht="25.5">
      <c r="E4720" s="495">
        <v>4536</v>
      </c>
    </row>
    <row r="4721" spans="5:5" ht="25.5">
      <c r="E4721" s="495">
        <v>4537</v>
      </c>
    </row>
    <row r="4722" spans="5:5" ht="25.5">
      <c r="E4722" s="495">
        <v>4538</v>
      </c>
    </row>
    <row r="4723" spans="5:5" ht="25.5">
      <c r="E4723" s="495">
        <v>4539</v>
      </c>
    </row>
    <row r="4724" spans="5:5" ht="25.5">
      <c r="E4724" s="495">
        <v>4540</v>
      </c>
    </row>
    <row r="4725" spans="5:5" ht="25.5">
      <c r="E4725" s="495">
        <v>4541</v>
      </c>
    </row>
    <row r="4726" spans="5:5" ht="25.5">
      <c r="E4726" s="495">
        <v>4542</v>
      </c>
    </row>
    <row r="4727" spans="5:5" ht="25.5">
      <c r="E4727" s="495">
        <v>4543</v>
      </c>
    </row>
    <row r="4728" spans="5:5" ht="25.5">
      <c r="E4728" s="495">
        <v>4544</v>
      </c>
    </row>
    <row r="4729" spans="5:5" ht="25.5">
      <c r="E4729" s="495">
        <v>4545</v>
      </c>
    </row>
    <row r="4730" spans="5:5" ht="25.5">
      <c r="E4730" s="495">
        <v>4546</v>
      </c>
    </row>
    <row r="4731" spans="5:5" ht="25.5">
      <c r="E4731" s="495">
        <v>4547</v>
      </c>
    </row>
    <row r="4732" spans="5:5" ht="25.5">
      <c r="E4732" s="495">
        <v>4548</v>
      </c>
    </row>
    <row r="4733" spans="5:5" ht="25.5">
      <c r="E4733" s="495">
        <v>4549</v>
      </c>
    </row>
    <row r="4734" spans="5:5" ht="25.5">
      <c r="E4734" s="495">
        <v>4550</v>
      </c>
    </row>
    <row r="4735" spans="5:5" ht="25.5">
      <c r="E4735" s="495">
        <v>4551</v>
      </c>
    </row>
    <row r="4736" spans="5:5" ht="25.5">
      <c r="E4736" s="495">
        <v>4552</v>
      </c>
    </row>
    <row r="4737" spans="5:5" ht="25.5">
      <c r="E4737" s="495">
        <v>4553</v>
      </c>
    </row>
    <row r="4738" spans="5:5" ht="25.5">
      <c r="E4738" s="495">
        <v>4554</v>
      </c>
    </row>
    <row r="4739" spans="5:5" ht="25.5">
      <c r="E4739" s="495">
        <v>4555</v>
      </c>
    </row>
    <row r="4740" spans="5:5" ht="25.5">
      <c r="E4740" s="495">
        <v>4556</v>
      </c>
    </row>
    <row r="4741" spans="5:5" ht="25.5">
      <c r="E4741" s="495">
        <v>4557</v>
      </c>
    </row>
    <row r="4742" spans="5:5" ht="25.5">
      <c r="E4742" s="495">
        <v>4558</v>
      </c>
    </row>
    <row r="4743" spans="5:5" ht="25.5">
      <c r="E4743" s="495">
        <v>4559</v>
      </c>
    </row>
    <row r="4744" spans="5:5" ht="25.5">
      <c r="E4744" s="495">
        <v>4560</v>
      </c>
    </row>
    <row r="4745" spans="5:5" ht="25.5">
      <c r="E4745" s="495">
        <v>4561</v>
      </c>
    </row>
    <row r="4746" spans="5:5" ht="25.5">
      <c r="E4746" s="495">
        <v>4562</v>
      </c>
    </row>
    <row r="4747" spans="5:5" ht="25.5">
      <c r="E4747" s="495">
        <v>4563</v>
      </c>
    </row>
    <row r="4748" spans="5:5" ht="25.5">
      <c r="E4748" s="495">
        <v>4564</v>
      </c>
    </row>
    <row r="4749" spans="5:5" ht="25.5">
      <c r="E4749" s="495">
        <v>4565</v>
      </c>
    </row>
    <row r="4750" spans="5:5" ht="25.5">
      <c r="E4750" s="495">
        <v>4566</v>
      </c>
    </row>
    <row r="4751" spans="5:5" ht="25.5">
      <c r="E4751" s="495">
        <v>4567</v>
      </c>
    </row>
    <row r="4752" spans="5:5" ht="25.5">
      <c r="E4752" s="495">
        <v>4568</v>
      </c>
    </row>
    <row r="4753" spans="5:5" ht="25.5">
      <c r="E4753" s="495">
        <v>4569</v>
      </c>
    </row>
    <row r="4754" spans="5:5" ht="25.5">
      <c r="E4754" s="495">
        <v>4570</v>
      </c>
    </row>
    <row r="4755" spans="5:5" ht="25.5">
      <c r="E4755" s="495">
        <v>4571</v>
      </c>
    </row>
    <row r="4756" spans="5:5" ht="25.5">
      <c r="E4756" s="495">
        <v>4572</v>
      </c>
    </row>
    <row r="4757" spans="5:5" ht="25.5">
      <c r="E4757" s="495">
        <v>4573</v>
      </c>
    </row>
    <row r="4758" spans="5:5" ht="25.5">
      <c r="E4758" s="495">
        <v>4574</v>
      </c>
    </row>
    <row r="4759" spans="5:5" ht="25.5">
      <c r="E4759" s="495">
        <v>4575</v>
      </c>
    </row>
    <row r="4760" spans="5:5" ht="25.5">
      <c r="E4760" s="495">
        <v>4576</v>
      </c>
    </row>
    <row r="4761" spans="5:5" ht="25.5">
      <c r="E4761" s="495">
        <v>4577</v>
      </c>
    </row>
    <row r="4762" spans="5:5" ht="25.5">
      <c r="E4762" s="495">
        <v>4578</v>
      </c>
    </row>
    <row r="4763" spans="5:5" ht="25.5">
      <c r="E4763" s="495">
        <v>4579</v>
      </c>
    </row>
    <row r="4764" spans="5:5" ht="25.5">
      <c r="E4764" s="495">
        <v>4580</v>
      </c>
    </row>
    <row r="4765" spans="5:5" ht="25.5">
      <c r="E4765" s="495">
        <v>4581</v>
      </c>
    </row>
    <row r="4766" spans="5:5" ht="25.5">
      <c r="E4766" s="495">
        <v>4582</v>
      </c>
    </row>
    <row r="4767" spans="5:5" ht="25.5">
      <c r="E4767" s="495">
        <v>4583</v>
      </c>
    </row>
    <row r="4768" spans="5:5" ht="25.5">
      <c r="E4768" s="495">
        <v>4584</v>
      </c>
    </row>
    <row r="4769" spans="5:5" ht="25.5">
      <c r="E4769" s="495">
        <v>4585</v>
      </c>
    </row>
    <row r="4770" spans="5:5" ht="25.5">
      <c r="E4770" s="495">
        <v>4586</v>
      </c>
    </row>
    <row r="4771" spans="5:5" ht="25.5">
      <c r="E4771" s="495">
        <v>4587</v>
      </c>
    </row>
    <row r="4772" spans="5:5" ht="25.5">
      <c r="E4772" s="495">
        <v>4588</v>
      </c>
    </row>
    <row r="4773" spans="5:5" ht="25.5">
      <c r="E4773" s="495">
        <v>4589</v>
      </c>
    </row>
    <row r="4774" spans="5:5" ht="25.5">
      <c r="E4774" s="495">
        <v>4590</v>
      </c>
    </row>
    <row r="4775" spans="5:5" ht="25.5">
      <c r="E4775" s="495">
        <v>4591</v>
      </c>
    </row>
    <row r="4776" spans="5:5" ht="25.5">
      <c r="E4776" s="495">
        <v>4592</v>
      </c>
    </row>
    <row r="4777" spans="5:5" ht="25.5">
      <c r="E4777" s="495">
        <v>4593</v>
      </c>
    </row>
    <row r="4778" spans="5:5" ht="25.5">
      <c r="E4778" s="495">
        <v>4594</v>
      </c>
    </row>
    <row r="4779" spans="5:5" ht="25.5">
      <c r="E4779" s="495">
        <v>4595</v>
      </c>
    </row>
    <row r="4780" spans="5:5" ht="25.5">
      <c r="E4780" s="495">
        <v>4596</v>
      </c>
    </row>
    <row r="4781" spans="5:5" ht="25.5">
      <c r="E4781" s="495">
        <v>4597</v>
      </c>
    </row>
    <row r="4782" spans="5:5" ht="25.5">
      <c r="E4782" s="495">
        <v>4598</v>
      </c>
    </row>
    <row r="4783" spans="5:5" ht="25.5">
      <c r="E4783" s="495">
        <v>4599</v>
      </c>
    </row>
    <row r="4784" spans="5:5" ht="25.5">
      <c r="E4784" s="495">
        <v>4600</v>
      </c>
    </row>
    <row r="4785" spans="5:5" ht="25.5">
      <c r="E4785" s="495">
        <v>4601</v>
      </c>
    </row>
    <row r="4786" spans="5:5" ht="25.5">
      <c r="E4786" s="495">
        <v>4602</v>
      </c>
    </row>
    <row r="4787" spans="5:5" ht="25.5">
      <c r="E4787" s="495">
        <v>4603</v>
      </c>
    </row>
    <row r="4788" spans="5:5" ht="25.5">
      <c r="E4788" s="495">
        <v>4604</v>
      </c>
    </row>
    <row r="4789" spans="5:5" ht="25.5">
      <c r="E4789" s="495">
        <v>4605</v>
      </c>
    </row>
    <row r="4790" spans="5:5" ht="25.5">
      <c r="E4790" s="495">
        <v>4606</v>
      </c>
    </row>
    <row r="4791" spans="5:5" ht="25.5">
      <c r="E4791" s="495">
        <v>4607</v>
      </c>
    </row>
    <row r="4792" spans="5:5" ht="25.5">
      <c r="E4792" s="495">
        <v>4608</v>
      </c>
    </row>
    <row r="4793" spans="5:5" ht="25.5">
      <c r="E4793" s="495">
        <v>4609</v>
      </c>
    </row>
    <row r="4794" spans="5:5" ht="25.5">
      <c r="E4794" s="495">
        <v>4610</v>
      </c>
    </row>
    <row r="4795" spans="5:5" ht="25.5">
      <c r="E4795" s="495">
        <v>4611</v>
      </c>
    </row>
    <row r="4796" spans="5:5" ht="25.5">
      <c r="E4796" s="495">
        <v>4612</v>
      </c>
    </row>
    <row r="4797" spans="5:5" ht="25.5">
      <c r="E4797" s="495">
        <v>4613</v>
      </c>
    </row>
    <row r="4798" spans="5:5" ht="25.5">
      <c r="E4798" s="495">
        <v>4614</v>
      </c>
    </row>
    <row r="4799" spans="5:5" ht="25.5">
      <c r="E4799" s="495">
        <v>4615</v>
      </c>
    </row>
    <row r="4800" spans="5:5" ht="25.5">
      <c r="E4800" s="495">
        <v>4616</v>
      </c>
    </row>
    <row r="4801" spans="5:5" ht="25.5">
      <c r="E4801" s="495">
        <v>4617</v>
      </c>
    </row>
    <row r="4802" spans="5:5" ht="25.5">
      <c r="E4802" s="495">
        <v>4618</v>
      </c>
    </row>
    <row r="4803" spans="5:5" ht="25.5">
      <c r="E4803" s="495">
        <v>4619</v>
      </c>
    </row>
    <row r="4804" spans="5:5" ht="25.5">
      <c r="E4804" s="495">
        <v>4620</v>
      </c>
    </row>
    <row r="4805" spans="5:5" ht="25.5">
      <c r="E4805" s="495">
        <v>4621</v>
      </c>
    </row>
    <row r="4806" spans="5:5" ht="25.5">
      <c r="E4806" s="495">
        <v>4622</v>
      </c>
    </row>
    <row r="4807" spans="5:5" ht="25.5">
      <c r="E4807" s="495">
        <v>4623</v>
      </c>
    </row>
    <row r="4808" spans="5:5" ht="25.5">
      <c r="E4808" s="495">
        <v>4624</v>
      </c>
    </row>
    <row r="4809" spans="5:5" ht="25.5">
      <c r="E4809" s="495">
        <v>4625</v>
      </c>
    </row>
    <row r="4810" spans="5:5" ht="25.5">
      <c r="E4810" s="495">
        <v>4626</v>
      </c>
    </row>
    <row r="4811" spans="5:5" ht="25.5">
      <c r="E4811" s="495">
        <v>4627</v>
      </c>
    </row>
    <row r="4812" spans="5:5" ht="25.5">
      <c r="E4812" s="495">
        <v>4628</v>
      </c>
    </row>
    <row r="4813" spans="5:5" ht="25.5">
      <c r="E4813" s="495">
        <v>4629</v>
      </c>
    </row>
    <row r="4814" spans="5:5" ht="25.5">
      <c r="E4814" s="495">
        <v>4630</v>
      </c>
    </row>
    <row r="4815" spans="5:5" ht="25.5">
      <c r="E4815" s="495">
        <v>4631</v>
      </c>
    </row>
    <row r="4816" spans="5:5" ht="25.5">
      <c r="E4816" s="495">
        <v>4632</v>
      </c>
    </row>
    <row r="4817" spans="5:5" ht="25.5">
      <c r="E4817" s="495">
        <v>4633</v>
      </c>
    </row>
    <row r="4818" spans="5:5" ht="25.5">
      <c r="E4818" s="495">
        <v>4634</v>
      </c>
    </row>
    <row r="4819" spans="5:5" ht="25.5">
      <c r="E4819" s="495">
        <v>4635</v>
      </c>
    </row>
    <row r="4820" spans="5:5" ht="25.5">
      <c r="E4820" s="495">
        <v>4636</v>
      </c>
    </row>
    <row r="4821" spans="5:5" ht="25.5">
      <c r="E4821" s="495">
        <v>4637</v>
      </c>
    </row>
    <row r="4822" spans="5:5" ht="25.5">
      <c r="E4822" s="495">
        <v>4638</v>
      </c>
    </row>
    <row r="4823" spans="5:5" ht="25.5">
      <c r="E4823" s="495">
        <v>4639</v>
      </c>
    </row>
    <row r="4824" spans="5:5" ht="25.5">
      <c r="E4824" s="495">
        <v>4640</v>
      </c>
    </row>
    <row r="4825" spans="5:5" ht="25.5">
      <c r="E4825" s="495">
        <v>4641</v>
      </c>
    </row>
    <row r="4826" spans="5:5" ht="25.5">
      <c r="E4826" s="495">
        <v>4642</v>
      </c>
    </row>
    <row r="4827" spans="5:5" ht="25.5">
      <c r="E4827" s="495">
        <v>4643</v>
      </c>
    </row>
    <row r="4828" spans="5:5" ht="25.5">
      <c r="E4828" s="495">
        <v>4644</v>
      </c>
    </row>
    <row r="4829" spans="5:5" ht="25.5">
      <c r="E4829" s="495">
        <v>4645</v>
      </c>
    </row>
    <row r="4830" spans="5:5" ht="25.5">
      <c r="E4830" s="495">
        <v>4646</v>
      </c>
    </row>
    <row r="4831" spans="5:5" ht="25.5">
      <c r="E4831" s="495">
        <v>4647</v>
      </c>
    </row>
    <row r="4832" spans="5:5" ht="25.5">
      <c r="E4832" s="495">
        <v>4648</v>
      </c>
    </row>
    <row r="4833" spans="5:5" ht="25.5">
      <c r="E4833" s="495">
        <v>4649</v>
      </c>
    </row>
    <row r="4834" spans="5:5" ht="25.5">
      <c r="E4834" s="495">
        <v>4650</v>
      </c>
    </row>
    <row r="4835" spans="5:5" ht="25.5">
      <c r="E4835" s="495">
        <v>4651</v>
      </c>
    </row>
    <row r="4836" spans="5:5" ht="25.5">
      <c r="E4836" s="495">
        <v>4652</v>
      </c>
    </row>
    <row r="4837" spans="5:5" ht="25.5">
      <c r="E4837" s="495">
        <v>4653</v>
      </c>
    </row>
    <row r="4838" spans="5:5" ht="25.5">
      <c r="E4838" s="495">
        <v>4654</v>
      </c>
    </row>
    <row r="4839" spans="5:5" ht="25.5">
      <c r="E4839" s="495">
        <v>4655</v>
      </c>
    </row>
    <row r="4840" spans="5:5" ht="25.5">
      <c r="E4840" s="495">
        <v>4656</v>
      </c>
    </row>
    <row r="4841" spans="5:5" ht="25.5">
      <c r="E4841" s="495">
        <v>4657</v>
      </c>
    </row>
    <row r="4842" spans="5:5" ht="25.5">
      <c r="E4842" s="495">
        <v>4658</v>
      </c>
    </row>
    <row r="4843" spans="5:5" ht="25.5">
      <c r="E4843" s="495">
        <v>4659</v>
      </c>
    </row>
    <row r="4844" spans="5:5" ht="25.5">
      <c r="E4844" s="495">
        <v>4660</v>
      </c>
    </row>
    <row r="4845" spans="5:5" ht="25.5">
      <c r="E4845" s="495">
        <v>4661</v>
      </c>
    </row>
    <row r="4846" spans="5:5" ht="25.5">
      <c r="E4846" s="495">
        <v>4662</v>
      </c>
    </row>
    <row r="4847" spans="5:5" ht="25.5">
      <c r="E4847" s="495">
        <v>4663</v>
      </c>
    </row>
    <row r="4848" spans="5:5" ht="25.5">
      <c r="E4848" s="495">
        <v>4664</v>
      </c>
    </row>
    <row r="4849" spans="5:5" ht="25.5">
      <c r="E4849" s="495">
        <v>4665</v>
      </c>
    </row>
    <row r="4850" spans="5:5" ht="25.5">
      <c r="E4850" s="495">
        <v>4666</v>
      </c>
    </row>
    <row r="4851" spans="5:5" ht="25.5">
      <c r="E4851" s="495">
        <v>4667</v>
      </c>
    </row>
    <row r="4852" spans="5:5" ht="25.5">
      <c r="E4852" s="495">
        <v>4668</v>
      </c>
    </row>
    <row r="4853" spans="5:5" ht="25.5">
      <c r="E4853" s="495">
        <v>4669</v>
      </c>
    </row>
    <row r="4854" spans="5:5" ht="25.5">
      <c r="E4854" s="495">
        <v>4670</v>
      </c>
    </row>
    <row r="4855" spans="5:5" ht="25.5">
      <c r="E4855" s="495">
        <v>4671</v>
      </c>
    </row>
    <row r="4856" spans="5:5" ht="25.5">
      <c r="E4856" s="495">
        <v>4672</v>
      </c>
    </row>
    <row r="4857" spans="5:5" ht="25.5">
      <c r="E4857" s="495">
        <v>4673</v>
      </c>
    </row>
    <row r="4858" spans="5:5" ht="25.5">
      <c r="E4858" s="495">
        <v>4674</v>
      </c>
    </row>
    <row r="4859" spans="5:5" ht="25.5">
      <c r="E4859" s="495">
        <v>4675</v>
      </c>
    </row>
    <row r="4860" spans="5:5" ht="25.5">
      <c r="E4860" s="495">
        <v>4676</v>
      </c>
    </row>
    <row r="4861" spans="5:5" ht="25.5">
      <c r="E4861" s="495">
        <v>4677</v>
      </c>
    </row>
    <row r="4862" spans="5:5" ht="25.5">
      <c r="E4862" s="495">
        <v>4678</v>
      </c>
    </row>
    <row r="4863" spans="5:5" ht="25.5">
      <c r="E4863" s="495">
        <v>4679</v>
      </c>
    </row>
    <row r="4864" spans="5:5" ht="25.5">
      <c r="E4864" s="495">
        <v>4680</v>
      </c>
    </row>
    <row r="4865" spans="5:5" ht="25.5">
      <c r="E4865" s="495">
        <v>4681</v>
      </c>
    </row>
    <row r="4866" spans="5:5" ht="25.5">
      <c r="E4866" s="495">
        <v>4682</v>
      </c>
    </row>
    <row r="4867" spans="5:5" ht="25.5">
      <c r="E4867" s="495">
        <v>4683</v>
      </c>
    </row>
    <row r="4868" spans="5:5" ht="25.5">
      <c r="E4868" s="495">
        <v>4684</v>
      </c>
    </row>
    <row r="4869" spans="5:5" ht="25.5">
      <c r="E4869" s="495">
        <v>4685</v>
      </c>
    </row>
    <row r="4870" spans="5:5" ht="25.5">
      <c r="E4870" s="495">
        <v>4686</v>
      </c>
    </row>
    <row r="4871" spans="5:5" ht="25.5">
      <c r="E4871" s="495">
        <v>4687</v>
      </c>
    </row>
    <row r="4872" spans="5:5" ht="25.5">
      <c r="E4872" s="495">
        <v>4688</v>
      </c>
    </row>
    <row r="4873" spans="5:5" ht="25.5">
      <c r="E4873" s="495">
        <v>4689</v>
      </c>
    </row>
    <row r="4874" spans="5:5" ht="25.5">
      <c r="E4874" s="495">
        <v>4690</v>
      </c>
    </row>
    <row r="4875" spans="5:5" ht="25.5">
      <c r="E4875" s="495">
        <v>4691</v>
      </c>
    </row>
    <row r="4876" spans="5:5" ht="25.5">
      <c r="E4876" s="495">
        <v>4692</v>
      </c>
    </row>
    <row r="4877" spans="5:5" ht="25.5">
      <c r="E4877" s="495">
        <v>4693</v>
      </c>
    </row>
    <row r="4878" spans="5:5" ht="25.5">
      <c r="E4878" s="495">
        <v>4694</v>
      </c>
    </row>
    <row r="4879" spans="5:5" ht="25.5">
      <c r="E4879" s="495">
        <v>4695</v>
      </c>
    </row>
    <row r="4880" spans="5:5" ht="25.5">
      <c r="E4880" s="495">
        <v>4696</v>
      </c>
    </row>
    <row r="4881" spans="5:5" ht="25.5">
      <c r="E4881" s="495">
        <v>4697</v>
      </c>
    </row>
    <row r="4882" spans="5:5" ht="25.5">
      <c r="E4882" s="495">
        <v>4698</v>
      </c>
    </row>
    <row r="4883" spans="5:5" ht="25.5">
      <c r="E4883" s="495">
        <v>4699</v>
      </c>
    </row>
    <row r="4884" spans="5:5" ht="25.5">
      <c r="E4884" s="495">
        <v>4700</v>
      </c>
    </row>
    <row r="4885" spans="5:5" ht="25.5">
      <c r="E4885" s="495">
        <v>4701</v>
      </c>
    </row>
    <row r="4886" spans="5:5" ht="25.5">
      <c r="E4886" s="495">
        <v>4702</v>
      </c>
    </row>
    <row r="4887" spans="5:5" ht="25.5">
      <c r="E4887" s="495">
        <v>4703</v>
      </c>
    </row>
    <row r="4888" spans="5:5" ht="25.5">
      <c r="E4888" s="495">
        <v>4704</v>
      </c>
    </row>
    <row r="4889" spans="5:5" ht="25.5">
      <c r="E4889" s="495">
        <v>4705</v>
      </c>
    </row>
    <row r="4890" spans="5:5" ht="25.5">
      <c r="E4890" s="495">
        <v>4706</v>
      </c>
    </row>
    <row r="4891" spans="5:5" ht="25.5">
      <c r="E4891" s="495">
        <v>4707</v>
      </c>
    </row>
    <row r="4892" spans="5:5" ht="25.5">
      <c r="E4892" s="495">
        <v>4708</v>
      </c>
    </row>
    <row r="4893" spans="5:5" ht="25.5">
      <c r="E4893" s="495">
        <v>4709</v>
      </c>
    </row>
    <row r="4894" spans="5:5" ht="25.5">
      <c r="E4894" s="495">
        <v>4710</v>
      </c>
    </row>
    <row r="4895" spans="5:5" ht="25.5">
      <c r="E4895" s="495">
        <v>4711</v>
      </c>
    </row>
    <row r="4896" spans="5:5" ht="25.5">
      <c r="E4896" s="495">
        <v>4712</v>
      </c>
    </row>
    <row r="4897" spans="5:5" ht="25.5">
      <c r="E4897" s="495">
        <v>4713</v>
      </c>
    </row>
    <row r="4898" spans="5:5" ht="25.5">
      <c r="E4898" s="495">
        <v>4714</v>
      </c>
    </row>
    <row r="4899" spans="5:5" ht="25.5">
      <c r="E4899" s="495">
        <v>4715</v>
      </c>
    </row>
    <row r="4900" spans="5:5" ht="25.5">
      <c r="E4900" s="495">
        <v>4716</v>
      </c>
    </row>
    <row r="4901" spans="5:5" ht="25.5">
      <c r="E4901" s="495">
        <v>4717</v>
      </c>
    </row>
    <row r="4902" spans="5:5" ht="25.5">
      <c r="E4902" s="495">
        <v>4718</v>
      </c>
    </row>
    <row r="4903" spans="5:5" ht="25.5">
      <c r="E4903" s="495">
        <v>4719</v>
      </c>
    </row>
    <row r="4904" spans="5:5" ht="25.5">
      <c r="E4904" s="495">
        <v>4720</v>
      </c>
    </row>
    <row r="4905" spans="5:5" ht="25.5">
      <c r="E4905" s="495">
        <v>4721</v>
      </c>
    </row>
    <row r="4906" spans="5:5" ht="25.5">
      <c r="E4906" s="495">
        <v>4722</v>
      </c>
    </row>
    <row r="4907" spans="5:5" ht="25.5">
      <c r="E4907" s="495">
        <v>4723</v>
      </c>
    </row>
    <row r="4908" spans="5:5" ht="25.5">
      <c r="E4908" s="495">
        <v>4724</v>
      </c>
    </row>
    <row r="4909" spans="5:5" ht="25.5">
      <c r="E4909" s="495">
        <v>4725</v>
      </c>
    </row>
    <row r="4910" spans="5:5" ht="25.5">
      <c r="E4910" s="495">
        <v>4726</v>
      </c>
    </row>
    <row r="4911" spans="5:5" ht="25.5">
      <c r="E4911" s="495">
        <v>4727</v>
      </c>
    </row>
    <row r="4912" spans="5:5" ht="25.5">
      <c r="E4912" s="495">
        <v>4728</v>
      </c>
    </row>
    <row r="4913" spans="5:5" ht="25.5">
      <c r="E4913" s="495">
        <v>4729</v>
      </c>
    </row>
    <row r="4914" spans="5:5" ht="25.5">
      <c r="E4914" s="495">
        <v>4730</v>
      </c>
    </row>
    <row r="4915" spans="5:5" ht="25.5">
      <c r="E4915" s="495">
        <v>4731</v>
      </c>
    </row>
    <row r="4916" spans="5:5" ht="25.5">
      <c r="E4916" s="495">
        <v>4732</v>
      </c>
    </row>
    <row r="4917" spans="5:5" ht="25.5">
      <c r="E4917" s="495">
        <v>4733</v>
      </c>
    </row>
    <row r="4918" spans="5:5" ht="25.5">
      <c r="E4918" s="495">
        <v>4734</v>
      </c>
    </row>
    <row r="4919" spans="5:5" ht="25.5">
      <c r="E4919" s="495">
        <v>4735</v>
      </c>
    </row>
    <row r="4920" spans="5:5" ht="25.5">
      <c r="E4920" s="495">
        <v>4736</v>
      </c>
    </row>
    <row r="4921" spans="5:5" ht="25.5">
      <c r="E4921" s="495">
        <v>4737</v>
      </c>
    </row>
    <row r="4922" spans="5:5" ht="25.5">
      <c r="E4922" s="495">
        <v>4738</v>
      </c>
    </row>
    <row r="4923" spans="5:5" ht="25.5">
      <c r="E4923" s="495">
        <v>4739</v>
      </c>
    </row>
    <row r="4924" spans="5:5" ht="25.5">
      <c r="E4924" s="495">
        <v>4740</v>
      </c>
    </row>
    <row r="4925" spans="5:5" ht="25.5">
      <c r="E4925" s="495">
        <v>4741</v>
      </c>
    </row>
    <row r="4926" spans="5:5" ht="25.5">
      <c r="E4926" s="495">
        <v>4742</v>
      </c>
    </row>
    <row r="4927" spans="5:5" ht="25.5">
      <c r="E4927" s="495">
        <v>4743</v>
      </c>
    </row>
    <row r="4928" spans="5:5" ht="25.5">
      <c r="E4928" s="495">
        <v>4744</v>
      </c>
    </row>
    <row r="4929" spans="5:5" ht="25.5">
      <c r="E4929" s="495">
        <v>4745</v>
      </c>
    </row>
    <row r="4930" spans="5:5" ht="25.5">
      <c r="E4930" s="495">
        <v>4746</v>
      </c>
    </row>
    <row r="4931" spans="5:5" ht="25.5">
      <c r="E4931" s="495">
        <v>4747</v>
      </c>
    </row>
    <row r="4932" spans="5:5" ht="25.5">
      <c r="E4932" s="495">
        <v>4748</v>
      </c>
    </row>
    <row r="4933" spans="5:5" ht="25.5">
      <c r="E4933" s="495">
        <v>4749</v>
      </c>
    </row>
    <row r="4934" spans="5:5" ht="25.5">
      <c r="E4934" s="495">
        <v>4750</v>
      </c>
    </row>
    <row r="4935" spans="5:5" ht="25.5">
      <c r="E4935" s="495">
        <v>4751</v>
      </c>
    </row>
    <row r="4936" spans="5:5" ht="25.5">
      <c r="E4936" s="495">
        <v>4752</v>
      </c>
    </row>
    <row r="4937" spans="5:5" ht="25.5">
      <c r="E4937" s="495">
        <v>4753</v>
      </c>
    </row>
    <row r="4938" spans="5:5" ht="25.5">
      <c r="E4938" s="495">
        <v>4754</v>
      </c>
    </row>
    <row r="4939" spans="5:5" ht="25.5">
      <c r="E4939" s="495">
        <v>4755</v>
      </c>
    </row>
    <row r="4940" spans="5:5" ht="25.5">
      <c r="E4940" s="495">
        <v>4756</v>
      </c>
    </row>
    <row r="4941" spans="5:5" ht="25.5">
      <c r="E4941" s="495">
        <v>4757</v>
      </c>
    </row>
    <row r="4942" spans="5:5" ht="25.5">
      <c r="E4942" s="495">
        <v>4758</v>
      </c>
    </row>
    <row r="4943" spans="5:5" ht="25.5">
      <c r="E4943" s="495">
        <v>4759</v>
      </c>
    </row>
    <row r="4944" spans="5:5" ht="25.5">
      <c r="E4944" s="495">
        <v>4760</v>
      </c>
    </row>
    <row r="4945" spans="5:5" ht="25.5">
      <c r="E4945" s="495">
        <v>4761</v>
      </c>
    </row>
    <row r="4946" spans="5:5" ht="25.5">
      <c r="E4946" s="495">
        <v>4762</v>
      </c>
    </row>
    <row r="4947" spans="5:5" ht="25.5">
      <c r="E4947" s="495">
        <v>4763</v>
      </c>
    </row>
    <row r="4948" spans="5:5" ht="25.5">
      <c r="E4948" s="495">
        <v>4764</v>
      </c>
    </row>
    <row r="4949" spans="5:5" ht="25.5">
      <c r="E4949" s="495">
        <v>4765</v>
      </c>
    </row>
    <row r="4950" spans="5:5" ht="25.5">
      <c r="E4950" s="495">
        <v>4766</v>
      </c>
    </row>
    <row r="4951" spans="5:5" ht="25.5">
      <c r="E4951" s="495">
        <v>4767</v>
      </c>
    </row>
    <row r="4952" spans="5:5" ht="25.5">
      <c r="E4952" s="495">
        <v>4768</v>
      </c>
    </row>
    <row r="4953" spans="5:5" ht="25.5">
      <c r="E4953" s="495">
        <v>4769</v>
      </c>
    </row>
    <row r="4954" spans="5:5" ht="25.5">
      <c r="E4954" s="495">
        <v>4770</v>
      </c>
    </row>
    <row r="4955" spans="5:5" ht="25.5">
      <c r="E4955" s="495">
        <v>4771</v>
      </c>
    </row>
    <row r="4956" spans="5:5" ht="25.5">
      <c r="E4956" s="495">
        <v>4772</v>
      </c>
    </row>
    <row r="4957" spans="5:5" ht="25.5">
      <c r="E4957" s="495">
        <v>4773</v>
      </c>
    </row>
    <row r="4958" spans="5:5" ht="25.5">
      <c r="E4958" s="495">
        <v>4774</v>
      </c>
    </row>
    <row r="4959" spans="5:5" ht="25.5">
      <c r="E4959" s="495">
        <v>4775</v>
      </c>
    </row>
    <row r="4960" spans="5:5" ht="25.5">
      <c r="E4960" s="495">
        <v>4776</v>
      </c>
    </row>
    <row r="4961" spans="5:5" ht="25.5">
      <c r="E4961" s="495">
        <v>4777</v>
      </c>
    </row>
    <row r="4962" spans="5:5" ht="25.5">
      <c r="E4962" s="495">
        <v>4778</v>
      </c>
    </row>
    <row r="4963" spans="5:5" ht="25.5">
      <c r="E4963" s="495">
        <v>4779</v>
      </c>
    </row>
    <row r="4964" spans="5:5" ht="25.5">
      <c r="E4964" s="495">
        <v>4780</v>
      </c>
    </row>
    <row r="4965" spans="5:5" ht="25.5">
      <c r="E4965" s="495">
        <v>4781</v>
      </c>
    </row>
    <row r="4966" spans="5:5" ht="25.5">
      <c r="E4966" s="495">
        <v>4782</v>
      </c>
    </row>
    <row r="4967" spans="5:5" ht="25.5">
      <c r="E4967" s="495">
        <v>4783</v>
      </c>
    </row>
    <row r="4968" spans="5:5" ht="25.5">
      <c r="E4968" s="495">
        <v>4784</v>
      </c>
    </row>
    <row r="4969" spans="5:5" ht="25.5">
      <c r="E4969" s="495">
        <v>4785</v>
      </c>
    </row>
    <row r="4970" spans="5:5" ht="25.5">
      <c r="E4970" s="495">
        <v>4786</v>
      </c>
    </row>
    <row r="4971" spans="5:5" ht="25.5">
      <c r="E4971" s="495">
        <v>4787</v>
      </c>
    </row>
    <row r="4972" spans="5:5" ht="25.5">
      <c r="E4972" s="495">
        <v>4788</v>
      </c>
    </row>
    <row r="4973" spans="5:5" ht="25.5">
      <c r="E4973" s="495">
        <v>4789</v>
      </c>
    </row>
    <row r="4974" spans="5:5" ht="25.5">
      <c r="E4974" s="495">
        <v>4790</v>
      </c>
    </row>
    <row r="4975" spans="5:5" ht="25.5">
      <c r="E4975" s="495">
        <v>4791</v>
      </c>
    </row>
    <row r="4976" spans="5:5" ht="25.5">
      <c r="E4976" s="495">
        <v>4792</v>
      </c>
    </row>
    <row r="4977" spans="5:5" ht="25.5">
      <c r="E4977" s="495">
        <v>4793</v>
      </c>
    </row>
    <row r="4978" spans="5:5" ht="25.5">
      <c r="E4978" s="495">
        <v>4794</v>
      </c>
    </row>
    <row r="4979" spans="5:5" ht="25.5">
      <c r="E4979" s="495">
        <v>4795</v>
      </c>
    </row>
    <row r="4980" spans="5:5" ht="25.5">
      <c r="E4980" s="495">
        <v>4796</v>
      </c>
    </row>
    <row r="4981" spans="5:5" ht="25.5">
      <c r="E4981" s="495">
        <v>4797</v>
      </c>
    </row>
    <row r="4982" spans="5:5" ht="25.5">
      <c r="E4982" s="495">
        <v>4798</v>
      </c>
    </row>
    <row r="4983" spans="5:5" ht="25.5">
      <c r="E4983" s="495">
        <v>4799</v>
      </c>
    </row>
    <row r="4984" spans="5:5" ht="25.5">
      <c r="E4984" s="495">
        <v>4800</v>
      </c>
    </row>
    <row r="4985" spans="5:5" ht="25.5">
      <c r="E4985" s="495">
        <v>4801</v>
      </c>
    </row>
    <row r="4986" spans="5:5" ht="25.5">
      <c r="E4986" s="495">
        <v>4802</v>
      </c>
    </row>
    <row r="4987" spans="5:5" ht="25.5">
      <c r="E4987" s="495">
        <v>4803</v>
      </c>
    </row>
    <row r="4988" spans="5:5" ht="25.5">
      <c r="E4988" s="495">
        <v>4804</v>
      </c>
    </row>
    <row r="4989" spans="5:5" ht="25.5">
      <c r="E4989" s="495">
        <v>4805</v>
      </c>
    </row>
    <row r="4990" spans="5:5" ht="25.5">
      <c r="E4990" s="495">
        <v>4806</v>
      </c>
    </row>
    <row r="4991" spans="5:5" ht="25.5">
      <c r="E4991" s="495">
        <v>4807</v>
      </c>
    </row>
    <row r="4992" spans="5:5" ht="25.5">
      <c r="E4992" s="495">
        <v>4808</v>
      </c>
    </row>
    <row r="4993" spans="5:5" ht="25.5">
      <c r="E4993" s="495">
        <v>4809</v>
      </c>
    </row>
    <row r="4994" spans="5:5" ht="25.5">
      <c r="E4994" s="495">
        <v>4810</v>
      </c>
    </row>
    <row r="4995" spans="5:5" ht="25.5">
      <c r="E4995" s="495">
        <v>4811</v>
      </c>
    </row>
    <row r="4996" spans="5:5" ht="25.5">
      <c r="E4996" s="495">
        <v>4812</v>
      </c>
    </row>
    <row r="4997" spans="5:5" ht="25.5">
      <c r="E4997" s="495">
        <v>4813</v>
      </c>
    </row>
    <row r="4998" spans="5:5" ht="25.5">
      <c r="E4998" s="495">
        <v>4814</v>
      </c>
    </row>
    <row r="4999" spans="5:5" ht="25.5">
      <c r="E4999" s="495">
        <v>4815</v>
      </c>
    </row>
    <row r="5000" spans="5:5" ht="25.5">
      <c r="E5000" s="495">
        <v>4816</v>
      </c>
    </row>
    <row r="5001" spans="5:5" ht="25.5">
      <c r="E5001" s="495">
        <v>4817</v>
      </c>
    </row>
    <row r="5002" spans="5:5" ht="25.5">
      <c r="E5002" s="495">
        <v>4818</v>
      </c>
    </row>
    <row r="5003" spans="5:5" ht="25.5">
      <c r="E5003" s="495">
        <v>4819</v>
      </c>
    </row>
    <row r="5004" spans="5:5" ht="25.5">
      <c r="E5004" s="495">
        <v>4820</v>
      </c>
    </row>
    <row r="5005" spans="5:5" ht="25.5">
      <c r="E5005" s="495">
        <v>4821</v>
      </c>
    </row>
    <row r="5006" spans="5:5" ht="25.5">
      <c r="E5006" s="495">
        <v>4822</v>
      </c>
    </row>
    <row r="5007" spans="5:5" ht="25.5">
      <c r="E5007" s="495">
        <v>4823</v>
      </c>
    </row>
    <row r="5008" spans="5:5" ht="25.5">
      <c r="E5008" s="495">
        <v>4824</v>
      </c>
    </row>
    <row r="5009" spans="5:5" ht="25.5">
      <c r="E5009" s="495">
        <v>4825</v>
      </c>
    </row>
    <row r="5010" spans="5:5" ht="25.5">
      <c r="E5010" s="495">
        <v>4826</v>
      </c>
    </row>
    <row r="5011" spans="5:5" ht="25.5">
      <c r="E5011" s="495">
        <v>4827</v>
      </c>
    </row>
    <row r="5012" spans="5:5" ht="25.5">
      <c r="E5012" s="495">
        <v>4828</v>
      </c>
    </row>
    <row r="5013" spans="5:5" ht="25.5">
      <c r="E5013" s="495">
        <v>4829</v>
      </c>
    </row>
    <row r="5014" spans="5:5" ht="25.5">
      <c r="E5014" s="495">
        <v>4830</v>
      </c>
    </row>
    <row r="5015" spans="5:5" ht="25.5">
      <c r="E5015" s="495">
        <v>4831</v>
      </c>
    </row>
    <row r="5016" spans="5:5" ht="25.5">
      <c r="E5016" s="495">
        <v>4832</v>
      </c>
    </row>
    <row r="5017" spans="5:5" ht="25.5">
      <c r="E5017" s="495">
        <v>4833</v>
      </c>
    </row>
    <row r="5018" spans="5:5" ht="25.5">
      <c r="E5018" s="495">
        <v>4834</v>
      </c>
    </row>
    <row r="5019" spans="5:5" ht="25.5">
      <c r="E5019" s="495">
        <v>4835</v>
      </c>
    </row>
    <row r="5020" spans="5:5" ht="25.5">
      <c r="E5020" s="495">
        <v>4836</v>
      </c>
    </row>
    <row r="5021" spans="5:5" ht="25.5">
      <c r="E5021" s="495">
        <v>4837</v>
      </c>
    </row>
    <row r="5022" spans="5:5" ht="25.5">
      <c r="E5022" s="495">
        <v>4838</v>
      </c>
    </row>
    <row r="5023" spans="5:5" ht="25.5">
      <c r="E5023" s="495">
        <v>4839</v>
      </c>
    </row>
    <row r="5024" spans="5:5" ht="25.5">
      <c r="E5024" s="495">
        <v>4840</v>
      </c>
    </row>
    <row r="5025" spans="5:5" ht="25.5">
      <c r="E5025" s="495">
        <v>4841</v>
      </c>
    </row>
    <row r="5026" spans="5:5" ht="25.5">
      <c r="E5026" s="495">
        <v>4842</v>
      </c>
    </row>
    <row r="5027" spans="5:5" ht="25.5">
      <c r="E5027" s="495">
        <v>4843</v>
      </c>
    </row>
    <row r="5028" spans="5:5" ht="25.5">
      <c r="E5028" s="495">
        <v>4844</v>
      </c>
    </row>
    <row r="5029" spans="5:5" ht="25.5">
      <c r="E5029" s="495">
        <v>4845</v>
      </c>
    </row>
    <row r="5030" spans="5:5" ht="25.5">
      <c r="E5030" s="495">
        <v>4846</v>
      </c>
    </row>
    <row r="5031" spans="5:5" ht="25.5">
      <c r="E5031" s="495">
        <v>4847</v>
      </c>
    </row>
    <row r="5032" spans="5:5" ht="25.5">
      <c r="E5032" s="495">
        <v>4848</v>
      </c>
    </row>
    <row r="5033" spans="5:5" ht="25.5">
      <c r="E5033" s="495">
        <v>4849</v>
      </c>
    </row>
    <row r="5034" spans="5:5" ht="25.5">
      <c r="E5034" s="495">
        <v>4850</v>
      </c>
    </row>
    <row r="5035" spans="5:5" ht="25.5">
      <c r="E5035" s="495">
        <v>4851</v>
      </c>
    </row>
    <row r="5036" spans="5:5" ht="25.5">
      <c r="E5036" s="495">
        <v>4852</v>
      </c>
    </row>
    <row r="5037" spans="5:5" ht="25.5">
      <c r="E5037" s="495">
        <v>4853</v>
      </c>
    </row>
    <row r="5038" spans="5:5" ht="25.5">
      <c r="E5038" s="495">
        <v>4854</v>
      </c>
    </row>
    <row r="5039" spans="5:5" ht="25.5">
      <c r="E5039" s="495">
        <v>4855</v>
      </c>
    </row>
    <row r="5040" spans="5:5" ht="25.5">
      <c r="E5040" s="495">
        <v>4856</v>
      </c>
    </row>
    <row r="5041" spans="5:5" ht="25.5">
      <c r="E5041" s="495">
        <v>4857</v>
      </c>
    </row>
    <row r="5042" spans="5:5" ht="25.5">
      <c r="E5042" s="495">
        <v>4858</v>
      </c>
    </row>
    <row r="5043" spans="5:5" ht="25.5">
      <c r="E5043" s="495">
        <v>4859</v>
      </c>
    </row>
    <row r="5044" spans="5:5" ht="25.5">
      <c r="E5044" s="495">
        <v>4860</v>
      </c>
    </row>
    <row r="5045" spans="5:5" ht="25.5">
      <c r="E5045" s="495">
        <v>4861</v>
      </c>
    </row>
    <row r="5046" spans="5:5" ht="25.5">
      <c r="E5046" s="495">
        <v>4862</v>
      </c>
    </row>
    <row r="5047" spans="5:5" ht="25.5">
      <c r="E5047" s="495">
        <v>4863</v>
      </c>
    </row>
    <row r="5048" spans="5:5" ht="25.5">
      <c r="E5048" s="495">
        <v>4864</v>
      </c>
    </row>
    <row r="5049" spans="5:5" ht="25.5">
      <c r="E5049" s="495">
        <v>4865</v>
      </c>
    </row>
    <row r="5050" spans="5:5" ht="25.5">
      <c r="E5050" s="495">
        <v>4866</v>
      </c>
    </row>
    <row r="5051" spans="5:5" ht="25.5">
      <c r="E5051" s="495">
        <v>4867</v>
      </c>
    </row>
    <row r="5052" spans="5:5" ht="25.5">
      <c r="E5052" s="495">
        <v>4868</v>
      </c>
    </row>
    <row r="5053" spans="5:5" ht="25.5">
      <c r="E5053" s="495">
        <v>4869</v>
      </c>
    </row>
    <row r="5054" spans="5:5" ht="25.5">
      <c r="E5054" s="495">
        <v>4870</v>
      </c>
    </row>
    <row r="5055" spans="5:5" ht="25.5">
      <c r="E5055" s="495">
        <v>4871</v>
      </c>
    </row>
    <row r="5056" spans="5:5" ht="25.5">
      <c r="E5056" s="495">
        <v>4872</v>
      </c>
    </row>
    <row r="5057" spans="5:5" ht="25.5">
      <c r="E5057" s="495">
        <v>4873</v>
      </c>
    </row>
    <row r="5058" spans="5:5" ht="25.5">
      <c r="E5058" s="495">
        <v>4874</v>
      </c>
    </row>
    <row r="5059" spans="5:5" ht="25.5">
      <c r="E5059" s="495">
        <v>4875</v>
      </c>
    </row>
    <row r="5060" spans="5:5" ht="25.5">
      <c r="E5060" s="495">
        <v>4876</v>
      </c>
    </row>
    <row r="5061" spans="5:5" ht="25.5">
      <c r="E5061" s="495">
        <v>4877</v>
      </c>
    </row>
    <row r="5062" spans="5:5" ht="25.5">
      <c r="E5062" s="495">
        <v>4878</v>
      </c>
    </row>
    <row r="5063" spans="5:5" ht="25.5">
      <c r="E5063" s="495">
        <v>4879</v>
      </c>
    </row>
    <row r="5064" spans="5:5" ht="25.5">
      <c r="E5064" s="495">
        <v>4880</v>
      </c>
    </row>
    <row r="5065" spans="5:5" ht="25.5">
      <c r="E5065" s="495">
        <v>4881</v>
      </c>
    </row>
    <row r="5066" spans="5:5" ht="25.5">
      <c r="E5066" s="495">
        <v>4882</v>
      </c>
    </row>
    <row r="5067" spans="5:5" ht="25.5">
      <c r="E5067" s="495">
        <v>4883</v>
      </c>
    </row>
    <row r="5068" spans="5:5" ht="25.5">
      <c r="E5068" s="495">
        <v>4884</v>
      </c>
    </row>
    <row r="5069" spans="5:5" ht="25.5">
      <c r="E5069" s="495">
        <v>4885</v>
      </c>
    </row>
    <row r="5070" spans="5:5" ht="25.5">
      <c r="E5070" s="495">
        <v>4886</v>
      </c>
    </row>
    <row r="5071" spans="5:5" ht="25.5">
      <c r="E5071" s="495">
        <v>4887</v>
      </c>
    </row>
    <row r="5072" spans="5:5" ht="25.5">
      <c r="E5072" s="495">
        <v>4888</v>
      </c>
    </row>
    <row r="5073" spans="5:5" ht="25.5">
      <c r="E5073" s="495">
        <v>4889</v>
      </c>
    </row>
    <row r="5074" spans="5:5" ht="25.5">
      <c r="E5074" s="495">
        <v>4890</v>
      </c>
    </row>
    <row r="5075" spans="5:5" ht="25.5">
      <c r="E5075" s="495">
        <v>4891</v>
      </c>
    </row>
    <row r="5076" spans="5:5" ht="25.5">
      <c r="E5076" s="495">
        <v>4892</v>
      </c>
    </row>
    <row r="5077" spans="5:5" ht="25.5">
      <c r="E5077" s="495">
        <v>4893</v>
      </c>
    </row>
    <row r="5078" spans="5:5" ht="25.5">
      <c r="E5078" s="495">
        <v>4894</v>
      </c>
    </row>
    <row r="5079" spans="5:5" ht="25.5">
      <c r="E5079" s="495">
        <v>4895</v>
      </c>
    </row>
    <row r="5080" spans="5:5" ht="25.5">
      <c r="E5080" s="495">
        <v>4896</v>
      </c>
    </row>
    <row r="5081" spans="5:5" ht="25.5">
      <c r="E5081" s="495">
        <v>4897</v>
      </c>
    </row>
    <row r="5082" spans="5:5" ht="25.5">
      <c r="E5082" s="495">
        <v>4898</v>
      </c>
    </row>
    <row r="5083" spans="5:5" ht="25.5">
      <c r="E5083" s="495">
        <v>4899</v>
      </c>
    </row>
    <row r="5084" spans="5:5" ht="25.5">
      <c r="E5084" s="495">
        <v>4900</v>
      </c>
    </row>
    <row r="5085" spans="5:5" ht="25.5">
      <c r="E5085" s="495">
        <v>4901</v>
      </c>
    </row>
    <row r="5086" spans="5:5" ht="25.5">
      <c r="E5086" s="495">
        <v>4902</v>
      </c>
    </row>
    <row r="5087" spans="5:5" ht="25.5">
      <c r="E5087" s="495">
        <v>4903</v>
      </c>
    </row>
    <row r="5088" spans="5:5" ht="25.5">
      <c r="E5088" s="495">
        <v>4904</v>
      </c>
    </row>
    <row r="5089" spans="5:5" ht="25.5">
      <c r="E5089" s="495">
        <v>4905</v>
      </c>
    </row>
    <row r="5090" spans="5:5" ht="25.5">
      <c r="E5090" s="495">
        <v>4906</v>
      </c>
    </row>
    <row r="5091" spans="5:5" ht="25.5">
      <c r="E5091" s="495">
        <v>4907</v>
      </c>
    </row>
    <row r="5092" spans="5:5" ht="25.5">
      <c r="E5092" s="495">
        <v>4908</v>
      </c>
    </row>
    <row r="5093" spans="5:5" ht="25.5">
      <c r="E5093" s="495">
        <v>4909</v>
      </c>
    </row>
    <row r="5094" spans="5:5" ht="25.5">
      <c r="E5094" s="495">
        <v>4910</v>
      </c>
    </row>
    <row r="5095" spans="5:5" ht="25.5">
      <c r="E5095" s="495">
        <v>4911</v>
      </c>
    </row>
    <row r="5096" spans="5:5" ht="25.5">
      <c r="E5096" s="495">
        <v>4912</v>
      </c>
    </row>
    <row r="5097" spans="5:5" ht="25.5">
      <c r="E5097" s="495">
        <v>4913</v>
      </c>
    </row>
    <row r="5098" spans="5:5" ht="25.5">
      <c r="E5098" s="495">
        <v>4914</v>
      </c>
    </row>
    <row r="5099" spans="5:5" ht="25.5">
      <c r="E5099" s="495">
        <v>4915</v>
      </c>
    </row>
    <row r="5100" spans="5:5" ht="25.5">
      <c r="E5100" s="495">
        <v>4916</v>
      </c>
    </row>
    <row r="5101" spans="5:5" ht="25.5">
      <c r="E5101" s="495">
        <v>4917</v>
      </c>
    </row>
    <row r="5102" spans="5:5" ht="25.5">
      <c r="E5102" s="495">
        <v>4918</v>
      </c>
    </row>
    <row r="5103" spans="5:5" ht="25.5">
      <c r="E5103" s="495">
        <v>4919</v>
      </c>
    </row>
    <row r="5104" spans="5:5" ht="25.5">
      <c r="E5104" s="495">
        <v>4920</v>
      </c>
    </row>
    <row r="5105" spans="5:5" ht="25.5">
      <c r="E5105" s="495">
        <v>4921</v>
      </c>
    </row>
    <row r="5106" spans="5:5" ht="25.5">
      <c r="E5106" s="495">
        <v>4922</v>
      </c>
    </row>
    <row r="5107" spans="5:5" ht="25.5">
      <c r="E5107" s="495">
        <v>4923</v>
      </c>
    </row>
    <row r="5108" spans="5:5" ht="25.5">
      <c r="E5108" s="495">
        <v>4924</v>
      </c>
    </row>
    <row r="5109" spans="5:5" ht="25.5">
      <c r="E5109" s="495">
        <v>4925</v>
      </c>
    </row>
    <row r="5110" spans="5:5" ht="25.5">
      <c r="E5110" s="495">
        <v>4926</v>
      </c>
    </row>
    <row r="5111" spans="5:5" ht="25.5">
      <c r="E5111" s="495">
        <v>4927</v>
      </c>
    </row>
    <row r="5112" spans="5:5" ht="25.5">
      <c r="E5112" s="495">
        <v>4928</v>
      </c>
    </row>
    <row r="5113" spans="5:5" ht="25.5">
      <c r="E5113" s="495">
        <v>4929</v>
      </c>
    </row>
    <row r="5114" spans="5:5" ht="25.5">
      <c r="E5114" s="495">
        <v>4930</v>
      </c>
    </row>
    <row r="5115" spans="5:5" ht="25.5">
      <c r="E5115" s="495">
        <v>4931</v>
      </c>
    </row>
    <row r="5116" spans="5:5" ht="25.5">
      <c r="E5116" s="495">
        <v>4932</v>
      </c>
    </row>
    <row r="5117" spans="5:5" ht="25.5">
      <c r="E5117" s="495">
        <v>4933</v>
      </c>
    </row>
    <row r="5118" spans="5:5" ht="25.5">
      <c r="E5118" s="495">
        <v>4934</v>
      </c>
    </row>
    <row r="5119" spans="5:5" ht="25.5">
      <c r="E5119" s="495">
        <v>4935</v>
      </c>
    </row>
    <row r="5120" spans="5:5" ht="25.5">
      <c r="E5120" s="495">
        <v>4936</v>
      </c>
    </row>
    <row r="5121" spans="5:5" ht="25.5">
      <c r="E5121" s="495">
        <v>4937</v>
      </c>
    </row>
    <row r="5122" spans="5:5" ht="25.5">
      <c r="E5122" s="495">
        <v>4938</v>
      </c>
    </row>
    <row r="5123" spans="5:5" ht="25.5">
      <c r="E5123" s="495">
        <v>4939</v>
      </c>
    </row>
    <row r="5124" spans="5:5" ht="25.5">
      <c r="E5124" s="495">
        <v>4940</v>
      </c>
    </row>
    <row r="5125" spans="5:5" ht="25.5">
      <c r="E5125" s="495">
        <v>4941</v>
      </c>
    </row>
    <row r="5126" spans="5:5" ht="25.5">
      <c r="E5126" s="495">
        <v>4942</v>
      </c>
    </row>
    <row r="5127" spans="5:5" ht="25.5">
      <c r="E5127" s="495">
        <v>4943</v>
      </c>
    </row>
    <row r="5128" spans="5:5" ht="25.5">
      <c r="E5128" s="495">
        <v>4944</v>
      </c>
    </row>
    <row r="5129" spans="5:5" ht="25.5">
      <c r="E5129" s="495">
        <v>4945</v>
      </c>
    </row>
    <row r="5130" spans="5:5" ht="25.5">
      <c r="E5130" s="495">
        <v>4946</v>
      </c>
    </row>
    <row r="5131" spans="5:5" ht="25.5">
      <c r="E5131" s="495">
        <v>4947</v>
      </c>
    </row>
    <row r="5132" spans="5:5" ht="25.5">
      <c r="E5132" s="495">
        <v>4948</v>
      </c>
    </row>
    <row r="5133" spans="5:5" ht="25.5">
      <c r="E5133" s="495">
        <v>4949</v>
      </c>
    </row>
    <row r="5134" spans="5:5" ht="25.5">
      <c r="E5134" s="495">
        <v>4950</v>
      </c>
    </row>
    <row r="5135" spans="5:5" ht="25.5">
      <c r="E5135" s="495">
        <v>4951</v>
      </c>
    </row>
    <row r="5136" spans="5:5" ht="25.5">
      <c r="E5136" s="495">
        <v>4952</v>
      </c>
    </row>
    <row r="5137" spans="5:5" ht="25.5">
      <c r="E5137" s="495">
        <v>4953</v>
      </c>
    </row>
    <row r="5138" spans="5:5" ht="25.5">
      <c r="E5138" s="495">
        <v>4954</v>
      </c>
    </row>
    <row r="5139" spans="5:5" ht="25.5">
      <c r="E5139" s="495">
        <v>4955</v>
      </c>
    </row>
    <row r="5140" spans="5:5" ht="25.5">
      <c r="E5140" s="495">
        <v>4956</v>
      </c>
    </row>
    <row r="5141" spans="5:5" ht="25.5">
      <c r="E5141" s="495">
        <v>4957</v>
      </c>
    </row>
    <row r="5142" spans="5:5" ht="25.5">
      <c r="E5142" s="495">
        <v>4958</v>
      </c>
    </row>
    <row r="5143" spans="5:5" ht="25.5">
      <c r="E5143" s="495">
        <v>4959</v>
      </c>
    </row>
    <row r="5144" spans="5:5" ht="25.5">
      <c r="E5144" s="495">
        <v>4960</v>
      </c>
    </row>
    <row r="5145" spans="5:5" ht="25.5">
      <c r="E5145" s="495">
        <v>4961</v>
      </c>
    </row>
    <row r="5146" spans="5:5" ht="25.5">
      <c r="E5146" s="495">
        <v>4962</v>
      </c>
    </row>
    <row r="5147" spans="5:5" ht="25.5">
      <c r="E5147" s="495">
        <v>4963</v>
      </c>
    </row>
    <row r="5148" spans="5:5" ht="25.5">
      <c r="E5148" s="495">
        <v>4964</v>
      </c>
    </row>
    <row r="5149" spans="5:5" ht="25.5">
      <c r="E5149" s="495">
        <v>4965</v>
      </c>
    </row>
    <row r="5150" spans="5:5" ht="25.5">
      <c r="E5150" s="495">
        <v>4966</v>
      </c>
    </row>
    <row r="5151" spans="5:5" ht="25.5">
      <c r="E5151" s="495">
        <v>4967</v>
      </c>
    </row>
    <row r="5152" spans="5:5" ht="25.5">
      <c r="E5152" s="495">
        <v>4968</v>
      </c>
    </row>
    <row r="5153" spans="5:5" ht="25.5">
      <c r="E5153" s="495">
        <v>4969</v>
      </c>
    </row>
    <row r="5154" spans="5:5" ht="25.5">
      <c r="E5154" s="495">
        <v>4970</v>
      </c>
    </row>
    <row r="5155" spans="5:5" ht="25.5">
      <c r="E5155" s="495">
        <v>4971</v>
      </c>
    </row>
    <row r="5156" spans="5:5" ht="25.5">
      <c r="E5156" s="495">
        <v>4972</v>
      </c>
    </row>
    <row r="5157" spans="5:5" ht="25.5">
      <c r="E5157" s="495">
        <v>4973</v>
      </c>
    </row>
    <row r="5158" spans="5:5" ht="25.5">
      <c r="E5158" s="495">
        <v>4974</v>
      </c>
    </row>
    <row r="5159" spans="5:5" ht="25.5">
      <c r="E5159" s="495">
        <v>4975</v>
      </c>
    </row>
    <row r="5160" spans="5:5" ht="25.5">
      <c r="E5160" s="495">
        <v>4976</v>
      </c>
    </row>
    <row r="5161" spans="5:5" ht="25.5">
      <c r="E5161" s="495">
        <v>4977</v>
      </c>
    </row>
    <row r="5162" spans="5:5" ht="25.5">
      <c r="E5162" s="495">
        <v>4978</v>
      </c>
    </row>
    <row r="5163" spans="5:5" ht="25.5">
      <c r="E5163" s="495">
        <v>4979</v>
      </c>
    </row>
    <row r="5164" spans="5:5" ht="25.5">
      <c r="E5164" s="495">
        <v>4980</v>
      </c>
    </row>
    <row r="5165" spans="5:5" ht="25.5">
      <c r="E5165" s="495">
        <v>4981</v>
      </c>
    </row>
    <row r="5166" spans="5:5" ht="25.5">
      <c r="E5166" s="495">
        <v>4982</v>
      </c>
    </row>
    <row r="5167" spans="5:5" ht="25.5">
      <c r="E5167" s="495">
        <v>4983</v>
      </c>
    </row>
    <row r="5168" spans="5:5" ht="25.5">
      <c r="E5168" s="495">
        <v>4984</v>
      </c>
    </row>
    <row r="5169" spans="5:5" ht="25.5">
      <c r="E5169" s="495">
        <v>4985</v>
      </c>
    </row>
    <row r="5170" spans="5:5" ht="25.5">
      <c r="E5170" s="495">
        <v>4986</v>
      </c>
    </row>
    <row r="5171" spans="5:5" ht="25.5">
      <c r="E5171" s="495">
        <v>4987</v>
      </c>
    </row>
    <row r="5172" spans="5:5" ht="25.5">
      <c r="E5172" s="495">
        <v>4988</v>
      </c>
    </row>
    <row r="5173" spans="5:5" ht="25.5">
      <c r="E5173" s="495">
        <v>4989</v>
      </c>
    </row>
    <row r="5174" spans="5:5" ht="25.5">
      <c r="E5174" s="495">
        <v>4990</v>
      </c>
    </row>
    <row r="5175" spans="5:5" ht="25.5">
      <c r="E5175" s="495">
        <v>4991</v>
      </c>
    </row>
    <row r="5176" spans="5:5" ht="25.5">
      <c r="E5176" s="495">
        <v>4992</v>
      </c>
    </row>
    <row r="5177" spans="5:5" ht="25.5">
      <c r="E5177" s="495">
        <v>4993</v>
      </c>
    </row>
    <row r="5178" spans="5:5" ht="25.5">
      <c r="E5178" s="495">
        <v>4994</v>
      </c>
    </row>
    <row r="5179" spans="5:5" ht="25.5">
      <c r="E5179" s="495">
        <v>4995</v>
      </c>
    </row>
    <row r="5180" spans="5:5" ht="25.5">
      <c r="E5180" s="495">
        <v>4996</v>
      </c>
    </row>
    <row r="5181" spans="5:5" ht="25.5">
      <c r="E5181" s="495">
        <v>4997</v>
      </c>
    </row>
    <row r="5182" spans="5:5" ht="25.5">
      <c r="E5182" s="495">
        <v>4998</v>
      </c>
    </row>
    <row r="5183" spans="5:5" ht="25.5">
      <c r="E5183" s="495">
        <v>4999</v>
      </c>
    </row>
    <row r="5184" spans="5:5" ht="25.5">
      <c r="E5184" s="495">
        <v>5000</v>
      </c>
    </row>
    <row r="5185" spans="5:5" ht="25.5">
      <c r="E5185" s="495">
        <v>5001</v>
      </c>
    </row>
    <row r="5186" spans="5:5" ht="25.5">
      <c r="E5186" s="495">
        <v>5002</v>
      </c>
    </row>
    <row r="5187" spans="5:5" ht="25.5">
      <c r="E5187" s="495">
        <v>5003</v>
      </c>
    </row>
    <row r="5188" spans="5:5" ht="25.5">
      <c r="E5188" s="495">
        <v>5004</v>
      </c>
    </row>
    <row r="5189" spans="5:5" ht="25.5">
      <c r="E5189" s="495">
        <v>5005</v>
      </c>
    </row>
    <row r="5190" spans="5:5" ht="25.5">
      <c r="E5190" s="495">
        <v>5006</v>
      </c>
    </row>
    <row r="5191" spans="5:5" ht="25.5">
      <c r="E5191" s="495">
        <v>5007</v>
      </c>
    </row>
    <row r="5192" spans="5:5" ht="25.5">
      <c r="E5192" s="495">
        <v>5008</v>
      </c>
    </row>
    <row r="5193" spans="5:5" ht="25.5">
      <c r="E5193" s="495">
        <v>5009</v>
      </c>
    </row>
    <row r="5194" spans="5:5" ht="25.5">
      <c r="E5194" s="495">
        <v>5010</v>
      </c>
    </row>
    <row r="5195" spans="5:5" ht="25.5">
      <c r="E5195" s="495">
        <v>5011</v>
      </c>
    </row>
    <row r="5196" spans="5:5" ht="25.5">
      <c r="E5196" s="495">
        <v>5012</v>
      </c>
    </row>
    <row r="5197" spans="5:5" ht="25.5">
      <c r="E5197" s="495">
        <v>5013</v>
      </c>
    </row>
    <row r="5198" spans="5:5" ht="25.5">
      <c r="E5198" s="495">
        <v>5014</v>
      </c>
    </row>
    <row r="5199" spans="5:5" ht="25.5">
      <c r="E5199" s="495">
        <v>5015</v>
      </c>
    </row>
    <row r="5200" spans="5:5" ht="25.5">
      <c r="E5200" s="495">
        <v>5016</v>
      </c>
    </row>
    <row r="5201" spans="5:5" ht="25.5">
      <c r="E5201" s="495">
        <v>5017</v>
      </c>
    </row>
    <row r="5202" spans="5:5" ht="25.5">
      <c r="E5202" s="495">
        <v>5018</v>
      </c>
    </row>
    <row r="5203" spans="5:5" ht="25.5">
      <c r="E5203" s="495">
        <v>5019</v>
      </c>
    </row>
    <row r="5204" spans="5:5" ht="25.5">
      <c r="E5204" s="495">
        <v>5020</v>
      </c>
    </row>
    <row r="5205" spans="5:5" ht="25.5">
      <c r="E5205" s="495">
        <v>5021</v>
      </c>
    </row>
    <row r="5206" spans="5:5" ht="25.5">
      <c r="E5206" s="495">
        <v>5022</v>
      </c>
    </row>
    <row r="5207" spans="5:5" ht="25.5">
      <c r="E5207" s="495">
        <v>5023</v>
      </c>
    </row>
    <row r="5208" spans="5:5" ht="25.5">
      <c r="E5208" s="495">
        <v>5024</v>
      </c>
    </row>
    <row r="5209" spans="5:5" ht="25.5">
      <c r="E5209" s="495">
        <v>5025</v>
      </c>
    </row>
    <row r="5210" spans="5:5" ht="25.5">
      <c r="E5210" s="495">
        <v>5026</v>
      </c>
    </row>
    <row r="5211" spans="5:5" ht="25.5">
      <c r="E5211" s="495">
        <v>5027</v>
      </c>
    </row>
    <row r="5212" spans="5:5" ht="25.5">
      <c r="E5212" s="495">
        <v>5028</v>
      </c>
    </row>
    <row r="5213" spans="5:5" ht="25.5">
      <c r="E5213" s="495">
        <v>5029</v>
      </c>
    </row>
    <row r="5214" spans="5:5" ht="25.5">
      <c r="E5214" s="495">
        <v>5030</v>
      </c>
    </row>
    <row r="5215" spans="5:5" ht="25.5">
      <c r="E5215" s="495">
        <v>5031</v>
      </c>
    </row>
    <row r="5216" spans="5:5" ht="25.5">
      <c r="E5216" s="495">
        <v>5032</v>
      </c>
    </row>
    <row r="5217" spans="5:5" ht="25.5">
      <c r="E5217" s="495">
        <v>5033</v>
      </c>
    </row>
    <row r="5218" spans="5:5" ht="25.5">
      <c r="E5218" s="495">
        <v>5034</v>
      </c>
    </row>
    <row r="5219" spans="5:5" ht="25.5">
      <c r="E5219" s="495">
        <v>5035</v>
      </c>
    </row>
    <row r="5220" spans="5:5" ht="25.5">
      <c r="E5220" s="495">
        <v>5036</v>
      </c>
    </row>
    <row r="5221" spans="5:5" ht="25.5">
      <c r="E5221" s="495">
        <v>5037</v>
      </c>
    </row>
    <row r="5222" spans="5:5" ht="25.5">
      <c r="E5222" s="495">
        <v>5038</v>
      </c>
    </row>
    <row r="5223" spans="5:5" ht="25.5">
      <c r="E5223" s="495">
        <v>5039</v>
      </c>
    </row>
    <row r="5224" spans="5:5" ht="25.5">
      <c r="E5224" s="495">
        <v>5040</v>
      </c>
    </row>
    <row r="5225" spans="5:5" ht="25.5">
      <c r="E5225" s="495">
        <v>5041</v>
      </c>
    </row>
    <row r="5226" spans="5:5" ht="25.5">
      <c r="E5226" s="495">
        <v>5042</v>
      </c>
    </row>
    <row r="5227" spans="5:5" ht="25.5">
      <c r="E5227" s="495">
        <v>5043</v>
      </c>
    </row>
    <row r="5228" spans="5:5" ht="25.5">
      <c r="E5228" s="495">
        <v>5044</v>
      </c>
    </row>
    <row r="5229" spans="5:5" ht="25.5">
      <c r="E5229" s="495">
        <v>5045</v>
      </c>
    </row>
    <row r="5230" spans="5:5" ht="25.5">
      <c r="E5230" s="495">
        <v>5046</v>
      </c>
    </row>
    <row r="5231" spans="5:5" ht="25.5">
      <c r="E5231" s="495">
        <v>5047</v>
      </c>
    </row>
    <row r="5232" spans="5:5" ht="25.5">
      <c r="E5232" s="495">
        <v>5048</v>
      </c>
    </row>
    <row r="5233" spans="5:5" ht="25.5">
      <c r="E5233" s="495">
        <v>5049</v>
      </c>
    </row>
    <row r="5234" spans="5:5" ht="25.5">
      <c r="E5234" s="495">
        <v>5050</v>
      </c>
    </row>
    <row r="5235" spans="5:5" ht="25.5">
      <c r="E5235" s="495">
        <v>5051</v>
      </c>
    </row>
    <row r="5236" spans="5:5" ht="25.5">
      <c r="E5236" s="495">
        <v>5052</v>
      </c>
    </row>
    <row r="5237" spans="5:5" ht="25.5">
      <c r="E5237" s="495">
        <v>5053</v>
      </c>
    </row>
    <row r="5238" spans="5:5" ht="25.5">
      <c r="E5238" s="495">
        <v>5054</v>
      </c>
    </row>
    <row r="5239" spans="5:5" ht="25.5">
      <c r="E5239" s="495">
        <v>5055</v>
      </c>
    </row>
    <row r="5240" spans="5:5" ht="25.5">
      <c r="E5240" s="495">
        <v>5056</v>
      </c>
    </row>
    <row r="5241" spans="5:5" ht="25.5">
      <c r="E5241" s="495">
        <v>5057</v>
      </c>
    </row>
    <row r="5242" spans="5:5" ht="25.5">
      <c r="E5242" s="495">
        <v>5058</v>
      </c>
    </row>
    <row r="5243" spans="5:5" ht="25.5">
      <c r="E5243" s="495">
        <v>5059</v>
      </c>
    </row>
    <row r="5244" spans="5:5" ht="25.5">
      <c r="E5244" s="495">
        <v>5060</v>
      </c>
    </row>
    <row r="5245" spans="5:5" ht="25.5">
      <c r="E5245" s="495">
        <v>5061</v>
      </c>
    </row>
    <row r="5246" spans="5:5" ht="25.5">
      <c r="E5246" s="495">
        <v>5062</v>
      </c>
    </row>
    <row r="5247" spans="5:5" ht="25.5">
      <c r="E5247" s="495">
        <v>5063</v>
      </c>
    </row>
    <row r="5248" spans="5:5" ht="25.5">
      <c r="E5248" s="495">
        <v>5064</v>
      </c>
    </row>
    <row r="5249" spans="5:5" ht="25.5">
      <c r="E5249" s="495">
        <v>5065</v>
      </c>
    </row>
    <row r="5250" spans="5:5" ht="25.5">
      <c r="E5250" s="495">
        <v>5066</v>
      </c>
    </row>
    <row r="5251" spans="5:5" ht="25.5">
      <c r="E5251" s="495">
        <v>5067</v>
      </c>
    </row>
    <row r="5252" spans="5:5" ht="25.5">
      <c r="E5252" s="495">
        <v>5068</v>
      </c>
    </row>
    <row r="5253" spans="5:5" ht="25.5">
      <c r="E5253" s="495">
        <v>5069</v>
      </c>
    </row>
    <row r="5254" spans="5:5" ht="25.5">
      <c r="E5254" s="495">
        <v>5070</v>
      </c>
    </row>
    <row r="5255" spans="5:5" ht="25.5">
      <c r="E5255" s="495">
        <v>5071</v>
      </c>
    </row>
    <row r="5256" spans="5:5" ht="25.5">
      <c r="E5256" s="495">
        <v>5072</v>
      </c>
    </row>
    <row r="5257" spans="5:5" ht="25.5">
      <c r="E5257" s="495">
        <v>5073</v>
      </c>
    </row>
    <row r="5258" spans="5:5" ht="25.5">
      <c r="E5258" s="495">
        <v>5074</v>
      </c>
    </row>
    <row r="5259" spans="5:5" ht="25.5">
      <c r="E5259" s="495">
        <v>5075</v>
      </c>
    </row>
    <row r="5260" spans="5:5" ht="25.5">
      <c r="E5260" s="495">
        <v>5076</v>
      </c>
    </row>
    <row r="5261" spans="5:5" ht="25.5">
      <c r="E5261" s="495">
        <v>5077</v>
      </c>
    </row>
    <row r="5262" spans="5:5" ht="25.5">
      <c r="E5262" s="495">
        <v>5078</v>
      </c>
    </row>
    <row r="5263" spans="5:5" ht="25.5">
      <c r="E5263" s="495">
        <v>5079</v>
      </c>
    </row>
    <row r="5264" spans="5:5" ht="25.5">
      <c r="E5264" s="495">
        <v>5080</v>
      </c>
    </row>
    <row r="5265" spans="5:5" ht="25.5">
      <c r="E5265" s="495">
        <v>5081</v>
      </c>
    </row>
    <row r="5266" spans="5:5" ht="25.5">
      <c r="E5266" s="495">
        <v>5082</v>
      </c>
    </row>
    <row r="5267" spans="5:5" ht="25.5">
      <c r="E5267" s="495">
        <v>5083</v>
      </c>
    </row>
    <row r="5268" spans="5:5" ht="25.5">
      <c r="E5268" s="495">
        <v>5084</v>
      </c>
    </row>
    <row r="5269" spans="5:5" ht="25.5">
      <c r="E5269" s="495">
        <v>5085</v>
      </c>
    </row>
    <row r="5270" spans="5:5" ht="25.5">
      <c r="E5270" s="495">
        <v>5086</v>
      </c>
    </row>
    <row r="5271" spans="5:5" ht="25.5">
      <c r="E5271" s="495">
        <v>5087</v>
      </c>
    </row>
    <row r="5272" spans="5:5" ht="25.5">
      <c r="E5272" s="495">
        <v>5088</v>
      </c>
    </row>
    <row r="5273" spans="5:5" ht="25.5">
      <c r="E5273" s="495">
        <v>5089</v>
      </c>
    </row>
    <row r="5274" spans="5:5" ht="25.5">
      <c r="E5274" s="495">
        <v>5090</v>
      </c>
    </row>
    <row r="5275" spans="5:5" ht="25.5">
      <c r="E5275" s="495">
        <v>5091</v>
      </c>
    </row>
    <row r="5276" spans="5:5" ht="25.5">
      <c r="E5276" s="495">
        <v>5092</v>
      </c>
    </row>
    <row r="5277" spans="5:5" ht="25.5">
      <c r="E5277" s="495">
        <v>5093</v>
      </c>
    </row>
    <row r="5278" spans="5:5" ht="25.5">
      <c r="E5278" s="495">
        <v>5094</v>
      </c>
    </row>
    <row r="5279" spans="5:5" ht="25.5">
      <c r="E5279" s="495">
        <v>5095</v>
      </c>
    </row>
    <row r="5280" spans="5:5" ht="25.5">
      <c r="E5280" s="495">
        <v>5096</v>
      </c>
    </row>
    <row r="5281" spans="5:5" ht="25.5">
      <c r="E5281" s="495">
        <v>5097</v>
      </c>
    </row>
    <row r="5282" spans="5:5" ht="25.5">
      <c r="E5282" s="495">
        <v>5098</v>
      </c>
    </row>
    <row r="5283" spans="5:5" ht="25.5">
      <c r="E5283" s="495">
        <v>5099</v>
      </c>
    </row>
    <row r="5284" spans="5:5" ht="25.5">
      <c r="E5284" s="495">
        <v>5100</v>
      </c>
    </row>
    <row r="5285" spans="5:5" ht="25.5">
      <c r="E5285" s="495">
        <v>5101</v>
      </c>
    </row>
    <row r="5286" spans="5:5" ht="25.5">
      <c r="E5286" s="495">
        <v>5102</v>
      </c>
    </row>
    <row r="5287" spans="5:5" ht="25.5">
      <c r="E5287" s="495">
        <v>5103</v>
      </c>
    </row>
    <row r="5288" spans="5:5" ht="25.5">
      <c r="E5288" s="495">
        <v>5104</v>
      </c>
    </row>
    <row r="5289" spans="5:5" ht="25.5">
      <c r="E5289" s="495">
        <v>5105</v>
      </c>
    </row>
    <row r="5290" spans="5:5" ht="25.5">
      <c r="E5290" s="495">
        <v>5106</v>
      </c>
    </row>
    <row r="5291" spans="5:5" ht="25.5">
      <c r="E5291" s="495">
        <v>5107</v>
      </c>
    </row>
    <row r="5292" spans="5:5" ht="25.5">
      <c r="E5292" s="495">
        <v>5108</v>
      </c>
    </row>
    <row r="5293" spans="5:5" ht="25.5">
      <c r="E5293" s="495">
        <v>5109</v>
      </c>
    </row>
    <row r="5294" spans="5:5" ht="25.5">
      <c r="E5294" s="495">
        <v>5110</v>
      </c>
    </row>
    <row r="5295" spans="5:5" ht="25.5">
      <c r="E5295" s="495">
        <v>5111</v>
      </c>
    </row>
    <row r="5296" spans="5:5" ht="25.5">
      <c r="E5296" s="495">
        <v>5112</v>
      </c>
    </row>
    <row r="5297" spans="5:5" ht="25.5">
      <c r="E5297" s="495">
        <v>5113</v>
      </c>
    </row>
    <row r="5298" spans="5:5" ht="25.5">
      <c r="E5298" s="495">
        <v>5114</v>
      </c>
    </row>
    <row r="5299" spans="5:5" ht="25.5">
      <c r="E5299" s="495">
        <v>5115</v>
      </c>
    </row>
    <row r="5300" spans="5:5" ht="25.5">
      <c r="E5300" s="495">
        <v>5116</v>
      </c>
    </row>
    <row r="5301" spans="5:5" ht="25.5">
      <c r="E5301" s="495">
        <v>5117</v>
      </c>
    </row>
    <row r="5302" spans="5:5" ht="25.5">
      <c r="E5302" s="495">
        <v>5118</v>
      </c>
    </row>
    <row r="5303" spans="5:5" ht="25.5">
      <c r="E5303" s="495">
        <v>5119</v>
      </c>
    </row>
    <row r="5304" spans="5:5" ht="25.5">
      <c r="E5304" s="495">
        <v>5120</v>
      </c>
    </row>
    <row r="5305" spans="5:5" ht="25.5">
      <c r="E5305" s="495">
        <v>5121</v>
      </c>
    </row>
    <row r="5306" spans="5:5" ht="25.5">
      <c r="E5306" s="495">
        <v>5122</v>
      </c>
    </row>
    <row r="5307" spans="5:5" ht="25.5">
      <c r="E5307" s="495">
        <v>5123</v>
      </c>
    </row>
    <row r="5308" spans="5:5" ht="25.5">
      <c r="E5308" s="495">
        <v>5124</v>
      </c>
    </row>
    <row r="5309" spans="5:5" ht="25.5">
      <c r="E5309" s="495">
        <v>5125</v>
      </c>
    </row>
    <row r="5310" spans="5:5" ht="25.5">
      <c r="E5310" s="495">
        <v>5126</v>
      </c>
    </row>
    <row r="5311" spans="5:5" ht="25.5">
      <c r="E5311" s="495">
        <v>5127</v>
      </c>
    </row>
    <row r="5312" spans="5:5" ht="25.5">
      <c r="E5312" s="495">
        <v>5128</v>
      </c>
    </row>
    <row r="5313" spans="5:5" ht="25.5">
      <c r="E5313" s="495">
        <v>5129</v>
      </c>
    </row>
    <row r="5314" spans="5:5" ht="25.5">
      <c r="E5314" s="495">
        <v>5130</v>
      </c>
    </row>
    <row r="5315" spans="5:5" ht="25.5">
      <c r="E5315" s="495">
        <v>5131</v>
      </c>
    </row>
    <row r="5316" spans="5:5" ht="25.5">
      <c r="E5316" s="495">
        <v>5132</v>
      </c>
    </row>
    <row r="5317" spans="5:5" ht="25.5">
      <c r="E5317" s="495">
        <v>5133</v>
      </c>
    </row>
    <row r="5318" spans="5:5" ht="25.5">
      <c r="E5318" s="495">
        <v>5134</v>
      </c>
    </row>
    <row r="5319" spans="5:5" ht="25.5">
      <c r="E5319" s="495">
        <v>5135</v>
      </c>
    </row>
    <row r="5320" spans="5:5" ht="25.5">
      <c r="E5320" s="495">
        <v>5136</v>
      </c>
    </row>
    <row r="5321" spans="5:5" ht="25.5">
      <c r="E5321" s="495">
        <v>5137</v>
      </c>
    </row>
    <row r="5322" spans="5:5" ht="25.5">
      <c r="E5322" s="495">
        <v>5138</v>
      </c>
    </row>
    <row r="5323" spans="5:5" ht="25.5">
      <c r="E5323" s="495">
        <v>5139</v>
      </c>
    </row>
    <row r="5324" spans="5:5" ht="25.5">
      <c r="E5324" s="495">
        <v>5140</v>
      </c>
    </row>
    <row r="5325" spans="5:5" ht="25.5">
      <c r="E5325" s="495">
        <v>5141</v>
      </c>
    </row>
    <row r="5326" spans="5:5" ht="25.5">
      <c r="E5326" s="495">
        <v>5142</v>
      </c>
    </row>
    <row r="5327" spans="5:5" ht="25.5">
      <c r="E5327" s="495">
        <v>5143</v>
      </c>
    </row>
    <row r="5328" spans="5:5" ht="25.5">
      <c r="E5328" s="495">
        <v>5144</v>
      </c>
    </row>
    <row r="5329" spans="5:5" ht="25.5">
      <c r="E5329" s="495">
        <v>5145</v>
      </c>
    </row>
    <row r="5330" spans="5:5" ht="25.5">
      <c r="E5330" s="495">
        <v>5146</v>
      </c>
    </row>
    <row r="5331" spans="5:5" ht="25.5">
      <c r="E5331" s="495">
        <v>5147</v>
      </c>
    </row>
    <row r="5332" spans="5:5" ht="25.5">
      <c r="E5332" s="495">
        <v>5148</v>
      </c>
    </row>
    <row r="5333" spans="5:5" ht="25.5">
      <c r="E5333" s="495">
        <v>5149</v>
      </c>
    </row>
    <row r="5334" spans="5:5" ht="25.5">
      <c r="E5334" s="495">
        <v>5150</v>
      </c>
    </row>
    <row r="5335" spans="5:5" ht="25.5">
      <c r="E5335" s="495">
        <v>5151</v>
      </c>
    </row>
    <row r="5336" spans="5:5" ht="25.5">
      <c r="E5336" s="495">
        <v>5152</v>
      </c>
    </row>
    <row r="5337" spans="5:5" ht="25.5">
      <c r="E5337" s="495">
        <v>5153</v>
      </c>
    </row>
    <row r="5338" spans="5:5" ht="25.5">
      <c r="E5338" s="495">
        <v>5154</v>
      </c>
    </row>
    <row r="5339" spans="5:5" ht="25.5">
      <c r="E5339" s="495">
        <v>5155</v>
      </c>
    </row>
    <row r="5340" spans="5:5" ht="25.5">
      <c r="E5340" s="495">
        <v>5156</v>
      </c>
    </row>
    <row r="5341" spans="5:5" ht="25.5">
      <c r="E5341" s="495">
        <v>5157</v>
      </c>
    </row>
    <row r="5342" spans="5:5" ht="25.5">
      <c r="E5342" s="495">
        <v>5158</v>
      </c>
    </row>
    <row r="5343" spans="5:5" ht="25.5">
      <c r="E5343" s="495">
        <v>5159</v>
      </c>
    </row>
    <row r="5344" spans="5:5" ht="25.5">
      <c r="E5344" s="495">
        <v>5160</v>
      </c>
    </row>
    <row r="5345" spans="5:5" ht="25.5">
      <c r="E5345" s="495">
        <v>5161</v>
      </c>
    </row>
    <row r="5346" spans="5:5" ht="25.5">
      <c r="E5346" s="495">
        <v>5162</v>
      </c>
    </row>
    <row r="5347" spans="5:5" ht="25.5">
      <c r="E5347" s="495">
        <v>5163</v>
      </c>
    </row>
    <row r="5348" spans="5:5" ht="25.5">
      <c r="E5348" s="495">
        <v>5164</v>
      </c>
    </row>
    <row r="5349" spans="5:5" ht="25.5">
      <c r="E5349" s="495">
        <v>5165</v>
      </c>
    </row>
    <row r="5350" spans="5:5" ht="25.5">
      <c r="E5350" s="495">
        <v>5166</v>
      </c>
    </row>
    <row r="5351" spans="5:5" ht="25.5">
      <c r="E5351" s="495">
        <v>5167</v>
      </c>
    </row>
    <row r="5352" spans="5:5" ht="25.5">
      <c r="E5352" s="495">
        <v>5168</v>
      </c>
    </row>
    <row r="5353" spans="5:5" ht="25.5">
      <c r="E5353" s="495">
        <v>5169</v>
      </c>
    </row>
    <row r="5354" spans="5:5" ht="25.5">
      <c r="E5354" s="495">
        <v>5170</v>
      </c>
    </row>
    <row r="5355" spans="5:5" ht="25.5">
      <c r="E5355" s="495">
        <v>5171</v>
      </c>
    </row>
    <row r="5356" spans="5:5" ht="25.5">
      <c r="E5356" s="495">
        <v>5172</v>
      </c>
    </row>
    <row r="5357" spans="5:5" ht="25.5">
      <c r="E5357" s="495">
        <v>5173</v>
      </c>
    </row>
    <row r="5358" spans="5:5" ht="25.5">
      <c r="E5358" s="495">
        <v>5174</v>
      </c>
    </row>
    <row r="5359" spans="5:5" ht="25.5">
      <c r="E5359" s="495">
        <v>5175</v>
      </c>
    </row>
    <row r="5360" spans="5:5" ht="25.5">
      <c r="E5360" s="495">
        <v>5176</v>
      </c>
    </row>
    <row r="5361" spans="5:5" ht="25.5">
      <c r="E5361" s="495">
        <v>5177</v>
      </c>
    </row>
    <row r="5362" spans="5:5" ht="25.5">
      <c r="E5362" s="495">
        <v>5178</v>
      </c>
    </row>
    <row r="5363" spans="5:5" ht="25.5">
      <c r="E5363" s="495">
        <v>5179</v>
      </c>
    </row>
    <row r="5364" spans="5:5" ht="25.5">
      <c r="E5364" s="495">
        <v>5180</v>
      </c>
    </row>
    <row r="5365" spans="5:5" ht="25.5">
      <c r="E5365" s="495">
        <v>5181</v>
      </c>
    </row>
    <row r="5366" spans="5:5" ht="25.5">
      <c r="E5366" s="495">
        <v>5182</v>
      </c>
    </row>
    <row r="5367" spans="5:5" ht="25.5">
      <c r="E5367" s="495">
        <v>5183</v>
      </c>
    </row>
    <row r="5368" spans="5:5" ht="25.5">
      <c r="E5368" s="495">
        <v>5184</v>
      </c>
    </row>
    <row r="5369" spans="5:5" ht="25.5">
      <c r="E5369" s="495">
        <v>5185</v>
      </c>
    </row>
    <row r="5370" spans="5:5" ht="25.5">
      <c r="E5370" s="495">
        <v>5186</v>
      </c>
    </row>
    <row r="5371" spans="5:5" ht="25.5">
      <c r="E5371" s="495">
        <v>5187</v>
      </c>
    </row>
    <row r="5372" spans="5:5" ht="25.5">
      <c r="E5372" s="495">
        <v>5188</v>
      </c>
    </row>
    <row r="5373" spans="5:5" ht="25.5">
      <c r="E5373" s="495">
        <v>5189</v>
      </c>
    </row>
    <row r="5374" spans="5:5" ht="25.5">
      <c r="E5374" s="495">
        <v>5190</v>
      </c>
    </row>
    <row r="5375" spans="5:5" ht="25.5">
      <c r="E5375" s="495">
        <v>5191</v>
      </c>
    </row>
    <row r="5376" spans="5:5" ht="25.5">
      <c r="E5376" s="495">
        <v>5192</v>
      </c>
    </row>
    <row r="5377" spans="5:5" ht="25.5">
      <c r="E5377" s="495">
        <v>5193</v>
      </c>
    </row>
    <row r="5378" spans="5:5" ht="25.5">
      <c r="E5378" s="495">
        <v>5194</v>
      </c>
    </row>
    <row r="5379" spans="5:5" ht="25.5">
      <c r="E5379" s="495">
        <v>5195</v>
      </c>
    </row>
    <row r="5380" spans="5:5" ht="25.5">
      <c r="E5380" s="495">
        <v>5196</v>
      </c>
    </row>
    <row r="5381" spans="5:5" ht="25.5">
      <c r="E5381" s="495">
        <v>5197</v>
      </c>
    </row>
    <row r="5382" spans="5:5" ht="25.5">
      <c r="E5382" s="495">
        <v>5198</v>
      </c>
    </row>
    <row r="5383" spans="5:5" ht="25.5">
      <c r="E5383" s="495">
        <v>5199</v>
      </c>
    </row>
    <row r="5384" spans="5:5" ht="25.5">
      <c r="E5384" s="495">
        <v>5200</v>
      </c>
    </row>
    <row r="5385" spans="5:5" ht="25.5">
      <c r="E5385" s="495">
        <v>5201</v>
      </c>
    </row>
    <row r="5386" spans="5:5" ht="25.5">
      <c r="E5386" s="495">
        <v>5202</v>
      </c>
    </row>
    <row r="5387" spans="5:5" ht="25.5">
      <c r="E5387" s="495">
        <v>5203</v>
      </c>
    </row>
    <row r="5388" spans="5:5" ht="25.5">
      <c r="E5388" s="495">
        <v>5204</v>
      </c>
    </row>
    <row r="5389" spans="5:5" ht="25.5">
      <c r="E5389" s="495">
        <v>5205</v>
      </c>
    </row>
    <row r="5390" spans="5:5" ht="25.5">
      <c r="E5390" s="495">
        <v>5206</v>
      </c>
    </row>
    <row r="5391" spans="5:5" ht="25.5">
      <c r="E5391" s="495">
        <v>5207</v>
      </c>
    </row>
    <row r="5392" spans="5:5" ht="25.5">
      <c r="E5392" s="495">
        <v>5208</v>
      </c>
    </row>
    <row r="5393" spans="5:5" ht="25.5">
      <c r="E5393" s="495">
        <v>5209</v>
      </c>
    </row>
    <row r="5394" spans="5:5" ht="25.5">
      <c r="E5394" s="495">
        <v>5210</v>
      </c>
    </row>
    <row r="5395" spans="5:5" ht="25.5">
      <c r="E5395" s="495">
        <v>5211</v>
      </c>
    </row>
    <row r="5396" spans="5:5" ht="25.5">
      <c r="E5396" s="495">
        <v>5212</v>
      </c>
    </row>
    <row r="5397" spans="5:5" ht="25.5">
      <c r="E5397" s="495">
        <v>5213</v>
      </c>
    </row>
    <row r="5398" spans="5:5" ht="25.5">
      <c r="E5398" s="495">
        <v>5214</v>
      </c>
    </row>
    <row r="5399" spans="5:5" ht="25.5">
      <c r="E5399" s="495">
        <v>5215</v>
      </c>
    </row>
    <row r="5400" spans="5:5" ht="25.5">
      <c r="E5400" s="495">
        <v>5216</v>
      </c>
    </row>
    <row r="5401" spans="5:5" ht="25.5">
      <c r="E5401" s="495">
        <v>5217</v>
      </c>
    </row>
    <row r="5402" spans="5:5" ht="25.5">
      <c r="E5402" s="495">
        <v>5218</v>
      </c>
    </row>
    <row r="5403" spans="5:5" ht="25.5">
      <c r="E5403" s="495">
        <v>5219</v>
      </c>
    </row>
    <row r="5404" spans="5:5" ht="25.5">
      <c r="E5404" s="495">
        <v>5220</v>
      </c>
    </row>
    <row r="5405" spans="5:5" ht="25.5">
      <c r="E5405" s="495">
        <v>5221</v>
      </c>
    </row>
    <row r="5406" spans="5:5" ht="25.5">
      <c r="E5406" s="495">
        <v>5222</v>
      </c>
    </row>
    <row r="5407" spans="5:5" ht="25.5">
      <c r="E5407" s="495">
        <v>5223</v>
      </c>
    </row>
    <row r="5408" spans="5:5" ht="25.5">
      <c r="E5408" s="495">
        <v>5224</v>
      </c>
    </row>
    <row r="5409" spans="5:5" ht="25.5">
      <c r="E5409" s="495">
        <v>5225</v>
      </c>
    </row>
    <row r="5410" spans="5:5" ht="25.5">
      <c r="E5410" s="495">
        <v>5226</v>
      </c>
    </row>
    <row r="5411" spans="5:5" ht="25.5">
      <c r="E5411" s="495">
        <v>5227</v>
      </c>
    </row>
    <row r="5412" spans="5:5" ht="25.5">
      <c r="E5412" s="495">
        <v>5228</v>
      </c>
    </row>
    <row r="5413" spans="5:5" ht="25.5">
      <c r="E5413" s="495">
        <v>5229</v>
      </c>
    </row>
    <row r="5414" spans="5:5" ht="25.5">
      <c r="E5414" s="495">
        <v>5230</v>
      </c>
    </row>
    <row r="5415" spans="5:5" ht="25.5">
      <c r="E5415" s="495">
        <v>5231</v>
      </c>
    </row>
    <row r="5416" spans="5:5" ht="25.5">
      <c r="E5416" s="495">
        <v>5232</v>
      </c>
    </row>
    <row r="5417" spans="5:5" ht="25.5">
      <c r="E5417" s="495">
        <v>5233</v>
      </c>
    </row>
    <row r="5418" spans="5:5" ht="25.5">
      <c r="E5418" s="495">
        <v>5234</v>
      </c>
    </row>
    <row r="5419" spans="5:5" ht="25.5">
      <c r="E5419" s="495">
        <v>5235</v>
      </c>
    </row>
    <row r="5420" spans="5:5" ht="25.5">
      <c r="E5420" s="495">
        <v>5236</v>
      </c>
    </row>
    <row r="5421" spans="5:5" ht="25.5">
      <c r="E5421" s="495">
        <v>5237</v>
      </c>
    </row>
    <row r="5422" spans="5:5" ht="25.5">
      <c r="E5422" s="495">
        <v>5238</v>
      </c>
    </row>
    <row r="5423" spans="5:5" ht="25.5">
      <c r="E5423" s="495">
        <v>5239</v>
      </c>
    </row>
    <row r="5424" spans="5:5" ht="25.5">
      <c r="E5424" s="495">
        <v>5240</v>
      </c>
    </row>
    <row r="5425" spans="5:5" ht="25.5">
      <c r="E5425" s="495">
        <v>5241</v>
      </c>
    </row>
    <row r="5426" spans="5:5" ht="25.5">
      <c r="E5426" s="495">
        <v>5242</v>
      </c>
    </row>
    <row r="5427" spans="5:5" ht="25.5">
      <c r="E5427" s="495">
        <v>5243</v>
      </c>
    </row>
    <row r="5428" spans="5:5" ht="25.5">
      <c r="E5428" s="495">
        <v>5244</v>
      </c>
    </row>
    <row r="5429" spans="5:5" ht="25.5">
      <c r="E5429" s="495">
        <v>5245</v>
      </c>
    </row>
    <row r="5430" spans="5:5" ht="25.5">
      <c r="E5430" s="495">
        <v>5246</v>
      </c>
    </row>
    <row r="5431" spans="5:5" ht="25.5">
      <c r="E5431" s="495">
        <v>5247</v>
      </c>
    </row>
    <row r="5432" spans="5:5" ht="25.5">
      <c r="E5432" s="495">
        <v>5248</v>
      </c>
    </row>
    <row r="5433" spans="5:5" ht="25.5">
      <c r="E5433" s="495">
        <v>5249</v>
      </c>
    </row>
    <row r="5434" spans="5:5" ht="25.5">
      <c r="E5434" s="495">
        <v>5250</v>
      </c>
    </row>
    <row r="5435" spans="5:5" ht="25.5">
      <c r="E5435" s="495">
        <v>5251</v>
      </c>
    </row>
    <row r="5436" spans="5:5" ht="25.5">
      <c r="E5436" s="495">
        <v>5252</v>
      </c>
    </row>
    <row r="5437" spans="5:5" ht="25.5">
      <c r="E5437" s="495">
        <v>5253</v>
      </c>
    </row>
    <row r="5438" spans="5:5" ht="25.5">
      <c r="E5438" s="495">
        <v>5254</v>
      </c>
    </row>
    <row r="5439" spans="5:5" ht="25.5">
      <c r="E5439" s="495">
        <v>5255</v>
      </c>
    </row>
    <row r="5440" spans="5:5" ht="25.5">
      <c r="E5440" s="495">
        <v>5256</v>
      </c>
    </row>
    <row r="5441" spans="5:5" ht="25.5">
      <c r="E5441" s="495">
        <v>5257</v>
      </c>
    </row>
    <row r="5442" spans="5:5" ht="25.5">
      <c r="E5442" s="495">
        <v>5258</v>
      </c>
    </row>
    <row r="5443" spans="5:5" ht="25.5">
      <c r="E5443" s="495">
        <v>5259</v>
      </c>
    </row>
    <row r="5444" spans="5:5" ht="25.5">
      <c r="E5444" s="495">
        <v>5260</v>
      </c>
    </row>
    <row r="5445" spans="5:5" ht="25.5">
      <c r="E5445" s="495">
        <v>5261</v>
      </c>
    </row>
    <row r="5446" spans="5:5" ht="25.5">
      <c r="E5446" s="495">
        <v>5262</v>
      </c>
    </row>
    <row r="5447" spans="5:5" ht="25.5">
      <c r="E5447" s="495">
        <v>5263</v>
      </c>
    </row>
    <row r="5448" spans="5:5" ht="25.5">
      <c r="E5448" s="495">
        <v>5264</v>
      </c>
    </row>
    <row r="5449" spans="5:5" ht="25.5">
      <c r="E5449" s="495">
        <v>5265</v>
      </c>
    </row>
    <row r="5450" spans="5:5" ht="25.5">
      <c r="E5450" s="495">
        <v>5266</v>
      </c>
    </row>
    <row r="5451" spans="5:5" ht="25.5">
      <c r="E5451" s="495">
        <v>5267</v>
      </c>
    </row>
    <row r="5452" spans="5:5" ht="25.5">
      <c r="E5452" s="495">
        <v>5268</v>
      </c>
    </row>
    <row r="5453" spans="5:5" ht="25.5">
      <c r="E5453" s="495">
        <v>5269</v>
      </c>
    </row>
    <row r="5454" spans="5:5" ht="25.5">
      <c r="E5454" s="495">
        <v>5270</v>
      </c>
    </row>
    <row r="5455" spans="5:5" ht="25.5">
      <c r="E5455" s="495">
        <v>5271</v>
      </c>
    </row>
    <row r="5456" spans="5:5" ht="25.5">
      <c r="E5456" s="495">
        <v>5272</v>
      </c>
    </row>
    <row r="5457" spans="5:5" ht="25.5">
      <c r="E5457" s="495">
        <v>5273</v>
      </c>
    </row>
    <row r="5458" spans="5:5" ht="25.5">
      <c r="E5458" s="495">
        <v>5274</v>
      </c>
    </row>
    <row r="5459" spans="5:5" ht="25.5">
      <c r="E5459" s="495">
        <v>5275</v>
      </c>
    </row>
    <row r="5460" spans="5:5" ht="25.5">
      <c r="E5460" s="495">
        <v>5276</v>
      </c>
    </row>
    <row r="5461" spans="5:5" ht="25.5">
      <c r="E5461" s="495">
        <v>5277</v>
      </c>
    </row>
    <row r="5462" spans="5:5" ht="25.5">
      <c r="E5462" s="495">
        <v>5278</v>
      </c>
    </row>
    <row r="5463" spans="5:5" ht="25.5">
      <c r="E5463" s="495">
        <v>5279</v>
      </c>
    </row>
    <row r="5464" spans="5:5" ht="25.5">
      <c r="E5464" s="495">
        <v>5280</v>
      </c>
    </row>
    <row r="5465" spans="5:5" ht="25.5">
      <c r="E5465" s="495">
        <v>5281</v>
      </c>
    </row>
    <row r="5466" spans="5:5" ht="25.5">
      <c r="E5466" s="495">
        <v>5282</v>
      </c>
    </row>
    <row r="5467" spans="5:5" ht="25.5">
      <c r="E5467" s="495">
        <v>5283</v>
      </c>
    </row>
    <row r="5468" spans="5:5" ht="25.5">
      <c r="E5468" s="495">
        <v>5284</v>
      </c>
    </row>
    <row r="5469" spans="5:5" ht="25.5">
      <c r="E5469" s="495">
        <v>5285</v>
      </c>
    </row>
    <row r="5470" spans="5:5" ht="25.5">
      <c r="E5470" s="495">
        <v>5286</v>
      </c>
    </row>
    <row r="5471" spans="5:5" ht="25.5">
      <c r="E5471" s="495">
        <v>5287</v>
      </c>
    </row>
    <row r="5472" spans="5:5" ht="25.5">
      <c r="E5472" s="495">
        <v>5288</v>
      </c>
    </row>
    <row r="5473" spans="5:5" ht="25.5">
      <c r="E5473" s="495">
        <v>5289</v>
      </c>
    </row>
    <row r="5474" spans="5:5" ht="25.5">
      <c r="E5474" s="495">
        <v>5290</v>
      </c>
    </row>
    <row r="5475" spans="5:5" ht="25.5">
      <c r="E5475" s="495">
        <v>5291</v>
      </c>
    </row>
    <row r="5476" spans="5:5" ht="25.5">
      <c r="E5476" s="495">
        <v>5292</v>
      </c>
    </row>
    <row r="5477" spans="5:5" ht="25.5">
      <c r="E5477" s="495">
        <v>5293</v>
      </c>
    </row>
    <row r="5478" spans="5:5" ht="25.5">
      <c r="E5478" s="495">
        <v>5294</v>
      </c>
    </row>
    <row r="5479" spans="5:5" ht="25.5">
      <c r="E5479" s="495">
        <v>5295</v>
      </c>
    </row>
    <row r="5480" spans="5:5" ht="25.5">
      <c r="E5480" s="495">
        <v>5296</v>
      </c>
    </row>
    <row r="5481" spans="5:5" ht="25.5">
      <c r="E5481" s="495">
        <v>5297</v>
      </c>
    </row>
    <row r="5482" spans="5:5" ht="25.5">
      <c r="E5482" s="495">
        <v>5298</v>
      </c>
    </row>
    <row r="5483" spans="5:5" ht="25.5">
      <c r="E5483" s="495">
        <v>5299</v>
      </c>
    </row>
    <row r="5484" spans="5:5" ht="25.5">
      <c r="E5484" s="495">
        <v>5300</v>
      </c>
    </row>
    <row r="5485" spans="5:5" ht="25.5">
      <c r="E5485" s="495">
        <v>5301</v>
      </c>
    </row>
    <row r="5486" spans="5:5" ht="25.5">
      <c r="E5486" s="495">
        <v>5302</v>
      </c>
    </row>
    <row r="5487" spans="5:5" ht="25.5">
      <c r="E5487" s="495">
        <v>5303</v>
      </c>
    </row>
    <row r="5488" spans="5:5" ht="25.5">
      <c r="E5488" s="495">
        <v>5304</v>
      </c>
    </row>
    <row r="5489" spans="5:5" ht="25.5">
      <c r="E5489" s="495">
        <v>5305</v>
      </c>
    </row>
    <row r="5490" spans="5:5" ht="25.5">
      <c r="E5490" s="495">
        <v>5306</v>
      </c>
    </row>
    <row r="5491" spans="5:5" ht="25.5">
      <c r="E5491" s="495">
        <v>5307</v>
      </c>
    </row>
    <row r="5492" spans="5:5" ht="25.5">
      <c r="E5492" s="495">
        <v>5308</v>
      </c>
    </row>
    <row r="5493" spans="5:5" ht="25.5">
      <c r="E5493" s="495">
        <v>5309</v>
      </c>
    </row>
    <row r="5494" spans="5:5" ht="25.5">
      <c r="E5494" s="495">
        <v>5310</v>
      </c>
    </row>
    <row r="5495" spans="5:5" ht="25.5">
      <c r="E5495" s="495">
        <v>5311</v>
      </c>
    </row>
    <row r="5496" spans="5:5" ht="25.5">
      <c r="E5496" s="495">
        <v>5312</v>
      </c>
    </row>
    <row r="5497" spans="5:5" ht="25.5">
      <c r="E5497" s="495">
        <v>5313</v>
      </c>
    </row>
    <row r="5498" spans="5:5" ht="25.5">
      <c r="E5498" s="495">
        <v>5314</v>
      </c>
    </row>
    <row r="5499" spans="5:5" ht="25.5">
      <c r="E5499" s="495">
        <v>5315</v>
      </c>
    </row>
    <row r="5500" spans="5:5" ht="25.5">
      <c r="E5500" s="495">
        <v>5316</v>
      </c>
    </row>
    <row r="5501" spans="5:5" ht="25.5">
      <c r="E5501" s="495">
        <v>5317</v>
      </c>
    </row>
    <row r="5502" spans="5:5" ht="25.5">
      <c r="E5502" s="495">
        <v>5318</v>
      </c>
    </row>
    <row r="5503" spans="5:5" ht="25.5">
      <c r="E5503" s="495">
        <v>5319</v>
      </c>
    </row>
    <row r="5504" spans="5:5" ht="25.5">
      <c r="E5504" s="495">
        <v>5320</v>
      </c>
    </row>
    <row r="5505" spans="5:5" ht="25.5">
      <c r="E5505" s="495">
        <v>5321</v>
      </c>
    </row>
    <row r="5506" spans="5:5" ht="25.5">
      <c r="E5506" s="495">
        <v>5322</v>
      </c>
    </row>
    <row r="5507" spans="5:5" ht="25.5">
      <c r="E5507" s="495">
        <v>5323</v>
      </c>
    </row>
    <row r="5508" spans="5:5" ht="25.5">
      <c r="E5508" s="495">
        <v>5324</v>
      </c>
    </row>
    <row r="5509" spans="5:5" ht="25.5">
      <c r="E5509" s="495">
        <v>5325</v>
      </c>
    </row>
    <row r="5510" spans="5:5" ht="25.5">
      <c r="E5510" s="495">
        <v>5326</v>
      </c>
    </row>
    <row r="5511" spans="5:5" ht="25.5">
      <c r="E5511" s="495">
        <v>5327</v>
      </c>
    </row>
    <row r="5512" spans="5:5" ht="25.5">
      <c r="E5512" s="495">
        <v>5328</v>
      </c>
    </row>
    <row r="5513" spans="5:5" ht="25.5">
      <c r="E5513" s="495">
        <v>5329</v>
      </c>
    </row>
    <row r="5514" spans="5:5" ht="25.5">
      <c r="E5514" s="495">
        <v>5330</v>
      </c>
    </row>
    <row r="5515" spans="5:5" ht="25.5">
      <c r="E5515" s="495">
        <v>5331</v>
      </c>
    </row>
    <row r="5516" spans="5:5" ht="25.5">
      <c r="E5516" s="495">
        <v>5332</v>
      </c>
    </row>
    <row r="5517" spans="5:5" ht="25.5">
      <c r="E5517" s="495">
        <v>5333</v>
      </c>
    </row>
    <row r="5518" spans="5:5" ht="25.5">
      <c r="E5518" s="495">
        <v>5334</v>
      </c>
    </row>
    <row r="5519" spans="5:5" ht="25.5">
      <c r="E5519" s="495">
        <v>5335</v>
      </c>
    </row>
    <row r="5520" spans="5:5" ht="25.5">
      <c r="E5520" s="495">
        <v>5336</v>
      </c>
    </row>
    <row r="5521" spans="5:5" ht="25.5">
      <c r="E5521" s="495">
        <v>5337</v>
      </c>
    </row>
    <row r="5522" spans="5:5" ht="25.5">
      <c r="E5522" s="495">
        <v>5338</v>
      </c>
    </row>
    <row r="5523" spans="5:5" ht="25.5">
      <c r="E5523" s="495">
        <v>5339</v>
      </c>
    </row>
    <row r="5524" spans="5:5" ht="25.5">
      <c r="E5524" s="495">
        <v>5340</v>
      </c>
    </row>
    <row r="5525" spans="5:5" ht="25.5">
      <c r="E5525" s="495">
        <v>5341</v>
      </c>
    </row>
    <row r="5526" spans="5:5" ht="25.5">
      <c r="E5526" s="495">
        <v>5342</v>
      </c>
    </row>
    <row r="5527" spans="5:5" ht="25.5">
      <c r="E5527" s="495">
        <v>5343</v>
      </c>
    </row>
    <row r="5528" spans="5:5" ht="25.5">
      <c r="E5528" s="495">
        <v>5344</v>
      </c>
    </row>
    <row r="5529" spans="5:5" ht="25.5">
      <c r="E5529" s="495">
        <v>5345</v>
      </c>
    </row>
    <row r="5530" spans="5:5" ht="25.5">
      <c r="E5530" s="495">
        <v>5346</v>
      </c>
    </row>
    <row r="5531" spans="5:5" ht="25.5">
      <c r="E5531" s="495">
        <v>5347</v>
      </c>
    </row>
    <row r="5532" spans="5:5" ht="25.5">
      <c r="E5532" s="495">
        <v>5348</v>
      </c>
    </row>
    <row r="5533" spans="5:5" ht="25.5">
      <c r="E5533" s="495">
        <v>5349</v>
      </c>
    </row>
    <row r="5534" spans="5:5" ht="25.5">
      <c r="E5534" s="495">
        <v>5350</v>
      </c>
    </row>
    <row r="5535" spans="5:5" ht="25.5">
      <c r="E5535" s="495">
        <v>5351</v>
      </c>
    </row>
    <row r="5536" spans="5:5" ht="25.5">
      <c r="E5536" s="495">
        <v>5352</v>
      </c>
    </row>
    <row r="5537" spans="5:5" ht="25.5">
      <c r="E5537" s="495">
        <v>5353</v>
      </c>
    </row>
    <row r="5538" spans="5:5" ht="25.5">
      <c r="E5538" s="495">
        <v>5354</v>
      </c>
    </row>
    <row r="5539" spans="5:5" ht="25.5">
      <c r="E5539" s="495">
        <v>5355</v>
      </c>
    </row>
    <row r="5540" spans="5:5" ht="25.5">
      <c r="E5540" s="495">
        <v>5356</v>
      </c>
    </row>
    <row r="5541" spans="5:5" ht="25.5">
      <c r="E5541" s="495">
        <v>5357</v>
      </c>
    </row>
    <row r="5542" spans="5:5" ht="25.5">
      <c r="E5542" s="495">
        <v>5358</v>
      </c>
    </row>
    <row r="5543" spans="5:5" ht="25.5">
      <c r="E5543" s="495">
        <v>5359</v>
      </c>
    </row>
    <row r="5544" spans="5:5" ht="25.5">
      <c r="E5544" s="495">
        <v>5360</v>
      </c>
    </row>
    <row r="5545" spans="5:5" ht="25.5">
      <c r="E5545" s="495">
        <v>5361</v>
      </c>
    </row>
    <row r="5546" spans="5:5" ht="25.5">
      <c r="E5546" s="495">
        <v>5362</v>
      </c>
    </row>
    <row r="5547" spans="5:5" ht="25.5">
      <c r="E5547" s="495">
        <v>5363</v>
      </c>
    </row>
    <row r="5548" spans="5:5" ht="25.5">
      <c r="E5548" s="495">
        <v>5364</v>
      </c>
    </row>
    <row r="5549" spans="5:5" ht="25.5">
      <c r="E5549" s="495">
        <v>5365</v>
      </c>
    </row>
    <row r="5550" spans="5:5" ht="25.5">
      <c r="E5550" s="495">
        <v>5366</v>
      </c>
    </row>
    <row r="5551" spans="5:5" ht="25.5">
      <c r="E5551" s="495">
        <v>5367</v>
      </c>
    </row>
    <row r="5552" spans="5:5" ht="25.5">
      <c r="E5552" s="495">
        <v>5368</v>
      </c>
    </row>
    <row r="5553" spans="5:5" ht="25.5">
      <c r="E5553" s="495">
        <v>5369</v>
      </c>
    </row>
    <row r="5554" spans="5:5" ht="25.5">
      <c r="E5554" s="495">
        <v>5370</v>
      </c>
    </row>
    <row r="5555" spans="5:5" ht="25.5">
      <c r="E5555" s="495">
        <v>5371</v>
      </c>
    </row>
    <row r="5556" spans="5:5" ht="25.5">
      <c r="E5556" s="495">
        <v>5372</v>
      </c>
    </row>
    <row r="5557" spans="5:5" ht="25.5">
      <c r="E5557" s="495">
        <v>5373</v>
      </c>
    </row>
    <row r="5558" spans="5:5" ht="25.5">
      <c r="E5558" s="495">
        <v>5374</v>
      </c>
    </row>
    <row r="5559" spans="5:5" ht="25.5">
      <c r="E5559" s="495">
        <v>5375</v>
      </c>
    </row>
    <row r="5560" spans="5:5" ht="25.5">
      <c r="E5560" s="495">
        <v>5376</v>
      </c>
    </row>
    <row r="5561" spans="5:5" ht="25.5">
      <c r="E5561" s="495">
        <v>5377</v>
      </c>
    </row>
    <row r="5562" spans="5:5" ht="25.5">
      <c r="E5562" s="495">
        <v>5378</v>
      </c>
    </row>
    <row r="5563" spans="5:5" ht="25.5">
      <c r="E5563" s="495">
        <v>5379</v>
      </c>
    </row>
    <row r="5564" spans="5:5" ht="25.5">
      <c r="E5564" s="495">
        <v>5380</v>
      </c>
    </row>
    <row r="5565" spans="5:5" ht="25.5">
      <c r="E5565" s="495">
        <v>5381</v>
      </c>
    </row>
    <row r="5566" spans="5:5" ht="25.5">
      <c r="E5566" s="495">
        <v>5382</v>
      </c>
    </row>
    <row r="5567" spans="5:5" ht="25.5">
      <c r="E5567" s="495">
        <v>5383</v>
      </c>
    </row>
    <row r="5568" spans="5:5" ht="25.5">
      <c r="E5568" s="495">
        <v>5384</v>
      </c>
    </row>
    <row r="5569" spans="5:5" ht="25.5">
      <c r="E5569" s="495">
        <v>5385</v>
      </c>
    </row>
    <row r="5570" spans="5:5" ht="25.5">
      <c r="E5570" s="495">
        <v>5386</v>
      </c>
    </row>
    <row r="5571" spans="5:5" ht="25.5">
      <c r="E5571" s="495">
        <v>5387</v>
      </c>
    </row>
    <row r="5572" spans="5:5" ht="25.5">
      <c r="E5572" s="495">
        <v>5388</v>
      </c>
    </row>
    <row r="5573" spans="5:5" ht="25.5">
      <c r="E5573" s="495">
        <v>5389</v>
      </c>
    </row>
    <row r="5574" spans="5:5" ht="25.5">
      <c r="E5574" s="495">
        <v>5390</v>
      </c>
    </row>
    <row r="5575" spans="5:5" ht="25.5">
      <c r="E5575" s="495">
        <v>5391</v>
      </c>
    </row>
    <row r="5576" spans="5:5" ht="25.5">
      <c r="E5576" s="495">
        <v>5392</v>
      </c>
    </row>
    <row r="5577" spans="5:5" ht="25.5">
      <c r="E5577" s="495">
        <v>5393</v>
      </c>
    </row>
    <row r="5578" spans="5:5" ht="25.5">
      <c r="E5578" s="495">
        <v>5394</v>
      </c>
    </row>
    <row r="5579" spans="5:5" ht="25.5">
      <c r="E5579" s="495">
        <v>5395</v>
      </c>
    </row>
    <row r="5580" spans="5:5" ht="25.5">
      <c r="E5580" s="495">
        <v>5396</v>
      </c>
    </row>
    <row r="5581" spans="5:5" ht="25.5">
      <c r="E5581" s="495">
        <v>5397</v>
      </c>
    </row>
    <row r="5582" spans="5:5" ht="25.5">
      <c r="E5582" s="495">
        <v>5398</v>
      </c>
    </row>
    <row r="5583" spans="5:5" ht="25.5">
      <c r="E5583" s="495">
        <v>5399</v>
      </c>
    </row>
    <row r="5584" spans="5:5" ht="25.5">
      <c r="E5584" s="495">
        <v>5400</v>
      </c>
    </row>
    <row r="5585" spans="5:5" ht="25.5">
      <c r="E5585" s="495">
        <v>5401</v>
      </c>
    </row>
    <row r="5586" spans="5:5" ht="25.5">
      <c r="E5586" s="495">
        <v>5402</v>
      </c>
    </row>
    <row r="5587" spans="5:5" ht="25.5">
      <c r="E5587" s="495">
        <v>5403</v>
      </c>
    </row>
    <row r="5588" spans="5:5" ht="25.5">
      <c r="E5588" s="495">
        <v>5404</v>
      </c>
    </row>
    <row r="5589" spans="5:5" ht="25.5">
      <c r="E5589" s="495">
        <v>5405</v>
      </c>
    </row>
    <row r="5590" spans="5:5" ht="25.5">
      <c r="E5590" s="495">
        <v>5406</v>
      </c>
    </row>
    <row r="5591" spans="5:5" ht="25.5">
      <c r="E5591" s="495">
        <v>5407</v>
      </c>
    </row>
    <row r="5592" spans="5:5" ht="25.5">
      <c r="E5592" s="495">
        <v>5408</v>
      </c>
    </row>
    <row r="5593" spans="5:5" ht="25.5">
      <c r="E5593" s="495">
        <v>5409</v>
      </c>
    </row>
    <row r="5594" spans="5:5" ht="25.5">
      <c r="E5594" s="495">
        <v>5410</v>
      </c>
    </row>
    <row r="5595" spans="5:5" ht="25.5">
      <c r="E5595" s="495">
        <v>5411</v>
      </c>
    </row>
    <row r="5596" spans="5:5" ht="25.5">
      <c r="E5596" s="495">
        <v>5412</v>
      </c>
    </row>
    <row r="5597" spans="5:5" ht="25.5">
      <c r="E5597" s="495">
        <v>5413</v>
      </c>
    </row>
    <row r="5598" spans="5:5" ht="25.5">
      <c r="E5598" s="495">
        <v>5414</v>
      </c>
    </row>
    <row r="5599" spans="5:5" ht="25.5">
      <c r="E5599" s="495">
        <v>5415</v>
      </c>
    </row>
    <row r="5600" spans="5:5" ht="25.5">
      <c r="E5600" s="495">
        <v>5416</v>
      </c>
    </row>
    <row r="5601" spans="5:5" ht="25.5">
      <c r="E5601" s="495">
        <v>5417</v>
      </c>
    </row>
    <row r="5602" spans="5:5" ht="25.5">
      <c r="E5602" s="495">
        <v>5418</v>
      </c>
    </row>
    <row r="5603" spans="5:5" ht="25.5">
      <c r="E5603" s="495">
        <v>5419</v>
      </c>
    </row>
    <row r="5604" spans="5:5" ht="25.5">
      <c r="E5604" s="495">
        <v>5420</v>
      </c>
    </row>
    <row r="5605" spans="5:5" ht="25.5">
      <c r="E5605" s="495">
        <v>5421</v>
      </c>
    </row>
    <row r="5606" spans="5:5" ht="25.5">
      <c r="E5606" s="495">
        <v>5422</v>
      </c>
    </row>
    <row r="5607" spans="5:5" ht="25.5">
      <c r="E5607" s="495">
        <v>5423</v>
      </c>
    </row>
    <row r="5608" spans="5:5" ht="25.5">
      <c r="E5608" s="495">
        <v>5424</v>
      </c>
    </row>
    <row r="5609" spans="5:5" ht="25.5">
      <c r="E5609" s="495">
        <v>5425</v>
      </c>
    </row>
    <row r="5610" spans="5:5" ht="25.5">
      <c r="E5610" s="495">
        <v>5426</v>
      </c>
    </row>
    <row r="5611" spans="5:5" ht="25.5">
      <c r="E5611" s="495">
        <v>5427</v>
      </c>
    </row>
    <row r="5612" spans="5:5" ht="25.5">
      <c r="E5612" s="495">
        <v>5428</v>
      </c>
    </row>
    <row r="5613" spans="5:5" ht="25.5">
      <c r="E5613" s="495">
        <v>5429</v>
      </c>
    </row>
    <row r="5614" spans="5:5" ht="25.5">
      <c r="E5614" s="495">
        <v>5430</v>
      </c>
    </row>
    <row r="5615" spans="5:5" ht="25.5">
      <c r="E5615" s="495">
        <v>5431</v>
      </c>
    </row>
    <row r="5616" spans="5:5" ht="25.5">
      <c r="E5616" s="495">
        <v>5432</v>
      </c>
    </row>
    <row r="5617" spans="5:5" ht="25.5">
      <c r="E5617" s="495">
        <v>5433</v>
      </c>
    </row>
    <row r="5618" spans="5:5" ht="25.5">
      <c r="E5618" s="495">
        <v>5434</v>
      </c>
    </row>
    <row r="5619" spans="5:5" ht="25.5">
      <c r="E5619" s="495">
        <v>5435</v>
      </c>
    </row>
    <row r="5620" spans="5:5" ht="25.5">
      <c r="E5620" s="495">
        <v>5436</v>
      </c>
    </row>
    <row r="5621" spans="5:5" ht="25.5">
      <c r="E5621" s="495">
        <v>5437</v>
      </c>
    </row>
    <row r="5622" spans="5:5" ht="25.5">
      <c r="E5622" s="495">
        <v>5438</v>
      </c>
    </row>
    <row r="5623" spans="5:5" ht="25.5">
      <c r="E5623" s="495">
        <v>5439</v>
      </c>
    </row>
    <row r="5624" spans="5:5" ht="25.5">
      <c r="E5624" s="495">
        <v>5440</v>
      </c>
    </row>
    <row r="5625" spans="5:5" ht="25.5">
      <c r="E5625" s="495">
        <v>5441</v>
      </c>
    </row>
    <row r="5626" spans="5:5" ht="25.5">
      <c r="E5626" s="495">
        <v>5442</v>
      </c>
    </row>
    <row r="5627" spans="5:5" ht="25.5">
      <c r="E5627" s="495">
        <v>5443</v>
      </c>
    </row>
    <row r="5628" spans="5:5" ht="25.5">
      <c r="E5628" s="495">
        <v>5444</v>
      </c>
    </row>
    <row r="5629" spans="5:5" ht="25.5">
      <c r="E5629" s="495">
        <v>5445</v>
      </c>
    </row>
    <row r="5630" spans="5:5" ht="25.5">
      <c r="E5630" s="495">
        <v>5446</v>
      </c>
    </row>
    <row r="5631" spans="5:5" ht="25.5">
      <c r="E5631" s="495">
        <v>5447</v>
      </c>
    </row>
    <row r="5632" spans="5:5" ht="25.5">
      <c r="E5632" s="495">
        <v>5448</v>
      </c>
    </row>
    <row r="5633" spans="5:5" ht="25.5">
      <c r="E5633" s="495">
        <v>5449</v>
      </c>
    </row>
    <row r="5634" spans="5:5" ht="25.5">
      <c r="E5634" s="495">
        <v>5450</v>
      </c>
    </row>
    <row r="5635" spans="5:5" ht="25.5">
      <c r="E5635" s="495">
        <v>5451</v>
      </c>
    </row>
    <row r="5636" spans="5:5" ht="25.5">
      <c r="E5636" s="495">
        <v>5452</v>
      </c>
    </row>
    <row r="5637" spans="5:5" ht="25.5">
      <c r="E5637" s="495">
        <v>5453</v>
      </c>
    </row>
    <row r="5638" spans="5:5" ht="25.5">
      <c r="E5638" s="495">
        <v>5454</v>
      </c>
    </row>
    <row r="5639" spans="5:5" ht="25.5">
      <c r="E5639" s="495">
        <v>5455</v>
      </c>
    </row>
    <row r="5640" spans="5:5" ht="25.5">
      <c r="E5640" s="495">
        <v>5456</v>
      </c>
    </row>
    <row r="5641" spans="5:5" ht="25.5">
      <c r="E5641" s="495">
        <v>5457</v>
      </c>
    </row>
    <row r="5642" spans="5:5" ht="25.5">
      <c r="E5642" s="495">
        <v>5458</v>
      </c>
    </row>
    <row r="5643" spans="5:5" ht="25.5">
      <c r="E5643" s="495">
        <v>5459</v>
      </c>
    </row>
    <row r="5644" spans="5:5" ht="25.5">
      <c r="E5644" s="495">
        <v>5460</v>
      </c>
    </row>
    <row r="5645" spans="5:5" ht="25.5">
      <c r="E5645" s="495">
        <v>5461</v>
      </c>
    </row>
    <row r="5646" spans="5:5" ht="25.5">
      <c r="E5646" s="495">
        <v>5462</v>
      </c>
    </row>
    <row r="5647" spans="5:5" ht="25.5">
      <c r="E5647" s="495">
        <v>5463</v>
      </c>
    </row>
    <row r="5648" spans="5:5" ht="25.5">
      <c r="E5648" s="495">
        <v>5464</v>
      </c>
    </row>
    <row r="5649" spans="5:5" ht="25.5">
      <c r="E5649" s="495">
        <v>5465</v>
      </c>
    </row>
    <row r="5650" spans="5:5" ht="25.5">
      <c r="E5650" s="495">
        <v>5466</v>
      </c>
    </row>
    <row r="5651" spans="5:5" ht="25.5">
      <c r="E5651" s="495">
        <v>5467</v>
      </c>
    </row>
    <row r="5652" spans="5:5" ht="25.5">
      <c r="E5652" s="495">
        <v>5468</v>
      </c>
    </row>
    <row r="5653" spans="5:5" ht="25.5">
      <c r="E5653" s="495">
        <v>5469</v>
      </c>
    </row>
    <row r="5654" spans="5:5" ht="25.5">
      <c r="E5654" s="495">
        <v>5470</v>
      </c>
    </row>
    <row r="5655" spans="5:5" ht="25.5">
      <c r="E5655" s="495">
        <v>5471</v>
      </c>
    </row>
    <row r="5656" spans="5:5" ht="25.5">
      <c r="E5656" s="495">
        <v>5472</v>
      </c>
    </row>
    <row r="5657" spans="5:5" ht="25.5">
      <c r="E5657" s="495">
        <v>5473</v>
      </c>
    </row>
    <row r="5658" spans="5:5" ht="25.5">
      <c r="E5658" s="495">
        <v>5474</v>
      </c>
    </row>
    <row r="5659" spans="5:5" ht="25.5">
      <c r="E5659" s="495">
        <v>5475</v>
      </c>
    </row>
    <row r="5660" spans="5:5" ht="25.5">
      <c r="E5660" s="495">
        <v>5476</v>
      </c>
    </row>
    <row r="5661" spans="5:5" ht="25.5">
      <c r="E5661" s="495">
        <v>5477</v>
      </c>
    </row>
    <row r="5662" spans="5:5" ht="25.5">
      <c r="E5662" s="495">
        <v>5478</v>
      </c>
    </row>
    <row r="5663" spans="5:5" ht="25.5">
      <c r="E5663" s="495">
        <v>5479</v>
      </c>
    </row>
    <row r="5664" spans="5:5" ht="25.5">
      <c r="E5664" s="495">
        <v>5480</v>
      </c>
    </row>
    <row r="5665" spans="5:5" ht="25.5">
      <c r="E5665" s="495">
        <v>5481</v>
      </c>
    </row>
    <row r="5666" spans="5:5" ht="25.5">
      <c r="E5666" s="495">
        <v>5482</v>
      </c>
    </row>
    <row r="5667" spans="5:5" ht="25.5">
      <c r="E5667" s="495">
        <v>5483</v>
      </c>
    </row>
    <row r="5668" spans="5:5" ht="25.5">
      <c r="E5668" s="495">
        <v>5484</v>
      </c>
    </row>
    <row r="5669" spans="5:5" ht="25.5">
      <c r="E5669" s="495">
        <v>5485</v>
      </c>
    </row>
    <row r="5670" spans="5:5" ht="25.5">
      <c r="E5670" s="495">
        <v>5486</v>
      </c>
    </row>
    <row r="5671" spans="5:5" ht="25.5">
      <c r="E5671" s="495">
        <v>5487</v>
      </c>
    </row>
    <row r="5672" spans="5:5" ht="25.5">
      <c r="E5672" s="495">
        <v>5488</v>
      </c>
    </row>
    <row r="5673" spans="5:5" ht="25.5">
      <c r="E5673" s="495">
        <v>5489</v>
      </c>
    </row>
    <row r="5674" spans="5:5" ht="25.5">
      <c r="E5674" s="495">
        <v>5490</v>
      </c>
    </row>
    <row r="5675" spans="5:5" ht="25.5">
      <c r="E5675" s="495">
        <v>5491</v>
      </c>
    </row>
    <row r="5676" spans="5:5" ht="25.5">
      <c r="E5676" s="495">
        <v>5492</v>
      </c>
    </row>
    <row r="5677" spans="5:5" ht="25.5">
      <c r="E5677" s="495">
        <v>5493</v>
      </c>
    </row>
    <row r="5678" spans="5:5" ht="25.5">
      <c r="E5678" s="495">
        <v>5494</v>
      </c>
    </row>
    <row r="5679" spans="5:5" ht="25.5">
      <c r="E5679" s="495">
        <v>5495</v>
      </c>
    </row>
    <row r="5680" spans="5:5" ht="25.5">
      <c r="E5680" s="495">
        <v>5496</v>
      </c>
    </row>
    <row r="5681" spans="5:5" ht="25.5">
      <c r="E5681" s="495">
        <v>5497</v>
      </c>
    </row>
    <row r="5682" spans="5:5" ht="25.5">
      <c r="E5682" s="495">
        <v>5498</v>
      </c>
    </row>
    <row r="5683" spans="5:5" ht="25.5">
      <c r="E5683" s="495">
        <v>5499</v>
      </c>
    </row>
    <row r="5684" spans="5:5" ht="25.5">
      <c r="E5684" s="495">
        <v>5500</v>
      </c>
    </row>
    <row r="5685" spans="5:5" ht="25.5">
      <c r="E5685" s="495">
        <v>5501</v>
      </c>
    </row>
    <row r="5686" spans="5:5" ht="25.5">
      <c r="E5686" s="495">
        <v>5502</v>
      </c>
    </row>
    <row r="5687" spans="5:5" ht="25.5">
      <c r="E5687" s="495">
        <v>5503</v>
      </c>
    </row>
    <row r="5688" spans="5:5" ht="25.5">
      <c r="E5688" s="495">
        <v>5504</v>
      </c>
    </row>
    <row r="5689" spans="5:5" ht="25.5">
      <c r="E5689" s="495">
        <v>5505</v>
      </c>
    </row>
    <row r="5690" spans="5:5" ht="25.5">
      <c r="E5690" s="495">
        <v>5506</v>
      </c>
    </row>
    <row r="5691" spans="5:5" ht="25.5">
      <c r="E5691" s="495">
        <v>5507</v>
      </c>
    </row>
    <row r="5692" spans="5:5" ht="25.5">
      <c r="E5692" s="495">
        <v>5508</v>
      </c>
    </row>
    <row r="5693" spans="5:5" ht="25.5">
      <c r="E5693" s="495">
        <v>5509</v>
      </c>
    </row>
    <row r="5694" spans="5:5" ht="25.5">
      <c r="E5694" s="495">
        <v>5510</v>
      </c>
    </row>
    <row r="5695" spans="5:5" ht="25.5">
      <c r="E5695" s="495">
        <v>5511</v>
      </c>
    </row>
    <row r="5696" spans="5:5" ht="25.5">
      <c r="E5696" s="495">
        <v>5512</v>
      </c>
    </row>
    <row r="5697" spans="5:5" ht="25.5">
      <c r="E5697" s="495">
        <v>5513</v>
      </c>
    </row>
    <row r="5698" spans="5:5" ht="25.5">
      <c r="E5698" s="495">
        <v>5514</v>
      </c>
    </row>
    <row r="5699" spans="5:5" ht="25.5">
      <c r="E5699" s="495">
        <v>5515</v>
      </c>
    </row>
    <row r="5700" spans="5:5" ht="25.5">
      <c r="E5700" s="495">
        <v>5516</v>
      </c>
    </row>
    <row r="5701" spans="5:5" ht="25.5">
      <c r="E5701" s="495">
        <v>5517</v>
      </c>
    </row>
    <row r="5702" spans="5:5" ht="25.5">
      <c r="E5702" s="495">
        <v>5518</v>
      </c>
    </row>
    <row r="5703" spans="5:5" ht="25.5">
      <c r="E5703" s="495">
        <v>5519</v>
      </c>
    </row>
    <row r="5704" spans="5:5" ht="25.5">
      <c r="E5704" s="495">
        <v>5520</v>
      </c>
    </row>
    <row r="5705" spans="5:5" ht="25.5">
      <c r="E5705" s="495">
        <v>5521</v>
      </c>
    </row>
    <row r="5706" spans="5:5" ht="25.5">
      <c r="E5706" s="495">
        <v>5522</v>
      </c>
    </row>
    <row r="5707" spans="5:5" ht="25.5">
      <c r="E5707" s="495">
        <v>5523</v>
      </c>
    </row>
    <row r="5708" spans="5:5" ht="25.5">
      <c r="E5708" s="495">
        <v>5524</v>
      </c>
    </row>
    <row r="5709" spans="5:5" ht="25.5">
      <c r="E5709" s="495">
        <v>5525</v>
      </c>
    </row>
    <row r="5710" spans="5:5" ht="25.5">
      <c r="E5710" s="495">
        <v>5526</v>
      </c>
    </row>
    <row r="5711" spans="5:5" ht="25.5">
      <c r="E5711" s="495">
        <v>5527</v>
      </c>
    </row>
    <row r="5712" spans="5:5" ht="25.5">
      <c r="E5712" s="495">
        <v>5528</v>
      </c>
    </row>
    <row r="5713" spans="5:5" ht="25.5">
      <c r="E5713" s="495">
        <v>5529</v>
      </c>
    </row>
    <row r="5714" spans="5:5" ht="25.5">
      <c r="E5714" s="495">
        <v>5530</v>
      </c>
    </row>
    <row r="5715" spans="5:5" ht="25.5">
      <c r="E5715" s="495">
        <v>5531</v>
      </c>
    </row>
    <row r="5716" spans="5:5" ht="25.5">
      <c r="E5716" s="495">
        <v>5532</v>
      </c>
    </row>
    <row r="5717" spans="5:5" ht="25.5">
      <c r="E5717" s="495">
        <v>5533</v>
      </c>
    </row>
    <row r="5718" spans="5:5" ht="25.5">
      <c r="E5718" s="495">
        <v>5534</v>
      </c>
    </row>
    <row r="5719" spans="5:5" ht="25.5">
      <c r="E5719" s="495">
        <v>5535</v>
      </c>
    </row>
    <row r="5720" spans="5:5" ht="25.5">
      <c r="E5720" s="495">
        <v>5536</v>
      </c>
    </row>
    <row r="5721" spans="5:5" ht="25.5">
      <c r="E5721" s="495">
        <v>5537</v>
      </c>
    </row>
    <row r="5722" spans="5:5" ht="25.5">
      <c r="E5722" s="495">
        <v>5538</v>
      </c>
    </row>
    <row r="5723" spans="5:5" ht="25.5">
      <c r="E5723" s="495">
        <v>5539</v>
      </c>
    </row>
    <row r="5724" spans="5:5" ht="25.5">
      <c r="E5724" s="495">
        <v>5540</v>
      </c>
    </row>
    <row r="5725" spans="5:5" ht="25.5">
      <c r="E5725" s="495">
        <v>5541</v>
      </c>
    </row>
    <row r="5726" spans="5:5" ht="25.5">
      <c r="E5726" s="495">
        <v>5542</v>
      </c>
    </row>
    <row r="5727" spans="5:5" ht="25.5">
      <c r="E5727" s="495">
        <v>5543</v>
      </c>
    </row>
    <row r="5728" spans="5:5" ht="25.5">
      <c r="E5728" s="495">
        <v>5544</v>
      </c>
    </row>
    <row r="5729" spans="5:5" ht="25.5">
      <c r="E5729" s="495">
        <v>5545</v>
      </c>
    </row>
    <row r="5730" spans="5:5" ht="25.5">
      <c r="E5730" s="495">
        <v>5546</v>
      </c>
    </row>
    <row r="5731" spans="5:5" ht="25.5">
      <c r="E5731" s="495">
        <v>5547</v>
      </c>
    </row>
    <row r="5732" spans="5:5" ht="25.5">
      <c r="E5732" s="495">
        <v>5548</v>
      </c>
    </row>
    <row r="5733" spans="5:5" ht="25.5">
      <c r="E5733" s="495">
        <v>5549</v>
      </c>
    </row>
    <row r="5734" spans="5:5" ht="25.5">
      <c r="E5734" s="495">
        <v>5550</v>
      </c>
    </row>
    <row r="5735" spans="5:5" ht="25.5">
      <c r="E5735" s="495">
        <v>5551</v>
      </c>
    </row>
    <row r="5736" spans="5:5" ht="25.5">
      <c r="E5736" s="495">
        <v>5552</v>
      </c>
    </row>
    <row r="5737" spans="5:5" ht="25.5">
      <c r="E5737" s="495">
        <v>5553</v>
      </c>
    </row>
    <row r="5738" spans="5:5" ht="25.5">
      <c r="E5738" s="495">
        <v>5554</v>
      </c>
    </row>
    <row r="5739" spans="5:5" ht="25.5">
      <c r="E5739" s="495">
        <v>5555</v>
      </c>
    </row>
    <row r="5740" spans="5:5" ht="25.5">
      <c r="E5740" s="495">
        <v>5556</v>
      </c>
    </row>
    <row r="5741" spans="5:5" ht="25.5">
      <c r="E5741" s="495">
        <v>5557</v>
      </c>
    </row>
    <row r="5742" spans="5:5" ht="25.5">
      <c r="E5742" s="495">
        <v>5558</v>
      </c>
    </row>
    <row r="5743" spans="5:5" ht="25.5">
      <c r="E5743" s="495">
        <v>5559</v>
      </c>
    </row>
    <row r="5744" spans="5:5" ht="25.5">
      <c r="E5744" s="495">
        <v>5560</v>
      </c>
    </row>
    <row r="5745" spans="5:5" ht="25.5">
      <c r="E5745" s="495">
        <v>5561</v>
      </c>
    </row>
    <row r="5746" spans="5:5" ht="25.5">
      <c r="E5746" s="495">
        <v>5562</v>
      </c>
    </row>
    <row r="5747" spans="5:5" ht="25.5">
      <c r="E5747" s="495">
        <v>5563</v>
      </c>
    </row>
    <row r="5748" spans="5:5" ht="25.5">
      <c r="E5748" s="495">
        <v>5564</v>
      </c>
    </row>
    <row r="5749" spans="5:5" ht="25.5">
      <c r="E5749" s="495">
        <v>5565</v>
      </c>
    </row>
    <row r="5750" spans="5:5" ht="25.5">
      <c r="E5750" s="495">
        <v>5566</v>
      </c>
    </row>
    <row r="5751" spans="5:5" ht="25.5">
      <c r="E5751" s="495">
        <v>5567</v>
      </c>
    </row>
    <row r="5752" spans="5:5" ht="25.5">
      <c r="E5752" s="495">
        <v>5568</v>
      </c>
    </row>
    <row r="5753" spans="5:5" ht="25.5">
      <c r="E5753" s="495">
        <v>5569</v>
      </c>
    </row>
    <row r="5754" spans="5:5" ht="25.5">
      <c r="E5754" s="495">
        <v>5570</v>
      </c>
    </row>
    <row r="5755" spans="5:5" ht="25.5">
      <c r="E5755" s="495">
        <v>5571</v>
      </c>
    </row>
    <row r="5756" spans="5:5" ht="25.5">
      <c r="E5756" s="495">
        <v>5572</v>
      </c>
    </row>
    <row r="5757" spans="5:5" ht="25.5">
      <c r="E5757" s="495">
        <v>5573</v>
      </c>
    </row>
    <row r="5758" spans="5:5" ht="25.5">
      <c r="E5758" s="495">
        <v>5574</v>
      </c>
    </row>
    <row r="5759" spans="5:5" ht="25.5">
      <c r="E5759" s="495">
        <v>5575</v>
      </c>
    </row>
    <row r="5760" spans="5:5" ht="25.5">
      <c r="E5760" s="495">
        <v>5576</v>
      </c>
    </row>
    <row r="5761" spans="5:5" ht="25.5">
      <c r="E5761" s="495">
        <v>5577</v>
      </c>
    </row>
    <row r="5762" spans="5:5" ht="25.5">
      <c r="E5762" s="495">
        <v>5578</v>
      </c>
    </row>
    <row r="5763" spans="5:5" ht="25.5">
      <c r="E5763" s="495">
        <v>5579</v>
      </c>
    </row>
    <row r="5764" spans="5:5" ht="25.5">
      <c r="E5764" s="495">
        <v>5580</v>
      </c>
    </row>
    <row r="5765" spans="5:5" ht="25.5">
      <c r="E5765" s="495">
        <v>5581</v>
      </c>
    </row>
    <row r="5766" spans="5:5" ht="25.5">
      <c r="E5766" s="495">
        <v>5582</v>
      </c>
    </row>
    <row r="5767" spans="5:5" ht="25.5">
      <c r="E5767" s="495">
        <v>5583</v>
      </c>
    </row>
    <row r="5768" spans="5:5" ht="25.5">
      <c r="E5768" s="495">
        <v>5584</v>
      </c>
    </row>
    <row r="5769" spans="5:5" ht="25.5">
      <c r="E5769" s="495">
        <v>5585</v>
      </c>
    </row>
    <row r="5770" spans="5:5" ht="25.5">
      <c r="E5770" s="495">
        <v>5586</v>
      </c>
    </row>
    <row r="5771" spans="5:5" ht="25.5">
      <c r="E5771" s="495">
        <v>5587</v>
      </c>
    </row>
    <row r="5772" spans="5:5" ht="25.5">
      <c r="E5772" s="495">
        <v>5588</v>
      </c>
    </row>
    <row r="5773" spans="5:5" ht="25.5">
      <c r="E5773" s="495">
        <v>5589</v>
      </c>
    </row>
    <row r="5774" spans="5:5" ht="25.5">
      <c r="E5774" s="495">
        <v>5590</v>
      </c>
    </row>
    <row r="5775" spans="5:5" ht="25.5">
      <c r="E5775" s="495">
        <v>5591</v>
      </c>
    </row>
    <row r="5776" spans="5:5" ht="25.5">
      <c r="E5776" s="495">
        <v>5592</v>
      </c>
    </row>
    <row r="5777" spans="5:5" ht="25.5">
      <c r="E5777" s="495">
        <v>5593</v>
      </c>
    </row>
    <row r="5778" spans="5:5" ht="25.5">
      <c r="E5778" s="495">
        <v>5594</v>
      </c>
    </row>
    <row r="5779" spans="5:5" ht="25.5">
      <c r="E5779" s="495">
        <v>5595</v>
      </c>
    </row>
    <row r="5780" spans="5:5" ht="25.5">
      <c r="E5780" s="495">
        <v>5596</v>
      </c>
    </row>
    <row r="5781" spans="5:5" ht="25.5">
      <c r="E5781" s="495">
        <v>5597</v>
      </c>
    </row>
    <row r="5782" spans="5:5" ht="25.5">
      <c r="E5782" s="495">
        <v>5598</v>
      </c>
    </row>
    <row r="5783" spans="5:5" ht="25.5">
      <c r="E5783" s="495">
        <v>5599</v>
      </c>
    </row>
    <row r="5784" spans="5:5" ht="25.5">
      <c r="E5784" s="495">
        <v>5600</v>
      </c>
    </row>
    <row r="5785" spans="5:5" ht="25.5">
      <c r="E5785" s="495">
        <v>5601</v>
      </c>
    </row>
    <row r="5786" spans="5:5" ht="25.5">
      <c r="E5786" s="495">
        <v>5602</v>
      </c>
    </row>
    <row r="5787" spans="5:5" ht="25.5">
      <c r="E5787" s="495">
        <v>5603</v>
      </c>
    </row>
    <row r="5788" spans="5:5" ht="25.5">
      <c r="E5788" s="495">
        <v>5604</v>
      </c>
    </row>
    <row r="5789" spans="5:5" ht="25.5">
      <c r="E5789" s="495">
        <v>5605</v>
      </c>
    </row>
    <row r="5790" spans="5:5" ht="25.5">
      <c r="E5790" s="495">
        <v>5606</v>
      </c>
    </row>
    <row r="5791" spans="5:5" ht="25.5">
      <c r="E5791" s="495">
        <v>5607</v>
      </c>
    </row>
    <row r="5792" spans="5:5" ht="25.5">
      <c r="E5792" s="495">
        <v>5608</v>
      </c>
    </row>
    <row r="5793" spans="5:5" ht="25.5">
      <c r="E5793" s="495">
        <v>5609</v>
      </c>
    </row>
    <row r="5794" spans="5:5" ht="25.5">
      <c r="E5794" s="495">
        <v>5610</v>
      </c>
    </row>
    <row r="5795" spans="5:5" ht="25.5">
      <c r="E5795" s="495">
        <v>5611</v>
      </c>
    </row>
    <row r="5796" spans="5:5" ht="25.5">
      <c r="E5796" s="495">
        <v>5612</v>
      </c>
    </row>
    <row r="5797" spans="5:5" ht="25.5">
      <c r="E5797" s="495">
        <v>5613</v>
      </c>
    </row>
    <row r="5798" spans="5:5" ht="25.5">
      <c r="E5798" s="495">
        <v>5614</v>
      </c>
    </row>
    <row r="5799" spans="5:5" ht="25.5">
      <c r="E5799" s="495">
        <v>5615</v>
      </c>
    </row>
    <row r="5800" spans="5:5" ht="25.5">
      <c r="E5800" s="495">
        <v>5616</v>
      </c>
    </row>
    <row r="5801" spans="5:5" ht="25.5">
      <c r="E5801" s="495">
        <v>5617</v>
      </c>
    </row>
    <row r="5802" spans="5:5" ht="25.5">
      <c r="E5802" s="495">
        <v>5618</v>
      </c>
    </row>
    <row r="5803" spans="5:5" ht="25.5">
      <c r="E5803" s="495">
        <v>5619</v>
      </c>
    </row>
    <row r="5804" spans="5:5" ht="25.5">
      <c r="E5804" s="495">
        <v>5620</v>
      </c>
    </row>
    <row r="5805" spans="5:5" ht="25.5">
      <c r="E5805" s="495">
        <v>5621</v>
      </c>
    </row>
    <row r="5806" spans="5:5" ht="25.5">
      <c r="E5806" s="495">
        <v>5622</v>
      </c>
    </row>
    <row r="5807" spans="5:5" ht="25.5">
      <c r="E5807" s="495">
        <v>5623</v>
      </c>
    </row>
    <row r="5808" spans="5:5" ht="25.5">
      <c r="E5808" s="495">
        <v>5624</v>
      </c>
    </row>
    <row r="5809" spans="5:5" ht="25.5">
      <c r="E5809" s="495">
        <v>5625</v>
      </c>
    </row>
    <row r="5810" spans="5:5" ht="25.5">
      <c r="E5810" s="495">
        <v>5626</v>
      </c>
    </row>
    <row r="5811" spans="5:5" ht="25.5">
      <c r="E5811" s="495">
        <v>5627</v>
      </c>
    </row>
    <row r="5812" spans="5:5" ht="25.5">
      <c r="E5812" s="495">
        <v>5628</v>
      </c>
    </row>
    <row r="5813" spans="5:5" ht="25.5">
      <c r="E5813" s="495">
        <v>5629</v>
      </c>
    </row>
    <row r="5814" spans="5:5" ht="25.5">
      <c r="E5814" s="495">
        <v>5630</v>
      </c>
    </row>
    <row r="5815" spans="5:5" ht="25.5">
      <c r="E5815" s="495">
        <v>5631</v>
      </c>
    </row>
    <row r="5816" spans="5:5" ht="25.5">
      <c r="E5816" s="495">
        <v>5632</v>
      </c>
    </row>
    <row r="5817" spans="5:5" ht="25.5">
      <c r="E5817" s="495">
        <v>5633</v>
      </c>
    </row>
    <row r="5818" spans="5:5" ht="25.5">
      <c r="E5818" s="495">
        <v>5634</v>
      </c>
    </row>
    <row r="5819" spans="5:5" ht="25.5">
      <c r="E5819" s="495">
        <v>5635</v>
      </c>
    </row>
    <row r="5820" spans="5:5" ht="25.5">
      <c r="E5820" s="495">
        <v>5636</v>
      </c>
    </row>
    <row r="5821" spans="5:5" ht="25.5">
      <c r="E5821" s="495">
        <v>5637</v>
      </c>
    </row>
    <row r="5822" spans="5:5" ht="25.5">
      <c r="E5822" s="495">
        <v>5638</v>
      </c>
    </row>
    <row r="5823" spans="5:5" ht="25.5">
      <c r="E5823" s="495">
        <v>5639</v>
      </c>
    </row>
    <row r="5824" spans="5:5" ht="25.5">
      <c r="E5824" s="495">
        <v>5640</v>
      </c>
    </row>
    <row r="5825" spans="5:5" ht="25.5">
      <c r="E5825" s="495">
        <v>5641</v>
      </c>
    </row>
    <row r="5826" spans="5:5" ht="25.5">
      <c r="E5826" s="495">
        <v>5642</v>
      </c>
    </row>
    <row r="5827" spans="5:5" ht="25.5">
      <c r="E5827" s="495">
        <v>5643</v>
      </c>
    </row>
    <row r="5828" spans="5:5" ht="25.5">
      <c r="E5828" s="495">
        <v>5644</v>
      </c>
    </row>
    <row r="5829" spans="5:5" ht="25.5">
      <c r="E5829" s="495">
        <v>5645</v>
      </c>
    </row>
    <row r="5830" spans="5:5" ht="25.5">
      <c r="E5830" s="495">
        <v>5646</v>
      </c>
    </row>
    <row r="5831" spans="5:5" ht="25.5">
      <c r="E5831" s="495">
        <v>5647</v>
      </c>
    </row>
    <row r="5832" spans="5:5" ht="25.5">
      <c r="E5832" s="495">
        <v>5648</v>
      </c>
    </row>
    <row r="5833" spans="5:5" ht="25.5">
      <c r="E5833" s="495">
        <v>5649</v>
      </c>
    </row>
    <row r="5834" spans="5:5" ht="25.5">
      <c r="E5834" s="495">
        <v>5650</v>
      </c>
    </row>
    <row r="5835" spans="5:5" ht="25.5">
      <c r="E5835" s="495">
        <v>5651</v>
      </c>
    </row>
    <row r="5836" spans="5:5" ht="25.5">
      <c r="E5836" s="495">
        <v>5652</v>
      </c>
    </row>
    <row r="5837" spans="5:5" ht="25.5">
      <c r="E5837" s="495">
        <v>5653</v>
      </c>
    </row>
    <row r="5838" spans="5:5" ht="25.5">
      <c r="E5838" s="495">
        <v>5654</v>
      </c>
    </row>
    <row r="5839" spans="5:5" ht="25.5">
      <c r="E5839" s="495">
        <v>5655</v>
      </c>
    </row>
    <row r="5840" spans="5:5" ht="25.5">
      <c r="E5840" s="495">
        <v>5656</v>
      </c>
    </row>
    <row r="5841" spans="5:5" ht="25.5">
      <c r="E5841" s="495">
        <v>5657</v>
      </c>
    </row>
    <row r="5842" spans="5:5" ht="25.5">
      <c r="E5842" s="495">
        <v>5658</v>
      </c>
    </row>
    <row r="5843" spans="5:5" ht="25.5">
      <c r="E5843" s="495">
        <v>5659</v>
      </c>
    </row>
    <row r="5844" spans="5:5" ht="25.5">
      <c r="E5844" s="495">
        <v>5660</v>
      </c>
    </row>
    <row r="5845" spans="5:5" ht="25.5">
      <c r="E5845" s="495">
        <v>5661</v>
      </c>
    </row>
    <row r="5846" spans="5:5" ht="25.5">
      <c r="E5846" s="495">
        <v>5662</v>
      </c>
    </row>
    <row r="5847" spans="5:5" ht="25.5">
      <c r="E5847" s="495">
        <v>5663</v>
      </c>
    </row>
    <row r="5848" spans="5:5" ht="25.5">
      <c r="E5848" s="495">
        <v>5664</v>
      </c>
    </row>
    <row r="5849" spans="5:5" ht="25.5">
      <c r="E5849" s="495">
        <v>5665</v>
      </c>
    </row>
    <row r="5850" spans="5:5" ht="25.5">
      <c r="E5850" s="495">
        <v>5666</v>
      </c>
    </row>
    <row r="5851" spans="5:5" ht="25.5">
      <c r="E5851" s="495">
        <v>5667</v>
      </c>
    </row>
    <row r="5852" spans="5:5" ht="25.5">
      <c r="E5852" s="495">
        <v>5668</v>
      </c>
    </row>
    <row r="5853" spans="5:5" ht="25.5">
      <c r="E5853" s="495">
        <v>5669</v>
      </c>
    </row>
    <row r="5854" spans="5:5" ht="25.5">
      <c r="E5854" s="495">
        <v>5670</v>
      </c>
    </row>
    <row r="5855" spans="5:5" ht="25.5">
      <c r="E5855" s="495">
        <v>5671</v>
      </c>
    </row>
    <row r="5856" spans="5:5" ht="25.5">
      <c r="E5856" s="495">
        <v>5672</v>
      </c>
    </row>
    <row r="5857" spans="5:5" ht="25.5">
      <c r="E5857" s="495">
        <v>5673</v>
      </c>
    </row>
    <row r="5858" spans="5:5" ht="25.5">
      <c r="E5858" s="495">
        <v>5674</v>
      </c>
    </row>
    <row r="5859" spans="5:5" ht="25.5">
      <c r="E5859" s="495">
        <v>5675</v>
      </c>
    </row>
    <row r="5860" spans="5:5" ht="25.5">
      <c r="E5860" s="495">
        <v>5676</v>
      </c>
    </row>
    <row r="5861" spans="5:5" ht="25.5">
      <c r="E5861" s="495">
        <v>5677</v>
      </c>
    </row>
    <row r="5862" spans="5:5" ht="25.5">
      <c r="E5862" s="495">
        <v>5678</v>
      </c>
    </row>
    <row r="5863" spans="5:5" ht="25.5">
      <c r="E5863" s="495">
        <v>5679</v>
      </c>
    </row>
    <row r="5864" spans="5:5" ht="25.5">
      <c r="E5864" s="495">
        <v>5680</v>
      </c>
    </row>
    <row r="5865" spans="5:5" ht="25.5">
      <c r="E5865" s="495">
        <v>5681</v>
      </c>
    </row>
    <row r="5866" spans="5:5" ht="25.5">
      <c r="E5866" s="495">
        <v>5682</v>
      </c>
    </row>
    <row r="5867" spans="5:5" ht="25.5">
      <c r="E5867" s="495">
        <v>5683</v>
      </c>
    </row>
    <row r="5868" spans="5:5" ht="25.5">
      <c r="E5868" s="495">
        <v>5684</v>
      </c>
    </row>
    <row r="5869" spans="5:5" ht="25.5">
      <c r="E5869" s="495">
        <v>5685</v>
      </c>
    </row>
    <row r="5870" spans="5:5" ht="25.5">
      <c r="E5870" s="495">
        <v>5686</v>
      </c>
    </row>
    <row r="5871" spans="5:5" ht="25.5">
      <c r="E5871" s="495">
        <v>5687</v>
      </c>
    </row>
    <row r="5872" spans="5:5" ht="25.5">
      <c r="E5872" s="495">
        <v>5688</v>
      </c>
    </row>
    <row r="5873" spans="5:5" ht="25.5">
      <c r="E5873" s="495">
        <v>5689</v>
      </c>
    </row>
    <row r="5874" spans="5:5" ht="25.5">
      <c r="E5874" s="495">
        <v>5690</v>
      </c>
    </row>
    <row r="5875" spans="5:5" ht="25.5">
      <c r="E5875" s="495">
        <v>5691</v>
      </c>
    </row>
    <row r="5876" spans="5:5" ht="25.5">
      <c r="E5876" s="495">
        <v>5692</v>
      </c>
    </row>
    <row r="5877" spans="5:5" ht="25.5">
      <c r="E5877" s="495">
        <v>5693</v>
      </c>
    </row>
    <row r="5878" spans="5:5" ht="25.5">
      <c r="E5878" s="495">
        <v>5694</v>
      </c>
    </row>
    <row r="5879" spans="5:5" ht="25.5">
      <c r="E5879" s="495">
        <v>5695</v>
      </c>
    </row>
    <row r="5880" spans="5:5" ht="25.5">
      <c r="E5880" s="495">
        <v>5696</v>
      </c>
    </row>
    <row r="5881" spans="5:5" ht="25.5">
      <c r="E5881" s="495">
        <v>5697</v>
      </c>
    </row>
    <row r="5882" spans="5:5" ht="25.5">
      <c r="E5882" s="495">
        <v>5698</v>
      </c>
    </row>
    <row r="5883" spans="5:5" ht="25.5">
      <c r="E5883" s="495">
        <v>5699</v>
      </c>
    </row>
    <row r="5884" spans="5:5" ht="25.5">
      <c r="E5884" s="495">
        <v>5700</v>
      </c>
    </row>
    <row r="5885" spans="5:5" ht="25.5">
      <c r="E5885" s="495">
        <v>5701</v>
      </c>
    </row>
    <row r="5886" spans="5:5" ht="25.5">
      <c r="E5886" s="495">
        <v>5702</v>
      </c>
    </row>
    <row r="5887" spans="5:5" ht="25.5">
      <c r="E5887" s="495">
        <v>5703</v>
      </c>
    </row>
    <row r="5888" spans="5:5" ht="25.5">
      <c r="E5888" s="495">
        <v>5704</v>
      </c>
    </row>
    <row r="5889" spans="5:5" ht="25.5">
      <c r="E5889" s="495">
        <v>5705</v>
      </c>
    </row>
    <row r="5890" spans="5:5" ht="25.5">
      <c r="E5890" s="495">
        <v>5706</v>
      </c>
    </row>
    <row r="5891" spans="5:5" ht="25.5">
      <c r="E5891" s="495">
        <v>5707</v>
      </c>
    </row>
    <row r="5892" spans="5:5" ht="25.5">
      <c r="E5892" s="495">
        <v>5708</v>
      </c>
    </row>
    <row r="5893" spans="5:5" ht="25.5">
      <c r="E5893" s="495">
        <v>5709</v>
      </c>
    </row>
    <row r="5894" spans="5:5" ht="25.5">
      <c r="E5894" s="495">
        <v>5710</v>
      </c>
    </row>
    <row r="5895" spans="5:5" ht="25.5">
      <c r="E5895" s="495">
        <v>5711</v>
      </c>
    </row>
    <row r="5896" spans="5:5" ht="25.5">
      <c r="E5896" s="495">
        <v>5712</v>
      </c>
    </row>
    <row r="5897" spans="5:5" ht="25.5">
      <c r="E5897" s="495">
        <v>5713</v>
      </c>
    </row>
    <row r="5898" spans="5:5" ht="25.5">
      <c r="E5898" s="495">
        <v>5714</v>
      </c>
    </row>
    <row r="5899" spans="5:5" ht="25.5">
      <c r="E5899" s="495">
        <v>5715</v>
      </c>
    </row>
    <row r="5900" spans="5:5" ht="25.5">
      <c r="E5900" s="495">
        <v>5716</v>
      </c>
    </row>
    <row r="5901" spans="5:5" ht="25.5">
      <c r="E5901" s="495">
        <v>5717</v>
      </c>
    </row>
    <row r="5902" spans="5:5" ht="25.5">
      <c r="E5902" s="495">
        <v>5718</v>
      </c>
    </row>
    <row r="5903" spans="5:5" ht="25.5">
      <c r="E5903" s="495">
        <v>5719</v>
      </c>
    </row>
    <row r="5904" spans="5:5" ht="25.5">
      <c r="E5904" s="495">
        <v>5720</v>
      </c>
    </row>
    <row r="5905" spans="5:5" ht="25.5">
      <c r="E5905" s="495">
        <v>5721</v>
      </c>
    </row>
    <row r="5906" spans="5:5" ht="25.5">
      <c r="E5906" s="495">
        <v>5722</v>
      </c>
    </row>
    <row r="5907" spans="5:5" ht="25.5">
      <c r="E5907" s="495">
        <v>5723</v>
      </c>
    </row>
    <row r="5908" spans="5:5" ht="25.5">
      <c r="E5908" s="495">
        <v>5724</v>
      </c>
    </row>
    <row r="5909" spans="5:5" ht="25.5">
      <c r="E5909" s="495">
        <v>5725</v>
      </c>
    </row>
    <row r="5910" spans="5:5" ht="25.5">
      <c r="E5910" s="495">
        <v>5726</v>
      </c>
    </row>
    <row r="5911" spans="5:5" ht="25.5">
      <c r="E5911" s="495">
        <v>5727</v>
      </c>
    </row>
    <row r="5912" spans="5:5" ht="25.5">
      <c r="E5912" s="495">
        <v>5728</v>
      </c>
    </row>
    <row r="5913" spans="5:5" ht="25.5">
      <c r="E5913" s="495">
        <v>5729</v>
      </c>
    </row>
    <row r="5914" spans="5:5" ht="25.5">
      <c r="E5914" s="495">
        <v>5730</v>
      </c>
    </row>
    <row r="5915" spans="5:5" ht="25.5">
      <c r="E5915" s="495">
        <v>5731</v>
      </c>
    </row>
    <row r="5916" spans="5:5" ht="25.5">
      <c r="E5916" s="495">
        <v>5732</v>
      </c>
    </row>
    <row r="5917" spans="5:5" ht="25.5">
      <c r="E5917" s="495">
        <v>5733</v>
      </c>
    </row>
    <row r="5918" spans="5:5" ht="25.5">
      <c r="E5918" s="495">
        <v>5734</v>
      </c>
    </row>
    <row r="5919" spans="5:5" ht="25.5">
      <c r="E5919" s="495">
        <v>5735</v>
      </c>
    </row>
    <row r="5920" spans="5:5" ht="25.5">
      <c r="E5920" s="495">
        <v>5736</v>
      </c>
    </row>
    <row r="5921" spans="5:5" ht="25.5">
      <c r="E5921" s="495">
        <v>5737</v>
      </c>
    </row>
    <row r="5922" spans="5:5" ht="25.5">
      <c r="E5922" s="495">
        <v>5738</v>
      </c>
    </row>
    <row r="5923" spans="5:5" ht="25.5">
      <c r="E5923" s="495">
        <v>5739</v>
      </c>
    </row>
    <row r="5924" spans="5:5" ht="25.5">
      <c r="E5924" s="495">
        <v>5740</v>
      </c>
    </row>
    <row r="5925" spans="5:5" ht="25.5">
      <c r="E5925" s="495">
        <v>5741</v>
      </c>
    </row>
    <row r="5926" spans="5:5" ht="25.5">
      <c r="E5926" s="495">
        <v>5742</v>
      </c>
    </row>
    <row r="5927" spans="5:5" ht="25.5">
      <c r="E5927" s="495">
        <v>5743</v>
      </c>
    </row>
    <row r="5928" spans="5:5" ht="25.5">
      <c r="E5928" s="495">
        <v>5744</v>
      </c>
    </row>
    <row r="5929" spans="5:5" ht="25.5">
      <c r="E5929" s="495">
        <v>5745</v>
      </c>
    </row>
    <row r="5930" spans="5:5" ht="25.5">
      <c r="E5930" s="495">
        <v>5746</v>
      </c>
    </row>
    <row r="5931" spans="5:5" ht="25.5">
      <c r="E5931" s="495">
        <v>5747</v>
      </c>
    </row>
    <row r="5932" spans="5:5" ht="25.5">
      <c r="E5932" s="495">
        <v>5748</v>
      </c>
    </row>
    <row r="5933" spans="5:5" ht="25.5">
      <c r="E5933" s="495">
        <v>5749</v>
      </c>
    </row>
    <row r="5934" spans="5:5" ht="25.5">
      <c r="E5934" s="495">
        <v>5750</v>
      </c>
    </row>
    <row r="5935" spans="5:5" ht="25.5">
      <c r="E5935" s="495">
        <v>5751</v>
      </c>
    </row>
    <row r="5936" spans="5:5" ht="25.5">
      <c r="E5936" s="495">
        <v>5752</v>
      </c>
    </row>
    <row r="5937" spans="5:5" ht="25.5">
      <c r="E5937" s="495">
        <v>5753</v>
      </c>
    </row>
    <row r="5938" spans="5:5" ht="25.5">
      <c r="E5938" s="495">
        <v>5754</v>
      </c>
    </row>
    <row r="5939" spans="5:5" ht="25.5">
      <c r="E5939" s="495">
        <v>5755</v>
      </c>
    </row>
    <row r="5940" spans="5:5" ht="25.5">
      <c r="E5940" s="495">
        <v>5756</v>
      </c>
    </row>
    <row r="5941" spans="5:5" ht="25.5">
      <c r="E5941" s="495">
        <v>5757</v>
      </c>
    </row>
    <row r="5942" spans="5:5" ht="25.5">
      <c r="E5942" s="495">
        <v>5758</v>
      </c>
    </row>
    <row r="5943" spans="5:5" ht="25.5">
      <c r="E5943" s="495">
        <v>5759</v>
      </c>
    </row>
    <row r="5944" spans="5:5" ht="25.5">
      <c r="E5944" s="495">
        <v>5760</v>
      </c>
    </row>
    <row r="5945" spans="5:5" ht="25.5">
      <c r="E5945" s="495">
        <v>5761</v>
      </c>
    </row>
    <row r="5946" spans="5:5" ht="25.5">
      <c r="E5946" s="495">
        <v>5762</v>
      </c>
    </row>
    <row r="5947" spans="5:5" ht="25.5">
      <c r="E5947" s="495">
        <v>5763</v>
      </c>
    </row>
    <row r="5948" spans="5:5" ht="25.5">
      <c r="E5948" s="495">
        <v>5764</v>
      </c>
    </row>
    <row r="5949" spans="5:5" ht="25.5">
      <c r="E5949" s="495">
        <v>5765</v>
      </c>
    </row>
    <row r="5950" spans="5:5" ht="25.5">
      <c r="E5950" s="495">
        <v>5766</v>
      </c>
    </row>
    <row r="5951" spans="5:5" ht="25.5">
      <c r="E5951" s="495">
        <v>5767</v>
      </c>
    </row>
    <row r="5952" spans="5:5" ht="25.5">
      <c r="E5952" s="495">
        <v>5768</v>
      </c>
    </row>
    <row r="5953" spans="5:5" ht="25.5">
      <c r="E5953" s="495">
        <v>5769</v>
      </c>
    </row>
    <row r="5954" spans="5:5" ht="25.5">
      <c r="E5954" s="495">
        <v>5770</v>
      </c>
    </row>
    <row r="5955" spans="5:5" ht="25.5">
      <c r="E5955" s="495">
        <v>5771</v>
      </c>
    </row>
    <row r="5956" spans="5:5" ht="25.5">
      <c r="E5956" s="495">
        <v>5772</v>
      </c>
    </row>
    <row r="5957" spans="5:5" ht="25.5">
      <c r="E5957" s="495">
        <v>5773</v>
      </c>
    </row>
    <row r="5958" spans="5:5" ht="25.5">
      <c r="E5958" s="495">
        <v>5774</v>
      </c>
    </row>
    <row r="5959" spans="5:5" ht="25.5">
      <c r="E5959" s="495">
        <v>5775</v>
      </c>
    </row>
    <row r="5960" spans="5:5" ht="25.5">
      <c r="E5960" s="495">
        <v>5776</v>
      </c>
    </row>
    <row r="5961" spans="5:5" ht="25.5">
      <c r="E5961" s="495">
        <v>5777</v>
      </c>
    </row>
    <row r="5962" spans="5:5" ht="25.5">
      <c r="E5962" s="495">
        <v>5778</v>
      </c>
    </row>
    <row r="5963" spans="5:5" ht="25.5">
      <c r="E5963" s="495">
        <v>5779</v>
      </c>
    </row>
    <row r="5964" spans="5:5" ht="25.5">
      <c r="E5964" s="495">
        <v>5780</v>
      </c>
    </row>
    <row r="5965" spans="5:5" ht="25.5">
      <c r="E5965" s="495">
        <v>5781</v>
      </c>
    </row>
    <row r="5966" spans="5:5" ht="25.5">
      <c r="E5966" s="495">
        <v>5782</v>
      </c>
    </row>
    <row r="5967" spans="5:5" ht="25.5">
      <c r="E5967" s="495">
        <v>5783</v>
      </c>
    </row>
    <row r="5968" spans="5:5" ht="25.5">
      <c r="E5968" s="495">
        <v>5784</v>
      </c>
    </row>
    <row r="5969" spans="5:5" ht="25.5">
      <c r="E5969" s="495">
        <v>5785</v>
      </c>
    </row>
    <row r="5970" spans="5:5" ht="25.5">
      <c r="E5970" s="495">
        <v>5786</v>
      </c>
    </row>
    <row r="5971" spans="5:5" ht="25.5">
      <c r="E5971" s="495">
        <v>5787</v>
      </c>
    </row>
    <row r="5972" spans="5:5" ht="25.5">
      <c r="E5972" s="495">
        <v>5788</v>
      </c>
    </row>
    <row r="5973" spans="5:5" ht="25.5">
      <c r="E5973" s="495">
        <v>5789</v>
      </c>
    </row>
    <row r="5974" spans="5:5" ht="25.5">
      <c r="E5974" s="495">
        <v>5790</v>
      </c>
    </row>
    <row r="5975" spans="5:5" ht="25.5">
      <c r="E5975" s="495">
        <v>5791</v>
      </c>
    </row>
    <row r="5976" spans="5:5" ht="25.5">
      <c r="E5976" s="495">
        <v>5792</v>
      </c>
    </row>
    <row r="5977" spans="5:5" ht="25.5">
      <c r="E5977" s="495">
        <v>5793</v>
      </c>
    </row>
    <row r="5978" spans="5:5" ht="25.5">
      <c r="E5978" s="495">
        <v>5794</v>
      </c>
    </row>
    <row r="5979" spans="5:5" ht="25.5">
      <c r="E5979" s="495">
        <v>5795</v>
      </c>
    </row>
    <row r="5980" spans="5:5" ht="25.5">
      <c r="E5980" s="495">
        <v>5796</v>
      </c>
    </row>
    <row r="5981" spans="5:5" ht="25.5">
      <c r="E5981" s="495">
        <v>5797</v>
      </c>
    </row>
    <row r="5982" spans="5:5" ht="25.5">
      <c r="E5982" s="495">
        <v>5798</v>
      </c>
    </row>
    <row r="5983" spans="5:5" ht="25.5">
      <c r="E5983" s="495">
        <v>5799</v>
      </c>
    </row>
    <row r="5984" spans="5:5" ht="25.5">
      <c r="E5984" s="495">
        <v>5800</v>
      </c>
    </row>
    <row r="5985" spans="5:5" ht="25.5">
      <c r="E5985" s="495">
        <v>5801</v>
      </c>
    </row>
    <row r="5986" spans="5:5" ht="25.5">
      <c r="E5986" s="495">
        <v>5802</v>
      </c>
    </row>
    <row r="5987" spans="5:5" ht="25.5">
      <c r="E5987" s="495">
        <v>5803</v>
      </c>
    </row>
    <row r="5988" spans="5:5" ht="25.5">
      <c r="E5988" s="495">
        <v>5804</v>
      </c>
    </row>
    <row r="5989" spans="5:5" ht="25.5">
      <c r="E5989" s="495">
        <v>5805</v>
      </c>
    </row>
    <row r="5990" spans="5:5" ht="25.5">
      <c r="E5990" s="495">
        <v>5806</v>
      </c>
    </row>
    <row r="5991" spans="5:5" ht="25.5">
      <c r="E5991" s="495">
        <v>5807</v>
      </c>
    </row>
    <row r="5992" spans="5:5" ht="25.5">
      <c r="E5992" s="495">
        <v>5808</v>
      </c>
    </row>
    <row r="5993" spans="5:5" ht="25.5">
      <c r="E5993" s="495">
        <v>5809</v>
      </c>
    </row>
    <row r="5994" spans="5:5" ht="25.5">
      <c r="E5994" s="495">
        <v>5810</v>
      </c>
    </row>
    <row r="5995" spans="5:5" ht="25.5">
      <c r="E5995" s="495">
        <v>5811</v>
      </c>
    </row>
    <row r="5996" spans="5:5" ht="25.5">
      <c r="E5996" s="495">
        <v>5812</v>
      </c>
    </row>
    <row r="5997" spans="5:5" ht="25.5">
      <c r="E5997" s="495">
        <v>5813</v>
      </c>
    </row>
    <row r="5998" spans="5:5" ht="25.5">
      <c r="E5998" s="495">
        <v>5814</v>
      </c>
    </row>
    <row r="5999" spans="5:5" ht="25.5">
      <c r="E5999" s="495">
        <v>5815</v>
      </c>
    </row>
    <row r="6000" spans="5:5" ht="25.5">
      <c r="E6000" s="495">
        <v>5816</v>
      </c>
    </row>
    <row r="6001" spans="5:5" ht="25.5">
      <c r="E6001" s="495">
        <v>5817</v>
      </c>
    </row>
    <row r="6002" spans="5:5" ht="25.5">
      <c r="E6002" s="495">
        <v>5818</v>
      </c>
    </row>
    <row r="6003" spans="5:5" ht="25.5">
      <c r="E6003" s="495">
        <v>5819</v>
      </c>
    </row>
    <row r="6004" spans="5:5" ht="25.5">
      <c r="E6004" s="495">
        <v>5820</v>
      </c>
    </row>
    <row r="6005" spans="5:5" ht="25.5">
      <c r="E6005" s="495">
        <v>5821</v>
      </c>
    </row>
    <row r="6006" spans="5:5" ht="25.5">
      <c r="E6006" s="495">
        <v>5822</v>
      </c>
    </row>
    <row r="6007" spans="5:5" ht="25.5">
      <c r="E6007" s="495">
        <v>5823</v>
      </c>
    </row>
    <row r="6008" spans="5:5" ht="25.5">
      <c r="E6008" s="495">
        <v>5824</v>
      </c>
    </row>
    <row r="6009" spans="5:5" ht="25.5">
      <c r="E6009" s="495">
        <v>5825</v>
      </c>
    </row>
    <row r="6010" spans="5:5" ht="25.5">
      <c r="E6010" s="495">
        <v>5826</v>
      </c>
    </row>
    <row r="6011" spans="5:5" ht="25.5">
      <c r="E6011" s="495">
        <v>5827</v>
      </c>
    </row>
    <row r="6012" spans="5:5" ht="25.5">
      <c r="E6012" s="495">
        <v>5828</v>
      </c>
    </row>
    <row r="6013" spans="5:5" ht="25.5">
      <c r="E6013" s="495">
        <v>5829</v>
      </c>
    </row>
    <row r="6014" spans="5:5" ht="25.5">
      <c r="E6014" s="495">
        <v>5830</v>
      </c>
    </row>
    <row r="6015" spans="5:5" ht="25.5">
      <c r="E6015" s="495">
        <v>5831</v>
      </c>
    </row>
    <row r="6016" spans="5:5" ht="25.5">
      <c r="E6016" s="495">
        <v>5832</v>
      </c>
    </row>
    <row r="6017" spans="5:5" ht="25.5">
      <c r="E6017" s="495">
        <v>5833</v>
      </c>
    </row>
    <row r="6018" spans="5:5" ht="25.5">
      <c r="E6018" s="495">
        <v>5834</v>
      </c>
    </row>
    <row r="6019" spans="5:5" ht="25.5">
      <c r="E6019" s="495">
        <v>5835</v>
      </c>
    </row>
    <row r="6020" spans="5:5" ht="25.5">
      <c r="E6020" s="495">
        <v>5836</v>
      </c>
    </row>
    <row r="6021" spans="5:5" ht="25.5">
      <c r="E6021" s="495">
        <v>5837</v>
      </c>
    </row>
    <row r="6022" spans="5:5" ht="25.5">
      <c r="E6022" s="495">
        <v>5838</v>
      </c>
    </row>
    <row r="6023" spans="5:5" ht="25.5">
      <c r="E6023" s="495">
        <v>5839</v>
      </c>
    </row>
    <row r="6024" spans="5:5" ht="25.5">
      <c r="E6024" s="495">
        <v>5840</v>
      </c>
    </row>
    <row r="6025" spans="5:5" ht="25.5">
      <c r="E6025" s="495">
        <v>5841</v>
      </c>
    </row>
    <row r="6026" spans="5:5" ht="25.5">
      <c r="E6026" s="495">
        <v>5842</v>
      </c>
    </row>
    <row r="6027" spans="5:5" ht="25.5">
      <c r="E6027" s="495">
        <v>5843</v>
      </c>
    </row>
    <row r="6028" spans="5:5" ht="25.5">
      <c r="E6028" s="495">
        <v>5844</v>
      </c>
    </row>
    <row r="6029" spans="5:5" ht="25.5">
      <c r="E6029" s="495">
        <v>5845</v>
      </c>
    </row>
    <row r="6030" spans="5:5" ht="25.5">
      <c r="E6030" s="495">
        <v>5846</v>
      </c>
    </row>
    <row r="6031" spans="5:5" ht="25.5">
      <c r="E6031" s="495">
        <v>5847</v>
      </c>
    </row>
    <row r="6032" spans="5:5" ht="25.5">
      <c r="E6032" s="495">
        <v>5848</v>
      </c>
    </row>
    <row r="6033" spans="5:5" ht="25.5">
      <c r="E6033" s="495">
        <v>5849</v>
      </c>
    </row>
    <row r="6034" spans="5:5" ht="25.5">
      <c r="E6034" s="495">
        <v>5850</v>
      </c>
    </row>
    <row r="6035" spans="5:5" ht="25.5">
      <c r="E6035" s="495">
        <v>5851</v>
      </c>
    </row>
    <row r="6036" spans="5:5" ht="25.5">
      <c r="E6036" s="495">
        <v>5852</v>
      </c>
    </row>
    <row r="6037" spans="5:5" ht="25.5">
      <c r="E6037" s="495">
        <v>5853</v>
      </c>
    </row>
    <row r="6038" spans="5:5" ht="25.5">
      <c r="E6038" s="495">
        <v>5854</v>
      </c>
    </row>
    <row r="6039" spans="5:5" ht="25.5">
      <c r="E6039" s="495">
        <v>5855</v>
      </c>
    </row>
    <row r="6040" spans="5:5" ht="25.5">
      <c r="E6040" s="495">
        <v>5856</v>
      </c>
    </row>
    <row r="6041" spans="5:5" ht="25.5">
      <c r="E6041" s="495">
        <v>5857</v>
      </c>
    </row>
    <row r="6042" spans="5:5" ht="25.5">
      <c r="E6042" s="495">
        <v>5858</v>
      </c>
    </row>
    <row r="6043" spans="5:5" ht="25.5">
      <c r="E6043" s="495">
        <v>5859</v>
      </c>
    </row>
    <row r="6044" spans="5:5" ht="25.5">
      <c r="E6044" s="495">
        <v>5860</v>
      </c>
    </row>
    <row r="6045" spans="5:5" ht="25.5">
      <c r="E6045" s="495">
        <v>5861</v>
      </c>
    </row>
    <row r="6046" spans="5:5" ht="25.5">
      <c r="E6046" s="495">
        <v>5862</v>
      </c>
    </row>
    <row r="6047" spans="5:5" ht="25.5">
      <c r="E6047" s="495">
        <v>5863</v>
      </c>
    </row>
    <row r="6048" spans="5:5" ht="25.5">
      <c r="E6048" s="495">
        <v>5864</v>
      </c>
    </row>
    <row r="6049" spans="5:5" ht="25.5">
      <c r="E6049" s="495">
        <v>5865</v>
      </c>
    </row>
    <row r="6050" spans="5:5" ht="25.5">
      <c r="E6050" s="495">
        <v>5866</v>
      </c>
    </row>
    <row r="6051" spans="5:5" ht="25.5">
      <c r="E6051" s="495">
        <v>5867</v>
      </c>
    </row>
    <row r="6052" spans="5:5" ht="25.5">
      <c r="E6052" s="495">
        <v>5868</v>
      </c>
    </row>
    <row r="6053" spans="5:5" ht="25.5">
      <c r="E6053" s="495">
        <v>5869</v>
      </c>
    </row>
    <row r="6054" spans="5:5" ht="25.5">
      <c r="E6054" s="495">
        <v>5870</v>
      </c>
    </row>
    <row r="6055" spans="5:5" ht="25.5">
      <c r="E6055" s="495">
        <v>5871</v>
      </c>
    </row>
    <row r="6056" spans="5:5" ht="25.5">
      <c r="E6056" s="495">
        <v>5872</v>
      </c>
    </row>
    <row r="6057" spans="5:5" ht="25.5">
      <c r="E6057" s="495">
        <v>5873</v>
      </c>
    </row>
    <row r="6058" spans="5:5" ht="25.5">
      <c r="E6058" s="495">
        <v>5874</v>
      </c>
    </row>
    <row r="6059" spans="5:5" ht="25.5">
      <c r="E6059" s="495">
        <v>5875</v>
      </c>
    </row>
    <row r="6060" spans="5:5" ht="25.5">
      <c r="E6060" s="495">
        <v>5876</v>
      </c>
    </row>
    <row r="6061" spans="5:5" ht="25.5">
      <c r="E6061" s="495">
        <v>5877</v>
      </c>
    </row>
    <row r="6062" spans="5:5" ht="25.5">
      <c r="E6062" s="495">
        <v>5878</v>
      </c>
    </row>
    <row r="6063" spans="5:5" ht="25.5">
      <c r="E6063" s="495">
        <v>5879</v>
      </c>
    </row>
    <row r="6064" spans="5:5" ht="25.5">
      <c r="E6064" s="495">
        <v>5880</v>
      </c>
    </row>
    <row r="6065" spans="5:5" ht="25.5">
      <c r="E6065" s="495">
        <v>5881</v>
      </c>
    </row>
    <row r="6066" spans="5:5" ht="25.5">
      <c r="E6066" s="495">
        <v>5882</v>
      </c>
    </row>
    <row r="6067" spans="5:5" ht="25.5">
      <c r="E6067" s="495">
        <v>5883</v>
      </c>
    </row>
    <row r="6068" spans="5:5" ht="25.5">
      <c r="E6068" s="495">
        <v>5884</v>
      </c>
    </row>
    <row r="6069" spans="5:5" ht="25.5">
      <c r="E6069" s="495">
        <v>5885</v>
      </c>
    </row>
    <row r="6070" spans="5:5" ht="25.5">
      <c r="E6070" s="495">
        <v>5886</v>
      </c>
    </row>
    <row r="6071" spans="5:5" ht="25.5">
      <c r="E6071" s="495">
        <v>5887</v>
      </c>
    </row>
    <row r="6072" spans="5:5" ht="25.5">
      <c r="E6072" s="495">
        <v>5888</v>
      </c>
    </row>
    <row r="6073" spans="5:5" ht="25.5">
      <c r="E6073" s="495">
        <v>5889</v>
      </c>
    </row>
    <row r="6074" spans="5:5" ht="25.5">
      <c r="E6074" s="495">
        <v>5890</v>
      </c>
    </row>
    <row r="6075" spans="5:5" ht="25.5">
      <c r="E6075" s="495">
        <v>5891</v>
      </c>
    </row>
    <row r="6076" spans="5:5" ht="25.5">
      <c r="E6076" s="495">
        <v>5892</v>
      </c>
    </row>
    <row r="6077" spans="5:5" ht="25.5">
      <c r="E6077" s="495">
        <v>5893</v>
      </c>
    </row>
    <row r="6078" spans="5:5" ht="25.5">
      <c r="E6078" s="495">
        <v>5894</v>
      </c>
    </row>
    <row r="6079" spans="5:5" ht="25.5">
      <c r="E6079" s="495">
        <v>5895</v>
      </c>
    </row>
    <row r="6080" spans="5:5" ht="25.5">
      <c r="E6080" s="495">
        <v>5896</v>
      </c>
    </row>
    <row r="6081" spans="5:5" ht="25.5">
      <c r="E6081" s="495">
        <v>5897</v>
      </c>
    </row>
    <row r="6082" spans="5:5" ht="25.5">
      <c r="E6082" s="495">
        <v>5898</v>
      </c>
    </row>
    <row r="6083" spans="5:5" ht="25.5">
      <c r="E6083" s="495">
        <v>5899</v>
      </c>
    </row>
    <row r="6084" spans="5:5" ht="25.5">
      <c r="E6084" s="495">
        <v>5900</v>
      </c>
    </row>
    <row r="6085" spans="5:5" ht="25.5">
      <c r="E6085" s="495">
        <v>5901</v>
      </c>
    </row>
    <row r="6086" spans="5:5" ht="25.5">
      <c r="E6086" s="495">
        <v>5902</v>
      </c>
    </row>
    <row r="6087" spans="5:5" ht="25.5">
      <c r="E6087" s="495">
        <v>5903</v>
      </c>
    </row>
    <row r="6088" spans="5:5" ht="25.5">
      <c r="E6088" s="495">
        <v>5904</v>
      </c>
    </row>
    <row r="6089" spans="5:5" ht="25.5">
      <c r="E6089" s="495">
        <v>5905</v>
      </c>
    </row>
    <row r="6090" spans="5:5" ht="25.5">
      <c r="E6090" s="495">
        <v>5906</v>
      </c>
    </row>
    <row r="6091" spans="5:5" ht="25.5">
      <c r="E6091" s="495">
        <v>5907</v>
      </c>
    </row>
    <row r="6092" spans="5:5" ht="25.5">
      <c r="E6092" s="495">
        <v>5908</v>
      </c>
    </row>
    <row r="6093" spans="5:5" ht="25.5">
      <c r="E6093" s="495">
        <v>5909</v>
      </c>
    </row>
    <row r="6094" spans="5:5" ht="25.5">
      <c r="E6094" s="495">
        <v>5910</v>
      </c>
    </row>
    <row r="6095" spans="5:5" ht="25.5">
      <c r="E6095" s="495">
        <v>5911</v>
      </c>
    </row>
    <row r="6096" spans="5:5" ht="25.5">
      <c r="E6096" s="495">
        <v>5912</v>
      </c>
    </row>
    <row r="6097" spans="5:5" ht="25.5">
      <c r="E6097" s="495">
        <v>5913</v>
      </c>
    </row>
    <row r="6098" spans="5:5" ht="25.5">
      <c r="E6098" s="495">
        <v>5914</v>
      </c>
    </row>
    <row r="6099" spans="5:5" ht="25.5">
      <c r="E6099" s="495">
        <v>5915</v>
      </c>
    </row>
    <row r="6100" spans="5:5" ht="25.5">
      <c r="E6100" s="495">
        <v>5916</v>
      </c>
    </row>
    <row r="6101" spans="5:5" ht="25.5">
      <c r="E6101" s="495">
        <v>5917</v>
      </c>
    </row>
    <row r="6102" spans="5:5" ht="25.5">
      <c r="E6102" s="495">
        <v>5918</v>
      </c>
    </row>
    <row r="6103" spans="5:5" ht="25.5">
      <c r="E6103" s="495">
        <v>5919</v>
      </c>
    </row>
    <row r="6104" spans="5:5" ht="25.5">
      <c r="E6104" s="495">
        <v>5920</v>
      </c>
    </row>
    <row r="6105" spans="5:5" ht="25.5">
      <c r="E6105" s="495">
        <v>5921</v>
      </c>
    </row>
    <row r="6106" spans="5:5" ht="25.5">
      <c r="E6106" s="495">
        <v>5922</v>
      </c>
    </row>
    <row r="6107" spans="5:5" ht="25.5">
      <c r="E6107" s="495">
        <v>5923</v>
      </c>
    </row>
    <row r="6108" spans="5:5" ht="25.5">
      <c r="E6108" s="495">
        <v>5924</v>
      </c>
    </row>
    <row r="6109" spans="5:5" ht="25.5">
      <c r="E6109" s="495">
        <v>5925</v>
      </c>
    </row>
    <row r="6110" spans="5:5" ht="25.5">
      <c r="E6110" s="495">
        <v>5926</v>
      </c>
    </row>
    <row r="6111" spans="5:5" ht="25.5">
      <c r="E6111" s="495">
        <v>5927</v>
      </c>
    </row>
    <row r="6112" spans="5:5" ht="25.5">
      <c r="E6112" s="495">
        <v>5928</v>
      </c>
    </row>
    <row r="6113" spans="5:5" ht="25.5">
      <c r="E6113" s="495">
        <v>5929</v>
      </c>
    </row>
    <row r="6114" spans="5:5" ht="25.5">
      <c r="E6114" s="495">
        <v>5930</v>
      </c>
    </row>
    <row r="6115" spans="5:5" ht="25.5">
      <c r="E6115" s="495">
        <v>5931</v>
      </c>
    </row>
    <row r="6116" spans="5:5" ht="25.5">
      <c r="E6116" s="495">
        <v>5932</v>
      </c>
    </row>
    <row r="6117" spans="5:5" ht="25.5">
      <c r="E6117" s="495">
        <v>5933</v>
      </c>
    </row>
    <row r="6118" spans="5:5" ht="25.5">
      <c r="E6118" s="495">
        <v>5934</v>
      </c>
    </row>
    <row r="6119" spans="5:5" ht="25.5">
      <c r="E6119" s="495">
        <v>5935</v>
      </c>
    </row>
    <row r="6120" spans="5:5" ht="25.5">
      <c r="E6120" s="495">
        <v>5936</v>
      </c>
    </row>
    <row r="6121" spans="5:5" ht="25.5">
      <c r="E6121" s="495">
        <v>5937</v>
      </c>
    </row>
    <row r="6122" spans="5:5" ht="25.5">
      <c r="E6122" s="495">
        <v>5938</v>
      </c>
    </row>
    <row r="6123" spans="5:5" ht="25.5">
      <c r="E6123" s="495">
        <v>5939</v>
      </c>
    </row>
    <row r="6124" spans="5:5" ht="25.5">
      <c r="E6124" s="495">
        <v>5940</v>
      </c>
    </row>
    <row r="6125" spans="5:5" ht="25.5">
      <c r="E6125" s="495">
        <v>5941</v>
      </c>
    </row>
    <row r="6126" spans="5:5" ht="25.5">
      <c r="E6126" s="495">
        <v>5942</v>
      </c>
    </row>
    <row r="6127" spans="5:5" ht="25.5">
      <c r="E6127" s="495">
        <v>5943</v>
      </c>
    </row>
    <row r="6128" spans="5:5" ht="25.5">
      <c r="E6128" s="495">
        <v>5944</v>
      </c>
    </row>
    <row r="6129" spans="5:5" ht="25.5">
      <c r="E6129" s="495">
        <v>5945</v>
      </c>
    </row>
    <row r="6130" spans="5:5" ht="25.5">
      <c r="E6130" s="495">
        <v>5946</v>
      </c>
    </row>
    <row r="6131" spans="5:5" ht="25.5">
      <c r="E6131" s="495">
        <v>5947</v>
      </c>
    </row>
    <row r="6132" spans="5:5" ht="25.5">
      <c r="E6132" s="495">
        <v>5948</v>
      </c>
    </row>
    <row r="6133" spans="5:5" ht="25.5">
      <c r="E6133" s="495">
        <v>5949</v>
      </c>
    </row>
    <row r="6134" spans="5:5" ht="25.5">
      <c r="E6134" s="495">
        <v>5950</v>
      </c>
    </row>
    <row r="6135" spans="5:5" ht="25.5">
      <c r="E6135" s="495">
        <v>5951</v>
      </c>
    </row>
    <row r="6136" spans="5:5" ht="25.5">
      <c r="E6136" s="495">
        <v>5952</v>
      </c>
    </row>
    <row r="6137" spans="5:5" ht="25.5">
      <c r="E6137" s="495">
        <v>5953</v>
      </c>
    </row>
    <row r="6138" spans="5:5" ht="25.5">
      <c r="E6138" s="495">
        <v>5954</v>
      </c>
    </row>
    <row r="6139" spans="5:5" ht="25.5">
      <c r="E6139" s="495">
        <v>5955</v>
      </c>
    </row>
    <row r="6140" spans="5:5" ht="25.5">
      <c r="E6140" s="495">
        <v>5956</v>
      </c>
    </row>
    <row r="6141" spans="5:5" ht="25.5">
      <c r="E6141" s="495">
        <v>5957</v>
      </c>
    </row>
    <row r="6142" spans="5:5" ht="25.5">
      <c r="E6142" s="495">
        <v>5958</v>
      </c>
    </row>
    <row r="6143" spans="5:5" ht="25.5">
      <c r="E6143" s="495">
        <v>5959</v>
      </c>
    </row>
    <row r="6144" spans="5:5" ht="25.5">
      <c r="E6144" s="495">
        <v>5960</v>
      </c>
    </row>
    <row r="6145" spans="5:5" ht="25.5">
      <c r="E6145" s="495">
        <v>5961</v>
      </c>
    </row>
    <row r="6146" spans="5:5" ht="25.5">
      <c r="E6146" s="495">
        <v>5962</v>
      </c>
    </row>
    <row r="6147" spans="5:5" ht="25.5">
      <c r="E6147" s="495">
        <v>5963</v>
      </c>
    </row>
    <row r="6148" spans="5:5" ht="25.5">
      <c r="E6148" s="495">
        <v>5964</v>
      </c>
    </row>
    <row r="6149" spans="5:5" ht="25.5">
      <c r="E6149" s="495">
        <v>5965</v>
      </c>
    </row>
    <row r="6150" spans="5:5" ht="25.5">
      <c r="E6150" s="495">
        <v>5966</v>
      </c>
    </row>
    <row r="6151" spans="5:5" ht="25.5">
      <c r="E6151" s="495">
        <v>5967</v>
      </c>
    </row>
    <row r="6152" spans="5:5" ht="25.5">
      <c r="E6152" s="495">
        <v>5968</v>
      </c>
    </row>
    <row r="6153" spans="5:5" ht="25.5">
      <c r="E6153" s="495">
        <v>5969</v>
      </c>
    </row>
    <row r="6154" spans="5:5" ht="25.5">
      <c r="E6154" s="495">
        <v>5970</v>
      </c>
    </row>
    <row r="6155" spans="5:5" ht="25.5">
      <c r="E6155" s="495">
        <v>5971</v>
      </c>
    </row>
    <row r="6156" spans="5:5" ht="25.5">
      <c r="E6156" s="495">
        <v>5972</v>
      </c>
    </row>
    <row r="6157" spans="5:5" ht="25.5">
      <c r="E6157" s="495">
        <v>5973</v>
      </c>
    </row>
    <row r="6158" spans="5:5" ht="25.5">
      <c r="E6158" s="495">
        <v>5974</v>
      </c>
    </row>
    <row r="6159" spans="5:5" ht="25.5">
      <c r="E6159" s="495">
        <v>5975</v>
      </c>
    </row>
    <row r="6160" spans="5:5" ht="25.5">
      <c r="E6160" s="495">
        <v>5976</v>
      </c>
    </row>
    <row r="6161" spans="5:5" ht="25.5">
      <c r="E6161" s="495">
        <v>5977</v>
      </c>
    </row>
    <row r="6162" spans="5:5" ht="25.5">
      <c r="E6162" s="495">
        <v>5978</v>
      </c>
    </row>
    <row r="6163" spans="5:5" ht="25.5">
      <c r="E6163" s="495">
        <v>5979</v>
      </c>
    </row>
    <row r="6164" spans="5:5" ht="25.5">
      <c r="E6164" s="495">
        <v>5980</v>
      </c>
    </row>
    <row r="6165" spans="5:5" ht="25.5">
      <c r="E6165" s="495">
        <v>5981</v>
      </c>
    </row>
    <row r="6166" spans="5:5" ht="25.5">
      <c r="E6166" s="495">
        <v>5982</v>
      </c>
    </row>
    <row r="6167" spans="5:5" ht="25.5">
      <c r="E6167" s="495">
        <v>5983</v>
      </c>
    </row>
    <row r="6168" spans="5:5" ht="25.5">
      <c r="E6168" s="495">
        <v>5984</v>
      </c>
    </row>
    <row r="6169" spans="5:5" ht="25.5">
      <c r="E6169" s="495">
        <v>5985</v>
      </c>
    </row>
    <row r="6170" spans="5:5" ht="25.5">
      <c r="E6170" s="495">
        <v>5986</v>
      </c>
    </row>
    <row r="6171" spans="5:5" ht="25.5">
      <c r="E6171" s="495">
        <v>5987</v>
      </c>
    </row>
    <row r="6172" spans="5:5" ht="25.5">
      <c r="E6172" s="495">
        <v>5988</v>
      </c>
    </row>
    <row r="6173" spans="5:5" ht="25.5">
      <c r="E6173" s="495">
        <v>5989</v>
      </c>
    </row>
    <row r="6174" spans="5:5" ht="25.5">
      <c r="E6174" s="495">
        <v>5990</v>
      </c>
    </row>
    <row r="6175" spans="5:5" ht="25.5">
      <c r="E6175" s="495">
        <v>5991</v>
      </c>
    </row>
    <row r="6176" spans="5:5" ht="25.5">
      <c r="E6176" s="495">
        <v>5992</v>
      </c>
    </row>
    <row r="6177" spans="5:5" ht="25.5">
      <c r="E6177" s="495">
        <v>5993</v>
      </c>
    </row>
    <row r="6178" spans="5:5" ht="25.5">
      <c r="E6178" s="495">
        <v>5994</v>
      </c>
    </row>
    <row r="6179" spans="5:5" ht="25.5">
      <c r="E6179" s="495">
        <v>5995</v>
      </c>
    </row>
    <row r="6180" spans="5:5" ht="25.5">
      <c r="E6180" s="495">
        <v>5996</v>
      </c>
    </row>
    <row r="6181" spans="5:5" ht="25.5">
      <c r="E6181" s="495">
        <v>5997</v>
      </c>
    </row>
    <row r="6182" spans="5:5" ht="25.5">
      <c r="E6182" s="495">
        <v>5998</v>
      </c>
    </row>
    <row r="6183" spans="5:5" ht="25.5">
      <c r="E6183" s="495">
        <v>5999</v>
      </c>
    </row>
    <row r="6184" spans="5:5" ht="25.5">
      <c r="E6184" s="495">
        <v>6000</v>
      </c>
    </row>
    <row r="6185" spans="5:5" ht="25.5">
      <c r="E6185" s="495">
        <v>6001</v>
      </c>
    </row>
    <row r="6186" spans="5:5" ht="25.5">
      <c r="E6186" s="495">
        <v>6002</v>
      </c>
    </row>
    <row r="6187" spans="5:5" ht="25.5">
      <c r="E6187" s="495">
        <v>6003</v>
      </c>
    </row>
    <row r="6188" spans="5:5" ht="25.5">
      <c r="E6188" s="495">
        <v>6004</v>
      </c>
    </row>
    <row r="6189" spans="5:5" ht="25.5">
      <c r="E6189" s="495">
        <v>6005</v>
      </c>
    </row>
    <row r="6190" spans="5:5" ht="25.5">
      <c r="E6190" s="495">
        <v>6006</v>
      </c>
    </row>
    <row r="6191" spans="5:5" ht="25.5">
      <c r="E6191" s="495">
        <v>6007</v>
      </c>
    </row>
    <row r="6192" spans="5:5" ht="25.5">
      <c r="E6192" s="495">
        <v>6008</v>
      </c>
    </row>
    <row r="6193" spans="5:5" ht="25.5">
      <c r="E6193" s="495">
        <v>6009</v>
      </c>
    </row>
    <row r="6194" spans="5:5" ht="25.5">
      <c r="E6194" s="495">
        <v>6010</v>
      </c>
    </row>
    <row r="6195" spans="5:5" ht="25.5">
      <c r="E6195" s="495">
        <v>6011</v>
      </c>
    </row>
    <row r="6196" spans="5:5" ht="25.5">
      <c r="E6196" s="495">
        <v>6012</v>
      </c>
    </row>
    <row r="6197" spans="5:5" ht="25.5">
      <c r="E6197" s="495">
        <v>6013</v>
      </c>
    </row>
    <row r="6198" spans="5:5" ht="25.5">
      <c r="E6198" s="495">
        <v>6014</v>
      </c>
    </row>
    <row r="6199" spans="5:5" ht="25.5">
      <c r="E6199" s="495">
        <v>6015</v>
      </c>
    </row>
    <row r="6200" spans="5:5" ht="25.5">
      <c r="E6200" s="495">
        <v>6016</v>
      </c>
    </row>
    <row r="6201" spans="5:5" ht="25.5">
      <c r="E6201" s="495">
        <v>6017</v>
      </c>
    </row>
    <row r="6202" spans="5:5" ht="25.5">
      <c r="E6202" s="495">
        <v>6018</v>
      </c>
    </row>
    <row r="6203" spans="5:5" ht="25.5">
      <c r="E6203" s="495">
        <v>6019</v>
      </c>
    </row>
    <row r="6204" spans="5:5" ht="25.5">
      <c r="E6204" s="495">
        <v>6020</v>
      </c>
    </row>
    <row r="6205" spans="5:5" ht="25.5">
      <c r="E6205" s="495">
        <v>6021</v>
      </c>
    </row>
    <row r="6206" spans="5:5" ht="25.5">
      <c r="E6206" s="495">
        <v>6022</v>
      </c>
    </row>
    <row r="6207" spans="5:5" ht="25.5">
      <c r="E6207" s="495">
        <v>6023</v>
      </c>
    </row>
    <row r="6208" spans="5:5" ht="25.5">
      <c r="E6208" s="495">
        <v>6024</v>
      </c>
    </row>
    <row r="6209" spans="5:5" ht="25.5">
      <c r="E6209" s="495">
        <v>6025</v>
      </c>
    </row>
    <row r="6210" spans="5:5" ht="25.5">
      <c r="E6210" s="495">
        <v>6026</v>
      </c>
    </row>
    <row r="6211" spans="5:5" ht="25.5">
      <c r="E6211" s="495">
        <v>6027</v>
      </c>
    </row>
    <row r="6212" spans="5:5" ht="25.5">
      <c r="E6212" s="495">
        <v>6028</v>
      </c>
    </row>
    <row r="6213" spans="5:5" ht="25.5">
      <c r="E6213" s="495">
        <v>6029</v>
      </c>
    </row>
    <row r="6214" spans="5:5" ht="25.5">
      <c r="E6214" s="495">
        <v>6030</v>
      </c>
    </row>
    <row r="6215" spans="5:5" ht="25.5">
      <c r="E6215" s="495">
        <v>6031</v>
      </c>
    </row>
    <row r="6216" spans="5:5" ht="25.5">
      <c r="E6216" s="495">
        <v>6032</v>
      </c>
    </row>
    <row r="6217" spans="5:5" ht="25.5">
      <c r="E6217" s="495">
        <v>6033</v>
      </c>
    </row>
    <row r="6218" spans="5:5" ht="25.5">
      <c r="E6218" s="495">
        <v>6034</v>
      </c>
    </row>
    <row r="6219" spans="5:5" ht="25.5">
      <c r="E6219" s="495">
        <v>6035</v>
      </c>
    </row>
    <row r="6220" spans="5:5" ht="25.5">
      <c r="E6220" s="495">
        <v>6036</v>
      </c>
    </row>
    <row r="6221" spans="5:5" ht="25.5">
      <c r="E6221" s="495">
        <v>6037</v>
      </c>
    </row>
    <row r="6222" spans="5:5" ht="25.5">
      <c r="E6222" s="495">
        <v>6038</v>
      </c>
    </row>
    <row r="6223" spans="5:5" ht="25.5">
      <c r="E6223" s="495">
        <v>6039</v>
      </c>
    </row>
    <row r="6224" spans="5:5" ht="25.5">
      <c r="E6224" s="495">
        <v>6040</v>
      </c>
    </row>
    <row r="6225" spans="5:5" ht="25.5">
      <c r="E6225" s="495">
        <v>6041</v>
      </c>
    </row>
    <row r="6226" spans="5:5" ht="25.5">
      <c r="E6226" s="495">
        <v>6042</v>
      </c>
    </row>
    <row r="6227" spans="5:5" ht="25.5">
      <c r="E6227" s="495">
        <v>6043</v>
      </c>
    </row>
    <row r="6228" spans="5:5" ht="25.5">
      <c r="E6228" s="495">
        <v>6044</v>
      </c>
    </row>
    <row r="6229" spans="5:5" ht="25.5">
      <c r="E6229" s="495">
        <v>6045</v>
      </c>
    </row>
    <row r="6230" spans="5:5" ht="25.5">
      <c r="E6230" s="495">
        <v>6046</v>
      </c>
    </row>
    <row r="6231" spans="5:5" ht="25.5">
      <c r="E6231" s="495">
        <v>6047</v>
      </c>
    </row>
    <row r="6232" spans="5:5" ht="25.5">
      <c r="E6232" s="495">
        <v>6048</v>
      </c>
    </row>
    <row r="6233" spans="5:5" ht="25.5">
      <c r="E6233" s="495">
        <v>6049</v>
      </c>
    </row>
    <row r="6234" spans="5:5" ht="25.5">
      <c r="E6234" s="495">
        <v>6050</v>
      </c>
    </row>
    <row r="6235" spans="5:5" ht="25.5">
      <c r="E6235" s="495">
        <v>6051</v>
      </c>
    </row>
    <row r="6236" spans="5:5" ht="25.5">
      <c r="E6236" s="495">
        <v>6052</v>
      </c>
    </row>
    <row r="6237" spans="5:5" ht="25.5">
      <c r="E6237" s="495">
        <v>6053</v>
      </c>
    </row>
    <row r="6238" spans="5:5" ht="25.5">
      <c r="E6238" s="495">
        <v>6054</v>
      </c>
    </row>
    <row r="6239" spans="5:5" ht="25.5">
      <c r="E6239" s="495">
        <v>6055</v>
      </c>
    </row>
    <row r="6240" spans="5:5" ht="25.5">
      <c r="E6240" s="495">
        <v>6056</v>
      </c>
    </row>
    <row r="6241" spans="5:5" ht="25.5">
      <c r="E6241" s="495">
        <v>6057</v>
      </c>
    </row>
    <row r="6242" spans="5:5" ht="25.5">
      <c r="E6242" s="495">
        <v>6058</v>
      </c>
    </row>
    <row r="6243" spans="5:5" ht="25.5">
      <c r="E6243" s="495">
        <v>6059</v>
      </c>
    </row>
    <row r="6244" spans="5:5" ht="25.5">
      <c r="E6244" s="495">
        <v>6060</v>
      </c>
    </row>
    <row r="6245" spans="5:5" ht="25.5">
      <c r="E6245" s="495">
        <v>6061</v>
      </c>
    </row>
    <row r="6246" spans="5:5" ht="25.5">
      <c r="E6246" s="495">
        <v>6062</v>
      </c>
    </row>
    <row r="6247" spans="5:5" ht="25.5">
      <c r="E6247" s="495">
        <v>6063</v>
      </c>
    </row>
    <row r="6248" spans="5:5" ht="25.5">
      <c r="E6248" s="495">
        <v>6064</v>
      </c>
    </row>
    <row r="6249" spans="5:5" ht="25.5">
      <c r="E6249" s="495">
        <v>6065</v>
      </c>
    </row>
    <row r="6250" spans="5:5" ht="25.5">
      <c r="E6250" s="495">
        <v>6066</v>
      </c>
    </row>
    <row r="6251" spans="5:5" ht="25.5">
      <c r="E6251" s="495">
        <v>6067</v>
      </c>
    </row>
    <row r="6252" spans="5:5" ht="25.5">
      <c r="E6252" s="495">
        <v>6068</v>
      </c>
    </row>
    <row r="6253" spans="5:5" ht="25.5">
      <c r="E6253" s="495">
        <v>6069</v>
      </c>
    </row>
    <row r="6254" spans="5:5" ht="25.5">
      <c r="E6254" s="495">
        <v>6070</v>
      </c>
    </row>
    <row r="6255" spans="5:5" ht="25.5">
      <c r="E6255" s="495">
        <v>6071</v>
      </c>
    </row>
    <row r="6256" spans="5:5" ht="25.5">
      <c r="E6256" s="495">
        <v>6072</v>
      </c>
    </row>
    <row r="6257" spans="5:5" ht="25.5">
      <c r="E6257" s="495">
        <v>6073</v>
      </c>
    </row>
    <row r="6258" spans="5:5" ht="25.5">
      <c r="E6258" s="495">
        <v>6074</v>
      </c>
    </row>
    <row r="6259" spans="5:5" ht="25.5">
      <c r="E6259" s="495">
        <v>6075</v>
      </c>
    </row>
    <row r="6260" spans="5:5" ht="25.5">
      <c r="E6260" s="495">
        <v>6076</v>
      </c>
    </row>
    <row r="6261" spans="5:5" ht="25.5">
      <c r="E6261" s="495">
        <v>6077</v>
      </c>
    </row>
    <row r="6262" spans="5:5" ht="25.5">
      <c r="E6262" s="495">
        <v>6078</v>
      </c>
    </row>
    <row r="6263" spans="5:5" ht="25.5">
      <c r="E6263" s="495">
        <v>6079</v>
      </c>
    </row>
    <row r="6264" spans="5:5" ht="25.5">
      <c r="E6264" s="495">
        <v>6080</v>
      </c>
    </row>
    <row r="6265" spans="5:5" ht="25.5">
      <c r="E6265" s="495">
        <v>6081</v>
      </c>
    </row>
    <row r="6266" spans="5:5" ht="25.5">
      <c r="E6266" s="495">
        <v>6082</v>
      </c>
    </row>
    <row r="6267" spans="5:5" ht="25.5">
      <c r="E6267" s="495">
        <v>6083</v>
      </c>
    </row>
    <row r="6268" spans="5:5" ht="25.5">
      <c r="E6268" s="495">
        <v>6084</v>
      </c>
    </row>
    <row r="6269" spans="5:5" ht="25.5">
      <c r="E6269" s="495">
        <v>6085</v>
      </c>
    </row>
    <row r="6270" spans="5:5" ht="25.5">
      <c r="E6270" s="495">
        <v>6086</v>
      </c>
    </row>
    <row r="6271" spans="5:5" ht="25.5">
      <c r="E6271" s="495">
        <v>6087</v>
      </c>
    </row>
    <row r="6272" spans="5:5" ht="25.5">
      <c r="E6272" s="495">
        <v>6088</v>
      </c>
    </row>
    <row r="6273" spans="5:5" ht="25.5">
      <c r="E6273" s="495">
        <v>6089</v>
      </c>
    </row>
    <row r="6274" spans="5:5" ht="25.5">
      <c r="E6274" s="495">
        <v>6090</v>
      </c>
    </row>
    <row r="6275" spans="5:5" ht="25.5">
      <c r="E6275" s="495">
        <v>6091</v>
      </c>
    </row>
    <row r="6276" spans="5:5" ht="25.5">
      <c r="E6276" s="495">
        <v>6092</v>
      </c>
    </row>
    <row r="6277" spans="5:5" ht="25.5">
      <c r="E6277" s="495">
        <v>6093</v>
      </c>
    </row>
    <row r="6278" spans="5:5" ht="25.5">
      <c r="E6278" s="495">
        <v>6094</v>
      </c>
    </row>
    <row r="6279" spans="5:5" ht="25.5">
      <c r="E6279" s="495">
        <v>6095</v>
      </c>
    </row>
    <row r="6280" spans="5:5" ht="25.5">
      <c r="E6280" s="495">
        <v>6096</v>
      </c>
    </row>
    <row r="6281" spans="5:5" ht="25.5">
      <c r="E6281" s="495">
        <v>6097</v>
      </c>
    </row>
    <row r="6282" spans="5:5" ht="25.5">
      <c r="E6282" s="495">
        <v>6098</v>
      </c>
    </row>
    <row r="6283" spans="5:5" ht="25.5">
      <c r="E6283" s="495">
        <v>6099</v>
      </c>
    </row>
    <row r="6284" spans="5:5" ht="25.5">
      <c r="E6284" s="495">
        <v>6100</v>
      </c>
    </row>
    <row r="6285" spans="5:5" ht="25.5">
      <c r="E6285" s="495">
        <v>6101</v>
      </c>
    </row>
    <row r="6286" spans="5:5" ht="25.5">
      <c r="E6286" s="495">
        <v>6102</v>
      </c>
    </row>
    <row r="6287" spans="5:5" ht="25.5">
      <c r="E6287" s="495">
        <v>6103</v>
      </c>
    </row>
    <row r="6288" spans="5:5" ht="25.5">
      <c r="E6288" s="495">
        <v>6104</v>
      </c>
    </row>
    <row r="6289" spans="5:5" ht="25.5">
      <c r="E6289" s="495">
        <v>6105</v>
      </c>
    </row>
    <row r="6290" spans="5:5" ht="25.5">
      <c r="E6290" s="495">
        <v>6106</v>
      </c>
    </row>
    <row r="6291" spans="5:5" ht="25.5">
      <c r="E6291" s="495">
        <v>6107</v>
      </c>
    </row>
    <row r="6292" spans="5:5" ht="25.5">
      <c r="E6292" s="495">
        <v>6108</v>
      </c>
    </row>
    <row r="6293" spans="5:5" ht="25.5">
      <c r="E6293" s="495">
        <v>6109</v>
      </c>
    </row>
    <row r="6294" spans="5:5" ht="25.5">
      <c r="E6294" s="495">
        <v>6110</v>
      </c>
    </row>
    <row r="6295" spans="5:5" ht="25.5">
      <c r="E6295" s="495">
        <v>6111</v>
      </c>
    </row>
    <row r="6296" spans="5:5" ht="25.5">
      <c r="E6296" s="495">
        <v>6112</v>
      </c>
    </row>
    <row r="6297" spans="5:5" ht="25.5">
      <c r="E6297" s="495">
        <v>6113</v>
      </c>
    </row>
    <row r="6298" spans="5:5" ht="25.5">
      <c r="E6298" s="495">
        <v>6114</v>
      </c>
    </row>
    <row r="6299" spans="5:5" ht="25.5">
      <c r="E6299" s="495">
        <v>6115</v>
      </c>
    </row>
    <row r="6300" spans="5:5" ht="25.5">
      <c r="E6300" s="495">
        <v>6116</v>
      </c>
    </row>
    <row r="6301" spans="5:5" ht="25.5">
      <c r="E6301" s="495">
        <v>6117</v>
      </c>
    </row>
    <row r="6302" spans="5:5" ht="25.5">
      <c r="E6302" s="495">
        <v>6118</v>
      </c>
    </row>
    <row r="6303" spans="5:5" ht="25.5">
      <c r="E6303" s="495">
        <v>6119</v>
      </c>
    </row>
    <row r="6304" spans="5:5" ht="25.5">
      <c r="E6304" s="495">
        <v>6120</v>
      </c>
    </row>
    <row r="6305" spans="5:5" ht="25.5">
      <c r="E6305" s="495">
        <v>6121</v>
      </c>
    </row>
    <row r="6306" spans="5:5" ht="25.5">
      <c r="E6306" s="495">
        <v>6122</v>
      </c>
    </row>
    <row r="6307" spans="5:5" ht="25.5">
      <c r="E6307" s="495">
        <v>6123</v>
      </c>
    </row>
    <row r="6308" spans="5:5" ht="25.5">
      <c r="E6308" s="495">
        <v>6124</v>
      </c>
    </row>
    <row r="6309" spans="5:5" ht="25.5">
      <c r="E6309" s="495">
        <v>6125</v>
      </c>
    </row>
    <row r="6310" spans="5:5" ht="25.5">
      <c r="E6310" s="495">
        <v>6126</v>
      </c>
    </row>
    <row r="6311" spans="5:5" ht="25.5">
      <c r="E6311" s="495">
        <v>6127</v>
      </c>
    </row>
    <row r="6312" spans="5:5" ht="25.5">
      <c r="E6312" s="495">
        <v>6128</v>
      </c>
    </row>
    <row r="6313" spans="5:5" ht="25.5">
      <c r="E6313" s="495">
        <v>6129</v>
      </c>
    </row>
    <row r="6314" spans="5:5" ht="25.5">
      <c r="E6314" s="495">
        <v>6130</v>
      </c>
    </row>
    <row r="6315" spans="5:5" ht="25.5">
      <c r="E6315" s="495">
        <v>6131</v>
      </c>
    </row>
    <row r="6316" spans="5:5" ht="25.5">
      <c r="E6316" s="495">
        <v>6132</v>
      </c>
    </row>
    <row r="6317" spans="5:5" ht="25.5">
      <c r="E6317" s="495">
        <v>6133</v>
      </c>
    </row>
    <row r="6318" spans="5:5" ht="25.5">
      <c r="E6318" s="495">
        <v>6134</v>
      </c>
    </row>
    <row r="6319" spans="5:5" ht="25.5">
      <c r="E6319" s="495">
        <v>6135</v>
      </c>
    </row>
    <row r="6320" spans="5:5" ht="25.5">
      <c r="E6320" s="495">
        <v>6136</v>
      </c>
    </row>
    <row r="6321" spans="5:5" ht="25.5">
      <c r="E6321" s="495">
        <v>6137</v>
      </c>
    </row>
    <row r="6322" spans="5:5" ht="25.5">
      <c r="E6322" s="495">
        <v>6138</v>
      </c>
    </row>
    <row r="6323" spans="5:5" ht="25.5">
      <c r="E6323" s="495">
        <v>6139</v>
      </c>
    </row>
    <row r="6324" spans="5:5" ht="25.5">
      <c r="E6324" s="495">
        <v>6140</v>
      </c>
    </row>
    <row r="6325" spans="5:5" ht="25.5">
      <c r="E6325" s="495">
        <v>6141</v>
      </c>
    </row>
    <row r="6326" spans="5:5" ht="25.5">
      <c r="E6326" s="495">
        <v>6142</v>
      </c>
    </row>
    <row r="6327" spans="5:5" ht="25.5">
      <c r="E6327" s="495">
        <v>6143</v>
      </c>
    </row>
    <row r="6328" spans="5:5" ht="25.5">
      <c r="E6328" s="495">
        <v>6144</v>
      </c>
    </row>
    <row r="6329" spans="5:5" ht="25.5">
      <c r="E6329" s="495">
        <v>6145</v>
      </c>
    </row>
    <row r="6330" spans="5:5" ht="25.5">
      <c r="E6330" s="495">
        <v>6146</v>
      </c>
    </row>
    <row r="6331" spans="5:5" ht="25.5">
      <c r="E6331" s="495">
        <v>6147</v>
      </c>
    </row>
    <row r="6332" spans="5:5" ht="25.5">
      <c r="E6332" s="495">
        <v>6148</v>
      </c>
    </row>
    <row r="6333" spans="5:5" ht="25.5">
      <c r="E6333" s="495">
        <v>6149</v>
      </c>
    </row>
    <row r="6334" spans="5:5" ht="25.5">
      <c r="E6334" s="495">
        <v>6150</v>
      </c>
    </row>
    <row r="6335" spans="5:5" ht="25.5">
      <c r="E6335" s="495">
        <v>6151</v>
      </c>
    </row>
    <row r="6336" spans="5:5" ht="25.5">
      <c r="E6336" s="495">
        <v>6152</v>
      </c>
    </row>
    <row r="6337" spans="5:5" ht="25.5">
      <c r="E6337" s="495">
        <v>6153</v>
      </c>
    </row>
    <row r="6338" spans="5:5" ht="25.5">
      <c r="E6338" s="495">
        <v>6154</v>
      </c>
    </row>
    <row r="6339" spans="5:5" ht="25.5">
      <c r="E6339" s="495">
        <v>6155</v>
      </c>
    </row>
    <row r="6340" spans="5:5" ht="25.5">
      <c r="E6340" s="495">
        <v>6156</v>
      </c>
    </row>
    <row r="6341" spans="5:5" ht="25.5">
      <c r="E6341" s="495">
        <v>6157</v>
      </c>
    </row>
    <row r="6342" spans="5:5" ht="25.5">
      <c r="E6342" s="495">
        <v>6158</v>
      </c>
    </row>
    <row r="6343" spans="5:5" ht="25.5">
      <c r="E6343" s="495">
        <v>6159</v>
      </c>
    </row>
    <row r="6344" spans="5:5" ht="25.5">
      <c r="E6344" s="495">
        <v>6160</v>
      </c>
    </row>
    <row r="6345" spans="5:5" ht="25.5">
      <c r="E6345" s="495">
        <v>6161</v>
      </c>
    </row>
    <row r="6346" spans="5:5" ht="25.5">
      <c r="E6346" s="495">
        <v>6162</v>
      </c>
    </row>
    <row r="6347" spans="5:5" ht="25.5">
      <c r="E6347" s="495">
        <v>6163</v>
      </c>
    </row>
    <row r="6348" spans="5:5" ht="25.5">
      <c r="E6348" s="495">
        <v>6164</v>
      </c>
    </row>
    <row r="6349" spans="5:5" ht="25.5">
      <c r="E6349" s="495">
        <v>6165</v>
      </c>
    </row>
    <row r="6350" spans="5:5" ht="25.5">
      <c r="E6350" s="495">
        <v>6166</v>
      </c>
    </row>
    <row r="6351" spans="5:5" ht="25.5">
      <c r="E6351" s="495">
        <v>6167</v>
      </c>
    </row>
    <row r="6352" spans="5:5" ht="25.5">
      <c r="E6352" s="495">
        <v>6168</v>
      </c>
    </row>
    <row r="6353" spans="5:5" ht="25.5">
      <c r="E6353" s="495">
        <v>6169</v>
      </c>
    </row>
    <row r="6354" spans="5:5" ht="25.5">
      <c r="E6354" s="495">
        <v>6170</v>
      </c>
    </row>
    <row r="6355" spans="5:5" ht="25.5">
      <c r="E6355" s="495">
        <v>6171</v>
      </c>
    </row>
    <row r="6356" spans="5:5" ht="25.5">
      <c r="E6356" s="495">
        <v>6172</v>
      </c>
    </row>
    <row r="6357" spans="5:5" ht="25.5">
      <c r="E6357" s="495">
        <v>6173</v>
      </c>
    </row>
    <row r="6358" spans="5:5" ht="25.5">
      <c r="E6358" s="495">
        <v>6174</v>
      </c>
    </row>
    <row r="6359" spans="5:5" ht="25.5">
      <c r="E6359" s="495">
        <v>6175</v>
      </c>
    </row>
    <row r="6360" spans="5:5" ht="25.5">
      <c r="E6360" s="495">
        <v>6176</v>
      </c>
    </row>
    <row r="6361" spans="5:5" ht="25.5">
      <c r="E6361" s="495">
        <v>6177</v>
      </c>
    </row>
    <row r="6362" spans="5:5" ht="25.5">
      <c r="E6362" s="495">
        <v>6178</v>
      </c>
    </row>
    <row r="6363" spans="5:5" ht="25.5">
      <c r="E6363" s="495">
        <v>6179</v>
      </c>
    </row>
    <row r="6364" spans="5:5" ht="25.5">
      <c r="E6364" s="495">
        <v>6180</v>
      </c>
    </row>
    <row r="6365" spans="5:5" ht="25.5">
      <c r="E6365" s="495">
        <v>6181</v>
      </c>
    </row>
    <row r="6366" spans="5:5" ht="25.5">
      <c r="E6366" s="495">
        <v>6182</v>
      </c>
    </row>
    <row r="6367" spans="5:5" ht="25.5">
      <c r="E6367" s="495">
        <v>6183</v>
      </c>
    </row>
    <row r="6368" spans="5:5" ht="25.5">
      <c r="E6368" s="495">
        <v>6184</v>
      </c>
    </row>
    <row r="6369" spans="5:5" ht="25.5">
      <c r="E6369" s="495">
        <v>6185</v>
      </c>
    </row>
    <row r="6370" spans="5:5" ht="25.5">
      <c r="E6370" s="495">
        <v>6186</v>
      </c>
    </row>
    <row r="6371" spans="5:5" ht="25.5">
      <c r="E6371" s="495">
        <v>6187</v>
      </c>
    </row>
    <row r="6372" spans="5:5" ht="25.5">
      <c r="E6372" s="495">
        <v>6188</v>
      </c>
    </row>
    <row r="6373" spans="5:5" ht="25.5">
      <c r="E6373" s="495">
        <v>6189</v>
      </c>
    </row>
    <row r="6374" spans="5:5" ht="25.5">
      <c r="E6374" s="495">
        <v>6190</v>
      </c>
    </row>
    <row r="6375" spans="5:5" ht="25.5">
      <c r="E6375" s="495">
        <v>6191</v>
      </c>
    </row>
    <row r="6376" spans="5:5" ht="25.5">
      <c r="E6376" s="495">
        <v>6192</v>
      </c>
    </row>
    <row r="6377" spans="5:5" ht="25.5">
      <c r="E6377" s="495">
        <v>6193</v>
      </c>
    </row>
    <row r="6378" spans="5:5" ht="25.5">
      <c r="E6378" s="495">
        <v>6194</v>
      </c>
    </row>
    <row r="6379" spans="5:5" ht="25.5">
      <c r="E6379" s="495">
        <v>6195</v>
      </c>
    </row>
    <row r="6380" spans="5:5" ht="25.5">
      <c r="E6380" s="495">
        <v>6196</v>
      </c>
    </row>
    <row r="6381" spans="5:5" ht="25.5">
      <c r="E6381" s="495">
        <v>6197</v>
      </c>
    </row>
    <row r="6382" spans="5:5" ht="25.5">
      <c r="E6382" s="495">
        <v>6198</v>
      </c>
    </row>
    <row r="6383" spans="5:5" ht="25.5">
      <c r="E6383" s="495">
        <v>6199</v>
      </c>
    </row>
    <row r="6384" spans="5:5" ht="25.5">
      <c r="E6384" s="495">
        <v>6200</v>
      </c>
    </row>
    <row r="6385" spans="5:5" ht="25.5">
      <c r="E6385" s="495">
        <v>6201</v>
      </c>
    </row>
    <row r="6386" spans="5:5" ht="25.5">
      <c r="E6386" s="495">
        <v>6202</v>
      </c>
    </row>
    <row r="6387" spans="5:5" ht="25.5">
      <c r="E6387" s="495">
        <v>6203</v>
      </c>
    </row>
    <row r="6388" spans="5:5" ht="25.5">
      <c r="E6388" s="495">
        <v>6204</v>
      </c>
    </row>
    <row r="6389" spans="5:5" ht="25.5">
      <c r="E6389" s="495">
        <v>6205</v>
      </c>
    </row>
    <row r="6390" spans="5:5" ht="25.5">
      <c r="E6390" s="495">
        <v>6206</v>
      </c>
    </row>
    <row r="6391" spans="5:5" ht="25.5">
      <c r="E6391" s="495">
        <v>6207</v>
      </c>
    </row>
    <row r="6392" spans="5:5" ht="25.5">
      <c r="E6392" s="495">
        <v>6208</v>
      </c>
    </row>
    <row r="6393" spans="5:5" ht="25.5">
      <c r="E6393" s="495">
        <v>6209</v>
      </c>
    </row>
    <row r="6394" spans="5:5" ht="25.5">
      <c r="E6394" s="495">
        <v>6210</v>
      </c>
    </row>
    <row r="6395" spans="5:5" ht="25.5">
      <c r="E6395" s="495">
        <v>6211</v>
      </c>
    </row>
    <row r="6396" spans="5:5" ht="25.5">
      <c r="E6396" s="495">
        <v>6212</v>
      </c>
    </row>
    <row r="6397" spans="5:5" ht="25.5">
      <c r="E6397" s="495">
        <v>6213</v>
      </c>
    </row>
    <row r="6398" spans="5:5" ht="25.5">
      <c r="E6398" s="495">
        <v>6214</v>
      </c>
    </row>
    <row r="6399" spans="5:5" ht="25.5">
      <c r="E6399" s="495">
        <v>6215</v>
      </c>
    </row>
    <row r="6400" spans="5:5" ht="25.5">
      <c r="E6400" s="495">
        <v>6216</v>
      </c>
    </row>
    <row r="6401" spans="5:5" ht="25.5">
      <c r="E6401" s="495">
        <v>6217</v>
      </c>
    </row>
    <row r="6402" spans="5:5" ht="25.5">
      <c r="E6402" s="495">
        <v>6218</v>
      </c>
    </row>
    <row r="6403" spans="5:5" ht="25.5">
      <c r="E6403" s="495">
        <v>6219</v>
      </c>
    </row>
    <row r="6404" spans="5:5" ht="25.5">
      <c r="E6404" s="495">
        <v>6220</v>
      </c>
    </row>
    <row r="6405" spans="5:5" ht="25.5">
      <c r="E6405" s="495">
        <v>6221</v>
      </c>
    </row>
    <row r="6406" spans="5:5" ht="25.5">
      <c r="E6406" s="495">
        <v>6222</v>
      </c>
    </row>
    <row r="6407" spans="5:5" ht="25.5">
      <c r="E6407" s="495">
        <v>6223</v>
      </c>
    </row>
    <row r="6408" spans="5:5" ht="25.5">
      <c r="E6408" s="495">
        <v>6224</v>
      </c>
    </row>
    <row r="6409" spans="5:5" ht="25.5">
      <c r="E6409" s="495">
        <v>6225</v>
      </c>
    </row>
    <row r="6410" spans="5:5" ht="25.5">
      <c r="E6410" s="495">
        <v>6226</v>
      </c>
    </row>
    <row r="6411" spans="5:5" ht="25.5">
      <c r="E6411" s="495">
        <v>6227</v>
      </c>
    </row>
    <row r="6412" spans="5:5" ht="25.5">
      <c r="E6412" s="495">
        <v>6228</v>
      </c>
    </row>
    <row r="6413" spans="5:5" ht="25.5">
      <c r="E6413" s="495">
        <v>6229</v>
      </c>
    </row>
    <row r="6414" spans="5:5" ht="25.5">
      <c r="E6414" s="495">
        <v>6230</v>
      </c>
    </row>
    <row r="6415" spans="5:5" ht="25.5">
      <c r="E6415" s="495">
        <v>6231</v>
      </c>
    </row>
    <row r="6416" spans="5:5" ht="25.5">
      <c r="E6416" s="495">
        <v>6232</v>
      </c>
    </row>
    <row r="6417" spans="5:5" ht="25.5">
      <c r="E6417" s="495">
        <v>6233</v>
      </c>
    </row>
    <row r="6418" spans="5:5" ht="25.5">
      <c r="E6418" s="495">
        <v>6234</v>
      </c>
    </row>
    <row r="6419" spans="5:5" ht="25.5">
      <c r="E6419" s="495">
        <v>6235</v>
      </c>
    </row>
    <row r="6420" spans="5:5" ht="25.5">
      <c r="E6420" s="495">
        <v>6236</v>
      </c>
    </row>
    <row r="6421" spans="5:5" ht="25.5">
      <c r="E6421" s="495">
        <v>6237</v>
      </c>
    </row>
    <row r="6422" spans="5:5" ht="25.5">
      <c r="E6422" s="495">
        <v>6238</v>
      </c>
    </row>
    <row r="6423" spans="5:5" ht="25.5">
      <c r="E6423" s="495">
        <v>6239</v>
      </c>
    </row>
    <row r="6424" spans="5:5" ht="25.5">
      <c r="E6424" s="495">
        <v>6240</v>
      </c>
    </row>
    <row r="6425" spans="5:5" ht="25.5">
      <c r="E6425" s="495">
        <v>6241</v>
      </c>
    </row>
    <row r="6426" spans="5:5" ht="25.5">
      <c r="E6426" s="495">
        <v>6242</v>
      </c>
    </row>
    <row r="6427" spans="5:5" ht="25.5">
      <c r="E6427" s="495">
        <v>6243</v>
      </c>
    </row>
    <row r="6428" spans="5:5" ht="25.5">
      <c r="E6428" s="495">
        <v>6244</v>
      </c>
    </row>
    <row r="6429" spans="5:5" ht="25.5">
      <c r="E6429" s="495">
        <v>6245</v>
      </c>
    </row>
    <row r="6430" spans="5:5" ht="25.5">
      <c r="E6430" s="495">
        <v>6246</v>
      </c>
    </row>
    <row r="6431" spans="5:5" ht="25.5">
      <c r="E6431" s="495">
        <v>6247</v>
      </c>
    </row>
    <row r="6432" spans="5:5" ht="25.5">
      <c r="E6432" s="495">
        <v>6248</v>
      </c>
    </row>
    <row r="6433" spans="5:5" ht="25.5">
      <c r="E6433" s="495">
        <v>6249</v>
      </c>
    </row>
    <row r="6434" spans="5:5" ht="25.5">
      <c r="E6434" s="495">
        <v>6250</v>
      </c>
    </row>
    <row r="6435" spans="5:5" ht="25.5">
      <c r="E6435" s="495">
        <v>6251</v>
      </c>
    </row>
    <row r="6436" spans="5:5" ht="25.5">
      <c r="E6436" s="495">
        <v>6252</v>
      </c>
    </row>
    <row r="6437" spans="5:5" ht="25.5">
      <c r="E6437" s="495">
        <v>6253</v>
      </c>
    </row>
    <row r="6438" spans="5:5" ht="25.5">
      <c r="E6438" s="495">
        <v>6254</v>
      </c>
    </row>
    <row r="6439" spans="5:5" ht="25.5">
      <c r="E6439" s="495">
        <v>6255</v>
      </c>
    </row>
    <row r="6440" spans="5:5" ht="25.5">
      <c r="E6440" s="495">
        <v>6256</v>
      </c>
    </row>
    <row r="6441" spans="5:5" ht="25.5">
      <c r="E6441" s="495">
        <v>6257</v>
      </c>
    </row>
    <row r="6442" spans="5:5" ht="25.5">
      <c r="E6442" s="495">
        <v>6258</v>
      </c>
    </row>
    <row r="6443" spans="5:5" ht="25.5">
      <c r="E6443" s="495">
        <v>6259</v>
      </c>
    </row>
    <row r="6444" spans="5:5" ht="25.5">
      <c r="E6444" s="495">
        <v>6260</v>
      </c>
    </row>
    <row r="6445" spans="5:5" ht="25.5">
      <c r="E6445" s="495">
        <v>6261</v>
      </c>
    </row>
    <row r="6446" spans="5:5" ht="25.5">
      <c r="E6446" s="495">
        <v>6262</v>
      </c>
    </row>
    <row r="6447" spans="5:5" ht="25.5">
      <c r="E6447" s="495">
        <v>6263</v>
      </c>
    </row>
    <row r="6448" spans="5:5" ht="25.5">
      <c r="E6448" s="495">
        <v>6264</v>
      </c>
    </row>
    <row r="6449" spans="5:5" ht="25.5">
      <c r="E6449" s="495">
        <v>6265</v>
      </c>
    </row>
    <row r="6450" spans="5:5" ht="25.5">
      <c r="E6450" s="495">
        <v>6266</v>
      </c>
    </row>
    <row r="6451" spans="5:5" ht="25.5">
      <c r="E6451" s="495">
        <v>6267</v>
      </c>
    </row>
    <row r="6452" spans="5:5" ht="25.5">
      <c r="E6452" s="495">
        <v>6268</v>
      </c>
    </row>
    <row r="6453" spans="5:5" ht="25.5">
      <c r="E6453" s="495">
        <v>6269</v>
      </c>
    </row>
    <row r="6454" spans="5:5" ht="25.5">
      <c r="E6454" s="495">
        <v>6270</v>
      </c>
    </row>
    <row r="6455" spans="5:5" ht="25.5">
      <c r="E6455" s="495">
        <v>6271</v>
      </c>
    </row>
    <row r="6456" spans="5:5" ht="25.5">
      <c r="E6456" s="495">
        <v>6272</v>
      </c>
    </row>
    <row r="6457" spans="5:5" ht="25.5">
      <c r="E6457" s="495">
        <v>6273</v>
      </c>
    </row>
    <row r="6458" spans="5:5" ht="25.5">
      <c r="E6458" s="495">
        <v>6274</v>
      </c>
    </row>
    <row r="6459" spans="5:5" ht="25.5">
      <c r="E6459" s="495">
        <v>6275</v>
      </c>
    </row>
    <row r="6460" spans="5:5" ht="25.5">
      <c r="E6460" s="495">
        <v>6276</v>
      </c>
    </row>
    <row r="6461" spans="5:5" ht="25.5">
      <c r="E6461" s="495">
        <v>6277</v>
      </c>
    </row>
    <row r="6462" spans="5:5" ht="25.5">
      <c r="E6462" s="495">
        <v>6278</v>
      </c>
    </row>
    <row r="6463" spans="5:5" ht="25.5">
      <c r="E6463" s="495">
        <v>6279</v>
      </c>
    </row>
    <row r="6464" spans="5:5" ht="25.5">
      <c r="E6464" s="495">
        <v>6280</v>
      </c>
    </row>
    <row r="6465" spans="5:5" ht="25.5">
      <c r="E6465" s="495">
        <v>6281</v>
      </c>
    </row>
    <row r="6466" spans="5:5" ht="25.5">
      <c r="E6466" s="495">
        <v>6282</v>
      </c>
    </row>
    <row r="6467" spans="5:5" ht="25.5">
      <c r="E6467" s="495">
        <v>6283</v>
      </c>
    </row>
    <row r="6468" spans="5:5" ht="25.5">
      <c r="E6468" s="495">
        <v>6284</v>
      </c>
    </row>
    <row r="6469" spans="5:5" ht="25.5">
      <c r="E6469" s="495">
        <v>6285</v>
      </c>
    </row>
    <row r="6470" spans="5:5" ht="25.5">
      <c r="E6470" s="495">
        <v>6286</v>
      </c>
    </row>
    <row r="6471" spans="5:5" ht="25.5">
      <c r="E6471" s="495">
        <v>6287</v>
      </c>
    </row>
    <row r="6472" spans="5:5" ht="25.5">
      <c r="E6472" s="495">
        <v>6288</v>
      </c>
    </row>
    <row r="6473" spans="5:5" ht="25.5">
      <c r="E6473" s="495">
        <v>6289</v>
      </c>
    </row>
    <row r="6474" spans="5:5" ht="25.5">
      <c r="E6474" s="495">
        <v>6290</v>
      </c>
    </row>
    <row r="6475" spans="5:5" ht="25.5">
      <c r="E6475" s="495">
        <v>6291</v>
      </c>
    </row>
    <row r="6476" spans="5:5" ht="25.5">
      <c r="E6476" s="495">
        <v>6292</v>
      </c>
    </row>
    <row r="6477" spans="5:5" ht="25.5">
      <c r="E6477" s="495">
        <v>6293</v>
      </c>
    </row>
    <row r="6478" spans="5:5" ht="25.5">
      <c r="E6478" s="495">
        <v>6294</v>
      </c>
    </row>
    <row r="6479" spans="5:5" ht="25.5">
      <c r="E6479" s="495">
        <v>6295</v>
      </c>
    </row>
    <row r="6480" spans="5:5" ht="25.5">
      <c r="E6480" s="495">
        <v>6296</v>
      </c>
    </row>
    <row r="6481" spans="5:5" ht="25.5">
      <c r="E6481" s="495">
        <v>6297</v>
      </c>
    </row>
    <row r="6482" spans="5:5" ht="25.5">
      <c r="E6482" s="495">
        <v>6298</v>
      </c>
    </row>
    <row r="6483" spans="5:5" ht="25.5">
      <c r="E6483" s="495">
        <v>6299</v>
      </c>
    </row>
    <row r="6484" spans="5:5" ht="25.5">
      <c r="E6484" s="495">
        <v>6300</v>
      </c>
    </row>
    <row r="6485" spans="5:5" ht="25.5">
      <c r="E6485" s="495">
        <v>6301</v>
      </c>
    </row>
    <row r="6486" spans="5:5" ht="25.5">
      <c r="E6486" s="495">
        <v>6302</v>
      </c>
    </row>
    <row r="6487" spans="5:5" ht="25.5">
      <c r="E6487" s="495">
        <v>6303</v>
      </c>
    </row>
    <row r="6488" spans="5:5" ht="25.5">
      <c r="E6488" s="495">
        <v>6304</v>
      </c>
    </row>
    <row r="6489" spans="5:5" ht="25.5">
      <c r="E6489" s="495">
        <v>6305</v>
      </c>
    </row>
    <row r="6490" spans="5:5" ht="25.5">
      <c r="E6490" s="495">
        <v>6306</v>
      </c>
    </row>
    <row r="6491" spans="5:5" ht="25.5">
      <c r="E6491" s="495">
        <v>6307</v>
      </c>
    </row>
    <row r="6492" spans="5:5" ht="25.5">
      <c r="E6492" s="495">
        <v>6308</v>
      </c>
    </row>
    <row r="6493" spans="5:5" ht="25.5">
      <c r="E6493" s="495">
        <v>6309</v>
      </c>
    </row>
    <row r="6494" spans="5:5" ht="25.5">
      <c r="E6494" s="495">
        <v>6310</v>
      </c>
    </row>
    <row r="6495" spans="5:5" ht="25.5">
      <c r="E6495" s="495">
        <v>6311</v>
      </c>
    </row>
    <row r="6496" spans="5:5" ht="25.5">
      <c r="E6496" s="495">
        <v>6312</v>
      </c>
    </row>
    <row r="6497" spans="5:5" ht="25.5">
      <c r="E6497" s="495">
        <v>6313</v>
      </c>
    </row>
    <row r="6498" spans="5:5" ht="25.5">
      <c r="E6498" s="495">
        <v>6314</v>
      </c>
    </row>
    <row r="6499" spans="5:5" ht="25.5">
      <c r="E6499" s="495">
        <v>6315</v>
      </c>
    </row>
    <row r="6500" spans="5:5" ht="25.5">
      <c r="E6500" s="495">
        <v>6316</v>
      </c>
    </row>
    <row r="6501" spans="5:5" ht="25.5">
      <c r="E6501" s="495">
        <v>6317</v>
      </c>
    </row>
    <row r="6502" spans="5:5" ht="25.5">
      <c r="E6502" s="495">
        <v>6318</v>
      </c>
    </row>
    <row r="6503" spans="5:5" ht="25.5">
      <c r="E6503" s="495">
        <v>6319</v>
      </c>
    </row>
    <row r="6504" spans="5:5" ht="25.5">
      <c r="E6504" s="495">
        <v>6320</v>
      </c>
    </row>
    <row r="6505" spans="5:5" ht="25.5">
      <c r="E6505" s="495">
        <v>6321</v>
      </c>
    </row>
    <row r="6506" spans="5:5" ht="25.5">
      <c r="E6506" s="495">
        <v>6322</v>
      </c>
    </row>
    <row r="6507" spans="5:5" ht="25.5">
      <c r="E6507" s="495">
        <v>6323</v>
      </c>
    </row>
    <row r="6508" spans="5:5" ht="25.5">
      <c r="E6508" s="495">
        <v>6324</v>
      </c>
    </row>
    <row r="6509" spans="5:5" ht="25.5">
      <c r="E6509" s="495">
        <v>6325</v>
      </c>
    </row>
    <row r="6510" spans="5:5" ht="25.5">
      <c r="E6510" s="495">
        <v>6326</v>
      </c>
    </row>
    <row r="6511" spans="5:5" ht="25.5">
      <c r="E6511" s="495">
        <v>6327</v>
      </c>
    </row>
    <row r="6512" spans="5:5" ht="25.5">
      <c r="E6512" s="495">
        <v>6328</v>
      </c>
    </row>
    <row r="6513" spans="5:5" ht="25.5">
      <c r="E6513" s="495">
        <v>6329</v>
      </c>
    </row>
    <row r="6514" spans="5:5" ht="25.5">
      <c r="E6514" s="495">
        <v>6330</v>
      </c>
    </row>
    <row r="6515" spans="5:5" ht="25.5">
      <c r="E6515" s="495">
        <v>6331</v>
      </c>
    </row>
    <row r="6516" spans="5:5" ht="25.5">
      <c r="E6516" s="495">
        <v>6332</v>
      </c>
    </row>
    <row r="6517" spans="5:5" ht="25.5">
      <c r="E6517" s="495">
        <v>6333</v>
      </c>
    </row>
    <row r="6518" spans="5:5" ht="25.5">
      <c r="E6518" s="495">
        <v>6334</v>
      </c>
    </row>
    <row r="6519" spans="5:5" ht="25.5">
      <c r="E6519" s="495">
        <v>6335</v>
      </c>
    </row>
    <row r="6520" spans="5:5" ht="25.5">
      <c r="E6520" s="495">
        <v>6336</v>
      </c>
    </row>
    <row r="6521" spans="5:5" ht="25.5">
      <c r="E6521" s="495">
        <v>6337</v>
      </c>
    </row>
    <row r="6522" spans="5:5" ht="25.5">
      <c r="E6522" s="495">
        <v>6338</v>
      </c>
    </row>
    <row r="6523" spans="5:5" ht="25.5">
      <c r="E6523" s="495">
        <v>6339</v>
      </c>
    </row>
    <row r="6524" spans="5:5" ht="25.5">
      <c r="E6524" s="495">
        <v>6340</v>
      </c>
    </row>
    <row r="6525" spans="5:5" ht="25.5">
      <c r="E6525" s="495">
        <v>6341</v>
      </c>
    </row>
    <row r="6526" spans="5:5" ht="25.5">
      <c r="E6526" s="495">
        <v>6342</v>
      </c>
    </row>
    <row r="6527" spans="5:5" ht="25.5">
      <c r="E6527" s="495">
        <v>6343</v>
      </c>
    </row>
    <row r="6528" spans="5:5" ht="25.5">
      <c r="E6528" s="495">
        <v>6344</v>
      </c>
    </row>
    <row r="6529" spans="5:5" ht="25.5">
      <c r="E6529" s="495">
        <v>6345</v>
      </c>
    </row>
    <row r="6530" spans="5:5" ht="25.5">
      <c r="E6530" s="495">
        <v>6346</v>
      </c>
    </row>
    <row r="6531" spans="5:5" ht="25.5">
      <c r="E6531" s="495">
        <v>6347</v>
      </c>
    </row>
    <row r="6532" spans="5:5" ht="25.5">
      <c r="E6532" s="495">
        <v>6348</v>
      </c>
    </row>
    <row r="6533" spans="5:5" ht="25.5">
      <c r="E6533" s="495">
        <v>6349</v>
      </c>
    </row>
    <row r="6534" spans="5:5" ht="25.5">
      <c r="E6534" s="495">
        <v>6350</v>
      </c>
    </row>
    <row r="6535" spans="5:5" ht="25.5">
      <c r="E6535" s="495">
        <v>6351</v>
      </c>
    </row>
    <row r="6536" spans="5:5" ht="25.5">
      <c r="E6536" s="495">
        <v>6352</v>
      </c>
    </row>
    <row r="6537" spans="5:5" ht="25.5">
      <c r="E6537" s="495">
        <v>6353</v>
      </c>
    </row>
    <row r="6538" spans="5:5" ht="25.5">
      <c r="E6538" s="495">
        <v>6354</v>
      </c>
    </row>
    <row r="6539" spans="5:5" ht="25.5">
      <c r="E6539" s="495">
        <v>6355</v>
      </c>
    </row>
    <row r="6540" spans="5:5" ht="25.5">
      <c r="E6540" s="495">
        <v>6356</v>
      </c>
    </row>
    <row r="6541" spans="5:5" ht="25.5">
      <c r="E6541" s="495">
        <v>6357</v>
      </c>
    </row>
    <row r="6542" spans="5:5" ht="25.5">
      <c r="E6542" s="495">
        <v>6358</v>
      </c>
    </row>
    <row r="6543" spans="5:5" ht="25.5">
      <c r="E6543" s="495">
        <v>6359</v>
      </c>
    </row>
    <row r="6544" spans="5:5" ht="25.5">
      <c r="E6544" s="495">
        <v>6360</v>
      </c>
    </row>
    <row r="6545" spans="5:5" ht="25.5">
      <c r="E6545" s="495">
        <v>6361</v>
      </c>
    </row>
    <row r="6546" spans="5:5" ht="25.5">
      <c r="E6546" s="495">
        <v>6362</v>
      </c>
    </row>
    <row r="6547" spans="5:5" ht="25.5">
      <c r="E6547" s="495">
        <v>6363</v>
      </c>
    </row>
    <row r="6548" spans="5:5" ht="25.5">
      <c r="E6548" s="495">
        <v>6364</v>
      </c>
    </row>
    <row r="6549" spans="5:5" ht="25.5">
      <c r="E6549" s="495">
        <v>6365</v>
      </c>
    </row>
    <row r="6550" spans="5:5" ht="25.5">
      <c r="E6550" s="495">
        <v>6366</v>
      </c>
    </row>
    <row r="6551" spans="5:5" ht="25.5">
      <c r="E6551" s="495">
        <v>6367</v>
      </c>
    </row>
    <row r="6552" spans="5:5" ht="25.5">
      <c r="E6552" s="495">
        <v>6368</v>
      </c>
    </row>
    <row r="6553" spans="5:5" ht="25.5">
      <c r="E6553" s="495">
        <v>6369</v>
      </c>
    </row>
    <row r="6554" spans="5:5" ht="25.5">
      <c r="E6554" s="495">
        <v>6370</v>
      </c>
    </row>
    <row r="6555" spans="5:5" ht="25.5">
      <c r="E6555" s="495">
        <v>6371</v>
      </c>
    </row>
    <row r="6556" spans="5:5" ht="25.5">
      <c r="E6556" s="495">
        <v>6372</v>
      </c>
    </row>
    <row r="6557" spans="5:5" ht="25.5">
      <c r="E6557" s="495">
        <v>6373</v>
      </c>
    </row>
    <row r="6558" spans="5:5" ht="25.5">
      <c r="E6558" s="495">
        <v>6374</v>
      </c>
    </row>
    <row r="6559" spans="5:5" ht="25.5">
      <c r="E6559" s="495">
        <v>6375</v>
      </c>
    </row>
    <row r="6560" spans="5:5" ht="25.5">
      <c r="E6560" s="495">
        <v>6376</v>
      </c>
    </row>
    <row r="6561" spans="5:5" ht="25.5">
      <c r="E6561" s="495">
        <v>6377</v>
      </c>
    </row>
    <row r="6562" spans="5:5" ht="25.5">
      <c r="E6562" s="495">
        <v>6378</v>
      </c>
    </row>
    <row r="6563" spans="5:5" ht="25.5">
      <c r="E6563" s="495">
        <v>6379</v>
      </c>
    </row>
    <row r="6564" spans="5:5" ht="25.5">
      <c r="E6564" s="495">
        <v>6380</v>
      </c>
    </row>
    <row r="6565" spans="5:5" ht="25.5">
      <c r="E6565" s="495">
        <v>6381</v>
      </c>
    </row>
    <row r="6566" spans="5:5" ht="25.5">
      <c r="E6566" s="495">
        <v>6382</v>
      </c>
    </row>
    <row r="6567" spans="5:5" ht="25.5">
      <c r="E6567" s="495">
        <v>6383</v>
      </c>
    </row>
    <row r="6568" spans="5:5" ht="25.5">
      <c r="E6568" s="495">
        <v>6384</v>
      </c>
    </row>
    <row r="6569" spans="5:5" ht="25.5">
      <c r="E6569" s="495">
        <v>6385</v>
      </c>
    </row>
    <row r="6570" spans="5:5" ht="25.5">
      <c r="E6570" s="495">
        <v>6386</v>
      </c>
    </row>
    <row r="6571" spans="5:5" ht="25.5">
      <c r="E6571" s="495">
        <v>6387</v>
      </c>
    </row>
    <row r="6572" spans="5:5" ht="25.5">
      <c r="E6572" s="495">
        <v>6388</v>
      </c>
    </row>
    <row r="6573" spans="5:5" ht="25.5">
      <c r="E6573" s="495">
        <v>6389</v>
      </c>
    </row>
    <row r="6574" spans="5:5" ht="25.5">
      <c r="E6574" s="495">
        <v>6390</v>
      </c>
    </row>
    <row r="6575" spans="5:5" ht="25.5">
      <c r="E6575" s="495">
        <v>6391</v>
      </c>
    </row>
    <row r="6576" spans="5:5" ht="25.5">
      <c r="E6576" s="495">
        <v>6392</v>
      </c>
    </row>
    <row r="6577" spans="5:5" ht="25.5">
      <c r="E6577" s="495">
        <v>6393</v>
      </c>
    </row>
    <row r="6578" spans="5:5" ht="25.5">
      <c r="E6578" s="495">
        <v>6394</v>
      </c>
    </row>
    <row r="6579" spans="5:5" ht="25.5">
      <c r="E6579" s="495">
        <v>6395</v>
      </c>
    </row>
    <row r="6580" spans="5:5" ht="25.5">
      <c r="E6580" s="495">
        <v>6396</v>
      </c>
    </row>
    <row r="6581" spans="5:5" ht="25.5">
      <c r="E6581" s="495">
        <v>6397</v>
      </c>
    </row>
    <row r="6582" spans="5:5" ht="25.5">
      <c r="E6582" s="495">
        <v>6398</v>
      </c>
    </row>
    <row r="6583" spans="5:5" ht="25.5">
      <c r="E6583" s="495">
        <v>6399</v>
      </c>
    </row>
    <row r="6584" spans="5:5" ht="25.5">
      <c r="E6584" s="495">
        <v>6400</v>
      </c>
    </row>
    <row r="6585" spans="5:5" ht="25.5">
      <c r="E6585" s="495">
        <v>6401</v>
      </c>
    </row>
    <row r="6586" spans="5:5" ht="25.5">
      <c r="E6586" s="495">
        <v>6402</v>
      </c>
    </row>
    <row r="6587" spans="5:5" ht="25.5">
      <c r="E6587" s="495">
        <v>6403</v>
      </c>
    </row>
    <row r="6588" spans="5:5" ht="25.5">
      <c r="E6588" s="495">
        <v>6404</v>
      </c>
    </row>
    <row r="6589" spans="5:5" ht="25.5">
      <c r="E6589" s="495">
        <v>6405</v>
      </c>
    </row>
    <row r="6590" spans="5:5" ht="25.5">
      <c r="E6590" s="495">
        <v>6406</v>
      </c>
    </row>
    <row r="6591" spans="5:5" ht="25.5">
      <c r="E6591" s="495">
        <v>6407</v>
      </c>
    </row>
    <row r="6592" spans="5:5" ht="25.5">
      <c r="E6592" s="495">
        <v>6408</v>
      </c>
    </row>
    <row r="6593" spans="5:5" ht="25.5">
      <c r="E6593" s="495">
        <v>6409</v>
      </c>
    </row>
    <row r="6594" spans="5:5" ht="25.5">
      <c r="E6594" s="495">
        <v>6410</v>
      </c>
    </row>
    <row r="6595" spans="5:5" ht="25.5">
      <c r="E6595" s="495">
        <v>6411</v>
      </c>
    </row>
    <row r="6596" spans="5:5" ht="25.5">
      <c r="E6596" s="495">
        <v>6412</v>
      </c>
    </row>
    <row r="6597" spans="5:5" ht="25.5">
      <c r="E6597" s="495">
        <v>6413</v>
      </c>
    </row>
    <row r="6598" spans="5:5" ht="25.5">
      <c r="E6598" s="495">
        <v>6414</v>
      </c>
    </row>
    <row r="6599" spans="5:5" ht="25.5">
      <c r="E6599" s="495">
        <v>6415</v>
      </c>
    </row>
    <row r="6600" spans="5:5" ht="25.5">
      <c r="E6600" s="495">
        <v>6416</v>
      </c>
    </row>
    <row r="6601" spans="5:5" ht="25.5">
      <c r="E6601" s="495">
        <v>6417</v>
      </c>
    </row>
    <row r="6602" spans="5:5" ht="25.5">
      <c r="E6602" s="495">
        <v>6418</v>
      </c>
    </row>
    <row r="6603" spans="5:5" ht="25.5">
      <c r="E6603" s="495">
        <v>6419</v>
      </c>
    </row>
    <row r="6604" spans="5:5" ht="25.5">
      <c r="E6604" s="495">
        <v>6420</v>
      </c>
    </row>
    <row r="6605" spans="5:5" ht="25.5">
      <c r="E6605" s="495">
        <v>6421</v>
      </c>
    </row>
    <row r="6606" spans="5:5" ht="25.5">
      <c r="E6606" s="495">
        <v>6422</v>
      </c>
    </row>
    <row r="6607" spans="5:5" ht="25.5">
      <c r="E6607" s="495">
        <v>6423</v>
      </c>
    </row>
    <row r="6608" spans="5:5" ht="25.5">
      <c r="E6608" s="495">
        <v>6424</v>
      </c>
    </row>
    <row r="6609" spans="5:5" ht="25.5">
      <c r="E6609" s="495">
        <v>6425</v>
      </c>
    </row>
    <row r="6610" spans="5:5" ht="25.5">
      <c r="E6610" s="495">
        <v>6426</v>
      </c>
    </row>
    <row r="6611" spans="5:5" ht="25.5">
      <c r="E6611" s="495">
        <v>6427</v>
      </c>
    </row>
    <row r="6612" spans="5:5" ht="25.5">
      <c r="E6612" s="495">
        <v>6428</v>
      </c>
    </row>
    <row r="6613" spans="5:5" ht="25.5">
      <c r="E6613" s="495">
        <v>6429</v>
      </c>
    </row>
    <row r="6614" spans="5:5" ht="25.5">
      <c r="E6614" s="495">
        <v>6430</v>
      </c>
    </row>
    <row r="6615" spans="5:5" ht="25.5">
      <c r="E6615" s="495">
        <v>6431</v>
      </c>
    </row>
    <row r="6616" spans="5:5" ht="25.5">
      <c r="E6616" s="495">
        <v>6432</v>
      </c>
    </row>
    <row r="6617" spans="5:5" ht="25.5">
      <c r="E6617" s="495">
        <v>6433</v>
      </c>
    </row>
    <row r="6618" spans="5:5" ht="25.5">
      <c r="E6618" s="495">
        <v>6434</v>
      </c>
    </row>
    <row r="6619" spans="5:5" ht="25.5">
      <c r="E6619" s="495">
        <v>6435</v>
      </c>
    </row>
    <row r="6620" spans="5:5" ht="25.5">
      <c r="E6620" s="495">
        <v>6436</v>
      </c>
    </row>
    <row r="6621" spans="5:5" ht="25.5">
      <c r="E6621" s="495">
        <v>6437</v>
      </c>
    </row>
    <row r="6622" spans="5:5" ht="25.5">
      <c r="E6622" s="495">
        <v>6438</v>
      </c>
    </row>
    <row r="6623" spans="5:5" ht="25.5">
      <c r="E6623" s="495">
        <v>6439</v>
      </c>
    </row>
    <row r="6624" spans="5:5" ht="25.5">
      <c r="E6624" s="495">
        <v>6440</v>
      </c>
    </row>
    <row r="6625" spans="5:5" ht="25.5">
      <c r="E6625" s="495">
        <v>6441</v>
      </c>
    </row>
    <row r="6626" spans="5:5" ht="25.5">
      <c r="E6626" s="495">
        <v>6442</v>
      </c>
    </row>
    <row r="6627" spans="5:5" ht="25.5">
      <c r="E6627" s="495">
        <v>6443</v>
      </c>
    </row>
    <row r="6628" spans="5:5" ht="25.5">
      <c r="E6628" s="495">
        <v>6444</v>
      </c>
    </row>
    <row r="6629" spans="5:5" ht="25.5">
      <c r="E6629" s="495">
        <v>6445</v>
      </c>
    </row>
    <row r="6630" spans="5:5" ht="25.5">
      <c r="E6630" s="495">
        <v>6446</v>
      </c>
    </row>
    <row r="6631" spans="5:5" ht="25.5">
      <c r="E6631" s="495">
        <v>6447</v>
      </c>
    </row>
    <row r="6632" spans="5:5" ht="25.5">
      <c r="E6632" s="495">
        <v>6448</v>
      </c>
    </row>
    <row r="6633" spans="5:5" ht="25.5">
      <c r="E6633" s="495">
        <v>6449</v>
      </c>
    </row>
    <row r="6634" spans="5:5" ht="25.5">
      <c r="E6634" s="495">
        <v>6450</v>
      </c>
    </row>
    <row r="6635" spans="5:5" ht="25.5">
      <c r="E6635" s="495">
        <v>6451</v>
      </c>
    </row>
    <row r="6636" spans="5:5" ht="25.5">
      <c r="E6636" s="495">
        <v>6452</v>
      </c>
    </row>
    <row r="6637" spans="5:5" ht="25.5">
      <c r="E6637" s="495">
        <v>6453</v>
      </c>
    </row>
    <row r="6638" spans="5:5" ht="25.5">
      <c r="E6638" s="495">
        <v>6454</v>
      </c>
    </row>
    <row r="6639" spans="5:5" ht="25.5">
      <c r="E6639" s="495">
        <v>6455</v>
      </c>
    </row>
    <row r="6640" spans="5:5" ht="25.5">
      <c r="E6640" s="495">
        <v>6456</v>
      </c>
    </row>
    <row r="6641" spans="5:5" ht="25.5">
      <c r="E6641" s="495">
        <v>6457</v>
      </c>
    </row>
    <row r="6642" spans="5:5" ht="25.5">
      <c r="E6642" s="495">
        <v>6458</v>
      </c>
    </row>
    <row r="6643" spans="5:5" ht="25.5">
      <c r="E6643" s="495">
        <v>6459</v>
      </c>
    </row>
    <row r="6644" spans="5:5" ht="25.5">
      <c r="E6644" s="495">
        <v>6460</v>
      </c>
    </row>
    <row r="6645" spans="5:5" ht="25.5">
      <c r="E6645" s="495">
        <v>6461</v>
      </c>
    </row>
    <row r="6646" spans="5:5" ht="25.5">
      <c r="E6646" s="495">
        <v>6462</v>
      </c>
    </row>
    <row r="6647" spans="5:5" ht="25.5">
      <c r="E6647" s="495">
        <v>6463</v>
      </c>
    </row>
    <row r="6648" spans="5:5" ht="25.5">
      <c r="E6648" s="495">
        <v>6464</v>
      </c>
    </row>
    <row r="6649" spans="5:5" ht="25.5">
      <c r="E6649" s="495">
        <v>6465</v>
      </c>
    </row>
    <row r="6650" spans="5:5" ht="25.5">
      <c r="E6650" s="495">
        <v>6466</v>
      </c>
    </row>
    <row r="6651" spans="5:5" ht="25.5">
      <c r="E6651" s="495">
        <v>6467</v>
      </c>
    </row>
    <row r="6652" spans="5:5" ht="25.5">
      <c r="E6652" s="495">
        <v>6468</v>
      </c>
    </row>
    <row r="6653" spans="5:5" ht="25.5">
      <c r="E6653" s="495">
        <v>6469</v>
      </c>
    </row>
    <row r="6654" spans="5:5" ht="25.5">
      <c r="E6654" s="495">
        <v>6470</v>
      </c>
    </row>
    <row r="6655" spans="5:5" ht="25.5">
      <c r="E6655" s="495">
        <v>6471</v>
      </c>
    </row>
    <row r="6656" spans="5:5" ht="25.5">
      <c r="E6656" s="495">
        <v>6472</v>
      </c>
    </row>
    <row r="6657" spans="5:5" ht="25.5">
      <c r="E6657" s="495">
        <v>6473</v>
      </c>
    </row>
    <row r="6658" spans="5:5" ht="25.5">
      <c r="E6658" s="495">
        <v>6474</v>
      </c>
    </row>
    <row r="6659" spans="5:5" ht="25.5">
      <c r="E6659" s="495">
        <v>6475</v>
      </c>
    </row>
    <row r="6660" spans="5:5" ht="25.5">
      <c r="E6660" s="495">
        <v>6476</v>
      </c>
    </row>
    <row r="6661" spans="5:5" ht="25.5">
      <c r="E6661" s="495">
        <v>6477</v>
      </c>
    </row>
    <row r="6662" spans="5:5" ht="25.5">
      <c r="E6662" s="495">
        <v>6478</v>
      </c>
    </row>
    <row r="6663" spans="5:5" ht="25.5">
      <c r="E6663" s="495">
        <v>6479</v>
      </c>
    </row>
    <row r="6664" spans="5:5" ht="25.5">
      <c r="E6664" s="495">
        <v>6480</v>
      </c>
    </row>
    <row r="6665" spans="5:5" ht="25.5">
      <c r="E6665" s="495">
        <v>6481</v>
      </c>
    </row>
    <row r="6666" spans="5:5" ht="25.5">
      <c r="E6666" s="495">
        <v>6482</v>
      </c>
    </row>
    <row r="6667" spans="5:5" ht="25.5">
      <c r="E6667" s="495">
        <v>6483</v>
      </c>
    </row>
    <row r="6668" spans="5:5" ht="25.5">
      <c r="E6668" s="495">
        <v>6484</v>
      </c>
    </row>
    <row r="6669" spans="5:5" ht="25.5">
      <c r="E6669" s="495">
        <v>6485</v>
      </c>
    </row>
    <row r="6670" spans="5:5" ht="25.5">
      <c r="E6670" s="495">
        <v>6486</v>
      </c>
    </row>
    <row r="6671" spans="5:5" ht="25.5">
      <c r="E6671" s="495">
        <v>6487</v>
      </c>
    </row>
    <row r="6672" spans="5:5" ht="25.5">
      <c r="E6672" s="495">
        <v>6488</v>
      </c>
    </row>
    <row r="6673" spans="5:5" ht="25.5">
      <c r="E6673" s="495">
        <v>6489</v>
      </c>
    </row>
    <row r="6674" spans="5:5" ht="25.5">
      <c r="E6674" s="495">
        <v>6490</v>
      </c>
    </row>
    <row r="6675" spans="5:5" ht="25.5">
      <c r="E6675" s="495">
        <v>6491</v>
      </c>
    </row>
    <row r="6676" spans="5:5" ht="25.5">
      <c r="E6676" s="495">
        <v>6492</v>
      </c>
    </row>
    <row r="6677" spans="5:5" ht="25.5">
      <c r="E6677" s="495">
        <v>6493</v>
      </c>
    </row>
    <row r="6678" spans="5:5" ht="25.5">
      <c r="E6678" s="495">
        <v>6494</v>
      </c>
    </row>
    <row r="6679" spans="5:5" ht="25.5">
      <c r="E6679" s="495">
        <v>6495</v>
      </c>
    </row>
    <row r="6680" spans="5:5" ht="25.5">
      <c r="E6680" s="495">
        <v>6496</v>
      </c>
    </row>
    <row r="6681" spans="5:5" ht="25.5">
      <c r="E6681" s="495">
        <v>6497</v>
      </c>
    </row>
    <row r="6682" spans="5:5" ht="25.5">
      <c r="E6682" s="495">
        <v>6498</v>
      </c>
    </row>
    <row r="6683" spans="5:5" ht="25.5">
      <c r="E6683" s="495">
        <v>6499</v>
      </c>
    </row>
    <row r="6684" spans="5:5" ht="25.5">
      <c r="E6684" s="495">
        <v>6500</v>
      </c>
    </row>
    <row r="6685" spans="5:5" ht="25.5">
      <c r="E6685" s="495">
        <v>6501</v>
      </c>
    </row>
    <row r="6686" spans="5:5" ht="25.5">
      <c r="E6686" s="495">
        <v>6502</v>
      </c>
    </row>
    <row r="6687" spans="5:5" ht="25.5">
      <c r="E6687" s="495">
        <v>6503</v>
      </c>
    </row>
    <row r="6688" spans="5:5" ht="25.5">
      <c r="E6688" s="495">
        <v>6504</v>
      </c>
    </row>
    <row r="6689" spans="5:5" ht="25.5">
      <c r="E6689" s="495">
        <v>6505</v>
      </c>
    </row>
    <row r="6690" spans="5:5" ht="25.5">
      <c r="E6690" s="495">
        <v>6506</v>
      </c>
    </row>
    <row r="6691" spans="5:5" ht="25.5">
      <c r="E6691" s="495">
        <v>6507</v>
      </c>
    </row>
    <row r="6692" spans="5:5" ht="25.5">
      <c r="E6692" s="495">
        <v>6508</v>
      </c>
    </row>
    <row r="6693" spans="5:5" ht="25.5">
      <c r="E6693" s="495">
        <v>6509</v>
      </c>
    </row>
    <row r="6694" spans="5:5" ht="25.5">
      <c r="E6694" s="495">
        <v>6510</v>
      </c>
    </row>
    <row r="6695" spans="5:5" ht="25.5">
      <c r="E6695" s="495">
        <v>6511</v>
      </c>
    </row>
    <row r="6696" spans="5:5" ht="25.5">
      <c r="E6696" s="495">
        <v>6512</v>
      </c>
    </row>
    <row r="6697" spans="5:5" ht="25.5">
      <c r="E6697" s="495">
        <v>6513</v>
      </c>
    </row>
    <row r="6698" spans="5:5" ht="25.5">
      <c r="E6698" s="495">
        <v>6514</v>
      </c>
    </row>
    <row r="6699" spans="5:5" ht="25.5">
      <c r="E6699" s="495">
        <v>6515</v>
      </c>
    </row>
    <row r="6700" spans="5:5" ht="25.5">
      <c r="E6700" s="495">
        <v>6516</v>
      </c>
    </row>
    <row r="6701" spans="5:5" ht="25.5">
      <c r="E6701" s="495">
        <v>6517</v>
      </c>
    </row>
    <row r="6702" spans="5:5" ht="25.5">
      <c r="E6702" s="495">
        <v>6518</v>
      </c>
    </row>
    <row r="6703" spans="5:5" ht="25.5">
      <c r="E6703" s="495">
        <v>6519</v>
      </c>
    </row>
    <row r="6704" spans="5:5" ht="25.5">
      <c r="E6704" s="495">
        <v>6520</v>
      </c>
    </row>
    <row r="6705" spans="5:5" ht="25.5">
      <c r="E6705" s="495">
        <v>6521</v>
      </c>
    </row>
    <row r="6706" spans="5:5" ht="25.5">
      <c r="E6706" s="495">
        <v>6522</v>
      </c>
    </row>
    <row r="6707" spans="5:5" ht="25.5">
      <c r="E6707" s="495">
        <v>6523</v>
      </c>
    </row>
    <row r="6708" spans="5:5" ht="25.5">
      <c r="E6708" s="495">
        <v>6524</v>
      </c>
    </row>
    <row r="6709" spans="5:5" ht="25.5">
      <c r="E6709" s="495">
        <v>6525</v>
      </c>
    </row>
    <row r="6710" spans="5:5" ht="25.5">
      <c r="E6710" s="495">
        <v>6526</v>
      </c>
    </row>
    <row r="6711" spans="5:5" ht="25.5">
      <c r="E6711" s="495">
        <v>6527</v>
      </c>
    </row>
    <row r="6712" spans="5:5" ht="25.5">
      <c r="E6712" s="495">
        <v>6528</v>
      </c>
    </row>
    <row r="6713" spans="5:5" ht="25.5">
      <c r="E6713" s="495">
        <v>6529</v>
      </c>
    </row>
    <row r="6714" spans="5:5" ht="25.5">
      <c r="E6714" s="495">
        <v>6530</v>
      </c>
    </row>
    <row r="6715" spans="5:5" ht="25.5">
      <c r="E6715" s="495">
        <v>6531</v>
      </c>
    </row>
    <row r="6716" spans="5:5" ht="25.5">
      <c r="E6716" s="495">
        <v>6532</v>
      </c>
    </row>
    <row r="6717" spans="5:5" ht="25.5">
      <c r="E6717" s="495">
        <v>6533</v>
      </c>
    </row>
    <row r="6718" spans="5:5" ht="25.5">
      <c r="E6718" s="495">
        <v>6534</v>
      </c>
    </row>
    <row r="6719" spans="5:5" ht="25.5">
      <c r="E6719" s="495">
        <v>6535</v>
      </c>
    </row>
    <row r="6720" spans="5:5" ht="25.5">
      <c r="E6720" s="495">
        <v>6536</v>
      </c>
    </row>
    <row r="6721" spans="5:5" ht="25.5">
      <c r="E6721" s="495">
        <v>6537</v>
      </c>
    </row>
    <row r="6722" spans="5:5" ht="25.5">
      <c r="E6722" s="495">
        <v>6538</v>
      </c>
    </row>
    <row r="6723" spans="5:5" ht="25.5">
      <c r="E6723" s="495">
        <v>6539</v>
      </c>
    </row>
    <row r="6724" spans="5:5" ht="25.5">
      <c r="E6724" s="495">
        <v>6540</v>
      </c>
    </row>
    <row r="6725" spans="5:5" ht="25.5">
      <c r="E6725" s="495">
        <v>6541</v>
      </c>
    </row>
    <row r="6726" spans="5:5" ht="25.5">
      <c r="E6726" s="495">
        <v>6542</v>
      </c>
    </row>
    <row r="6727" spans="5:5" ht="25.5">
      <c r="E6727" s="495">
        <v>6543</v>
      </c>
    </row>
    <row r="6728" spans="5:5" ht="25.5">
      <c r="E6728" s="495">
        <v>6544</v>
      </c>
    </row>
    <row r="6729" spans="5:5" ht="25.5">
      <c r="E6729" s="495">
        <v>6545</v>
      </c>
    </row>
    <row r="6730" spans="5:5" ht="25.5">
      <c r="E6730" s="495">
        <v>6546</v>
      </c>
    </row>
    <row r="6731" spans="5:5" ht="25.5">
      <c r="E6731" s="495">
        <v>6547</v>
      </c>
    </row>
    <row r="6732" spans="5:5" ht="25.5">
      <c r="E6732" s="495">
        <v>6548</v>
      </c>
    </row>
    <row r="6733" spans="5:5" ht="25.5">
      <c r="E6733" s="495">
        <v>6549</v>
      </c>
    </row>
    <row r="6734" spans="5:5" ht="25.5">
      <c r="E6734" s="495">
        <v>6550</v>
      </c>
    </row>
    <row r="6735" spans="5:5" ht="25.5">
      <c r="E6735" s="495">
        <v>6551</v>
      </c>
    </row>
    <row r="6736" spans="5:5" ht="25.5">
      <c r="E6736" s="495">
        <v>6552</v>
      </c>
    </row>
    <row r="6737" spans="5:5" ht="25.5">
      <c r="E6737" s="495">
        <v>6553</v>
      </c>
    </row>
    <row r="6738" spans="5:5" ht="25.5">
      <c r="E6738" s="495">
        <v>6554</v>
      </c>
    </row>
    <row r="6739" spans="5:5" ht="25.5">
      <c r="E6739" s="495">
        <v>6555</v>
      </c>
    </row>
    <row r="6740" spans="5:5" ht="25.5">
      <c r="E6740" s="495">
        <v>6556</v>
      </c>
    </row>
    <row r="6741" spans="5:5" ht="25.5">
      <c r="E6741" s="495">
        <v>6557</v>
      </c>
    </row>
    <row r="6742" spans="5:5" ht="25.5">
      <c r="E6742" s="495">
        <v>6558</v>
      </c>
    </row>
    <row r="6743" spans="5:5" ht="25.5">
      <c r="E6743" s="495">
        <v>6559</v>
      </c>
    </row>
    <row r="6744" spans="5:5" ht="25.5">
      <c r="E6744" s="495">
        <v>6560</v>
      </c>
    </row>
    <row r="6745" spans="5:5" ht="25.5">
      <c r="E6745" s="495">
        <v>6561</v>
      </c>
    </row>
    <row r="6746" spans="5:5" ht="25.5">
      <c r="E6746" s="495">
        <v>6562</v>
      </c>
    </row>
    <row r="6747" spans="5:5" ht="25.5">
      <c r="E6747" s="495">
        <v>6563</v>
      </c>
    </row>
    <row r="6748" spans="5:5" ht="25.5">
      <c r="E6748" s="495">
        <v>6564</v>
      </c>
    </row>
    <row r="6749" spans="5:5" ht="25.5">
      <c r="E6749" s="495">
        <v>6565</v>
      </c>
    </row>
    <row r="6750" spans="5:5" ht="25.5">
      <c r="E6750" s="495">
        <v>6566</v>
      </c>
    </row>
    <row r="6751" spans="5:5" ht="25.5">
      <c r="E6751" s="495">
        <v>6567</v>
      </c>
    </row>
    <row r="6752" spans="5:5" ht="25.5">
      <c r="E6752" s="495">
        <v>6568</v>
      </c>
    </row>
    <row r="6753" spans="5:5" ht="25.5">
      <c r="E6753" s="495">
        <v>6569</v>
      </c>
    </row>
    <row r="6754" spans="5:5" ht="25.5">
      <c r="E6754" s="495">
        <v>6570</v>
      </c>
    </row>
    <row r="6755" spans="5:5" ht="25.5">
      <c r="E6755" s="495">
        <v>6571</v>
      </c>
    </row>
    <row r="6756" spans="5:5" ht="25.5">
      <c r="E6756" s="495">
        <v>6572</v>
      </c>
    </row>
    <row r="6757" spans="5:5" ht="25.5">
      <c r="E6757" s="495">
        <v>6573</v>
      </c>
    </row>
    <row r="6758" spans="5:5" ht="25.5">
      <c r="E6758" s="495">
        <v>6574</v>
      </c>
    </row>
    <row r="6759" spans="5:5" ht="25.5">
      <c r="E6759" s="495">
        <v>6575</v>
      </c>
    </row>
    <row r="6760" spans="5:5" ht="25.5">
      <c r="E6760" s="495">
        <v>6576</v>
      </c>
    </row>
    <row r="6761" spans="5:5" ht="25.5">
      <c r="E6761" s="495">
        <v>6577</v>
      </c>
    </row>
    <row r="6762" spans="5:5" ht="25.5">
      <c r="E6762" s="495">
        <v>6578</v>
      </c>
    </row>
    <row r="6763" spans="5:5" ht="25.5">
      <c r="E6763" s="495">
        <v>6579</v>
      </c>
    </row>
    <row r="6764" spans="5:5" ht="25.5">
      <c r="E6764" s="495">
        <v>6580</v>
      </c>
    </row>
    <row r="6765" spans="5:5" ht="25.5">
      <c r="E6765" s="495">
        <v>6581</v>
      </c>
    </row>
    <row r="6766" spans="5:5" ht="25.5">
      <c r="E6766" s="495">
        <v>6582</v>
      </c>
    </row>
    <row r="6767" spans="5:5" ht="25.5">
      <c r="E6767" s="495">
        <v>6583</v>
      </c>
    </row>
    <row r="6768" spans="5:5" ht="25.5">
      <c r="E6768" s="495">
        <v>6584</v>
      </c>
    </row>
    <row r="6769" spans="5:5" ht="25.5">
      <c r="E6769" s="495">
        <v>6585</v>
      </c>
    </row>
    <row r="6770" spans="5:5" ht="25.5">
      <c r="E6770" s="495">
        <v>6586</v>
      </c>
    </row>
    <row r="6771" spans="5:5" ht="25.5">
      <c r="E6771" s="495">
        <v>6587</v>
      </c>
    </row>
    <row r="6772" spans="5:5" ht="25.5">
      <c r="E6772" s="495">
        <v>6588</v>
      </c>
    </row>
    <row r="6773" spans="5:5" ht="25.5">
      <c r="E6773" s="495">
        <v>6589</v>
      </c>
    </row>
    <row r="6774" spans="5:5" ht="25.5">
      <c r="E6774" s="495">
        <v>6590</v>
      </c>
    </row>
    <row r="6775" spans="5:5" ht="25.5">
      <c r="E6775" s="495">
        <v>6591</v>
      </c>
    </row>
    <row r="6776" spans="5:5" ht="25.5">
      <c r="E6776" s="495">
        <v>6592</v>
      </c>
    </row>
    <row r="6777" spans="5:5" ht="25.5">
      <c r="E6777" s="495">
        <v>6593</v>
      </c>
    </row>
    <row r="6778" spans="5:5" ht="25.5">
      <c r="E6778" s="495">
        <v>6594</v>
      </c>
    </row>
    <row r="6779" spans="5:5" ht="25.5">
      <c r="E6779" s="495">
        <v>6595</v>
      </c>
    </row>
    <row r="6780" spans="5:5" ht="25.5">
      <c r="E6780" s="495">
        <v>6596</v>
      </c>
    </row>
    <row r="6781" spans="5:5" ht="25.5">
      <c r="E6781" s="495">
        <v>6597</v>
      </c>
    </row>
    <row r="6782" spans="5:5" ht="25.5">
      <c r="E6782" s="495">
        <v>6598</v>
      </c>
    </row>
    <row r="6783" spans="5:5" ht="25.5">
      <c r="E6783" s="495">
        <v>6599</v>
      </c>
    </row>
    <row r="6784" spans="5:5" ht="25.5">
      <c r="E6784" s="495">
        <v>6600</v>
      </c>
    </row>
    <row r="6785" spans="5:5" ht="25.5">
      <c r="E6785" s="495">
        <v>6601</v>
      </c>
    </row>
    <row r="6786" spans="5:5" ht="25.5">
      <c r="E6786" s="495">
        <v>6602</v>
      </c>
    </row>
    <row r="6787" spans="5:5" ht="25.5">
      <c r="E6787" s="495">
        <v>6603</v>
      </c>
    </row>
    <row r="6788" spans="5:5" ht="25.5">
      <c r="E6788" s="495">
        <v>6604</v>
      </c>
    </row>
    <row r="6789" spans="5:5" ht="25.5">
      <c r="E6789" s="495">
        <v>6605</v>
      </c>
    </row>
    <row r="6790" spans="5:5" ht="25.5">
      <c r="E6790" s="495">
        <v>6606</v>
      </c>
    </row>
    <row r="6791" spans="5:5" ht="25.5">
      <c r="E6791" s="495">
        <v>6607</v>
      </c>
    </row>
    <row r="6792" spans="5:5" ht="25.5">
      <c r="E6792" s="495">
        <v>6608</v>
      </c>
    </row>
    <row r="6793" spans="5:5" ht="25.5">
      <c r="E6793" s="495">
        <v>6609</v>
      </c>
    </row>
    <row r="6794" spans="5:5" ht="25.5">
      <c r="E6794" s="495">
        <v>6610</v>
      </c>
    </row>
    <row r="6795" spans="5:5" ht="25.5">
      <c r="E6795" s="495">
        <v>6611</v>
      </c>
    </row>
    <row r="6796" spans="5:5" ht="25.5">
      <c r="E6796" s="495">
        <v>6612</v>
      </c>
    </row>
    <row r="6797" spans="5:5" ht="25.5">
      <c r="E6797" s="495">
        <v>6613</v>
      </c>
    </row>
    <row r="6798" spans="5:5" ht="25.5">
      <c r="E6798" s="495">
        <v>6614</v>
      </c>
    </row>
    <row r="6799" spans="5:5" ht="25.5">
      <c r="E6799" s="495">
        <v>6615</v>
      </c>
    </row>
    <row r="6800" spans="5:5" ht="25.5">
      <c r="E6800" s="495">
        <v>6616</v>
      </c>
    </row>
    <row r="6801" spans="5:5" ht="25.5">
      <c r="E6801" s="495">
        <v>6617</v>
      </c>
    </row>
    <row r="6802" spans="5:5" ht="25.5">
      <c r="E6802" s="495">
        <v>6618</v>
      </c>
    </row>
    <row r="6803" spans="5:5" ht="25.5">
      <c r="E6803" s="495">
        <v>6619</v>
      </c>
    </row>
    <row r="6804" spans="5:5" ht="25.5">
      <c r="E6804" s="495">
        <v>6620</v>
      </c>
    </row>
    <row r="6805" spans="5:5" ht="25.5">
      <c r="E6805" s="495">
        <v>6621</v>
      </c>
    </row>
    <row r="6806" spans="5:5" ht="25.5">
      <c r="E6806" s="495">
        <v>6622</v>
      </c>
    </row>
    <row r="6807" spans="5:5" ht="25.5">
      <c r="E6807" s="495">
        <v>6623</v>
      </c>
    </row>
    <row r="6808" spans="5:5" ht="25.5">
      <c r="E6808" s="495">
        <v>6624</v>
      </c>
    </row>
    <row r="6809" spans="5:5" ht="25.5">
      <c r="E6809" s="495">
        <v>6625</v>
      </c>
    </row>
    <row r="6810" spans="5:5" ht="25.5">
      <c r="E6810" s="495">
        <v>6626</v>
      </c>
    </row>
    <row r="6811" spans="5:5" ht="25.5">
      <c r="E6811" s="495">
        <v>6627</v>
      </c>
    </row>
    <row r="6812" spans="5:5" ht="25.5">
      <c r="E6812" s="495">
        <v>6628</v>
      </c>
    </row>
    <row r="6813" spans="5:5" ht="25.5">
      <c r="E6813" s="495">
        <v>6629</v>
      </c>
    </row>
    <row r="6814" spans="5:5" ht="25.5">
      <c r="E6814" s="495">
        <v>6630</v>
      </c>
    </row>
    <row r="6815" spans="5:5" ht="25.5">
      <c r="E6815" s="495">
        <v>6631</v>
      </c>
    </row>
    <row r="6816" spans="5:5" ht="25.5">
      <c r="E6816" s="495">
        <v>6632</v>
      </c>
    </row>
    <row r="6817" spans="5:5" ht="25.5">
      <c r="E6817" s="495">
        <v>6633</v>
      </c>
    </row>
    <row r="6818" spans="5:5" ht="25.5">
      <c r="E6818" s="495">
        <v>6634</v>
      </c>
    </row>
    <row r="6819" spans="5:5" ht="25.5">
      <c r="E6819" s="495">
        <v>6635</v>
      </c>
    </row>
    <row r="6820" spans="5:5" ht="25.5">
      <c r="E6820" s="495">
        <v>6636</v>
      </c>
    </row>
    <row r="6821" spans="5:5" ht="25.5">
      <c r="E6821" s="495">
        <v>6637</v>
      </c>
    </row>
    <row r="6822" spans="5:5" ht="25.5">
      <c r="E6822" s="495">
        <v>6638</v>
      </c>
    </row>
    <row r="6823" spans="5:5" ht="25.5">
      <c r="E6823" s="495">
        <v>6639</v>
      </c>
    </row>
    <row r="6824" spans="5:5" ht="25.5">
      <c r="E6824" s="495">
        <v>6640</v>
      </c>
    </row>
    <row r="6825" spans="5:5" ht="25.5">
      <c r="E6825" s="495">
        <v>6641</v>
      </c>
    </row>
    <row r="6826" spans="5:5" ht="25.5">
      <c r="E6826" s="495">
        <v>6642</v>
      </c>
    </row>
    <row r="6827" spans="5:5" ht="25.5">
      <c r="E6827" s="495">
        <v>6643</v>
      </c>
    </row>
    <row r="6828" spans="5:5" ht="25.5">
      <c r="E6828" s="495">
        <v>6644</v>
      </c>
    </row>
    <row r="6829" spans="5:5" ht="25.5">
      <c r="E6829" s="495">
        <v>6645</v>
      </c>
    </row>
    <row r="6830" spans="5:5" ht="25.5">
      <c r="E6830" s="495">
        <v>6646</v>
      </c>
    </row>
    <row r="6831" spans="5:5" ht="25.5">
      <c r="E6831" s="495">
        <v>6647</v>
      </c>
    </row>
    <row r="6832" spans="5:5" ht="25.5">
      <c r="E6832" s="495">
        <v>6648</v>
      </c>
    </row>
    <row r="6833" spans="5:5" ht="25.5">
      <c r="E6833" s="495">
        <v>6649</v>
      </c>
    </row>
    <row r="6834" spans="5:5" ht="25.5">
      <c r="E6834" s="495">
        <v>6650</v>
      </c>
    </row>
    <row r="6835" spans="5:5" ht="25.5">
      <c r="E6835" s="495">
        <v>6651</v>
      </c>
    </row>
    <row r="6836" spans="5:5" ht="25.5">
      <c r="E6836" s="495">
        <v>6652</v>
      </c>
    </row>
    <row r="6837" spans="5:5" ht="25.5">
      <c r="E6837" s="495">
        <v>6653</v>
      </c>
    </row>
    <row r="6838" spans="5:5" ht="25.5">
      <c r="E6838" s="495">
        <v>6654</v>
      </c>
    </row>
    <row r="6839" spans="5:5" ht="25.5">
      <c r="E6839" s="495">
        <v>6655</v>
      </c>
    </row>
    <row r="6840" spans="5:5" ht="25.5">
      <c r="E6840" s="495">
        <v>6656</v>
      </c>
    </row>
    <row r="6841" spans="5:5" ht="25.5">
      <c r="E6841" s="495">
        <v>6657</v>
      </c>
    </row>
    <row r="6842" spans="5:5" ht="25.5">
      <c r="E6842" s="495">
        <v>6658</v>
      </c>
    </row>
    <row r="6843" spans="5:5" ht="25.5">
      <c r="E6843" s="495">
        <v>6659</v>
      </c>
    </row>
    <row r="6844" spans="5:5" ht="25.5">
      <c r="E6844" s="495">
        <v>6660</v>
      </c>
    </row>
    <row r="6845" spans="5:5" ht="25.5">
      <c r="E6845" s="495">
        <v>6661</v>
      </c>
    </row>
    <row r="6846" spans="5:5" ht="25.5">
      <c r="E6846" s="495">
        <v>6662</v>
      </c>
    </row>
    <row r="6847" spans="5:5" ht="25.5">
      <c r="E6847" s="495">
        <v>6663</v>
      </c>
    </row>
    <row r="6848" spans="5:5" ht="25.5">
      <c r="E6848" s="495">
        <v>6664</v>
      </c>
    </row>
    <row r="6849" spans="5:5" ht="25.5">
      <c r="E6849" s="495">
        <v>6665</v>
      </c>
    </row>
    <row r="6850" spans="5:5" ht="25.5">
      <c r="E6850" s="495">
        <v>6666</v>
      </c>
    </row>
    <row r="6851" spans="5:5" ht="25.5">
      <c r="E6851" s="495">
        <v>6667</v>
      </c>
    </row>
    <row r="6852" spans="5:5" ht="25.5">
      <c r="E6852" s="495">
        <v>6668</v>
      </c>
    </row>
    <row r="6853" spans="5:5" ht="25.5">
      <c r="E6853" s="495">
        <v>6669</v>
      </c>
    </row>
    <row r="6854" spans="5:5" ht="25.5">
      <c r="E6854" s="495">
        <v>6670</v>
      </c>
    </row>
    <row r="6855" spans="5:5" ht="25.5">
      <c r="E6855" s="495">
        <v>6671</v>
      </c>
    </row>
    <row r="6856" spans="5:5" ht="25.5">
      <c r="E6856" s="495">
        <v>6672</v>
      </c>
    </row>
    <row r="6857" spans="5:5" ht="25.5">
      <c r="E6857" s="495">
        <v>6673</v>
      </c>
    </row>
    <row r="6858" spans="5:5" ht="25.5">
      <c r="E6858" s="495">
        <v>6674</v>
      </c>
    </row>
    <row r="6859" spans="5:5" ht="25.5">
      <c r="E6859" s="495">
        <v>6675</v>
      </c>
    </row>
    <row r="6860" spans="5:5" ht="25.5">
      <c r="E6860" s="495">
        <v>6676</v>
      </c>
    </row>
    <row r="6861" spans="5:5" ht="25.5">
      <c r="E6861" s="495">
        <v>6677</v>
      </c>
    </row>
    <row r="6862" spans="5:5" ht="25.5">
      <c r="E6862" s="495">
        <v>6678</v>
      </c>
    </row>
    <row r="6863" spans="5:5" ht="25.5">
      <c r="E6863" s="495">
        <v>6679</v>
      </c>
    </row>
    <row r="6864" spans="5:5" ht="25.5">
      <c r="E6864" s="495">
        <v>6680</v>
      </c>
    </row>
    <row r="6865" spans="5:5" ht="25.5">
      <c r="E6865" s="495">
        <v>6681</v>
      </c>
    </row>
    <row r="6866" spans="5:5" ht="25.5">
      <c r="E6866" s="495">
        <v>6682</v>
      </c>
    </row>
    <row r="6867" spans="5:5" ht="25.5">
      <c r="E6867" s="495">
        <v>6683</v>
      </c>
    </row>
    <row r="6868" spans="5:5" ht="25.5">
      <c r="E6868" s="495">
        <v>6684</v>
      </c>
    </row>
    <row r="6869" spans="5:5" ht="25.5">
      <c r="E6869" s="495">
        <v>6685</v>
      </c>
    </row>
    <row r="6870" spans="5:5" ht="25.5">
      <c r="E6870" s="495">
        <v>6686</v>
      </c>
    </row>
    <row r="6871" spans="5:5" ht="25.5">
      <c r="E6871" s="495">
        <v>6687</v>
      </c>
    </row>
    <row r="6872" spans="5:5" ht="25.5">
      <c r="E6872" s="495">
        <v>6688</v>
      </c>
    </row>
    <row r="6873" spans="5:5" ht="25.5">
      <c r="E6873" s="495">
        <v>6689</v>
      </c>
    </row>
    <row r="6874" spans="5:5" ht="25.5">
      <c r="E6874" s="495">
        <v>6690</v>
      </c>
    </row>
    <row r="6875" spans="5:5" ht="25.5">
      <c r="E6875" s="495">
        <v>6691</v>
      </c>
    </row>
    <row r="6876" spans="5:5" ht="25.5">
      <c r="E6876" s="495">
        <v>6692</v>
      </c>
    </row>
    <row r="6877" spans="5:5" ht="25.5">
      <c r="E6877" s="495">
        <v>6693</v>
      </c>
    </row>
    <row r="6878" spans="5:5" ht="25.5">
      <c r="E6878" s="495">
        <v>6694</v>
      </c>
    </row>
    <row r="6879" spans="5:5" ht="25.5">
      <c r="E6879" s="495">
        <v>6695</v>
      </c>
    </row>
    <row r="6880" spans="5:5" ht="25.5">
      <c r="E6880" s="495">
        <v>6696</v>
      </c>
    </row>
    <row r="6881" spans="5:5" ht="25.5">
      <c r="E6881" s="495">
        <v>6697</v>
      </c>
    </row>
    <row r="6882" spans="5:5" ht="25.5">
      <c r="E6882" s="495">
        <v>6698</v>
      </c>
    </row>
    <row r="6883" spans="5:5" ht="25.5">
      <c r="E6883" s="495">
        <v>6699</v>
      </c>
    </row>
    <row r="6884" spans="5:5" ht="25.5">
      <c r="E6884" s="495">
        <v>6700</v>
      </c>
    </row>
    <row r="6885" spans="5:5" ht="25.5">
      <c r="E6885" s="495">
        <v>6701</v>
      </c>
    </row>
    <row r="6886" spans="5:5" ht="25.5">
      <c r="E6886" s="495">
        <v>6702</v>
      </c>
    </row>
    <row r="6887" spans="5:5" ht="25.5">
      <c r="E6887" s="495">
        <v>6703</v>
      </c>
    </row>
    <row r="6888" spans="5:5" ht="25.5">
      <c r="E6888" s="495">
        <v>6704</v>
      </c>
    </row>
    <row r="6889" spans="5:5" ht="25.5">
      <c r="E6889" s="495">
        <v>6705</v>
      </c>
    </row>
    <row r="6890" spans="5:5" ht="25.5">
      <c r="E6890" s="495">
        <v>6706</v>
      </c>
    </row>
    <row r="6891" spans="5:5" ht="25.5">
      <c r="E6891" s="495">
        <v>6707</v>
      </c>
    </row>
    <row r="6892" spans="5:5" ht="25.5">
      <c r="E6892" s="495">
        <v>6708</v>
      </c>
    </row>
    <row r="6893" spans="5:5" ht="25.5">
      <c r="E6893" s="495">
        <v>6709</v>
      </c>
    </row>
    <row r="6894" spans="5:5" ht="25.5">
      <c r="E6894" s="495">
        <v>6710</v>
      </c>
    </row>
    <row r="6895" spans="5:5" ht="25.5">
      <c r="E6895" s="495">
        <v>6711</v>
      </c>
    </row>
    <row r="6896" spans="5:5" ht="25.5">
      <c r="E6896" s="495">
        <v>6712</v>
      </c>
    </row>
    <row r="6897" spans="5:5" ht="25.5">
      <c r="E6897" s="495">
        <v>6713</v>
      </c>
    </row>
    <row r="6898" spans="5:5" ht="25.5">
      <c r="E6898" s="495">
        <v>6714</v>
      </c>
    </row>
    <row r="6899" spans="5:5" ht="25.5">
      <c r="E6899" s="495">
        <v>6715</v>
      </c>
    </row>
    <row r="6900" spans="5:5" ht="25.5">
      <c r="E6900" s="495">
        <v>6716</v>
      </c>
    </row>
    <row r="6901" spans="5:5" ht="25.5">
      <c r="E6901" s="495">
        <v>6717</v>
      </c>
    </row>
    <row r="6902" spans="5:5" ht="25.5">
      <c r="E6902" s="495">
        <v>6718</v>
      </c>
    </row>
    <row r="6903" spans="5:5" ht="25.5">
      <c r="E6903" s="495">
        <v>6719</v>
      </c>
    </row>
    <row r="6904" spans="5:5" ht="25.5">
      <c r="E6904" s="495">
        <v>6720</v>
      </c>
    </row>
    <row r="6905" spans="5:5" ht="25.5">
      <c r="E6905" s="495">
        <v>6721</v>
      </c>
    </row>
    <row r="6906" spans="5:5" ht="25.5">
      <c r="E6906" s="495">
        <v>6722</v>
      </c>
    </row>
    <row r="6907" spans="5:5" ht="25.5">
      <c r="E6907" s="495">
        <v>6723</v>
      </c>
    </row>
    <row r="6908" spans="5:5" ht="25.5">
      <c r="E6908" s="495">
        <v>6724</v>
      </c>
    </row>
    <row r="6909" spans="5:5" ht="25.5">
      <c r="E6909" s="495">
        <v>6725</v>
      </c>
    </row>
    <row r="6910" spans="5:5" ht="25.5">
      <c r="E6910" s="495">
        <v>6726</v>
      </c>
    </row>
    <row r="6911" spans="5:5" ht="25.5">
      <c r="E6911" s="495">
        <v>6727</v>
      </c>
    </row>
    <row r="6912" spans="5:5" ht="25.5">
      <c r="E6912" s="495">
        <v>6728</v>
      </c>
    </row>
    <row r="6913" spans="5:5" ht="25.5">
      <c r="E6913" s="495">
        <v>6729</v>
      </c>
    </row>
    <row r="6914" spans="5:5" ht="25.5">
      <c r="E6914" s="495">
        <v>6730</v>
      </c>
    </row>
    <row r="6915" spans="5:5" ht="25.5">
      <c r="E6915" s="495">
        <v>6731</v>
      </c>
    </row>
    <row r="6916" spans="5:5" ht="25.5">
      <c r="E6916" s="495">
        <v>6732</v>
      </c>
    </row>
    <row r="6917" spans="5:5" ht="25.5">
      <c r="E6917" s="495">
        <v>6733</v>
      </c>
    </row>
    <row r="6918" spans="5:5" ht="25.5">
      <c r="E6918" s="495">
        <v>6734</v>
      </c>
    </row>
    <row r="6919" spans="5:5" ht="25.5">
      <c r="E6919" s="495">
        <v>6735</v>
      </c>
    </row>
    <row r="6920" spans="5:5" ht="25.5">
      <c r="E6920" s="495">
        <v>6736</v>
      </c>
    </row>
    <row r="6921" spans="5:5" ht="25.5">
      <c r="E6921" s="495">
        <v>6737</v>
      </c>
    </row>
    <row r="6922" spans="5:5" ht="25.5">
      <c r="E6922" s="495">
        <v>6738</v>
      </c>
    </row>
    <row r="6923" spans="5:5" ht="25.5">
      <c r="E6923" s="495">
        <v>6739</v>
      </c>
    </row>
    <row r="6924" spans="5:5" ht="25.5">
      <c r="E6924" s="495">
        <v>6740</v>
      </c>
    </row>
    <row r="6925" spans="5:5" ht="25.5">
      <c r="E6925" s="495">
        <v>6741</v>
      </c>
    </row>
    <row r="6926" spans="5:5" ht="25.5">
      <c r="E6926" s="495">
        <v>6742</v>
      </c>
    </row>
    <row r="6927" spans="5:5" ht="25.5">
      <c r="E6927" s="495">
        <v>6743</v>
      </c>
    </row>
    <row r="6928" spans="5:5" ht="25.5">
      <c r="E6928" s="495">
        <v>6744</v>
      </c>
    </row>
    <row r="6929" spans="5:5" ht="25.5">
      <c r="E6929" s="495">
        <v>6745</v>
      </c>
    </row>
    <row r="6930" spans="5:5" ht="25.5">
      <c r="E6930" s="495">
        <v>6746</v>
      </c>
    </row>
    <row r="6931" spans="5:5" ht="25.5">
      <c r="E6931" s="495">
        <v>6747</v>
      </c>
    </row>
    <row r="6932" spans="5:5" ht="25.5">
      <c r="E6932" s="495">
        <v>6748</v>
      </c>
    </row>
    <row r="6933" spans="5:5" ht="25.5">
      <c r="E6933" s="495">
        <v>6749</v>
      </c>
    </row>
    <row r="6934" spans="5:5" ht="25.5">
      <c r="E6934" s="495">
        <v>6750</v>
      </c>
    </row>
    <row r="6935" spans="5:5" ht="25.5">
      <c r="E6935" s="495">
        <v>6751</v>
      </c>
    </row>
    <row r="6936" spans="5:5" ht="25.5">
      <c r="E6936" s="495">
        <v>6752</v>
      </c>
    </row>
    <row r="6937" spans="5:5" ht="25.5">
      <c r="E6937" s="495">
        <v>6753</v>
      </c>
    </row>
    <row r="6938" spans="5:5" ht="25.5">
      <c r="E6938" s="495">
        <v>6754</v>
      </c>
    </row>
    <row r="6939" spans="5:5" ht="25.5">
      <c r="E6939" s="495">
        <v>6755</v>
      </c>
    </row>
    <row r="6940" spans="5:5" ht="25.5">
      <c r="E6940" s="495">
        <v>6756</v>
      </c>
    </row>
    <row r="6941" spans="5:5" ht="25.5">
      <c r="E6941" s="495">
        <v>6757</v>
      </c>
    </row>
    <row r="6942" spans="5:5" ht="25.5">
      <c r="E6942" s="495">
        <v>6758</v>
      </c>
    </row>
    <row r="6943" spans="5:5" ht="25.5">
      <c r="E6943" s="495">
        <v>6759</v>
      </c>
    </row>
    <row r="6944" spans="5:5" ht="25.5">
      <c r="E6944" s="495">
        <v>6760</v>
      </c>
    </row>
    <row r="6945" spans="5:5" ht="25.5">
      <c r="E6945" s="495">
        <v>6761</v>
      </c>
    </row>
    <row r="6946" spans="5:5" ht="25.5">
      <c r="E6946" s="495">
        <v>6762</v>
      </c>
    </row>
    <row r="6947" spans="5:5" ht="25.5">
      <c r="E6947" s="495">
        <v>6763</v>
      </c>
    </row>
    <row r="6948" spans="5:5" ht="25.5">
      <c r="E6948" s="495">
        <v>6764</v>
      </c>
    </row>
    <row r="6949" spans="5:5" ht="25.5">
      <c r="E6949" s="495">
        <v>6765</v>
      </c>
    </row>
    <row r="6950" spans="5:5" ht="25.5">
      <c r="E6950" s="495">
        <v>6766</v>
      </c>
    </row>
    <row r="6951" spans="5:5" ht="25.5">
      <c r="E6951" s="495">
        <v>6767</v>
      </c>
    </row>
    <row r="6952" spans="5:5" ht="25.5">
      <c r="E6952" s="495">
        <v>6768</v>
      </c>
    </row>
    <row r="6953" spans="5:5" ht="25.5">
      <c r="E6953" s="495">
        <v>6769</v>
      </c>
    </row>
    <row r="6954" spans="5:5" ht="25.5">
      <c r="E6954" s="495">
        <v>6770</v>
      </c>
    </row>
    <row r="6955" spans="5:5" ht="25.5">
      <c r="E6955" s="495">
        <v>6771</v>
      </c>
    </row>
    <row r="6956" spans="5:5" ht="25.5">
      <c r="E6956" s="495">
        <v>6772</v>
      </c>
    </row>
    <row r="6957" spans="5:5" ht="25.5">
      <c r="E6957" s="495">
        <v>6773</v>
      </c>
    </row>
    <row r="6958" spans="5:5" ht="25.5">
      <c r="E6958" s="495">
        <v>6774</v>
      </c>
    </row>
    <row r="6959" spans="5:5" ht="25.5">
      <c r="E6959" s="495">
        <v>6775</v>
      </c>
    </row>
    <row r="6960" spans="5:5" ht="25.5">
      <c r="E6960" s="495">
        <v>6776</v>
      </c>
    </row>
    <row r="6961" spans="5:5" ht="25.5">
      <c r="E6961" s="495">
        <v>6777</v>
      </c>
    </row>
    <row r="6962" spans="5:5" ht="25.5">
      <c r="E6962" s="495">
        <v>6778</v>
      </c>
    </row>
    <row r="6963" spans="5:5" ht="25.5">
      <c r="E6963" s="495">
        <v>6779</v>
      </c>
    </row>
    <row r="6964" spans="5:5" ht="25.5">
      <c r="E6964" s="495">
        <v>6780</v>
      </c>
    </row>
    <row r="6965" spans="5:5" ht="25.5">
      <c r="E6965" s="495">
        <v>6781</v>
      </c>
    </row>
    <row r="6966" spans="5:5" ht="25.5">
      <c r="E6966" s="495">
        <v>6782</v>
      </c>
    </row>
    <row r="6967" spans="5:5" ht="25.5">
      <c r="E6967" s="495">
        <v>6783</v>
      </c>
    </row>
    <row r="6968" spans="5:5" ht="25.5">
      <c r="E6968" s="495">
        <v>6784</v>
      </c>
    </row>
    <row r="6969" spans="5:5" ht="25.5">
      <c r="E6969" s="495">
        <v>6785</v>
      </c>
    </row>
    <row r="6970" spans="5:5" ht="25.5">
      <c r="E6970" s="495">
        <v>6786</v>
      </c>
    </row>
    <row r="6971" spans="5:5" ht="25.5">
      <c r="E6971" s="495">
        <v>6787</v>
      </c>
    </row>
    <row r="6972" spans="5:5" ht="25.5">
      <c r="E6972" s="495">
        <v>6788</v>
      </c>
    </row>
    <row r="6973" spans="5:5" ht="25.5">
      <c r="E6973" s="495">
        <v>6789</v>
      </c>
    </row>
    <row r="6974" spans="5:5" ht="25.5">
      <c r="E6974" s="495">
        <v>6790</v>
      </c>
    </row>
    <row r="6975" spans="5:5" ht="25.5">
      <c r="E6975" s="495">
        <v>6791</v>
      </c>
    </row>
    <row r="6976" spans="5:5" ht="25.5">
      <c r="E6976" s="495">
        <v>6792</v>
      </c>
    </row>
    <row r="6977" spans="5:5" ht="25.5">
      <c r="E6977" s="495">
        <v>6793</v>
      </c>
    </row>
    <row r="6978" spans="5:5" ht="25.5">
      <c r="E6978" s="495">
        <v>6794</v>
      </c>
    </row>
    <row r="6979" spans="5:5" ht="25.5">
      <c r="E6979" s="495">
        <v>6795</v>
      </c>
    </row>
    <row r="6980" spans="5:5" ht="25.5">
      <c r="E6980" s="495">
        <v>6796</v>
      </c>
    </row>
    <row r="6981" spans="5:5" ht="25.5">
      <c r="E6981" s="495">
        <v>6797</v>
      </c>
    </row>
    <row r="6982" spans="5:5" ht="25.5">
      <c r="E6982" s="495">
        <v>6798</v>
      </c>
    </row>
    <row r="6983" spans="5:5" ht="25.5">
      <c r="E6983" s="495">
        <v>6799</v>
      </c>
    </row>
    <row r="6984" spans="5:5" ht="25.5">
      <c r="E6984" s="495">
        <v>6800</v>
      </c>
    </row>
    <row r="6985" spans="5:5" ht="25.5">
      <c r="E6985" s="495">
        <v>6801</v>
      </c>
    </row>
    <row r="6986" spans="5:5" ht="25.5">
      <c r="E6986" s="495">
        <v>6802</v>
      </c>
    </row>
    <row r="6987" spans="5:5" ht="25.5">
      <c r="E6987" s="495">
        <v>6803</v>
      </c>
    </row>
    <row r="6988" spans="5:5" ht="25.5">
      <c r="E6988" s="495">
        <v>6804</v>
      </c>
    </row>
    <row r="6989" spans="5:5" ht="25.5">
      <c r="E6989" s="495">
        <v>6805</v>
      </c>
    </row>
    <row r="6990" spans="5:5" ht="25.5">
      <c r="E6990" s="495">
        <v>6806</v>
      </c>
    </row>
    <row r="6991" spans="5:5" ht="25.5">
      <c r="E6991" s="495">
        <v>6807</v>
      </c>
    </row>
    <row r="6992" spans="5:5" ht="25.5">
      <c r="E6992" s="495">
        <v>6808</v>
      </c>
    </row>
    <row r="6993" spans="5:5" ht="25.5">
      <c r="E6993" s="495">
        <v>6809</v>
      </c>
    </row>
    <row r="6994" spans="5:5" ht="25.5">
      <c r="E6994" s="495">
        <v>6810</v>
      </c>
    </row>
    <row r="6995" spans="5:5" ht="25.5">
      <c r="E6995" s="495">
        <v>6811</v>
      </c>
    </row>
    <row r="6996" spans="5:5" ht="25.5">
      <c r="E6996" s="495">
        <v>6812</v>
      </c>
    </row>
    <row r="6997" spans="5:5" ht="25.5">
      <c r="E6997" s="495">
        <v>6813</v>
      </c>
    </row>
    <row r="6998" spans="5:5" ht="25.5">
      <c r="E6998" s="495">
        <v>6814</v>
      </c>
    </row>
    <row r="6999" spans="5:5" ht="25.5">
      <c r="E6999" s="495">
        <v>6815</v>
      </c>
    </row>
    <row r="7000" spans="5:5" ht="25.5">
      <c r="E7000" s="495">
        <v>6816</v>
      </c>
    </row>
    <row r="7001" spans="5:5" ht="25.5">
      <c r="E7001" s="495">
        <v>6817</v>
      </c>
    </row>
    <row r="7002" spans="5:5" ht="25.5">
      <c r="E7002" s="495">
        <v>6818</v>
      </c>
    </row>
    <row r="7003" spans="5:5" ht="25.5">
      <c r="E7003" s="495">
        <v>6819</v>
      </c>
    </row>
    <row r="7004" spans="5:5" ht="25.5">
      <c r="E7004" s="495">
        <v>6820</v>
      </c>
    </row>
    <row r="7005" spans="5:5" ht="25.5">
      <c r="E7005" s="495">
        <v>6821</v>
      </c>
    </row>
    <row r="7006" spans="5:5" ht="25.5">
      <c r="E7006" s="495">
        <v>6822</v>
      </c>
    </row>
    <row r="7007" spans="5:5" ht="25.5">
      <c r="E7007" s="495">
        <v>6823</v>
      </c>
    </row>
    <row r="7008" spans="5:5" ht="25.5">
      <c r="E7008" s="495">
        <v>6824</v>
      </c>
    </row>
    <row r="7009" spans="5:5" ht="25.5">
      <c r="E7009" s="495">
        <v>6825</v>
      </c>
    </row>
    <row r="7010" spans="5:5" ht="25.5">
      <c r="E7010" s="495">
        <v>6826</v>
      </c>
    </row>
    <row r="7011" spans="5:5" ht="25.5">
      <c r="E7011" s="495">
        <v>6827</v>
      </c>
    </row>
    <row r="7012" spans="5:5" ht="25.5">
      <c r="E7012" s="495">
        <v>6828</v>
      </c>
    </row>
    <row r="7013" spans="5:5" ht="25.5">
      <c r="E7013" s="495">
        <v>6829</v>
      </c>
    </row>
    <row r="7014" spans="5:5" ht="25.5">
      <c r="E7014" s="495">
        <v>6830</v>
      </c>
    </row>
    <row r="7015" spans="5:5" ht="25.5">
      <c r="E7015" s="495">
        <v>6831</v>
      </c>
    </row>
    <row r="7016" spans="5:5" ht="25.5">
      <c r="E7016" s="495">
        <v>6832</v>
      </c>
    </row>
    <row r="7017" spans="5:5" ht="25.5">
      <c r="E7017" s="495">
        <v>6833</v>
      </c>
    </row>
    <row r="7018" spans="5:5" ht="25.5">
      <c r="E7018" s="495">
        <v>6834</v>
      </c>
    </row>
    <row r="7019" spans="5:5" ht="25.5">
      <c r="E7019" s="495">
        <v>6835</v>
      </c>
    </row>
    <row r="7020" spans="5:5" ht="25.5">
      <c r="E7020" s="495">
        <v>6836</v>
      </c>
    </row>
    <row r="7021" spans="5:5" ht="25.5">
      <c r="E7021" s="495">
        <v>6837</v>
      </c>
    </row>
    <row r="7022" spans="5:5" ht="25.5">
      <c r="E7022" s="495">
        <v>6838</v>
      </c>
    </row>
    <row r="7023" spans="5:5" ht="25.5">
      <c r="E7023" s="495">
        <v>6839</v>
      </c>
    </row>
    <row r="7024" spans="5:5" ht="25.5">
      <c r="E7024" s="495">
        <v>6840</v>
      </c>
    </row>
    <row r="7025" spans="5:5" ht="25.5">
      <c r="E7025" s="495">
        <v>6841</v>
      </c>
    </row>
    <row r="7026" spans="5:5" ht="25.5">
      <c r="E7026" s="495">
        <v>6842</v>
      </c>
    </row>
    <row r="7027" spans="5:5" ht="25.5">
      <c r="E7027" s="495">
        <v>6843</v>
      </c>
    </row>
    <row r="7028" spans="5:5" ht="25.5">
      <c r="E7028" s="495">
        <v>6844</v>
      </c>
    </row>
    <row r="7029" spans="5:5" ht="25.5">
      <c r="E7029" s="495">
        <v>6845</v>
      </c>
    </row>
    <row r="7030" spans="5:5" ht="25.5">
      <c r="E7030" s="495">
        <v>6846</v>
      </c>
    </row>
    <row r="7031" spans="5:5" ht="25.5">
      <c r="E7031" s="495">
        <v>6847</v>
      </c>
    </row>
    <row r="7032" spans="5:5" ht="25.5">
      <c r="E7032" s="495">
        <v>6848</v>
      </c>
    </row>
    <row r="7033" spans="5:5" ht="25.5">
      <c r="E7033" s="495">
        <v>6849</v>
      </c>
    </row>
    <row r="7034" spans="5:5" ht="25.5">
      <c r="E7034" s="495">
        <v>6850</v>
      </c>
    </row>
    <row r="7035" spans="5:5" ht="25.5">
      <c r="E7035" s="495">
        <v>6851</v>
      </c>
    </row>
    <row r="7036" spans="5:5" ht="25.5">
      <c r="E7036" s="495">
        <v>6852</v>
      </c>
    </row>
    <row r="7037" spans="5:5" ht="25.5">
      <c r="E7037" s="495">
        <v>6853</v>
      </c>
    </row>
    <row r="7038" spans="5:5" ht="25.5">
      <c r="E7038" s="495">
        <v>6854</v>
      </c>
    </row>
    <row r="7039" spans="5:5" ht="25.5">
      <c r="E7039" s="495">
        <v>6855</v>
      </c>
    </row>
    <row r="7040" spans="5:5" ht="25.5">
      <c r="E7040" s="495">
        <v>6856</v>
      </c>
    </row>
    <row r="7041" spans="5:5" ht="25.5">
      <c r="E7041" s="495">
        <v>6857</v>
      </c>
    </row>
    <row r="7042" spans="5:5" ht="25.5">
      <c r="E7042" s="495">
        <v>6858</v>
      </c>
    </row>
    <row r="7043" spans="5:5" ht="25.5">
      <c r="E7043" s="495">
        <v>6859</v>
      </c>
    </row>
    <row r="7044" spans="5:5" ht="25.5">
      <c r="E7044" s="495">
        <v>6860</v>
      </c>
    </row>
    <row r="7045" spans="5:5" ht="25.5">
      <c r="E7045" s="495">
        <v>6861</v>
      </c>
    </row>
    <row r="7046" spans="5:5" ht="25.5">
      <c r="E7046" s="495">
        <v>6862</v>
      </c>
    </row>
    <row r="7047" spans="5:5" ht="25.5">
      <c r="E7047" s="495">
        <v>6863</v>
      </c>
    </row>
    <row r="7048" spans="5:5" ht="25.5">
      <c r="E7048" s="495">
        <v>6864</v>
      </c>
    </row>
    <row r="7049" spans="5:5" ht="25.5">
      <c r="E7049" s="495">
        <v>6865</v>
      </c>
    </row>
    <row r="7050" spans="5:5" ht="25.5">
      <c r="E7050" s="495">
        <v>6866</v>
      </c>
    </row>
    <row r="7051" spans="5:5" ht="25.5">
      <c r="E7051" s="495">
        <v>6867</v>
      </c>
    </row>
    <row r="7052" spans="5:5" ht="25.5">
      <c r="E7052" s="495">
        <v>6868</v>
      </c>
    </row>
    <row r="7053" spans="5:5" ht="25.5">
      <c r="E7053" s="495">
        <v>6869</v>
      </c>
    </row>
    <row r="7054" spans="5:5" ht="25.5">
      <c r="E7054" s="495">
        <v>6870</v>
      </c>
    </row>
    <row r="7055" spans="5:5" ht="25.5">
      <c r="E7055" s="495">
        <v>6871</v>
      </c>
    </row>
    <row r="7056" spans="5:5" ht="25.5">
      <c r="E7056" s="495">
        <v>6872</v>
      </c>
    </row>
    <row r="7057" spans="5:5" ht="25.5">
      <c r="E7057" s="495">
        <v>6873</v>
      </c>
    </row>
    <row r="7058" spans="5:5" ht="25.5">
      <c r="E7058" s="495">
        <v>6874</v>
      </c>
    </row>
    <row r="7059" spans="5:5" ht="25.5">
      <c r="E7059" s="495">
        <v>6875</v>
      </c>
    </row>
    <row r="7060" spans="5:5" ht="25.5">
      <c r="E7060" s="495">
        <v>6876</v>
      </c>
    </row>
    <row r="7061" spans="5:5" ht="25.5">
      <c r="E7061" s="495">
        <v>6877</v>
      </c>
    </row>
    <row r="7062" spans="5:5" ht="25.5">
      <c r="E7062" s="495">
        <v>6878</v>
      </c>
    </row>
    <row r="7063" spans="5:5" ht="25.5">
      <c r="E7063" s="495">
        <v>6879</v>
      </c>
    </row>
    <row r="7064" spans="5:5" ht="25.5">
      <c r="E7064" s="495">
        <v>6880</v>
      </c>
    </row>
    <row r="7065" spans="5:5" ht="25.5">
      <c r="E7065" s="495">
        <v>6881</v>
      </c>
    </row>
    <row r="7066" spans="5:5" ht="25.5">
      <c r="E7066" s="495">
        <v>6882</v>
      </c>
    </row>
    <row r="7067" spans="5:5" ht="25.5">
      <c r="E7067" s="495">
        <v>6883</v>
      </c>
    </row>
    <row r="7068" spans="5:5" ht="25.5">
      <c r="E7068" s="495">
        <v>6884</v>
      </c>
    </row>
    <row r="7069" spans="5:5" ht="25.5">
      <c r="E7069" s="495">
        <v>6885</v>
      </c>
    </row>
    <row r="7070" spans="5:5" ht="25.5">
      <c r="E7070" s="495">
        <v>6886</v>
      </c>
    </row>
    <row r="7071" spans="5:5" ht="25.5">
      <c r="E7071" s="495">
        <v>6887</v>
      </c>
    </row>
    <row r="7072" spans="5:5" ht="25.5">
      <c r="E7072" s="495">
        <v>6888</v>
      </c>
    </row>
    <row r="7073" spans="5:5" ht="25.5">
      <c r="E7073" s="495">
        <v>6889</v>
      </c>
    </row>
    <row r="7074" spans="5:5" ht="25.5">
      <c r="E7074" s="495">
        <v>6890</v>
      </c>
    </row>
    <row r="7075" spans="5:5" ht="25.5">
      <c r="E7075" s="495">
        <v>6891</v>
      </c>
    </row>
    <row r="7076" spans="5:5" ht="25.5">
      <c r="E7076" s="495">
        <v>6892</v>
      </c>
    </row>
    <row r="7077" spans="5:5" ht="25.5">
      <c r="E7077" s="495">
        <v>6893</v>
      </c>
    </row>
    <row r="7078" spans="5:5" ht="25.5">
      <c r="E7078" s="495">
        <v>6894</v>
      </c>
    </row>
    <row r="7079" spans="5:5" ht="25.5">
      <c r="E7079" s="495">
        <v>6895</v>
      </c>
    </row>
    <row r="7080" spans="5:5" ht="25.5">
      <c r="E7080" s="495">
        <v>6896</v>
      </c>
    </row>
    <row r="7081" spans="5:5" ht="25.5">
      <c r="E7081" s="495">
        <v>6897</v>
      </c>
    </row>
    <row r="7082" spans="5:5" ht="25.5">
      <c r="E7082" s="495">
        <v>6898</v>
      </c>
    </row>
    <row r="7083" spans="5:5" ht="25.5">
      <c r="E7083" s="495">
        <v>6899</v>
      </c>
    </row>
    <row r="7084" spans="5:5" ht="25.5">
      <c r="E7084" s="495">
        <v>6900</v>
      </c>
    </row>
    <row r="7085" spans="5:5" ht="25.5">
      <c r="E7085" s="495">
        <v>6901</v>
      </c>
    </row>
    <row r="7086" spans="5:5" ht="25.5">
      <c r="E7086" s="495">
        <v>6902</v>
      </c>
    </row>
    <row r="7087" spans="5:5" ht="25.5">
      <c r="E7087" s="495">
        <v>6903</v>
      </c>
    </row>
    <row r="7088" spans="5:5" ht="25.5">
      <c r="E7088" s="495">
        <v>6904</v>
      </c>
    </row>
    <row r="7089" spans="5:5" ht="25.5">
      <c r="E7089" s="495">
        <v>6905</v>
      </c>
    </row>
    <row r="7090" spans="5:5" ht="25.5">
      <c r="E7090" s="495">
        <v>6906</v>
      </c>
    </row>
    <row r="7091" spans="5:5" ht="25.5">
      <c r="E7091" s="495">
        <v>6907</v>
      </c>
    </row>
    <row r="7092" spans="5:5" ht="25.5">
      <c r="E7092" s="495">
        <v>6908</v>
      </c>
    </row>
    <row r="7093" spans="5:5" ht="25.5">
      <c r="E7093" s="495">
        <v>6909</v>
      </c>
    </row>
    <row r="7094" spans="5:5" ht="25.5">
      <c r="E7094" s="495">
        <v>6910</v>
      </c>
    </row>
    <row r="7095" spans="5:5" ht="25.5">
      <c r="E7095" s="495">
        <v>6911</v>
      </c>
    </row>
    <row r="7096" spans="5:5" ht="25.5">
      <c r="E7096" s="495">
        <v>6912</v>
      </c>
    </row>
    <row r="7097" spans="5:5" ht="25.5">
      <c r="E7097" s="495">
        <v>6913</v>
      </c>
    </row>
    <row r="7098" spans="5:5" ht="25.5">
      <c r="E7098" s="495">
        <v>6914</v>
      </c>
    </row>
    <row r="7099" spans="5:5" ht="25.5">
      <c r="E7099" s="495">
        <v>6915</v>
      </c>
    </row>
    <row r="7100" spans="5:5" ht="25.5">
      <c r="E7100" s="495">
        <v>6916</v>
      </c>
    </row>
    <row r="7101" spans="5:5" ht="25.5">
      <c r="E7101" s="495">
        <v>6917</v>
      </c>
    </row>
    <row r="7102" spans="5:5" ht="25.5">
      <c r="E7102" s="495">
        <v>6918</v>
      </c>
    </row>
    <row r="7103" spans="5:5" ht="25.5">
      <c r="E7103" s="495">
        <v>6919</v>
      </c>
    </row>
    <row r="7104" spans="5:5" ht="25.5">
      <c r="E7104" s="495">
        <v>6920</v>
      </c>
    </row>
    <row r="7105" spans="5:5" ht="25.5">
      <c r="E7105" s="495">
        <v>6921</v>
      </c>
    </row>
    <row r="7106" spans="5:5" ht="25.5">
      <c r="E7106" s="495">
        <v>6922</v>
      </c>
    </row>
    <row r="7107" spans="5:5" ht="25.5">
      <c r="E7107" s="495">
        <v>6923</v>
      </c>
    </row>
    <row r="7108" spans="5:5" ht="25.5">
      <c r="E7108" s="495">
        <v>6924</v>
      </c>
    </row>
    <row r="7109" spans="5:5" ht="25.5">
      <c r="E7109" s="495">
        <v>6925</v>
      </c>
    </row>
    <row r="7110" spans="5:5" ht="25.5">
      <c r="E7110" s="495">
        <v>6926</v>
      </c>
    </row>
    <row r="7111" spans="5:5" ht="25.5">
      <c r="E7111" s="495">
        <v>6927</v>
      </c>
    </row>
    <row r="7112" spans="5:5" ht="25.5">
      <c r="E7112" s="495">
        <v>6928</v>
      </c>
    </row>
    <row r="7113" spans="5:5" ht="25.5">
      <c r="E7113" s="495">
        <v>6929</v>
      </c>
    </row>
    <row r="7114" spans="5:5" ht="25.5">
      <c r="E7114" s="495">
        <v>6930</v>
      </c>
    </row>
    <row r="7115" spans="5:5" ht="25.5">
      <c r="E7115" s="495">
        <v>6931</v>
      </c>
    </row>
    <row r="7116" spans="5:5" ht="25.5">
      <c r="E7116" s="495">
        <v>6932</v>
      </c>
    </row>
    <row r="7117" spans="5:5" ht="25.5">
      <c r="E7117" s="495">
        <v>6933</v>
      </c>
    </row>
    <row r="7118" spans="5:5" ht="25.5">
      <c r="E7118" s="495">
        <v>6934</v>
      </c>
    </row>
    <row r="7119" spans="5:5" ht="25.5">
      <c r="E7119" s="495">
        <v>6935</v>
      </c>
    </row>
    <row r="7120" spans="5:5" ht="25.5">
      <c r="E7120" s="495">
        <v>6936</v>
      </c>
    </row>
    <row r="7121" spans="5:5" ht="25.5">
      <c r="E7121" s="495">
        <v>6937</v>
      </c>
    </row>
    <row r="7122" spans="5:5" ht="25.5">
      <c r="E7122" s="495">
        <v>6938</v>
      </c>
    </row>
    <row r="7123" spans="5:5" ht="25.5">
      <c r="E7123" s="495">
        <v>6939</v>
      </c>
    </row>
    <row r="7124" spans="5:5" ht="25.5">
      <c r="E7124" s="495">
        <v>6940</v>
      </c>
    </row>
    <row r="7125" spans="5:5" ht="25.5">
      <c r="E7125" s="495">
        <v>6941</v>
      </c>
    </row>
    <row r="7126" spans="5:5" ht="25.5">
      <c r="E7126" s="495">
        <v>6942</v>
      </c>
    </row>
    <row r="7127" spans="5:5" ht="25.5">
      <c r="E7127" s="495">
        <v>6943</v>
      </c>
    </row>
    <row r="7128" spans="5:5" ht="25.5">
      <c r="E7128" s="495">
        <v>6944</v>
      </c>
    </row>
    <row r="7129" spans="5:5" ht="25.5">
      <c r="E7129" s="495">
        <v>6945</v>
      </c>
    </row>
    <row r="7130" spans="5:5" ht="25.5">
      <c r="E7130" s="495">
        <v>6946</v>
      </c>
    </row>
    <row r="7131" spans="5:5" ht="25.5">
      <c r="E7131" s="495">
        <v>6947</v>
      </c>
    </row>
    <row r="7132" spans="5:5" ht="25.5">
      <c r="E7132" s="495">
        <v>6948</v>
      </c>
    </row>
    <row r="7133" spans="5:5" ht="25.5">
      <c r="E7133" s="495">
        <v>6949</v>
      </c>
    </row>
    <row r="7134" spans="5:5" ht="25.5">
      <c r="E7134" s="495">
        <v>6950</v>
      </c>
    </row>
    <row r="7135" spans="5:5" ht="25.5">
      <c r="E7135" s="495">
        <v>6951</v>
      </c>
    </row>
    <row r="7136" spans="5:5" ht="25.5">
      <c r="E7136" s="495">
        <v>6952</v>
      </c>
    </row>
    <row r="7137" spans="5:5" ht="25.5">
      <c r="E7137" s="495">
        <v>6953</v>
      </c>
    </row>
    <row r="7138" spans="5:5" ht="25.5">
      <c r="E7138" s="495">
        <v>6954</v>
      </c>
    </row>
    <row r="7139" spans="5:5" ht="25.5">
      <c r="E7139" s="495">
        <v>6955</v>
      </c>
    </row>
    <row r="7140" spans="5:5" ht="25.5">
      <c r="E7140" s="495">
        <v>6956</v>
      </c>
    </row>
    <row r="7141" spans="5:5" ht="25.5">
      <c r="E7141" s="495">
        <v>6957</v>
      </c>
    </row>
    <row r="7142" spans="5:5" ht="25.5">
      <c r="E7142" s="495">
        <v>6958</v>
      </c>
    </row>
    <row r="7143" spans="5:5" ht="25.5">
      <c r="E7143" s="495">
        <v>6959</v>
      </c>
    </row>
    <row r="7144" spans="5:5" ht="25.5">
      <c r="E7144" s="495">
        <v>6960</v>
      </c>
    </row>
    <row r="7145" spans="5:5" ht="25.5">
      <c r="E7145" s="495">
        <v>6961</v>
      </c>
    </row>
    <row r="7146" spans="5:5" ht="25.5">
      <c r="E7146" s="495">
        <v>6962</v>
      </c>
    </row>
    <row r="7147" spans="5:5" ht="25.5">
      <c r="E7147" s="495">
        <v>6963</v>
      </c>
    </row>
    <row r="7148" spans="5:5" ht="25.5">
      <c r="E7148" s="495">
        <v>6964</v>
      </c>
    </row>
    <row r="7149" spans="5:5" ht="25.5">
      <c r="E7149" s="495">
        <v>6965</v>
      </c>
    </row>
    <row r="7150" spans="5:5" ht="25.5">
      <c r="E7150" s="495">
        <v>6966</v>
      </c>
    </row>
    <row r="7151" spans="5:5" ht="25.5">
      <c r="E7151" s="495">
        <v>6967</v>
      </c>
    </row>
    <row r="7152" spans="5:5" ht="25.5">
      <c r="E7152" s="495">
        <v>6968</v>
      </c>
    </row>
    <row r="7153" spans="5:5" ht="25.5">
      <c r="E7153" s="495">
        <v>6969</v>
      </c>
    </row>
    <row r="7154" spans="5:5" ht="25.5">
      <c r="E7154" s="495">
        <v>6970</v>
      </c>
    </row>
    <row r="7155" spans="5:5" ht="25.5">
      <c r="E7155" s="495">
        <v>6971</v>
      </c>
    </row>
    <row r="7156" spans="5:5" ht="25.5">
      <c r="E7156" s="495">
        <v>6972</v>
      </c>
    </row>
    <row r="7157" spans="5:5" ht="25.5">
      <c r="E7157" s="495">
        <v>6973</v>
      </c>
    </row>
    <row r="7158" spans="5:5" ht="25.5">
      <c r="E7158" s="495">
        <v>6974</v>
      </c>
    </row>
    <row r="7159" spans="5:5" ht="25.5">
      <c r="E7159" s="495">
        <v>6975</v>
      </c>
    </row>
    <row r="7160" spans="5:5" ht="25.5">
      <c r="E7160" s="495">
        <v>6976</v>
      </c>
    </row>
    <row r="7161" spans="5:5" ht="25.5">
      <c r="E7161" s="495">
        <v>6977</v>
      </c>
    </row>
    <row r="7162" spans="5:5" ht="25.5">
      <c r="E7162" s="495">
        <v>6978</v>
      </c>
    </row>
    <row r="7163" spans="5:5" ht="25.5">
      <c r="E7163" s="495">
        <v>6979</v>
      </c>
    </row>
    <row r="7164" spans="5:5" ht="25.5">
      <c r="E7164" s="495">
        <v>6980</v>
      </c>
    </row>
    <row r="7165" spans="5:5" ht="25.5">
      <c r="E7165" s="495">
        <v>6981</v>
      </c>
    </row>
    <row r="7166" spans="5:5" ht="25.5">
      <c r="E7166" s="495">
        <v>6982</v>
      </c>
    </row>
    <row r="7167" spans="5:5" ht="25.5">
      <c r="E7167" s="495">
        <v>6983</v>
      </c>
    </row>
    <row r="7168" spans="5:5" ht="25.5">
      <c r="E7168" s="495">
        <v>6984</v>
      </c>
    </row>
    <row r="7169" spans="5:5" ht="25.5">
      <c r="E7169" s="495">
        <v>6985</v>
      </c>
    </row>
    <row r="7170" spans="5:5" ht="25.5">
      <c r="E7170" s="495">
        <v>6986</v>
      </c>
    </row>
    <row r="7171" spans="5:5" ht="25.5">
      <c r="E7171" s="495">
        <v>6987</v>
      </c>
    </row>
    <row r="7172" spans="5:5" ht="25.5">
      <c r="E7172" s="495">
        <v>6988</v>
      </c>
    </row>
    <row r="7173" spans="5:5" ht="25.5">
      <c r="E7173" s="495">
        <v>6989</v>
      </c>
    </row>
    <row r="7174" spans="5:5" ht="25.5">
      <c r="E7174" s="495">
        <v>6990</v>
      </c>
    </row>
    <row r="7175" spans="5:5" ht="25.5">
      <c r="E7175" s="495">
        <v>6991</v>
      </c>
    </row>
    <row r="7176" spans="5:5" ht="25.5">
      <c r="E7176" s="495">
        <v>6992</v>
      </c>
    </row>
    <row r="7177" spans="5:5" ht="25.5">
      <c r="E7177" s="495">
        <v>6993</v>
      </c>
    </row>
    <row r="7178" spans="5:5" ht="25.5">
      <c r="E7178" s="495">
        <v>6994</v>
      </c>
    </row>
    <row r="7179" spans="5:5" ht="25.5">
      <c r="E7179" s="495">
        <v>6995</v>
      </c>
    </row>
    <row r="7180" spans="5:5" ht="25.5">
      <c r="E7180" s="495">
        <v>6996</v>
      </c>
    </row>
    <row r="7181" spans="5:5" ht="25.5">
      <c r="E7181" s="495">
        <v>6997</v>
      </c>
    </row>
    <row r="7182" spans="5:5" ht="25.5">
      <c r="E7182" s="495">
        <v>6998</v>
      </c>
    </row>
    <row r="7183" spans="5:5" ht="25.5">
      <c r="E7183" s="495">
        <v>6999</v>
      </c>
    </row>
    <row r="7184" spans="5:5" ht="25.5">
      <c r="E7184" s="495">
        <v>7000</v>
      </c>
    </row>
    <row r="7185" spans="5:5" ht="25.5">
      <c r="E7185" s="495">
        <v>7001</v>
      </c>
    </row>
    <row r="7186" spans="5:5" ht="25.5">
      <c r="E7186" s="495">
        <v>7002</v>
      </c>
    </row>
    <row r="7187" spans="5:5" ht="25.5">
      <c r="E7187" s="495">
        <v>7003</v>
      </c>
    </row>
    <row r="7188" spans="5:5" ht="25.5">
      <c r="E7188" s="495">
        <v>7004</v>
      </c>
    </row>
    <row r="7189" spans="5:5" ht="25.5">
      <c r="E7189" s="495">
        <v>7005</v>
      </c>
    </row>
    <row r="7190" spans="5:5" ht="25.5">
      <c r="E7190" s="495">
        <v>7006</v>
      </c>
    </row>
    <row r="7191" spans="5:5" ht="25.5">
      <c r="E7191" s="495">
        <v>7007</v>
      </c>
    </row>
    <row r="7192" spans="5:5" ht="25.5">
      <c r="E7192" s="495">
        <v>7008</v>
      </c>
    </row>
    <row r="7193" spans="5:5" ht="25.5">
      <c r="E7193" s="495">
        <v>7009</v>
      </c>
    </row>
    <row r="7194" spans="5:5" ht="25.5">
      <c r="E7194" s="495">
        <v>7010</v>
      </c>
    </row>
    <row r="7195" spans="5:5" ht="25.5">
      <c r="E7195" s="495">
        <v>7011</v>
      </c>
    </row>
    <row r="7196" spans="5:5" ht="25.5">
      <c r="E7196" s="495">
        <v>7012</v>
      </c>
    </row>
    <row r="7197" spans="5:5" ht="25.5">
      <c r="E7197" s="495">
        <v>7013</v>
      </c>
    </row>
    <row r="7198" spans="5:5" ht="25.5">
      <c r="E7198" s="495">
        <v>7014</v>
      </c>
    </row>
    <row r="7199" spans="5:5" ht="25.5">
      <c r="E7199" s="495">
        <v>7015</v>
      </c>
    </row>
    <row r="7200" spans="5:5" ht="25.5">
      <c r="E7200" s="495">
        <v>7016</v>
      </c>
    </row>
    <row r="7201" spans="5:5" ht="25.5">
      <c r="E7201" s="495">
        <v>7017</v>
      </c>
    </row>
    <row r="7202" spans="5:5" ht="25.5">
      <c r="E7202" s="495">
        <v>7018</v>
      </c>
    </row>
    <row r="7203" spans="5:5" ht="25.5">
      <c r="E7203" s="495">
        <v>7019</v>
      </c>
    </row>
    <row r="7204" spans="5:5" ht="25.5">
      <c r="E7204" s="495">
        <v>7020</v>
      </c>
    </row>
    <row r="7205" spans="5:5" ht="25.5">
      <c r="E7205" s="495">
        <v>7021</v>
      </c>
    </row>
    <row r="7206" spans="5:5" ht="25.5">
      <c r="E7206" s="495">
        <v>7022</v>
      </c>
    </row>
    <row r="7207" spans="5:5" ht="25.5">
      <c r="E7207" s="495">
        <v>7023</v>
      </c>
    </row>
    <row r="7208" spans="5:5" ht="25.5">
      <c r="E7208" s="495">
        <v>7024</v>
      </c>
    </row>
    <row r="7209" spans="5:5" ht="25.5">
      <c r="E7209" s="495">
        <v>7025</v>
      </c>
    </row>
    <row r="7210" spans="5:5" ht="25.5">
      <c r="E7210" s="495">
        <v>7026</v>
      </c>
    </row>
    <row r="7211" spans="5:5" ht="25.5">
      <c r="E7211" s="495">
        <v>7027</v>
      </c>
    </row>
    <row r="7212" spans="5:5" ht="25.5">
      <c r="E7212" s="495">
        <v>7028</v>
      </c>
    </row>
    <row r="7213" spans="5:5" ht="25.5">
      <c r="E7213" s="495">
        <v>7029</v>
      </c>
    </row>
    <row r="7214" spans="5:5" ht="25.5">
      <c r="E7214" s="495">
        <v>7030</v>
      </c>
    </row>
    <row r="7215" spans="5:5" ht="25.5">
      <c r="E7215" s="495">
        <v>7031</v>
      </c>
    </row>
    <row r="7216" spans="5:5" ht="25.5">
      <c r="E7216" s="495">
        <v>7032</v>
      </c>
    </row>
    <row r="7217" spans="5:5" ht="25.5">
      <c r="E7217" s="495">
        <v>7033</v>
      </c>
    </row>
    <row r="7218" spans="5:5" ht="25.5">
      <c r="E7218" s="495">
        <v>7034</v>
      </c>
    </row>
    <row r="7219" spans="5:5" ht="25.5">
      <c r="E7219" s="495">
        <v>7035</v>
      </c>
    </row>
    <row r="7220" spans="5:5" ht="25.5">
      <c r="E7220" s="495">
        <v>7036</v>
      </c>
    </row>
    <row r="7221" spans="5:5" ht="25.5">
      <c r="E7221" s="495">
        <v>7037</v>
      </c>
    </row>
    <row r="7222" spans="5:5" ht="25.5">
      <c r="E7222" s="495">
        <v>7038</v>
      </c>
    </row>
    <row r="7223" spans="5:5" ht="25.5">
      <c r="E7223" s="495">
        <v>7039</v>
      </c>
    </row>
    <row r="7224" spans="5:5" ht="25.5">
      <c r="E7224" s="495">
        <v>7040</v>
      </c>
    </row>
    <row r="7225" spans="5:5" ht="25.5">
      <c r="E7225" s="495">
        <v>7041</v>
      </c>
    </row>
    <row r="7226" spans="5:5" ht="25.5">
      <c r="E7226" s="495">
        <v>7042</v>
      </c>
    </row>
    <row r="7227" spans="5:5" ht="25.5">
      <c r="E7227" s="495">
        <v>7043</v>
      </c>
    </row>
    <row r="7228" spans="5:5" ht="25.5">
      <c r="E7228" s="495">
        <v>7044</v>
      </c>
    </row>
    <row r="7229" spans="5:5" ht="25.5">
      <c r="E7229" s="495">
        <v>7045</v>
      </c>
    </row>
    <row r="7230" spans="5:5" ht="25.5">
      <c r="E7230" s="495">
        <v>7046</v>
      </c>
    </row>
    <row r="7231" spans="5:5" ht="25.5">
      <c r="E7231" s="495">
        <v>7047</v>
      </c>
    </row>
    <row r="7232" spans="5:5" ht="25.5">
      <c r="E7232" s="495">
        <v>7048</v>
      </c>
    </row>
    <row r="7233" spans="5:5" ht="25.5">
      <c r="E7233" s="495">
        <v>7049</v>
      </c>
    </row>
    <row r="7234" spans="5:5" ht="25.5">
      <c r="E7234" s="495">
        <v>7050</v>
      </c>
    </row>
    <row r="7235" spans="5:5" ht="25.5">
      <c r="E7235" s="495">
        <v>7051</v>
      </c>
    </row>
    <row r="7236" spans="5:5" ht="25.5">
      <c r="E7236" s="495">
        <v>7052</v>
      </c>
    </row>
    <row r="7237" spans="5:5" ht="25.5">
      <c r="E7237" s="495">
        <v>7053</v>
      </c>
    </row>
    <row r="7238" spans="5:5" ht="25.5">
      <c r="E7238" s="495">
        <v>7054</v>
      </c>
    </row>
    <row r="7239" spans="5:5" ht="25.5">
      <c r="E7239" s="495">
        <v>7055</v>
      </c>
    </row>
    <row r="7240" spans="5:5" ht="25.5">
      <c r="E7240" s="495">
        <v>7056</v>
      </c>
    </row>
    <row r="7241" spans="5:5" ht="25.5">
      <c r="E7241" s="495">
        <v>7057</v>
      </c>
    </row>
    <row r="7242" spans="5:5" ht="25.5">
      <c r="E7242" s="495">
        <v>7058</v>
      </c>
    </row>
    <row r="7243" spans="5:5" ht="25.5">
      <c r="E7243" s="495">
        <v>7059</v>
      </c>
    </row>
    <row r="7244" spans="5:5" ht="25.5">
      <c r="E7244" s="495">
        <v>7060</v>
      </c>
    </row>
    <row r="7245" spans="5:5" ht="25.5">
      <c r="E7245" s="495">
        <v>7061</v>
      </c>
    </row>
    <row r="7246" spans="5:5" ht="25.5">
      <c r="E7246" s="495">
        <v>7062</v>
      </c>
    </row>
    <row r="7247" spans="5:5" ht="25.5">
      <c r="E7247" s="495">
        <v>7063</v>
      </c>
    </row>
    <row r="7248" spans="5:5" ht="25.5">
      <c r="E7248" s="495">
        <v>7064</v>
      </c>
    </row>
    <row r="7249" spans="5:5" ht="25.5">
      <c r="E7249" s="495">
        <v>7065</v>
      </c>
    </row>
    <row r="7250" spans="5:5" ht="25.5">
      <c r="E7250" s="495">
        <v>7066</v>
      </c>
    </row>
    <row r="7251" spans="5:5" ht="25.5">
      <c r="E7251" s="495">
        <v>7067</v>
      </c>
    </row>
    <row r="7252" spans="5:5" ht="25.5">
      <c r="E7252" s="495">
        <v>7068</v>
      </c>
    </row>
    <row r="7253" spans="5:5" ht="25.5">
      <c r="E7253" s="495">
        <v>7069</v>
      </c>
    </row>
    <row r="7254" spans="5:5" ht="25.5">
      <c r="E7254" s="495">
        <v>7070</v>
      </c>
    </row>
    <row r="7255" spans="5:5" ht="25.5">
      <c r="E7255" s="495">
        <v>7071</v>
      </c>
    </row>
    <row r="7256" spans="5:5" ht="25.5">
      <c r="E7256" s="495">
        <v>7072</v>
      </c>
    </row>
    <row r="7257" spans="5:5" ht="25.5">
      <c r="E7257" s="495">
        <v>7073</v>
      </c>
    </row>
    <row r="7258" spans="5:5" ht="25.5">
      <c r="E7258" s="495">
        <v>7074</v>
      </c>
    </row>
    <row r="7259" spans="5:5" ht="25.5">
      <c r="E7259" s="495">
        <v>7075</v>
      </c>
    </row>
    <row r="7260" spans="5:5" ht="25.5">
      <c r="E7260" s="495">
        <v>7076</v>
      </c>
    </row>
    <row r="7261" spans="5:5" ht="25.5">
      <c r="E7261" s="495">
        <v>7077</v>
      </c>
    </row>
    <row r="7262" spans="5:5" ht="25.5">
      <c r="E7262" s="495">
        <v>7078</v>
      </c>
    </row>
    <row r="7263" spans="5:5" ht="25.5">
      <c r="E7263" s="495">
        <v>7079</v>
      </c>
    </row>
    <row r="7264" spans="5:5" ht="25.5">
      <c r="E7264" s="495">
        <v>7080</v>
      </c>
    </row>
    <row r="7265" spans="5:5" ht="25.5">
      <c r="E7265" s="495">
        <v>7081</v>
      </c>
    </row>
    <row r="7266" spans="5:5" ht="25.5">
      <c r="E7266" s="495">
        <v>7082</v>
      </c>
    </row>
    <row r="7267" spans="5:5" ht="25.5">
      <c r="E7267" s="495">
        <v>7083</v>
      </c>
    </row>
    <row r="7268" spans="5:5" ht="25.5">
      <c r="E7268" s="495">
        <v>7084</v>
      </c>
    </row>
    <row r="7269" spans="5:5" ht="25.5">
      <c r="E7269" s="495">
        <v>7085</v>
      </c>
    </row>
    <row r="7270" spans="5:5" ht="25.5">
      <c r="E7270" s="495">
        <v>7086</v>
      </c>
    </row>
    <row r="7271" spans="5:5" ht="25.5">
      <c r="E7271" s="495">
        <v>7087</v>
      </c>
    </row>
    <row r="7272" spans="5:5" ht="25.5">
      <c r="E7272" s="495">
        <v>7088</v>
      </c>
    </row>
    <row r="7273" spans="5:5" ht="25.5">
      <c r="E7273" s="495">
        <v>7089</v>
      </c>
    </row>
    <row r="7274" spans="5:5" ht="25.5">
      <c r="E7274" s="495">
        <v>7090</v>
      </c>
    </row>
    <row r="7275" spans="5:5" ht="25.5">
      <c r="E7275" s="495">
        <v>7091</v>
      </c>
    </row>
    <row r="7276" spans="5:5" ht="25.5">
      <c r="E7276" s="495">
        <v>7092</v>
      </c>
    </row>
    <row r="7277" spans="5:5" ht="25.5">
      <c r="E7277" s="495">
        <v>7093</v>
      </c>
    </row>
    <row r="7278" spans="5:5" ht="25.5">
      <c r="E7278" s="495">
        <v>7094</v>
      </c>
    </row>
    <row r="7279" spans="5:5" ht="25.5">
      <c r="E7279" s="495">
        <v>7095</v>
      </c>
    </row>
    <row r="7280" spans="5:5" ht="25.5">
      <c r="E7280" s="495">
        <v>7096</v>
      </c>
    </row>
    <row r="7281" spans="5:5" ht="25.5">
      <c r="E7281" s="495">
        <v>7097</v>
      </c>
    </row>
    <row r="7282" spans="5:5" ht="25.5">
      <c r="E7282" s="495">
        <v>7098</v>
      </c>
    </row>
    <row r="7283" spans="5:5" ht="25.5">
      <c r="E7283" s="495">
        <v>7099</v>
      </c>
    </row>
    <row r="7284" spans="5:5" ht="25.5">
      <c r="E7284" s="495">
        <v>7100</v>
      </c>
    </row>
    <row r="7285" spans="5:5" ht="25.5">
      <c r="E7285" s="495">
        <v>7101</v>
      </c>
    </row>
    <row r="7286" spans="5:5" ht="25.5">
      <c r="E7286" s="495">
        <v>7102</v>
      </c>
    </row>
    <row r="7287" spans="5:5" ht="25.5">
      <c r="E7287" s="495">
        <v>7103</v>
      </c>
    </row>
    <row r="7288" spans="5:5" ht="25.5">
      <c r="E7288" s="495">
        <v>7104</v>
      </c>
    </row>
    <row r="7289" spans="5:5" ht="25.5">
      <c r="E7289" s="495">
        <v>7105</v>
      </c>
    </row>
    <row r="7290" spans="5:5" ht="25.5">
      <c r="E7290" s="495">
        <v>7106</v>
      </c>
    </row>
    <row r="7291" spans="5:5" ht="25.5">
      <c r="E7291" s="495">
        <v>7107</v>
      </c>
    </row>
    <row r="7292" spans="5:5" ht="25.5">
      <c r="E7292" s="495">
        <v>7108</v>
      </c>
    </row>
    <row r="7293" spans="5:5" ht="25.5">
      <c r="E7293" s="495">
        <v>7109</v>
      </c>
    </row>
    <row r="7294" spans="5:5" ht="25.5">
      <c r="E7294" s="495">
        <v>7110</v>
      </c>
    </row>
    <row r="7295" spans="5:5" ht="25.5">
      <c r="E7295" s="495">
        <v>7111</v>
      </c>
    </row>
    <row r="7296" spans="5:5" ht="25.5">
      <c r="E7296" s="495">
        <v>7112</v>
      </c>
    </row>
    <row r="7297" spans="5:5" ht="25.5">
      <c r="E7297" s="495">
        <v>7113</v>
      </c>
    </row>
    <row r="7298" spans="5:5" ht="25.5">
      <c r="E7298" s="495">
        <v>7114</v>
      </c>
    </row>
    <row r="7299" spans="5:5" ht="25.5">
      <c r="E7299" s="495">
        <v>7115</v>
      </c>
    </row>
    <row r="7300" spans="5:5" ht="25.5">
      <c r="E7300" s="495">
        <v>7116</v>
      </c>
    </row>
    <row r="7301" spans="5:5" ht="25.5">
      <c r="E7301" s="495">
        <v>7117</v>
      </c>
    </row>
    <row r="7302" spans="5:5" ht="25.5">
      <c r="E7302" s="495">
        <v>7118</v>
      </c>
    </row>
    <row r="7303" spans="5:5" ht="25.5">
      <c r="E7303" s="495">
        <v>7119</v>
      </c>
    </row>
    <row r="7304" spans="5:5" ht="25.5">
      <c r="E7304" s="495">
        <v>7120</v>
      </c>
    </row>
    <row r="7305" spans="5:5" ht="25.5">
      <c r="E7305" s="495">
        <v>7121</v>
      </c>
    </row>
    <row r="7306" spans="5:5" ht="25.5">
      <c r="E7306" s="495">
        <v>7122</v>
      </c>
    </row>
    <row r="7307" spans="5:5" ht="25.5">
      <c r="E7307" s="495">
        <v>7123</v>
      </c>
    </row>
    <row r="7308" spans="5:5" ht="25.5">
      <c r="E7308" s="495">
        <v>7124</v>
      </c>
    </row>
    <row r="7309" spans="5:5" ht="25.5">
      <c r="E7309" s="495">
        <v>7125</v>
      </c>
    </row>
    <row r="7310" spans="5:5" ht="25.5">
      <c r="E7310" s="495">
        <v>7126</v>
      </c>
    </row>
    <row r="7311" spans="5:5" ht="25.5">
      <c r="E7311" s="495">
        <v>7127</v>
      </c>
    </row>
    <row r="7312" spans="5:5" ht="25.5">
      <c r="E7312" s="495">
        <v>7128</v>
      </c>
    </row>
    <row r="7313" spans="5:5" ht="25.5">
      <c r="E7313" s="495">
        <v>7129</v>
      </c>
    </row>
    <row r="7314" spans="5:5" ht="25.5">
      <c r="E7314" s="495">
        <v>7130</v>
      </c>
    </row>
    <row r="7315" spans="5:5" ht="25.5">
      <c r="E7315" s="495">
        <v>7131</v>
      </c>
    </row>
    <row r="7316" spans="5:5" ht="25.5">
      <c r="E7316" s="495">
        <v>7132</v>
      </c>
    </row>
    <row r="7317" spans="5:5" ht="25.5">
      <c r="E7317" s="495">
        <v>7133</v>
      </c>
    </row>
    <row r="7318" spans="5:5" ht="25.5">
      <c r="E7318" s="495">
        <v>7134</v>
      </c>
    </row>
    <row r="7319" spans="5:5" ht="25.5">
      <c r="E7319" s="495">
        <v>7135</v>
      </c>
    </row>
    <row r="7320" spans="5:5" ht="25.5">
      <c r="E7320" s="495">
        <v>7136</v>
      </c>
    </row>
    <row r="7321" spans="5:5" ht="25.5">
      <c r="E7321" s="495">
        <v>7137</v>
      </c>
    </row>
    <row r="7322" spans="5:5" ht="25.5">
      <c r="E7322" s="495">
        <v>7138</v>
      </c>
    </row>
    <row r="7323" spans="5:5" ht="25.5">
      <c r="E7323" s="495">
        <v>7139</v>
      </c>
    </row>
    <row r="7324" spans="5:5" ht="25.5">
      <c r="E7324" s="495">
        <v>7140</v>
      </c>
    </row>
    <row r="7325" spans="5:5" ht="25.5">
      <c r="E7325" s="495">
        <v>7141</v>
      </c>
    </row>
    <row r="7326" spans="5:5" ht="25.5">
      <c r="E7326" s="495">
        <v>7142</v>
      </c>
    </row>
    <row r="7327" spans="5:5" ht="25.5">
      <c r="E7327" s="495">
        <v>7143</v>
      </c>
    </row>
    <row r="7328" spans="5:5" ht="25.5">
      <c r="E7328" s="495">
        <v>7144</v>
      </c>
    </row>
    <row r="7329" spans="5:5" ht="25.5">
      <c r="E7329" s="495">
        <v>7145</v>
      </c>
    </row>
    <row r="7330" spans="5:5" ht="25.5">
      <c r="E7330" s="495">
        <v>7146</v>
      </c>
    </row>
    <row r="7331" spans="5:5" ht="25.5">
      <c r="E7331" s="495">
        <v>7147</v>
      </c>
    </row>
    <row r="7332" spans="5:5" ht="25.5">
      <c r="E7332" s="495">
        <v>7148</v>
      </c>
    </row>
    <row r="7333" spans="5:5" ht="25.5">
      <c r="E7333" s="495">
        <v>7149</v>
      </c>
    </row>
    <row r="7334" spans="5:5" ht="25.5">
      <c r="E7334" s="495">
        <v>7150</v>
      </c>
    </row>
    <row r="7335" spans="5:5" ht="25.5">
      <c r="E7335" s="495">
        <v>7151</v>
      </c>
    </row>
    <row r="7336" spans="5:5" ht="25.5">
      <c r="E7336" s="495">
        <v>7152</v>
      </c>
    </row>
    <row r="7337" spans="5:5" ht="25.5">
      <c r="E7337" s="495">
        <v>7153</v>
      </c>
    </row>
    <row r="7338" spans="5:5" ht="25.5">
      <c r="E7338" s="495">
        <v>7154</v>
      </c>
    </row>
    <row r="7339" spans="5:5" ht="25.5">
      <c r="E7339" s="495">
        <v>7155</v>
      </c>
    </row>
    <row r="7340" spans="5:5" ht="25.5">
      <c r="E7340" s="495">
        <v>7156</v>
      </c>
    </row>
    <row r="7341" spans="5:5" ht="25.5">
      <c r="E7341" s="495">
        <v>7157</v>
      </c>
    </row>
    <row r="7342" spans="5:5" ht="25.5">
      <c r="E7342" s="495">
        <v>7158</v>
      </c>
    </row>
    <row r="7343" spans="5:5" ht="25.5">
      <c r="E7343" s="495">
        <v>7159</v>
      </c>
    </row>
    <row r="7344" spans="5:5" ht="25.5">
      <c r="E7344" s="495">
        <v>7160</v>
      </c>
    </row>
    <row r="7345" spans="5:5" ht="25.5">
      <c r="E7345" s="495">
        <v>7161</v>
      </c>
    </row>
    <row r="7346" spans="5:5" ht="25.5">
      <c r="E7346" s="495">
        <v>7162</v>
      </c>
    </row>
    <row r="7347" spans="5:5" ht="25.5">
      <c r="E7347" s="495">
        <v>7163</v>
      </c>
    </row>
    <row r="7348" spans="5:5" ht="25.5">
      <c r="E7348" s="495">
        <v>7164</v>
      </c>
    </row>
    <row r="7349" spans="5:5" ht="25.5">
      <c r="E7349" s="495">
        <v>7165</v>
      </c>
    </row>
    <row r="7350" spans="5:5" ht="25.5">
      <c r="E7350" s="495">
        <v>7166</v>
      </c>
    </row>
    <row r="7351" spans="5:5" ht="25.5">
      <c r="E7351" s="495">
        <v>7167</v>
      </c>
    </row>
    <row r="7352" spans="5:5" ht="25.5">
      <c r="E7352" s="495">
        <v>7168</v>
      </c>
    </row>
    <row r="7353" spans="5:5" ht="25.5">
      <c r="E7353" s="495">
        <v>7169</v>
      </c>
    </row>
    <row r="7354" spans="5:5" ht="25.5">
      <c r="E7354" s="495">
        <v>7170</v>
      </c>
    </row>
    <row r="7355" spans="5:5" ht="25.5">
      <c r="E7355" s="495">
        <v>7171</v>
      </c>
    </row>
    <row r="7356" spans="5:5" ht="25.5">
      <c r="E7356" s="495">
        <v>7172</v>
      </c>
    </row>
    <row r="7357" spans="5:5" ht="25.5">
      <c r="E7357" s="495">
        <v>7173</v>
      </c>
    </row>
    <row r="7358" spans="5:5" ht="25.5">
      <c r="E7358" s="495">
        <v>7174</v>
      </c>
    </row>
    <row r="7359" spans="5:5" ht="25.5">
      <c r="E7359" s="495">
        <v>7175</v>
      </c>
    </row>
    <row r="7360" spans="5:5" ht="25.5">
      <c r="E7360" s="495">
        <v>7176</v>
      </c>
    </row>
    <row r="7361" spans="5:5" ht="25.5">
      <c r="E7361" s="495">
        <v>7177</v>
      </c>
    </row>
    <row r="7362" spans="5:5" ht="25.5">
      <c r="E7362" s="495">
        <v>7178</v>
      </c>
    </row>
    <row r="7363" spans="5:5" ht="25.5">
      <c r="E7363" s="495">
        <v>7179</v>
      </c>
    </row>
    <row r="7364" spans="5:5" ht="25.5">
      <c r="E7364" s="495">
        <v>7180</v>
      </c>
    </row>
    <row r="7365" spans="5:5" ht="25.5">
      <c r="E7365" s="495">
        <v>7181</v>
      </c>
    </row>
    <row r="7366" spans="5:5" ht="25.5">
      <c r="E7366" s="495">
        <v>7182</v>
      </c>
    </row>
    <row r="7367" spans="5:5" ht="25.5">
      <c r="E7367" s="495">
        <v>7183</v>
      </c>
    </row>
    <row r="7368" spans="5:5" ht="25.5">
      <c r="E7368" s="495">
        <v>7184</v>
      </c>
    </row>
    <row r="7369" spans="5:5" ht="25.5">
      <c r="E7369" s="495">
        <v>7185</v>
      </c>
    </row>
    <row r="7370" spans="5:5" ht="25.5">
      <c r="E7370" s="495">
        <v>7186</v>
      </c>
    </row>
    <row r="7371" spans="5:5" ht="25.5">
      <c r="E7371" s="495">
        <v>7187</v>
      </c>
    </row>
    <row r="7372" spans="5:5" ht="25.5">
      <c r="E7372" s="495">
        <v>7188</v>
      </c>
    </row>
    <row r="7373" spans="5:5" ht="25.5">
      <c r="E7373" s="495">
        <v>7189</v>
      </c>
    </row>
    <row r="7374" spans="5:5" ht="25.5">
      <c r="E7374" s="495">
        <v>7190</v>
      </c>
    </row>
    <row r="7375" spans="5:5" ht="25.5">
      <c r="E7375" s="495">
        <v>7191</v>
      </c>
    </row>
    <row r="7376" spans="5:5" ht="25.5">
      <c r="E7376" s="495">
        <v>7192</v>
      </c>
    </row>
    <row r="7377" spans="5:5" ht="25.5">
      <c r="E7377" s="495">
        <v>7193</v>
      </c>
    </row>
    <row r="7378" spans="5:5" ht="25.5">
      <c r="E7378" s="495">
        <v>7194</v>
      </c>
    </row>
    <row r="7379" spans="5:5" ht="25.5">
      <c r="E7379" s="495">
        <v>7195</v>
      </c>
    </row>
    <row r="7380" spans="5:5" ht="25.5">
      <c r="E7380" s="495">
        <v>7196</v>
      </c>
    </row>
    <row r="7381" spans="5:5" ht="25.5">
      <c r="E7381" s="495">
        <v>7197</v>
      </c>
    </row>
    <row r="7382" spans="5:5" ht="25.5">
      <c r="E7382" s="495">
        <v>7198</v>
      </c>
    </row>
    <row r="7383" spans="5:5" ht="25.5">
      <c r="E7383" s="495">
        <v>7199</v>
      </c>
    </row>
    <row r="7384" spans="5:5" ht="25.5">
      <c r="E7384" s="495">
        <v>7200</v>
      </c>
    </row>
    <row r="7385" spans="5:5" ht="25.5">
      <c r="E7385" s="495">
        <v>7201</v>
      </c>
    </row>
    <row r="7386" spans="5:5" ht="25.5">
      <c r="E7386" s="495">
        <v>7202</v>
      </c>
    </row>
    <row r="7387" spans="5:5" ht="25.5">
      <c r="E7387" s="495">
        <v>7203</v>
      </c>
    </row>
    <row r="7388" spans="5:5" ht="25.5">
      <c r="E7388" s="495">
        <v>7204</v>
      </c>
    </row>
    <row r="7389" spans="5:5" ht="25.5">
      <c r="E7389" s="495">
        <v>7205</v>
      </c>
    </row>
    <row r="7390" spans="5:5" ht="25.5">
      <c r="E7390" s="495">
        <v>7206</v>
      </c>
    </row>
    <row r="7391" spans="5:5" ht="25.5">
      <c r="E7391" s="495">
        <v>7207</v>
      </c>
    </row>
    <row r="7392" spans="5:5" ht="25.5">
      <c r="E7392" s="495">
        <v>7208</v>
      </c>
    </row>
    <row r="7393" spans="5:5" ht="25.5">
      <c r="E7393" s="495">
        <v>7209</v>
      </c>
    </row>
    <row r="7394" spans="5:5" ht="25.5">
      <c r="E7394" s="495">
        <v>7210</v>
      </c>
    </row>
    <row r="7395" spans="5:5" ht="25.5">
      <c r="E7395" s="495">
        <v>7211</v>
      </c>
    </row>
    <row r="7396" spans="5:5" ht="25.5">
      <c r="E7396" s="495">
        <v>7212</v>
      </c>
    </row>
    <row r="7397" spans="5:5" ht="25.5">
      <c r="E7397" s="495">
        <v>7213</v>
      </c>
    </row>
    <row r="7398" spans="5:5" ht="25.5">
      <c r="E7398" s="495">
        <v>7214</v>
      </c>
    </row>
    <row r="7399" spans="5:5" ht="25.5">
      <c r="E7399" s="495">
        <v>7215</v>
      </c>
    </row>
    <row r="7400" spans="5:5" ht="25.5">
      <c r="E7400" s="495">
        <v>7216</v>
      </c>
    </row>
    <row r="7401" spans="5:5" ht="25.5">
      <c r="E7401" s="495">
        <v>7217</v>
      </c>
    </row>
    <row r="7402" spans="5:5" ht="25.5">
      <c r="E7402" s="495">
        <v>7218</v>
      </c>
    </row>
    <row r="7403" spans="5:5" ht="25.5">
      <c r="E7403" s="495">
        <v>7219</v>
      </c>
    </row>
    <row r="7404" spans="5:5" ht="25.5">
      <c r="E7404" s="495">
        <v>7220</v>
      </c>
    </row>
    <row r="7405" spans="5:5" ht="25.5">
      <c r="E7405" s="495">
        <v>7221</v>
      </c>
    </row>
    <row r="7406" spans="5:5" ht="25.5">
      <c r="E7406" s="495">
        <v>7222</v>
      </c>
    </row>
    <row r="7407" spans="5:5" ht="25.5">
      <c r="E7407" s="495">
        <v>7223</v>
      </c>
    </row>
    <row r="7408" spans="5:5" ht="25.5">
      <c r="E7408" s="495">
        <v>7224</v>
      </c>
    </row>
    <row r="7409" spans="5:5" ht="25.5">
      <c r="E7409" s="495">
        <v>7225</v>
      </c>
    </row>
    <row r="7410" spans="5:5" ht="25.5">
      <c r="E7410" s="495">
        <v>7226</v>
      </c>
    </row>
    <row r="7411" spans="5:5" ht="25.5">
      <c r="E7411" s="495">
        <v>7227</v>
      </c>
    </row>
    <row r="7412" spans="5:5" ht="25.5">
      <c r="E7412" s="495">
        <v>7228</v>
      </c>
    </row>
    <row r="7413" spans="5:5" ht="25.5">
      <c r="E7413" s="495">
        <v>7229</v>
      </c>
    </row>
    <row r="7414" spans="5:5" ht="25.5">
      <c r="E7414" s="495">
        <v>7230</v>
      </c>
    </row>
    <row r="7415" spans="5:5" ht="25.5">
      <c r="E7415" s="495">
        <v>7231</v>
      </c>
    </row>
    <row r="7416" spans="5:5" ht="25.5">
      <c r="E7416" s="495">
        <v>7232</v>
      </c>
    </row>
    <row r="7417" spans="5:5" ht="25.5">
      <c r="E7417" s="495">
        <v>7233</v>
      </c>
    </row>
    <row r="7418" spans="5:5" ht="25.5">
      <c r="E7418" s="495">
        <v>7234</v>
      </c>
    </row>
    <row r="7419" spans="5:5" ht="25.5">
      <c r="E7419" s="495">
        <v>7235</v>
      </c>
    </row>
    <row r="7420" spans="5:5" ht="25.5">
      <c r="E7420" s="495">
        <v>7236</v>
      </c>
    </row>
    <row r="7421" spans="5:5" ht="25.5">
      <c r="E7421" s="495">
        <v>7237</v>
      </c>
    </row>
    <row r="7422" spans="5:5" ht="25.5">
      <c r="E7422" s="495">
        <v>7238</v>
      </c>
    </row>
    <row r="7423" spans="5:5" ht="25.5">
      <c r="E7423" s="495">
        <v>7239</v>
      </c>
    </row>
    <row r="7424" spans="5:5" ht="25.5">
      <c r="E7424" s="495">
        <v>7240</v>
      </c>
    </row>
    <row r="7425" spans="5:5" ht="25.5">
      <c r="E7425" s="495">
        <v>7241</v>
      </c>
    </row>
    <row r="7426" spans="5:5" ht="25.5">
      <c r="E7426" s="495">
        <v>7242</v>
      </c>
    </row>
    <row r="7427" spans="5:5" ht="25.5">
      <c r="E7427" s="495">
        <v>7243</v>
      </c>
    </row>
    <row r="7428" spans="5:5" ht="25.5">
      <c r="E7428" s="495">
        <v>7244</v>
      </c>
    </row>
    <row r="7429" spans="5:5" ht="25.5">
      <c r="E7429" s="495">
        <v>7245</v>
      </c>
    </row>
    <row r="7430" spans="5:5" ht="25.5">
      <c r="E7430" s="495">
        <v>7246</v>
      </c>
    </row>
    <row r="7431" spans="5:5" ht="25.5">
      <c r="E7431" s="495">
        <v>7247</v>
      </c>
    </row>
    <row r="7432" spans="5:5" ht="25.5">
      <c r="E7432" s="495">
        <v>7248</v>
      </c>
    </row>
    <row r="7433" spans="5:5" ht="25.5">
      <c r="E7433" s="495">
        <v>7249</v>
      </c>
    </row>
    <row r="7434" spans="5:5" ht="25.5">
      <c r="E7434" s="495">
        <v>7250</v>
      </c>
    </row>
    <row r="7435" spans="5:5" ht="25.5">
      <c r="E7435" s="495">
        <v>7251</v>
      </c>
    </row>
    <row r="7436" spans="5:5" ht="25.5">
      <c r="E7436" s="495">
        <v>7252</v>
      </c>
    </row>
    <row r="7437" spans="5:5" ht="25.5">
      <c r="E7437" s="495">
        <v>7253</v>
      </c>
    </row>
    <row r="7438" spans="5:5" ht="25.5">
      <c r="E7438" s="495">
        <v>7254</v>
      </c>
    </row>
    <row r="7439" spans="5:5" ht="25.5">
      <c r="E7439" s="495">
        <v>7255</v>
      </c>
    </row>
    <row r="7440" spans="5:5" ht="25.5">
      <c r="E7440" s="495">
        <v>7256</v>
      </c>
    </row>
    <row r="7441" spans="5:5" ht="25.5">
      <c r="E7441" s="495">
        <v>7257</v>
      </c>
    </row>
    <row r="7442" spans="5:5" ht="25.5">
      <c r="E7442" s="495">
        <v>7258</v>
      </c>
    </row>
    <row r="7443" spans="5:5" ht="25.5">
      <c r="E7443" s="495">
        <v>7259</v>
      </c>
    </row>
    <row r="7444" spans="5:5" ht="25.5">
      <c r="E7444" s="495">
        <v>7260</v>
      </c>
    </row>
    <row r="7445" spans="5:5" ht="25.5">
      <c r="E7445" s="495">
        <v>7261</v>
      </c>
    </row>
    <row r="7446" spans="5:5" ht="25.5">
      <c r="E7446" s="495">
        <v>7262</v>
      </c>
    </row>
    <row r="7447" spans="5:5" ht="25.5">
      <c r="E7447" s="495">
        <v>7263</v>
      </c>
    </row>
    <row r="7448" spans="5:5" ht="25.5">
      <c r="E7448" s="495">
        <v>7264</v>
      </c>
    </row>
    <row r="7449" spans="5:5" ht="25.5">
      <c r="E7449" s="495">
        <v>7265</v>
      </c>
    </row>
    <row r="7450" spans="5:5" ht="25.5">
      <c r="E7450" s="495">
        <v>7266</v>
      </c>
    </row>
    <row r="7451" spans="5:5" ht="25.5">
      <c r="E7451" s="495">
        <v>7267</v>
      </c>
    </row>
    <row r="7452" spans="5:5" ht="25.5">
      <c r="E7452" s="495">
        <v>7268</v>
      </c>
    </row>
    <row r="7453" spans="5:5" ht="25.5">
      <c r="E7453" s="495">
        <v>7269</v>
      </c>
    </row>
    <row r="7454" spans="5:5" ht="25.5">
      <c r="E7454" s="495">
        <v>7270</v>
      </c>
    </row>
    <row r="7455" spans="5:5" ht="25.5">
      <c r="E7455" s="495">
        <v>7271</v>
      </c>
    </row>
    <row r="7456" spans="5:5" ht="25.5">
      <c r="E7456" s="495">
        <v>7272</v>
      </c>
    </row>
    <row r="7457" spans="5:5" ht="25.5">
      <c r="E7457" s="495">
        <v>7273</v>
      </c>
    </row>
    <row r="7458" spans="5:5" ht="25.5">
      <c r="E7458" s="495">
        <v>7274</v>
      </c>
    </row>
    <row r="7459" spans="5:5" ht="25.5">
      <c r="E7459" s="495">
        <v>7275</v>
      </c>
    </row>
    <row r="7460" spans="5:5" ht="25.5">
      <c r="E7460" s="495">
        <v>7276</v>
      </c>
    </row>
    <row r="7461" spans="5:5" ht="25.5">
      <c r="E7461" s="495">
        <v>7277</v>
      </c>
    </row>
    <row r="7462" spans="5:5" ht="25.5">
      <c r="E7462" s="495">
        <v>7278</v>
      </c>
    </row>
    <row r="7463" spans="5:5" ht="25.5">
      <c r="E7463" s="495">
        <v>7279</v>
      </c>
    </row>
    <row r="7464" spans="5:5" ht="25.5">
      <c r="E7464" s="495">
        <v>7280</v>
      </c>
    </row>
    <row r="7465" spans="5:5" ht="25.5">
      <c r="E7465" s="495">
        <v>7281</v>
      </c>
    </row>
    <row r="7466" spans="5:5" ht="25.5">
      <c r="E7466" s="495">
        <v>7282</v>
      </c>
    </row>
    <row r="7467" spans="5:5" ht="25.5">
      <c r="E7467" s="495">
        <v>7283</v>
      </c>
    </row>
    <row r="7468" spans="5:5" ht="25.5">
      <c r="E7468" s="495">
        <v>7284</v>
      </c>
    </row>
    <row r="7469" spans="5:5" ht="25.5">
      <c r="E7469" s="495">
        <v>7285</v>
      </c>
    </row>
    <row r="7470" spans="5:5" ht="25.5">
      <c r="E7470" s="495">
        <v>7286</v>
      </c>
    </row>
    <row r="7471" spans="5:5" ht="25.5">
      <c r="E7471" s="495">
        <v>7287</v>
      </c>
    </row>
    <row r="7472" spans="5:5" ht="25.5">
      <c r="E7472" s="495">
        <v>7288</v>
      </c>
    </row>
    <row r="7473" spans="5:5" ht="25.5">
      <c r="E7473" s="495">
        <v>7289</v>
      </c>
    </row>
    <row r="7474" spans="5:5" ht="25.5">
      <c r="E7474" s="495">
        <v>7290</v>
      </c>
    </row>
    <row r="7475" spans="5:5" ht="25.5">
      <c r="E7475" s="495">
        <v>7291</v>
      </c>
    </row>
    <row r="7476" spans="5:5" ht="25.5">
      <c r="E7476" s="495">
        <v>7292</v>
      </c>
    </row>
    <row r="7477" spans="5:5" ht="25.5">
      <c r="E7477" s="495">
        <v>7293</v>
      </c>
    </row>
    <row r="7478" spans="5:5" ht="25.5">
      <c r="E7478" s="495">
        <v>7294</v>
      </c>
    </row>
    <row r="7479" spans="5:5" ht="25.5">
      <c r="E7479" s="495">
        <v>7295</v>
      </c>
    </row>
    <row r="7480" spans="5:5" ht="25.5">
      <c r="E7480" s="495">
        <v>7296</v>
      </c>
    </row>
    <row r="7481" spans="5:5" ht="25.5">
      <c r="E7481" s="495">
        <v>7297</v>
      </c>
    </row>
    <row r="7482" spans="5:5" ht="25.5">
      <c r="E7482" s="495">
        <v>7298</v>
      </c>
    </row>
    <row r="7483" spans="5:5" ht="25.5">
      <c r="E7483" s="495">
        <v>7299</v>
      </c>
    </row>
    <row r="7484" spans="5:5" ht="25.5">
      <c r="E7484" s="495">
        <v>7300</v>
      </c>
    </row>
    <row r="7485" spans="5:5" ht="25.5">
      <c r="E7485" s="495">
        <v>7301</v>
      </c>
    </row>
    <row r="7486" spans="5:5" ht="25.5">
      <c r="E7486" s="495">
        <v>7302</v>
      </c>
    </row>
    <row r="7487" spans="5:5" ht="25.5">
      <c r="E7487" s="495">
        <v>7303</v>
      </c>
    </row>
    <row r="7488" spans="5:5" ht="25.5">
      <c r="E7488" s="495">
        <v>7304</v>
      </c>
    </row>
    <row r="7489" spans="5:5" ht="25.5">
      <c r="E7489" s="495">
        <v>7305</v>
      </c>
    </row>
    <row r="7490" spans="5:5" ht="25.5">
      <c r="E7490" s="495">
        <v>7306</v>
      </c>
    </row>
    <row r="7491" spans="5:5" ht="25.5">
      <c r="E7491" s="495">
        <v>7307</v>
      </c>
    </row>
    <row r="7492" spans="5:5" ht="25.5">
      <c r="E7492" s="495">
        <v>7308</v>
      </c>
    </row>
    <row r="7493" spans="5:5" ht="25.5">
      <c r="E7493" s="495">
        <v>7309</v>
      </c>
    </row>
    <row r="7494" spans="5:5" ht="25.5">
      <c r="E7494" s="495">
        <v>7310</v>
      </c>
    </row>
    <row r="7495" spans="5:5" ht="25.5">
      <c r="E7495" s="495">
        <v>7311</v>
      </c>
    </row>
    <row r="7496" spans="5:5" ht="25.5">
      <c r="E7496" s="495">
        <v>7312</v>
      </c>
    </row>
    <row r="7497" spans="5:5" ht="25.5">
      <c r="E7497" s="495">
        <v>7313</v>
      </c>
    </row>
    <row r="7498" spans="5:5" ht="25.5">
      <c r="E7498" s="495">
        <v>7314</v>
      </c>
    </row>
    <row r="7499" spans="5:5" ht="25.5">
      <c r="E7499" s="495">
        <v>7315</v>
      </c>
    </row>
    <row r="7500" spans="5:5" ht="25.5">
      <c r="E7500" s="495">
        <v>7316</v>
      </c>
    </row>
    <row r="7501" spans="5:5" ht="25.5">
      <c r="E7501" s="495">
        <v>7317</v>
      </c>
    </row>
    <row r="7502" spans="5:5" ht="25.5">
      <c r="E7502" s="495">
        <v>7318</v>
      </c>
    </row>
    <row r="7503" spans="5:5" ht="25.5">
      <c r="E7503" s="495">
        <v>7319</v>
      </c>
    </row>
    <row r="7504" spans="5:5" ht="25.5">
      <c r="E7504" s="495">
        <v>7320</v>
      </c>
    </row>
    <row r="7505" spans="5:5" ht="25.5">
      <c r="E7505" s="495">
        <v>7321</v>
      </c>
    </row>
    <row r="7506" spans="5:5" ht="25.5">
      <c r="E7506" s="495">
        <v>7322</v>
      </c>
    </row>
    <row r="7507" spans="5:5" ht="25.5">
      <c r="E7507" s="495">
        <v>7323</v>
      </c>
    </row>
    <row r="7508" spans="5:5" ht="25.5">
      <c r="E7508" s="495">
        <v>7324</v>
      </c>
    </row>
    <row r="7509" spans="5:5" ht="25.5">
      <c r="E7509" s="495">
        <v>7325</v>
      </c>
    </row>
    <row r="7510" spans="5:5" ht="25.5">
      <c r="E7510" s="495">
        <v>7326</v>
      </c>
    </row>
    <row r="7511" spans="5:5" ht="25.5">
      <c r="E7511" s="495">
        <v>7327</v>
      </c>
    </row>
    <row r="7512" spans="5:5" ht="25.5">
      <c r="E7512" s="495">
        <v>7328</v>
      </c>
    </row>
    <row r="7513" spans="5:5" ht="25.5">
      <c r="E7513" s="495">
        <v>7329</v>
      </c>
    </row>
    <row r="7514" spans="5:5" ht="25.5">
      <c r="E7514" s="495">
        <v>7330</v>
      </c>
    </row>
    <row r="7515" spans="5:5" ht="25.5">
      <c r="E7515" s="495">
        <v>7331</v>
      </c>
    </row>
    <row r="7516" spans="5:5" ht="25.5">
      <c r="E7516" s="495">
        <v>7332</v>
      </c>
    </row>
    <row r="7517" spans="5:5" ht="25.5">
      <c r="E7517" s="495">
        <v>7333</v>
      </c>
    </row>
    <row r="7518" spans="5:5" ht="25.5">
      <c r="E7518" s="495">
        <v>7334</v>
      </c>
    </row>
    <row r="7519" spans="5:5" ht="25.5">
      <c r="E7519" s="495">
        <v>7335</v>
      </c>
    </row>
    <row r="7520" spans="5:5" ht="25.5">
      <c r="E7520" s="495">
        <v>7336</v>
      </c>
    </row>
    <row r="7521" spans="5:5" ht="25.5">
      <c r="E7521" s="495">
        <v>7337</v>
      </c>
    </row>
    <row r="7522" spans="5:5" ht="25.5">
      <c r="E7522" s="495">
        <v>7338</v>
      </c>
    </row>
    <row r="7523" spans="5:5" ht="25.5">
      <c r="E7523" s="495">
        <v>7339</v>
      </c>
    </row>
    <row r="7524" spans="5:5" ht="25.5">
      <c r="E7524" s="495">
        <v>7340</v>
      </c>
    </row>
    <row r="7525" spans="5:5" ht="25.5">
      <c r="E7525" s="495">
        <v>7341</v>
      </c>
    </row>
    <row r="7526" spans="5:5" ht="25.5">
      <c r="E7526" s="495">
        <v>7342</v>
      </c>
    </row>
    <row r="7527" spans="5:5" ht="25.5">
      <c r="E7527" s="495">
        <v>7343</v>
      </c>
    </row>
    <row r="7528" spans="5:5" ht="25.5">
      <c r="E7528" s="495">
        <v>7344</v>
      </c>
    </row>
    <row r="7529" spans="5:5" ht="25.5">
      <c r="E7529" s="495">
        <v>7345</v>
      </c>
    </row>
    <row r="7530" spans="5:5" ht="25.5">
      <c r="E7530" s="495">
        <v>7346</v>
      </c>
    </row>
    <row r="7531" spans="5:5" ht="25.5">
      <c r="E7531" s="495">
        <v>7347</v>
      </c>
    </row>
    <row r="7532" spans="5:5" ht="25.5">
      <c r="E7532" s="495">
        <v>7348</v>
      </c>
    </row>
    <row r="7533" spans="5:5" ht="25.5">
      <c r="E7533" s="495">
        <v>7349</v>
      </c>
    </row>
    <row r="7534" spans="5:5" ht="25.5">
      <c r="E7534" s="495">
        <v>7350</v>
      </c>
    </row>
    <row r="7535" spans="5:5" ht="25.5">
      <c r="E7535" s="495">
        <v>7351</v>
      </c>
    </row>
    <row r="7536" spans="5:5" ht="25.5">
      <c r="E7536" s="495">
        <v>7352</v>
      </c>
    </row>
    <row r="7537" spans="5:5" ht="25.5">
      <c r="E7537" s="495">
        <v>7353</v>
      </c>
    </row>
    <row r="7538" spans="5:5" ht="25.5">
      <c r="E7538" s="495">
        <v>7354</v>
      </c>
    </row>
    <row r="7539" spans="5:5" ht="25.5">
      <c r="E7539" s="495">
        <v>7355</v>
      </c>
    </row>
    <row r="7540" spans="5:5" ht="25.5">
      <c r="E7540" s="495">
        <v>7356</v>
      </c>
    </row>
    <row r="7541" spans="5:5" ht="25.5">
      <c r="E7541" s="495">
        <v>7357</v>
      </c>
    </row>
    <row r="7542" spans="5:5" ht="25.5">
      <c r="E7542" s="495">
        <v>7358</v>
      </c>
    </row>
    <row r="7543" spans="5:5" ht="25.5">
      <c r="E7543" s="495">
        <v>7359</v>
      </c>
    </row>
    <row r="7544" spans="5:5" ht="25.5">
      <c r="E7544" s="495">
        <v>7360</v>
      </c>
    </row>
    <row r="7545" spans="5:5" ht="25.5">
      <c r="E7545" s="495">
        <v>7361</v>
      </c>
    </row>
    <row r="7546" spans="5:5" ht="25.5">
      <c r="E7546" s="495">
        <v>7362</v>
      </c>
    </row>
    <row r="7547" spans="5:5" ht="25.5">
      <c r="E7547" s="495">
        <v>7363</v>
      </c>
    </row>
    <row r="7548" spans="5:5" ht="25.5">
      <c r="E7548" s="495">
        <v>7364</v>
      </c>
    </row>
    <row r="7549" spans="5:5" ht="25.5">
      <c r="E7549" s="495">
        <v>7365</v>
      </c>
    </row>
    <row r="7550" spans="5:5" ht="25.5">
      <c r="E7550" s="495">
        <v>7366</v>
      </c>
    </row>
    <row r="7551" spans="5:5" ht="25.5">
      <c r="E7551" s="495">
        <v>7367</v>
      </c>
    </row>
    <row r="7552" spans="5:5" ht="25.5">
      <c r="E7552" s="495">
        <v>7368</v>
      </c>
    </row>
    <row r="7553" spans="5:5" ht="25.5">
      <c r="E7553" s="495">
        <v>7369</v>
      </c>
    </row>
    <row r="7554" spans="5:5" ht="25.5">
      <c r="E7554" s="495">
        <v>7370</v>
      </c>
    </row>
    <row r="7555" spans="5:5" ht="25.5">
      <c r="E7555" s="495">
        <v>7371</v>
      </c>
    </row>
    <row r="7556" spans="5:5" ht="25.5">
      <c r="E7556" s="495">
        <v>7372</v>
      </c>
    </row>
    <row r="7557" spans="5:5" ht="25.5">
      <c r="E7557" s="495">
        <v>7373</v>
      </c>
    </row>
    <row r="7558" spans="5:5" ht="25.5">
      <c r="E7558" s="495">
        <v>7374</v>
      </c>
    </row>
    <row r="7559" spans="5:5" ht="25.5">
      <c r="E7559" s="495">
        <v>7375</v>
      </c>
    </row>
    <row r="7560" spans="5:5" ht="25.5">
      <c r="E7560" s="495">
        <v>7376</v>
      </c>
    </row>
    <row r="7561" spans="5:5" ht="25.5">
      <c r="E7561" s="495">
        <v>7377</v>
      </c>
    </row>
    <row r="7562" spans="5:5" ht="25.5">
      <c r="E7562" s="495">
        <v>7378</v>
      </c>
    </row>
    <row r="7563" spans="5:5" ht="25.5">
      <c r="E7563" s="495">
        <v>7379</v>
      </c>
    </row>
    <row r="7564" spans="5:5" ht="25.5">
      <c r="E7564" s="495">
        <v>7380</v>
      </c>
    </row>
    <row r="7565" spans="5:5" ht="25.5">
      <c r="E7565" s="495">
        <v>7381</v>
      </c>
    </row>
    <row r="7566" spans="5:5" ht="25.5">
      <c r="E7566" s="495">
        <v>7382</v>
      </c>
    </row>
    <row r="7567" spans="5:5" ht="25.5">
      <c r="E7567" s="495">
        <v>7383</v>
      </c>
    </row>
    <row r="7568" spans="5:5" ht="25.5">
      <c r="E7568" s="495">
        <v>7384</v>
      </c>
    </row>
    <row r="7569" spans="5:5" ht="25.5">
      <c r="E7569" s="495">
        <v>7385</v>
      </c>
    </row>
    <row r="7570" spans="5:5" ht="25.5">
      <c r="E7570" s="495">
        <v>7386</v>
      </c>
    </row>
    <row r="7571" spans="5:5" ht="25.5">
      <c r="E7571" s="495">
        <v>7387</v>
      </c>
    </row>
    <row r="7572" spans="5:5" ht="25.5">
      <c r="E7572" s="495">
        <v>7388</v>
      </c>
    </row>
    <row r="7573" spans="5:5" ht="25.5">
      <c r="E7573" s="495">
        <v>7389</v>
      </c>
    </row>
    <row r="7574" spans="5:5" ht="25.5">
      <c r="E7574" s="495">
        <v>7390</v>
      </c>
    </row>
    <row r="7575" spans="5:5" ht="25.5">
      <c r="E7575" s="495">
        <v>7391</v>
      </c>
    </row>
    <row r="7576" spans="5:5" ht="25.5">
      <c r="E7576" s="495">
        <v>7392</v>
      </c>
    </row>
    <row r="7577" spans="5:5" ht="25.5">
      <c r="E7577" s="495">
        <v>7393</v>
      </c>
    </row>
    <row r="7578" spans="5:5" ht="25.5">
      <c r="E7578" s="495">
        <v>7394</v>
      </c>
    </row>
    <row r="7579" spans="5:5" ht="25.5">
      <c r="E7579" s="495">
        <v>7395</v>
      </c>
    </row>
    <row r="7580" spans="5:5" ht="25.5">
      <c r="E7580" s="495">
        <v>7396</v>
      </c>
    </row>
    <row r="7581" spans="5:5" ht="25.5">
      <c r="E7581" s="495">
        <v>7397</v>
      </c>
    </row>
    <row r="7582" spans="5:5" ht="25.5">
      <c r="E7582" s="495">
        <v>7398</v>
      </c>
    </row>
    <row r="7583" spans="5:5" ht="25.5">
      <c r="E7583" s="495">
        <v>7399</v>
      </c>
    </row>
    <row r="7584" spans="5:5" ht="25.5">
      <c r="E7584" s="495">
        <v>7400</v>
      </c>
    </row>
    <row r="7585" spans="5:5" ht="25.5">
      <c r="E7585" s="495">
        <v>7401</v>
      </c>
    </row>
    <row r="7586" spans="5:5" ht="25.5">
      <c r="E7586" s="495">
        <v>7402</v>
      </c>
    </row>
    <row r="7587" spans="5:5" ht="25.5">
      <c r="E7587" s="495">
        <v>7403</v>
      </c>
    </row>
    <row r="7588" spans="5:5" ht="25.5">
      <c r="E7588" s="495">
        <v>7404</v>
      </c>
    </row>
    <row r="7589" spans="5:5" ht="25.5">
      <c r="E7589" s="495">
        <v>7405</v>
      </c>
    </row>
    <row r="7590" spans="5:5" ht="25.5">
      <c r="E7590" s="495">
        <v>7406</v>
      </c>
    </row>
    <row r="7591" spans="5:5" ht="25.5">
      <c r="E7591" s="495">
        <v>7407</v>
      </c>
    </row>
    <row r="7592" spans="5:5" ht="25.5">
      <c r="E7592" s="495">
        <v>7408</v>
      </c>
    </row>
    <row r="7593" spans="5:5" ht="25.5">
      <c r="E7593" s="495">
        <v>7409</v>
      </c>
    </row>
    <row r="7594" spans="5:5" ht="25.5">
      <c r="E7594" s="495">
        <v>7410</v>
      </c>
    </row>
    <row r="7595" spans="5:5" ht="25.5">
      <c r="E7595" s="495">
        <v>7411</v>
      </c>
    </row>
    <row r="7596" spans="5:5" ht="25.5">
      <c r="E7596" s="495">
        <v>7412</v>
      </c>
    </row>
    <row r="7597" spans="5:5" ht="25.5">
      <c r="E7597" s="495">
        <v>7413</v>
      </c>
    </row>
    <row r="7598" spans="5:5" ht="25.5">
      <c r="E7598" s="495">
        <v>7414</v>
      </c>
    </row>
    <row r="7599" spans="5:5" ht="25.5">
      <c r="E7599" s="495">
        <v>7415</v>
      </c>
    </row>
    <row r="7600" spans="5:5" ht="25.5">
      <c r="E7600" s="495">
        <v>7416</v>
      </c>
    </row>
    <row r="7601" spans="5:5" ht="25.5">
      <c r="E7601" s="495">
        <v>7417</v>
      </c>
    </row>
    <row r="7602" spans="5:5" ht="25.5">
      <c r="E7602" s="495">
        <v>7418</v>
      </c>
    </row>
    <row r="7603" spans="5:5" ht="25.5">
      <c r="E7603" s="495">
        <v>7419</v>
      </c>
    </row>
    <row r="7604" spans="5:5" ht="25.5">
      <c r="E7604" s="495">
        <v>7420</v>
      </c>
    </row>
    <row r="7605" spans="5:5" ht="25.5">
      <c r="E7605" s="495">
        <v>7421</v>
      </c>
    </row>
    <row r="7606" spans="5:5" ht="25.5">
      <c r="E7606" s="495">
        <v>7422</v>
      </c>
    </row>
    <row r="7607" spans="5:5" ht="25.5">
      <c r="E7607" s="495">
        <v>7423</v>
      </c>
    </row>
    <row r="7608" spans="5:5" ht="25.5">
      <c r="E7608" s="495">
        <v>7424</v>
      </c>
    </row>
    <row r="7609" spans="5:5" ht="25.5">
      <c r="E7609" s="495">
        <v>7425</v>
      </c>
    </row>
    <row r="7610" spans="5:5" ht="25.5">
      <c r="E7610" s="495">
        <v>7426</v>
      </c>
    </row>
    <row r="7611" spans="5:5" ht="25.5">
      <c r="E7611" s="495">
        <v>7427</v>
      </c>
    </row>
    <row r="7612" spans="5:5" ht="25.5">
      <c r="E7612" s="495">
        <v>7428</v>
      </c>
    </row>
    <row r="7613" spans="5:5" ht="25.5">
      <c r="E7613" s="495">
        <v>7429</v>
      </c>
    </row>
    <row r="7614" spans="5:5" ht="25.5">
      <c r="E7614" s="495">
        <v>7430</v>
      </c>
    </row>
    <row r="7615" spans="5:5" ht="25.5">
      <c r="E7615" s="495">
        <v>7431</v>
      </c>
    </row>
    <row r="7616" spans="5:5" ht="25.5">
      <c r="E7616" s="495">
        <v>7432</v>
      </c>
    </row>
    <row r="7617" spans="5:5" ht="25.5">
      <c r="E7617" s="495">
        <v>7433</v>
      </c>
    </row>
    <row r="7618" spans="5:5" ht="25.5">
      <c r="E7618" s="495">
        <v>7434</v>
      </c>
    </row>
    <row r="7619" spans="5:5" ht="25.5">
      <c r="E7619" s="495">
        <v>7435</v>
      </c>
    </row>
    <row r="7620" spans="5:5" ht="25.5">
      <c r="E7620" s="495">
        <v>7436</v>
      </c>
    </row>
    <row r="7621" spans="5:5" ht="25.5">
      <c r="E7621" s="495">
        <v>7437</v>
      </c>
    </row>
    <row r="7622" spans="5:5" ht="25.5">
      <c r="E7622" s="495">
        <v>7438</v>
      </c>
    </row>
    <row r="7623" spans="5:5" ht="25.5">
      <c r="E7623" s="495">
        <v>7439</v>
      </c>
    </row>
    <row r="7624" spans="5:5" ht="25.5">
      <c r="E7624" s="495">
        <v>7440</v>
      </c>
    </row>
    <row r="7625" spans="5:5" ht="25.5">
      <c r="E7625" s="495">
        <v>7441</v>
      </c>
    </row>
    <row r="7626" spans="5:5" ht="25.5">
      <c r="E7626" s="495">
        <v>7442</v>
      </c>
    </row>
    <row r="7627" spans="5:5" ht="25.5">
      <c r="E7627" s="495">
        <v>7443</v>
      </c>
    </row>
    <row r="7628" spans="5:5" ht="25.5">
      <c r="E7628" s="495">
        <v>7444</v>
      </c>
    </row>
    <row r="7629" spans="5:5" ht="25.5">
      <c r="E7629" s="495">
        <v>7445</v>
      </c>
    </row>
    <row r="7630" spans="5:5" ht="25.5">
      <c r="E7630" s="495">
        <v>7446</v>
      </c>
    </row>
    <row r="7631" spans="5:5" ht="25.5">
      <c r="E7631" s="495">
        <v>7447</v>
      </c>
    </row>
    <row r="7632" spans="5:5" ht="25.5">
      <c r="E7632" s="495">
        <v>7448</v>
      </c>
    </row>
    <row r="7633" spans="5:5" ht="25.5">
      <c r="E7633" s="495">
        <v>7449</v>
      </c>
    </row>
    <row r="7634" spans="5:5" ht="25.5">
      <c r="E7634" s="495">
        <v>7450</v>
      </c>
    </row>
    <row r="7635" spans="5:5" ht="25.5">
      <c r="E7635" s="495">
        <v>7451</v>
      </c>
    </row>
    <row r="7636" spans="5:5" ht="25.5">
      <c r="E7636" s="495">
        <v>7452</v>
      </c>
    </row>
    <row r="7637" spans="5:5" ht="25.5">
      <c r="E7637" s="495">
        <v>7453</v>
      </c>
    </row>
    <row r="7638" spans="5:5" ht="25.5">
      <c r="E7638" s="495">
        <v>7454</v>
      </c>
    </row>
    <row r="7639" spans="5:5" ht="25.5">
      <c r="E7639" s="495">
        <v>7455</v>
      </c>
    </row>
    <row r="7640" spans="5:5" ht="25.5">
      <c r="E7640" s="495">
        <v>7456</v>
      </c>
    </row>
    <row r="7641" spans="5:5" ht="25.5">
      <c r="E7641" s="495">
        <v>7457</v>
      </c>
    </row>
    <row r="7642" spans="5:5" ht="25.5">
      <c r="E7642" s="495">
        <v>7458</v>
      </c>
    </row>
    <row r="7643" spans="5:5" ht="25.5">
      <c r="E7643" s="495">
        <v>7459</v>
      </c>
    </row>
    <row r="7644" spans="5:5" ht="25.5">
      <c r="E7644" s="495">
        <v>7460</v>
      </c>
    </row>
    <row r="7645" spans="5:5" ht="25.5">
      <c r="E7645" s="495">
        <v>7461</v>
      </c>
    </row>
    <row r="7646" spans="5:5" ht="25.5">
      <c r="E7646" s="495">
        <v>7462</v>
      </c>
    </row>
    <row r="7647" spans="5:5" ht="25.5">
      <c r="E7647" s="495">
        <v>7463</v>
      </c>
    </row>
    <row r="7648" spans="5:5" ht="25.5">
      <c r="E7648" s="495">
        <v>7464</v>
      </c>
    </row>
    <row r="7649" spans="5:5" ht="25.5">
      <c r="E7649" s="495">
        <v>7465</v>
      </c>
    </row>
    <row r="7650" spans="5:5" ht="25.5">
      <c r="E7650" s="495">
        <v>7466</v>
      </c>
    </row>
    <row r="7651" spans="5:5" ht="25.5">
      <c r="E7651" s="495">
        <v>7467</v>
      </c>
    </row>
    <row r="7652" spans="5:5" ht="25.5">
      <c r="E7652" s="495">
        <v>7468</v>
      </c>
    </row>
    <row r="7653" spans="5:5" ht="25.5">
      <c r="E7653" s="495">
        <v>7469</v>
      </c>
    </row>
    <row r="7654" spans="5:5" ht="25.5">
      <c r="E7654" s="495">
        <v>7470</v>
      </c>
    </row>
    <row r="7655" spans="5:5" ht="25.5">
      <c r="E7655" s="495">
        <v>7471</v>
      </c>
    </row>
    <row r="7656" spans="5:5" ht="25.5">
      <c r="E7656" s="495">
        <v>7472</v>
      </c>
    </row>
    <row r="7657" spans="5:5" ht="25.5">
      <c r="E7657" s="495">
        <v>7473</v>
      </c>
    </row>
    <row r="7658" spans="5:5" ht="25.5">
      <c r="E7658" s="495">
        <v>7474</v>
      </c>
    </row>
    <row r="7659" spans="5:5" ht="25.5">
      <c r="E7659" s="495">
        <v>7475</v>
      </c>
    </row>
    <row r="7660" spans="5:5" ht="25.5">
      <c r="E7660" s="495">
        <v>7476</v>
      </c>
    </row>
    <row r="7661" spans="5:5" ht="25.5">
      <c r="E7661" s="495">
        <v>7477</v>
      </c>
    </row>
    <row r="7662" spans="5:5" ht="25.5">
      <c r="E7662" s="495">
        <v>7478</v>
      </c>
    </row>
    <row r="7663" spans="5:5" ht="25.5">
      <c r="E7663" s="495">
        <v>7479</v>
      </c>
    </row>
    <row r="7664" spans="5:5" ht="25.5">
      <c r="E7664" s="495">
        <v>7480</v>
      </c>
    </row>
    <row r="7665" spans="5:5" ht="25.5">
      <c r="E7665" s="495">
        <v>7481</v>
      </c>
    </row>
    <row r="7666" spans="5:5" ht="25.5">
      <c r="E7666" s="495">
        <v>7482</v>
      </c>
    </row>
    <row r="7667" spans="5:5" ht="25.5">
      <c r="E7667" s="495">
        <v>7483</v>
      </c>
    </row>
    <row r="7668" spans="5:5" ht="25.5">
      <c r="E7668" s="495">
        <v>7484</v>
      </c>
    </row>
    <row r="7669" spans="5:5" ht="25.5">
      <c r="E7669" s="495">
        <v>7485</v>
      </c>
    </row>
    <row r="7670" spans="5:5" ht="25.5">
      <c r="E7670" s="495">
        <v>7486</v>
      </c>
    </row>
    <row r="7671" spans="5:5" ht="25.5">
      <c r="E7671" s="495">
        <v>7487</v>
      </c>
    </row>
    <row r="7672" spans="5:5" ht="25.5">
      <c r="E7672" s="495">
        <v>7488</v>
      </c>
    </row>
    <row r="7673" spans="5:5" ht="25.5">
      <c r="E7673" s="495">
        <v>7489</v>
      </c>
    </row>
    <row r="7674" spans="5:5" ht="25.5">
      <c r="E7674" s="495">
        <v>7490</v>
      </c>
    </row>
    <row r="7675" spans="5:5" ht="25.5">
      <c r="E7675" s="495">
        <v>7491</v>
      </c>
    </row>
    <row r="7676" spans="5:5" ht="25.5">
      <c r="E7676" s="495">
        <v>7492</v>
      </c>
    </row>
    <row r="7677" spans="5:5" ht="25.5">
      <c r="E7677" s="495">
        <v>7493</v>
      </c>
    </row>
    <row r="7678" spans="5:5" ht="25.5">
      <c r="E7678" s="495">
        <v>7494</v>
      </c>
    </row>
    <row r="7679" spans="5:5" ht="25.5">
      <c r="E7679" s="495">
        <v>7495</v>
      </c>
    </row>
    <row r="7680" spans="5:5" ht="25.5">
      <c r="E7680" s="495">
        <v>7496</v>
      </c>
    </row>
    <row r="7681" spans="5:5" ht="25.5">
      <c r="E7681" s="495">
        <v>7497</v>
      </c>
    </row>
    <row r="7682" spans="5:5" ht="25.5">
      <c r="E7682" s="495">
        <v>7498</v>
      </c>
    </row>
    <row r="7683" spans="5:5" ht="25.5">
      <c r="E7683" s="495">
        <v>7499</v>
      </c>
    </row>
    <row r="7684" spans="5:5" ht="25.5">
      <c r="E7684" s="495">
        <v>7500</v>
      </c>
    </row>
    <row r="7685" spans="5:5" ht="25.5">
      <c r="E7685" s="495">
        <v>7501</v>
      </c>
    </row>
    <row r="7686" spans="5:5" ht="25.5">
      <c r="E7686" s="495">
        <v>7502</v>
      </c>
    </row>
    <row r="7687" spans="5:5" ht="25.5">
      <c r="E7687" s="495">
        <v>7503</v>
      </c>
    </row>
    <row r="7688" spans="5:5" ht="25.5">
      <c r="E7688" s="495">
        <v>7504</v>
      </c>
    </row>
    <row r="7689" spans="5:5" ht="25.5">
      <c r="E7689" s="495">
        <v>7505</v>
      </c>
    </row>
    <row r="7690" spans="5:5" ht="25.5">
      <c r="E7690" s="495">
        <v>7506</v>
      </c>
    </row>
    <row r="7691" spans="5:5" ht="25.5">
      <c r="E7691" s="495">
        <v>7507</v>
      </c>
    </row>
    <row r="7692" spans="5:5" ht="25.5">
      <c r="E7692" s="495">
        <v>7508</v>
      </c>
    </row>
    <row r="7693" spans="5:5" ht="25.5">
      <c r="E7693" s="495">
        <v>7509</v>
      </c>
    </row>
    <row r="7694" spans="5:5" ht="25.5">
      <c r="E7694" s="495">
        <v>7510</v>
      </c>
    </row>
    <row r="7695" spans="5:5" ht="25.5">
      <c r="E7695" s="495">
        <v>7511</v>
      </c>
    </row>
    <row r="7696" spans="5:5" ht="25.5">
      <c r="E7696" s="495">
        <v>7512</v>
      </c>
    </row>
    <row r="7697" spans="5:5" ht="25.5">
      <c r="E7697" s="495">
        <v>7513</v>
      </c>
    </row>
    <row r="7698" spans="5:5" ht="25.5">
      <c r="E7698" s="495">
        <v>7514</v>
      </c>
    </row>
    <row r="7699" spans="5:5" ht="25.5">
      <c r="E7699" s="495">
        <v>7515</v>
      </c>
    </row>
    <row r="7700" spans="5:5" ht="25.5">
      <c r="E7700" s="495">
        <v>7516</v>
      </c>
    </row>
    <row r="7701" spans="5:5" ht="25.5">
      <c r="E7701" s="495">
        <v>7517</v>
      </c>
    </row>
    <row r="7702" spans="5:5" ht="25.5">
      <c r="E7702" s="495">
        <v>7518</v>
      </c>
    </row>
    <row r="7703" spans="5:5" ht="25.5">
      <c r="E7703" s="495">
        <v>7519</v>
      </c>
    </row>
    <row r="7704" spans="5:5" ht="25.5">
      <c r="E7704" s="495">
        <v>7520</v>
      </c>
    </row>
    <row r="7705" spans="5:5" ht="25.5">
      <c r="E7705" s="495">
        <v>7521</v>
      </c>
    </row>
    <row r="7706" spans="5:5" ht="25.5">
      <c r="E7706" s="495">
        <v>7522</v>
      </c>
    </row>
    <row r="7707" spans="5:5" ht="25.5">
      <c r="E7707" s="495">
        <v>7523</v>
      </c>
    </row>
    <row r="7708" spans="5:5" ht="25.5">
      <c r="E7708" s="495">
        <v>7524</v>
      </c>
    </row>
    <row r="7709" spans="5:5" ht="25.5">
      <c r="E7709" s="495">
        <v>7525</v>
      </c>
    </row>
    <row r="7710" spans="5:5" ht="25.5">
      <c r="E7710" s="495">
        <v>7526</v>
      </c>
    </row>
    <row r="7711" spans="5:5" ht="25.5">
      <c r="E7711" s="495">
        <v>7527</v>
      </c>
    </row>
    <row r="7712" spans="5:5" ht="25.5">
      <c r="E7712" s="495">
        <v>7528</v>
      </c>
    </row>
    <row r="7713" spans="5:5" ht="25.5">
      <c r="E7713" s="495">
        <v>7529</v>
      </c>
    </row>
    <row r="7714" spans="5:5" ht="25.5">
      <c r="E7714" s="495">
        <v>7530</v>
      </c>
    </row>
    <row r="7715" spans="5:5" ht="25.5">
      <c r="E7715" s="495">
        <v>7531</v>
      </c>
    </row>
    <row r="7716" spans="5:5" ht="25.5">
      <c r="E7716" s="495">
        <v>7532</v>
      </c>
    </row>
    <row r="7717" spans="5:5" ht="25.5">
      <c r="E7717" s="495">
        <v>7533</v>
      </c>
    </row>
    <row r="7718" spans="5:5" ht="25.5">
      <c r="E7718" s="495">
        <v>7534</v>
      </c>
    </row>
    <row r="7719" spans="5:5" ht="25.5">
      <c r="E7719" s="495">
        <v>7535</v>
      </c>
    </row>
    <row r="7720" spans="5:5" ht="25.5">
      <c r="E7720" s="495">
        <v>7536</v>
      </c>
    </row>
    <row r="7721" spans="5:5" ht="25.5">
      <c r="E7721" s="495">
        <v>7537</v>
      </c>
    </row>
    <row r="7722" spans="5:5" ht="25.5">
      <c r="E7722" s="495">
        <v>7538</v>
      </c>
    </row>
    <row r="7723" spans="5:5" ht="25.5">
      <c r="E7723" s="495">
        <v>7539</v>
      </c>
    </row>
    <row r="7724" spans="5:5" ht="25.5">
      <c r="E7724" s="495">
        <v>7540</v>
      </c>
    </row>
    <row r="7725" spans="5:5" ht="25.5">
      <c r="E7725" s="495">
        <v>7541</v>
      </c>
    </row>
    <row r="7726" spans="5:5" ht="25.5">
      <c r="E7726" s="495">
        <v>7542</v>
      </c>
    </row>
    <row r="7727" spans="5:5" ht="25.5">
      <c r="E7727" s="495">
        <v>7543</v>
      </c>
    </row>
    <row r="7728" spans="5:5" ht="25.5">
      <c r="E7728" s="495">
        <v>7544</v>
      </c>
    </row>
    <row r="7729" spans="5:5" ht="25.5">
      <c r="E7729" s="495">
        <v>7545</v>
      </c>
    </row>
    <row r="7730" spans="5:5" ht="25.5">
      <c r="E7730" s="495">
        <v>7546</v>
      </c>
    </row>
    <row r="7731" spans="5:5" ht="25.5">
      <c r="E7731" s="495">
        <v>7547</v>
      </c>
    </row>
    <row r="7732" spans="5:5" ht="25.5">
      <c r="E7732" s="495">
        <v>7548</v>
      </c>
    </row>
    <row r="7733" spans="5:5" ht="25.5">
      <c r="E7733" s="495">
        <v>7549</v>
      </c>
    </row>
    <row r="7734" spans="5:5" ht="25.5">
      <c r="E7734" s="495">
        <v>7550</v>
      </c>
    </row>
    <row r="7735" spans="5:5" ht="25.5">
      <c r="E7735" s="495">
        <v>7551</v>
      </c>
    </row>
    <row r="7736" spans="5:5" ht="25.5">
      <c r="E7736" s="495">
        <v>7552</v>
      </c>
    </row>
    <row r="7737" spans="5:5" ht="25.5">
      <c r="E7737" s="495">
        <v>7553</v>
      </c>
    </row>
    <row r="7738" spans="5:5" ht="25.5">
      <c r="E7738" s="495">
        <v>7554</v>
      </c>
    </row>
    <row r="7739" spans="5:5" ht="25.5">
      <c r="E7739" s="495">
        <v>7555</v>
      </c>
    </row>
    <row r="7740" spans="5:5" ht="25.5">
      <c r="E7740" s="495">
        <v>7556</v>
      </c>
    </row>
    <row r="7741" spans="5:5" ht="25.5">
      <c r="E7741" s="495">
        <v>7557</v>
      </c>
    </row>
    <row r="7742" spans="5:5" ht="25.5">
      <c r="E7742" s="495">
        <v>7558</v>
      </c>
    </row>
    <row r="7743" spans="5:5" ht="25.5">
      <c r="E7743" s="495">
        <v>7559</v>
      </c>
    </row>
    <row r="7744" spans="5:5" ht="25.5">
      <c r="E7744" s="495">
        <v>7560</v>
      </c>
    </row>
    <row r="7745" spans="5:5" ht="25.5">
      <c r="E7745" s="495">
        <v>7561</v>
      </c>
    </row>
    <row r="7746" spans="5:5" ht="25.5">
      <c r="E7746" s="495">
        <v>7562</v>
      </c>
    </row>
    <row r="7747" spans="5:5" ht="25.5">
      <c r="E7747" s="495">
        <v>7563</v>
      </c>
    </row>
    <row r="7748" spans="5:5" ht="25.5">
      <c r="E7748" s="495">
        <v>7564</v>
      </c>
    </row>
    <row r="7749" spans="5:5" ht="25.5">
      <c r="E7749" s="495">
        <v>7565</v>
      </c>
    </row>
    <row r="7750" spans="5:5" ht="25.5">
      <c r="E7750" s="495">
        <v>7566</v>
      </c>
    </row>
    <row r="7751" spans="5:5" ht="25.5">
      <c r="E7751" s="495">
        <v>7567</v>
      </c>
    </row>
    <row r="7752" spans="5:5" ht="25.5">
      <c r="E7752" s="495">
        <v>7568</v>
      </c>
    </row>
    <row r="7753" spans="5:5" ht="25.5">
      <c r="E7753" s="495">
        <v>7569</v>
      </c>
    </row>
    <row r="7754" spans="5:5" ht="25.5">
      <c r="E7754" s="495">
        <v>7570</v>
      </c>
    </row>
    <row r="7755" spans="5:5" ht="25.5">
      <c r="E7755" s="495">
        <v>7571</v>
      </c>
    </row>
    <row r="7756" spans="5:5" ht="25.5">
      <c r="E7756" s="495">
        <v>7572</v>
      </c>
    </row>
    <row r="7757" spans="5:5" ht="25.5">
      <c r="E7757" s="495">
        <v>7573</v>
      </c>
    </row>
    <row r="7758" spans="5:5" ht="25.5">
      <c r="E7758" s="495">
        <v>7574</v>
      </c>
    </row>
    <row r="7759" spans="5:5" ht="25.5">
      <c r="E7759" s="495">
        <v>7575</v>
      </c>
    </row>
    <row r="7760" spans="5:5" ht="25.5">
      <c r="E7760" s="495">
        <v>7576</v>
      </c>
    </row>
    <row r="7761" spans="5:5" ht="25.5">
      <c r="E7761" s="495">
        <v>7577</v>
      </c>
    </row>
    <row r="7762" spans="5:5" ht="25.5">
      <c r="E7762" s="495">
        <v>7578</v>
      </c>
    </row>
    <row r="7763" spans="5:5" ht="25.5">
      <c r="E7763" s="495">
        <v>7579</v>
      </c>
    </row>
    <row r="7764" spans="5:5" ht="25.5">
      <c r="E7764" s="495">
        <v>7580</v>
      </c>
    </row>
    <row r="7765" spans="5:5" ht="25.5">
      <c r="E7765" s="495">
        <v>7581</v>
      </c>
    </row>
    <row r="7766" spans="5:5" ht="25.5">
      <c r="E7766" s="495">
        <v>7582</v>
      </c>
    </row>
    <row r="7767" spans="5:5" ht="25.5">
      <c r="E7767" s="495">
        <v>7583</v>
      </c>
    </row>
    <row r="7768" spans="5:5" ht="25.5">
      <c r="E7768" s="495">
        <v>7584</v>
      </c>
    </row>
    <row r="7769" spans="5:5" ht="25.5">
      <c r="E7769" s="495">
        <v>7585</v>
      </c>
    </row>
    <row r="7770" spans="5:5" ht="25.5">
      <c r="E7770" s="495">
        <v>7586</v>
      </c>
    </row>
    <row r="7771" spans="5:5" ht="25.5">
      <c r="E7771" s="495">
        <v>7587</v>
      </c>
    </row>
    <row r="7772" spans="5:5" ht="25.5">
      <c r="E7772" s="495">
        <v>7588</v>
      </c>
    </row>
    <row r="7773" spans="5:5" ht="25.5">
      <c r="E7773" s="495">
        <v>7589</v>
      </c>
    </row>
    <row r="7774" spans="5:5" ht="25.5">
      <c r="E7774" s="495">
        <v>7590</v>
      </c>
    </row>
    <row r="7775" spans="5:5" ht="25.5">
      <c r="E7775" s="495">
        <v>7591</v>
      </c>
    </row>
    <row r="7776" spans="5:5" ht="25.5">
      <c r="E7776" s="495">
        <v>7592</v>
      </c>
    </row>
    <row r="7777" spans="5:5" ht="25.5">
      <c r="E7777" s="495">
        <v>7593</v>
      </c>
    </row>
    <row r="7778" spans="5:5" ht="25.5">
      <c r="E7778" s="495">
        <v>7594</v>
      </c>
    </row>
    <row r="7779" spans="5:5" ht="25.5">
      <c r="E7779" s="495">
        <v>7595</v>
      </c>
    </row>
    <row r="7780" spans="5:5" ht="25.5">
      <c r="E7780" s="495">
        <v>7596</v>
      </c>
    </row>
    <row r="7781" spans="5:5" ht="25.5">
      <c r="E7781" s="495">
        <v>7597</v>
      </c>
    </row>
    <row r="7782" spans="5:5" ht="25.5">
      <c r="E7782" s="495">
        <v>7598</v>
      </c>
    </row>
    <row r="7783" spans="5:5" ht="25.5">
      <c r="E7783" s="495">
        <v>7599</v>
      </c>
    </row>
    <row r="7784" spans="5:5" ht="25.5">
      <c r="E7784" s="495">
        <v>7600</v>
      </c>
    </row>
    <row r="7785" spans="5:5" ht="25.5">
      <c r="E7785" s="495">
        <v>7601</v>
      </c>
    </row>
    <row r="7786" spans="5:5" ht="25.5">
      <c r="E7786" s="495">
        <v>7602</v>
      </c>
    </row>
    <row r="7787" spans="5:5" ht="25.5">
      <c r="E7787" s="495">
        <v>7603</v>
      </c>
    </row>
    <row r="7788" spans="5:5" ht="25.5">
      <c r="E7788" s="495">
        <v>7604</v>
      </c>
    </row>
    <row r="7789" spans="5:5" ht="25.5">
      <c r="E7789" s="495">
        <v>7605</v>
      </c>
    </row>
    <row r="7790" spans="5:5" ht="25.5">
      <c r="E7790" s="495">
        <v>7606</v>
      </c>
    </row>
    <row r="7791" spans="5:5" ht="25.5">
      <c r="E7791" s="495">
        <v>7607</v>
      </c>
    </row>
    <row r="7792" spans="5:5" ht="25.5">
      <c r="E7792" s="495">
        <v>7608</v>
      </c>
    </row>
    <row r="7793" spans="5:5" ht="25.5">
      <c r="E7793" s="495">
        <v>7609</v>
      </c>
    </row>
    <row r="7794" spans="5:5" ht="25.5">
      <c r="E7794" s="495">
        <v>7610</v>
      </c>
    </row>
    <row r="7795" spans="5:5" ht="25.5">
      <c r="E7795" s="495">
        <v>7611</v>
      </c>
    </row>
    <row r="7796" spans="5:5" ht="25.5">
      <c r="E7796" s="495">
        <v>7612</v>
      </c>
    </row>
    <row r="7797" spans="5:5" ht="25.5">
      <c r="E7797" s="495">
        <v>7613</v>
      </c>
    </row>
    <row r="7798" spans="5:5" ht="25.5">
      <c r="E7798" s="495">
        <v>7614</v>
      </c>
    </row>
    <row r="7799" spans="5:5" ht="25.5">
      <c r="E7799" s="495">
        <v>7615</v>
      </c>
    </row>
    <row r="7800" spans="5:5" ht="25.5">
      <c r="E7800" s="495">
        <v>7616</v>
      </c>
    </row>
    <row r="7801" spans="5:5" ht="25.5">
      <c r="E7801" s="495">
        <v>7617</v>
      </c>
    </row>
    <row r="7802" spans="5:5" ht="25.5">
      <c r="E7802" s="495">
        <v>7618</v>
      </c>
    </row>
    <row r="7803" spans="5:5" ht="25.5">
      <c r="E7803" s="495">
        <v>7619</v>
      </c>
    </row>
    <row r="7804" spans="5:5" ht="25.5">
      <c r="E7804" s="495">
        <v>7620</v>
      </c>
    </row>
    <row r="7805" spans="5:5" ht="25.5">
      <c r="E7805" s="495">
        <v>7621</v>
      </c>
    </row>
    <row r="7806" spans="5:5" ht="25.5">
      <c r="E7806" s="495">
        <v>7622</v>
      </c>
    </row>
    <row r="7807" spans="5:5" ht="25.5">
      <c r="E7807" s="495">
        <v>7623</v>
      </c>
    </row>
    <row r="7808" spans="5:5" ht="25.5">
      <c r="E7808" s="495">
        <v>7624</v>
      </c>
    </row>
    <row r="7809" spans="5:5" ht="25.5">
      <c r="E7809" s="495">
        <v>7625</v>
      </c>
    </row>
    <row r="7810" spans="5:5" ht="25.5">
      <c r="E7810" s="495">
        <v>7626</v>
      </c>
    </row>
    <row r="7811" spans="5:5" ht="25.5">
      <c r="E7811" s="495">
        <v>7627</v>
      </c>
    </row>
    <row r="7812" spans="5:5" ht="25.5">
      <c r="E7812" s="495">
        <v>7628</v>
      </c>
    </row>
    <row r="7813" spans="5:5" ht="25.5">
      <c r="E7813" s="495">
        <v>7629</v>
      </c>
    </row>
    <row r="7814" spans="5:5" ht="25.5">
      <c r="E7814" s="495">
        <v>7630</v>
      </c>
    </row>
    <row r="7815" spans="5:5" ht="25.5">
      <c r="E7815" s="495">
        <v>7631</v>
      </c>
    </row>
    <row r="7816" spans="5:5" ht="25.5">
      <c r="E7816" s="495">
        <v>7632</v>
      </c>
    </row>
    <row r="7817" spans="5:5" ht="25.5">
      <c r="E7817" s="495">
        <v>7633</v>
      </c>
    </row>
    <row r="7818" spans="5:5" ht="25.5">
      <c r="E7818" s="495">
        <v>7634</v>
      </c>
    </row>
    <row r="7819" spans="5:5" ht="25.5">
      <c r="E7819" s="495">
        <v>7635</v>
      </c>
    </row>
    <row r="7820" spans="5:5" ht="25.5">
      <c r="E7820" s="495">
        <v>7636</v>
      </c>
    </row>
    <row r="7821" spans="5:5" ht="25.5">
      <c r="E7821" s="495">
        <v>7637</v>
      </c>
    </row>
    <row r="7822" spans="5:5" ht="25.5">
      <c r="E7822" s="495">
        <v>7638</v>
      </c>
    </row>
    <row r="7823" spans="5:5" ht="25.5">
      <c r="E7823" s="495">
        <v>7639</v>
      </c>
    </row>
    <row r="7824" spans="5:5" ht="25.5">
      <c r="E7824" s="495">
        <v>7640</v>
      </c>
    </row>
    <row r="7825" spans="5:5" ht="25.5">
      <c r="E7825" s="495">
        <v>7641</v>
      </c>
    </row>
    <row r="7826" spans="5:5" ht="25.5">
      <c r="E7826" s="495">
        <v>7642</v>
      </c>
    </row>
    <row r="7827" spans="5:5" ht="25.5">
      <c r="E7827" s="495">
        <v>7643</v>
      </c>
    </row>
    <row r="7828" spans="5:5" ht="25.5">
      <c r="E7828" s="495">
        <v>7644</v>
      </c>
    </row>
    <row r="7829" spans="5:5" ht="25.5">
      <c r="E7829" s="495">
        <v>7645</v>
      </c>
    </row>
    <row r="7830" spans="5:5" ht="25.5">
      <c r="E7830" s="495">
        <v>7646</v>
      </c>
    </row>
    <row r="7831" spans="5:5" ht="25.5">
      <c r="E7831" s="495">
        <v>7647</v>
      </c>
    </row>
    <row r="7832" spans="5:5" ht="25.5">
      <c r="E7832" s="495">
        <v>7648</v>
      </c>
    </row>
    <row r="7833" spans="5:5" ht="25.5">
      <c r="E7833" s="495">
        <v>7649</v>
      </c>
    </row>
    <row r="7834" spans="5:5" ht="25.5">
      <c r="E7834" s="495">
        <v>7650</v>
      </c>
    </row>
    <row r="7835" spans="5:5" ht="25.5">
      <c r="E7835" s="495">
        <v>7651</v>
      </c>
    </row>
    <row r="7836" spans="5:5" ht="25.5">
      <c r="E7836" s="495">
        <v>7652</v>
      </c>
    </row>
    <row r="7837" spans="5:5" ht="25.5">
      <c r="E7837" s="495">
        <v>7653</v>
      </c>
    </row>
    <row r="7838" spans="5:5" ht="25.5">
      <c r="E7838" s="495">
        <v>7654</v>
      </c>
    </row>
    <row r="7839" spans="5:5" ht="25.5">
      <c r="E7839" s="495">
        <v>7655</v>
      </c>
    </row>
    <row r="7840" spans="5:5" ht="25.5">
      <c r="E7840" s="495">
        <v>7656</v>
      </c>
    </row>
    <row r="7841" spans="5:5" ht="25.5">
      <c r="E7841" s="495">
        <v>7657</v>
      </c>
    </row>
    <row r="7842" spans="5:5" ht="25.5">
      <c r="E7842" s="495">
        <v>7658</v>
      </c>
    </row>
    <row r="7843" spans="5:5" ht="25.5">
      <c r="E7843" s="495">
        <v>7659</v>
      </c>
    </row>
    <row r="7844" spans="5:5" ht="25.5">
      <c r="E7844" s="495">
        <v>7660</v>
      </c>
    </row>
    <row r="7845" spans="5:5" ht="25.5">
      <c r="E7845" s="495">
        <v>7661</v>
      </c>
    </row>
    <row r="7846" spans="5:5" ht="25.5">
      <c r="E7846" s="495">
        <v>7662</v>
      </c>
    </row>
    <row r="7847" spans="5:5" ht="25.5">
      <c r="E7847" s="495">
        <v>7663</v>
      </c>
    </row>
    <row r="7848" spans="5:5" ht="25.5">
      <c r="E7848" s="495">
        <v>7664</v>
      </c>
    </row>
    <row r="7849" spans="5:5" ht="25.5">
      <c r="E7849" s="495">
        <v>7665</v>
      </c>
    </row>
    <row r="7850" spans="5:5" ht="25.5">
      <c r="E7850" s="495">
        <v>7666</v>
      </c>
    </row>
    <row r="7851" spans="5:5" ht="25.5">
      <c r="E7851" s="495">
        <v>7667</v>
      </c>
    </row>
    <row r="7852" spans="5:5" ht="25.5">
      <c r="E7852" s="495">
        <v>7668</v>
      </c>
    </row>
    <row r="7853" spans="5:5" ht="25.5">
      <c r="E7853" s="495">
        <v>7669</v>
      </c>
    </row>
    <row r="7854" spans="5:5" ht="25.5">
      <c r="E7854" s="495">
        <v>7670</v>
      </c>
    </row>
    <row r="7855" spans="5:5" ht="25.5">
      <c r="E7855" s="495">
        <v>7671</v>
      </c>
    </row>
    <row r="7856" spans="5:5" ht="25.5">
      <c r="E7856" s="495">
        <v>7672</v>
      </c>
    </row>
    <row r="7857" spans="5:5" ht="25.5">
      <c r="E7857" s="495">
        <v>7673</v>
      </c>
    </row>
    <row r="7858" spans="5:5" ht="25.5">
      <c r="E7858" s="495">
        <v>7674</v>
      </c>
    </row>
    <row r="7859" spans="5:5" ht="25.5">
      <c r="E7859" s="495">
        <v>7675</v>
      </c>
    </row>
    <row r="7860" spans="5:5" ht="25.5">
      <c r="E7860" s="495">
        <v>7676</v>
      </c>
    </row>
    <row r="7861" spans="5:5" ht="25.5">
      <c r="E7861" s="495">
        <v>7677</v>
      </c>
    </row>
    <row r="7862" spans="5:5" ht="25.5">
      <c r="E7862" s="495">
        <v>7678</v>
      </c>
    </row>
    <row r="7863" spans="5:5" ht="25.5">
      <c r="E7863" s="495">
        <v>7679</v>
      </c>
    </row>
    <row r="7864" spans="5:5" ht="25.5">
      <c r="E7864" s="495">
        <v>7680</v>
      </c>
    </row>
    <row r="7865" spans="5:5" ht="25.5">
      <c r="E7865" s="495">
        <v>7681</v>
      </c>
    </row>
    <row r="7866" spans="5:5" ht="25.5">
      <c r="E7866" s="495">
        <v>7682</v>
      </c>
    </row>
    <row r="7867" spans="5:5" ht="25.5">
      <c r="E7867" s="495">
        <v>7683</v>
      </c>
    </row>
    <row r="7868" spans="5:5" ht="25.5">
      <c r="E7868" s="495">
        <v>7684</v>
      </c>
    </row>
    <row r="7869" spans="5:5" ht="25.5">
      <c r="E7869" s="495">
        <v>7685</v>
      </c>
    </row>
    <row r="7870" spans="5:5" ht="25.5">
      <c r="E7870" s="495">
        <v>7686</v>
      </c>
    </row>
    <row r="7871" spans="5:5" ht="25.5">
      <c r="E7871" s="495">
        <v>7687</v>
      </c>
    </row>
    <row r="7872" spans="5:5" ht="25.5">
      <c r="E7872" s="495">
        <v>7688</v>
      </c>
    </row>
    <row r="7873" spans="5:5" ht="25.5">
      <c r="E7873" s="495">
        <v>7689</v>
      </c>
    </row>
    <row r="7874" spans="5:5" ht="25.5">
      <c r="E7874" s="495">
        <v>7690</v>
      </c>
    </row>
    <row r="7875" spans="5:5" ht="25.5">
      <c r="E7875" s="495">
        <v>7691</v>
      </c>
    </row>
    <row r="7876" spans="5:5" ht="25.5">
      <c r="E7876" s="495">
        <v>7692</v>
      </c>
    </row>
    <row r="7877" spans="5:5" ht="25.5">
      <c r="E7877" s="495">
        <v>7693</v>
      </c>
    </row>
    <row r="7878" spans="5:5" ht="25.5">
      <c r="E7878" s="495">
        <v>7694</v>
      </c>
    </row>
    <row r="7879" spans="5:5" ht="25.5">
      <c r="E7879" s="495">
        <v>7695</v>
      </c>
    </row>
    <row r="7880" spans="5:5" ht="25.5">
      <c r="E7880" s="495">
        <v>7696</v>
      </c>
    </row>
    <row r="7881" spans="5:5" ht="25.5">
      <c r="E7881" s="495">
        <v>7697</v>
      </c>
    </row>
    <row r="7882" spans="5:5" ht="25.5">
      <c r="E7882" s="495">
        <v>7698</v>
      </c>
    </row>
    <row r="7883" spans="5:5" ht="25.5">
      <c r="E7883" s="495">
        <v>7699</v>
      </c>
    </row>
    <row r="7884" spans="5:5" ht="25.5">
      <c r="E7884" s="495">
        <v>7700</v>
      </c>
    </row>
    <row r="7885" spans="5:5" ht="25.5">
      <c r="E7885" s="495">
        <v>7701</v>
      </c>
    </row>
    <row r="7886" spans="5:5" ht="25.5">
      <c r="E7886" s="495">
        <v>7702</v>
      </c>
    </row>
    <row r="7887" spans="5:5" ht="25.5">
      <c r="E7887" s="495">
        <v>7703</v>
      </c>
    </row>
    <row r="7888" spans="5:5" ht="25.5">
      <c r="E7888" s="495">
        <v>7704</v>
      </c>
    </row>
    <row r="7889" spans="5:5" ht="25.5">
      <c r="E7889" s="495">
        <v>7705</v>
      </c>
    </row>
    <row r="7890" spans="5:5" ht="25.5">
      <c r="E7890" s="495">
        <v>7706</v>
      </c>
    </row>
    <row r="7891" spans="5:5" ht="25.5">
      <c r="E7891" s="495">
        <v>7707</v>
      </c>
    </row>
    <row r="7892" spans="5:5" ht="25.5">
      <c r="E7892" s="495">
        <v>7708</v>
      </c>
    </row>
    <row r="7893" spans="5:5" ht="25.5">
      <c r="E7893" s="495">
        <v>7709</v>
      </c>
    </row>
    <row r="7894" spans="5:5" ht="25.5">
      <c r="E7894" s="495">
        <v>7710</v>
      </c>
    </row>
    <row r="7895" spans="5:5" ht="25.5">
      <c r="E7895" s="495">
        <v>7711</v>
      </c>
    </row>
    <row r="7896" spans="5:5" ht="25.5">
      <c r="E7896" s="495">
        <v>7712</v>
      </c>
    </row>
    <row r="7897" spans="5:5" ht="25.5">
      <c r="E7897" s="495">
        <v>7713</v>
      </c>
    </row>
    <row r="7898" spans="5:5" ht="25.5">
      <c r="E7898" s="495">
        <v>7714</v>
      </c>
    </row>
    <row r="7899" spans="5:5" ht="25.5">
      <c r="E7899" s="495">
        <v>7715</v>
      </c>
    </row>
    <row r="7900" spans="5:5" ht="25.5">
      <c r="E7900" s="495">
        <v>7716</v>
      </c>
    </row>
    <row r="7901" spans="5:5" ht="25.5">
      <c r="E7901" s="495">
        <v>7717</v>
      </c>
    </row>
    <row r="7902" spans="5:5" ht="25.5">
      <c r="E7902" s="495">
        <v>7718</v>
      </c>
    </row>
    <row r="7903" spans="5:5" ht="25.5">
      <c r="E7903" s="495">
        <v>7719</v>
      </c>
    </row>
    <row r="7904" spans="5:5" ht="25.5">
      <c r="E7904" s="495">
        <v>7720</v>
      </c>
    </row>
    <row r="7905" spans="5:5" ht="25.5">
      <c r="E7905" s="495">
        <v>7721</v>
      </c>
    </row>
    <row r="7906" spans="5:5" ht="25.5">
      <c r="E7906" s="495">
        <v>7722</v>
      </c>
    </row>
    <row r="7907" spans="5:5" ht="25.5">
      <c r="E7907" s="495">
        <v>7723</v>
      </c>
    </row>
    <row r="7908" spans="5:5" ht="25.5">
      <c r="E7908" s="495">
        <v>7724</v>
      </c>
    </row>
    <row r="7909" spans="5:5" ht="25.5">
      <c r="E7909" s="495">
        <v>7725</v>
      </c>
    </row>
    <row r="7910" spans="5:5" ht="25.5">
      <c r="E7910" s="495">
        <v>7726</v>
      </c>
    </row>
    <row r="7911" spans="5:5" ht="25.5">
      <c r="E7911" s="495">
        <v>7727</v>
      </c>
    </row>
    <row r="7912" spans="5:5" ht="25.5">
      <c r="E7912" s="495">
        <v>7728</v>
      </c>
    </row>
    <row r="7913" spans="5:5" ht="25.5">
      <c r="E7913" s="495">
        <v>7729</v>
      </c>
    </row>
    <row r="7914" spans="5:5" ht="25.5">
      <c r="E7914" s="495">
        <v>7730</v>
      </c>
    </row>
    <row r="7915" spans="5:5" ht="25.5">
      <c r="E7915" s="495">
        <v>7731</v>
      </c>
    </row>
    <row r="7916" spans="5:5" ht="25.5">
      <c r="E7916" s="495">
        <v>7732</v>
      </c>
    </row>
    <row r="7917" spans="5:5" ht="25.5">
      <c r="E7917" s="495">
        <v>7733</v>
      </c>
    </row>
    <row r="7918" spans="5:5" ht="25.5">
      <c r="E7918" s="495">
        <v>7734</v>
      </c>
    </row>
    <row r="7919" spans="5:5" ht="25.5">
      <c r="E7919" s="495">
        <v>7735</v>
      </c>
    </row>
    <row r="7920" spans="5:5" ht="25.5">
      <c r="E7920" s="495">
        <v>7736</v>
      </c>
    </row>
    <row r="7921" spans="5:5" ht="25.5">
      <c r="E7921" s="495">
        <v>7737</v>
      </c>
    </row>
    <row r="7922" spans="5:5" ht="25.5">
      <c r="E7922" s="495">
        <v>7738</v>
      </c>
    </row>
    <row r="7923" spans="5:5" ht="25.5">
      <c r="E7923" s="495">
        <v>7739</v>
      </c>
    </row>
    <row r="7924" spans="5:5" ht="25.5">
      <c r="E7924" s="495">
        <v>7740</v>
      </c>
    </row>
    <row r="7925" spans="5:5" ht="25.5">
      <c r="E7925" s="495">
        <v>7741</v>
      </c>
    </row>
    <row r="7926" spans="5:5" ht="25.5">
      <c r="E7926" s="495">
        <v>7742</v>
      </c>
    </row>
    <row r="7927" spans="5:5" ht="25.5">
      <c r="E7927" s="495">
        <v>7743</v>
      </c>
    </row>
    <row r="7928" spans="5:5" ht="25.5">
      <c r="E7928" s="495">
        <v>7744</v>
      </c>
    </row>
    <row r="7929" spans="5:5" ht="25.5">
      <c r="E7929" s="495">
        <v>7745</v>
      </c>
    </row>
    <row r="7930" spans="5:5" ht="25.5">
      <c r="E7930" s="495">
        <v>7746</v>
      </c>
    </row>
    <row r="7931" spans="5:5" ht="25.5">
      <c r="E7931" s="495">
        <v>7747</v>
      </c>
    </row>
    <row r="7932" spans="5:5" ht="25.5">
      <c r="E7932" s="495">
        <v>7748</v>
      </c>
    </row>
    <row r="7933" spans="5:5" ht="25.5">
      <c r="E7933" s="495">
        <v>7749</v>
      </c>
    </row>
    <row r="7934" spans="5:5" ht="25.5">
      <c r="E7934" s="495">
        <v>7750</v>
      </c>
    </row>
    <row r="7935" spans="5:5" ht="25.5">
      <c r="E7935" s="495">
        <v>7751</v>
      </c>
    </row>
    <row r="7936" spans="5:5" ht="25.5">
      <c r="E7936" s="495">
        <v>7752</v>
      </c>
    </row>
    <row r="7937" spans="5:5" ht="25.5">
      <c r="E7937" s="495">
        <v>7753</v>
      </c>
    </row>
    <row r="7938" spans="5:5" ht="25.5">
      <c r="E7938" s="495">
        <v>7754</v>
      </c>
    </row>
    <row r="7939" spans="5:5" ht="25.5">
      <c r="E7939" s="495">
        <v>7755</v>
      </c>
    </row>
    <row r="7940" spans="5:5" ht="25.5">
      <c r="E7940" s="495">
        <v>7756</v>
      </c>
    </row>
    <row r="7941" spans="5:5" ht="25.5">
      <c r="E7941" s="495">
        <v>7757</v>
      </c>
    </row>
    <row r="7942" spans="5:5" ht="25.5">
      <c r="E7942" s="495">
        <v>7758</v>
      </c>
    </row>
    <row r="7943" spans="5:5" ht="25.5">
      <c r="E7943" s="495">
        <v>7759</v>
      </c>
    </row>
    <row r="7944" spans="5:5" ht="25.5">
      <c r="E7944" s="495">
        <v>7760</v>
      </c>
    </row>
    <row r="7945" spans="5:5" ht="25.5">
      <c r="E7945" s="495">
        <v>7761</v>
      </c>
    </row>
    <row r="7946" spans="5:5" ht="25.5">
      <c r="E7946" s="495">
        <v>7762</v>
      </c>
    </row>
    <row r="7947" spans="5:5" ht="25.5">
      <c r="E7947" s="495">
        <v>7763</v>
      </c>
    </row>
    <row r="7948" spans="5:5" ht="25.5">
      <c r="E7948" s="495">
        <v>7764</v>
      </c>
    </row>
    <row r="7949" spans="5:5" ht="25.5">
      <c r="E7949" s="495">
        <v>7765</v>
      </c>
    </row>
    <row r="7950" spans="5:5" ht="25.5">
      <c r="E7950" s="495">
        <v>7766</v>
      </c>
    </row>
    <row r="7951" spans="5:5" ht="25.5">
      <c r="E7951" s="495">
        <v>7767</v>
      </c>
    </row>
    <row r="7952" spans="5:5" ht="25.5">
      <c r="E7952" s="495">
        <v>7768</v>
      </c>
    </row>
    <row r="7953" spans="5:5" ht="25.5">
      <c r="E7953" s="495">
        <v>7769</v>
      </c>
    </row>
    <row r="7954" spans="5:5" ht="25.5">
      <c r="E7954" s="495">
        <v>7770</v>
      </c>
    </row>
    <row r="7955" spans="5:5" ht="25.5">
      <c r="E7955" s="495">
        <v>7771</v>
      </c>
    </row>
    <row r="7956" spans="5:5" ht="25.5">
      <c r="E7956" s="495">
        <v>7772</v>
      </c>
    </row>
    <row r="7957" spans="5:5" ht="25.5">
      <c r="E7957" s="495">
        <v>7773</v>
      </c>
    </row>
    <row r="7958" spans="5:5" ht="25.5">
      <c r="E7958" s="495">
        <v>7774</v>
      </c>
    </row>
    <row r="7959" spans="5:5" ht="25.5">
      <c r="E7959" s="495">
        <v>7775</v>
      </c>
    </row>
    <row r="7960" spans="5:5" ht="25.5">
      <c r="E7960" s="495">
        <v>7776</v>
      </c>
    </row>
    <row r="7961" spans="5:5" ht="25.5">
      <c r="E7961" s="495">
        <v>7777</v>
      </c>
    </row>
    <row r="7962" spans="5:5" ht="25.5">
      <c r="E7962" s="495">
        <v>7778</v>
      </c>
    </row>
    <row r="7963" spans="5:5" ht="25.5">
      <c r="E7963" s="495">
        <v>7779</v>
      </c>
    </row>
    <row r="7964" spans="5:5" ht="25.5">
      <c r="E7964" s="495">
        <v>7780</v>
      </c>
    </row>
    <row r="7965" spans="5:5" ht="25.5">
      <c r="E7965" s="495">
        <v>7781</v>
      </c>
    </row>
    <row r="7966" spans="5:5" ht="25.5">
      <c r="E7966" s="495">
        <v>7782</v>
      </c>
    </row>
    <row r="7967" spans="5:5" ht="25.5">
      <c r="E7967" s="495">
        <v>7783</v>
      </c>
    </row>
    <row r="7968" spans="5:5" ht="25.5">
      <c r="E7968" s="495">
        <v>7784</v>
      </c>
    </row>
    <row r="7969" spans="5:5" ht="25.5">
      <c r="E7969" s="495">
        <v>7785</v>
      </c>
    </row>
    <row r="7970" spans="5:5" ht="25.5">
      <c r="E7970" s="495">
        <v>7786</v>
      </c>
    </row>
    <row r="7971" spans="5:5" ht="25.5">
      <c r="E7971" s="495">
        <v>7787</v>
      </c>
    </row>
    <row r="7972" spans="5:5" ht="25.5">
      <c r="E7972" s="495">
        <v>7788</v>
      </c>
    </row>
    <row r="7973" spans="5:5" ht="25.5">
      <c r="E7973" s="495">
        <v>7789</v>
      </c>
    </row>
    <row r="7974" spans="5:5" ht="25.5">
      <c r="E7974" s="495">
        <v>7790</v>
      </c>
    </row>
    <row r="7975" spans="5:5" ht="25.5">
      <c r="E7975" s="495">
        <v>7791</v>
      </c>
    </row>
    <row r="7976" spans="5:5" ht="25.5">
      <c r="E7976" s="495">
        <v>7792</v>
      </c>
    </row>
    <row r="7977" spans="5:5" ht="25.5">
      <c r="E7977" s="495">
        <v>7793</v>
      </c>
    </row>
    <row r="7978" spans="5:5" ht="25.5">
      <c r="E7978" s="495">
        <v>7794</v>
      </c>
    </row>
    <row r="7979" spans="5:5" ht="25.5">
      <c r="E7979" s="495">
        <v>7795</v>
      </c>
    </row>
    <row r="7980" spans="5:5" ht="25.5">
      <c r="E7980" s="495">
        <v>7796</v>
      </c>
    </row>
    <row r="7981" spans="5:5" ht="25.5">
      <c r="E7981" s="495">
        <v>7797</v>
      </c>
    </row>
    <row r="7982" spans="5:5" ht="25.5">
      <c r="E7982" s="495">
        <v>7798</v>
      </c>
    </row>
    <row r="7983" spans="5:5" ht="25.5">
      <c r="E7983" s="495">
        <v>7799</v>
      </c>
    </row>
    <row r="7984" spans="5:5" ht="25.5">
      <c r="E7984" s="495">
        <v>7800</v>
      </c>
    </row>
    <row r="7985" spans="5:5" ht="25.5">
      <c r="E7985" s="495">
        <v>7801</v>
      </c>
    </row>
    <row r="7986" spans="5:5" ht="25.5">
      <c r="E7986" s="495">
        <v>7802</v>
      </c>
    </row>
    <row r="7987" spans="5:5" ht="25.5">
      <c r="E7987" s="495">
        <v>7803</v>
      </c>
    </row>
    <row r="7988" spans="5:5" ht="25.5">
      <c r="E7988" s="495">
        <v>7804</v>
      </c>
    </row>
    <row r="7989" spans="5:5" ht="25.5">
      <c r="E7989" s="495">
        <v>7805</v>
      </c>
    </row>
    <row r="7990" spans="5:5" ht="25.5">
      <c r="E7990" s="495">
        <v>7806</v>
      </c>
    </row>
    <row r="7991" spans="5:5" ht="25.5">
      <c r="E7991" s="495">
        <v>7807</v>
      </c>
    </row>
    <row r="7992" spans="5:5" ht="25.5">
      <c r="E7992" s="495">
        <v>7808</v>
      </c>
    </row>
    <row r="7993" spans="5:5" ht="25.5">
      <c r="E7993" s="495">
        <v>7809</v>
      </c>
    </row>
    <row r="7994" spans="5:5" ht="25.5">
      <c r="E7994" s="495">
        <v>7810</v>
      </c>
    </row>
    <row r="7995" spans="5:5" ht="25.5">
      <c r="E7995" s="495">
        <v>7811</v>
      </c>
    </row>
    <row r="7996" spans="5:5" ht="25.5">
      <c r="E7996" s="495">
        <v>7812</v>
      </c>
    </row>
    <row r="7997" spans="5:5" ht="25.5">
      <c r="E7997" s="495">
        <v>7813</v>
      </c>
    </row>
    <row r="7998" spans="5:5" ht="25.5">
      <c r="E7998" s="495">
        <v>7814</v>
      </c>
    </row>
    <row r="7999" spans="5:5" ht="25.5">
      <c r="E7999" s="495">
        <v>7815</v>
      </c>
    </row>
    <row r="8000" spans="5:5" ht="25.5">
      <c r="E8000" s="495">
        <v>7816</v>
      </c>
    </row>
    <row r="8001" spans="5:5" ht="25.5">
      <c r="E8001" s="495">
        <v>7817</v>
      </c>
    </row>
    <row r="8002" spans="5:5" ht="25.5">
      <c r="E8002" s="495">
        <v>7818</v>
      </c>
    </row>
    <row r="8003" spans="5:5" ht="25.5">
      <c r="E8003" s="495">
        <v>7819</v>
      </c>
    </row>
    <row r="8004" spans="5:5" ht="25.5">
      <c r="E8004" s="495">
        <v>7820</v>
      </c>
    </row>
    <row r="8005" spans="5:5" ht="25.5">
      <c r="E8005" s="495">
        <v>7821</v>
      </c>
    </row>
    <row r="8006" spans="5:5" ht="25.5">
      <c r="E8006" s="495">
        <v>7822</v>
      </c>
    </row>
    <row r="8007" spans="5:5" ht="25.5">
      <c r="E8007" s="495">
        <v>7823</v>
      </c>
    </row>
    <row r="8008" spans="5:5" ht="25.5">
      <c r="E8008" s="495">
        <v>7824</v>
      </c>
    </row>
    <row r="8009" spans="5:5" ht="25.5">
      <c r="E8009" s="495">
        <v>7825</v>
      </c>
    </row>
    <row r="8010" spans="5:5" ht="25.5">
      <c r="E8010" s="495">
        <v>7826</v>
      </c>
    </row>
    <row r="8011" spans="5:5" ht="25.5">
      <c r="E8011" s="495">
        <v>7827</v>
      </c>
    </row>
    <row r="8012" spans="5:5" ht="25.5">
      <c r="E8012" s="495">
        <v>7828</v>
      </c>
    </row>
    <row r="8013" spans="5:5" ht="25.5">
      <c r="E8013" s="495">
        <v>7829</v>
      </c>
    </row>
    <row r="8014" spans="5:5" ht="25.5">
      <c r="E8014" s="495">
        <v>7830</v>
      </c>
    </row>
    <row r="8015" spans="5:5" ht="25.5">
      <c r="E8015" s="495">
        <v>7831</v>
      </c>
    </row>
    <row r="8016" spans="5:5" ht="25.5">
      <c r="E8016" s="495">
        <v>7832</v>
      </c>
    </row>
    <row r="8017" spans="5:5" ht="25.5">
      <c r="E8017" s="495">
        <v>7833</v>
      </c>
    </row>
    <row r="8018" spans="5:5" ht="25.5">
      <c r="E8018" s="495">
        <v>7834</v>
      </c>
    </row>
    <row r="8019" spans="5:5" ht="25.5">
      <c r="E8019" s="495">
        <v>7835</v>
      </c>
    </row>
    <row r="8020" spans="5:5" ht="25.5">
      <c r="E8020" s="495">
        <v>7836</v>
      </c>
    </row>
    <row r="8021" spans="5:5" ht="25.5">
      <c r="E8021" s="495">
        <v>7837</v>
      </c>
    </row>
    <row r="8022" spans="5:5" ht="25.5">
      <c r="E8022" s="495">
        <v>7838</v>
      </c>
    </row>
    <row r="8023" spans="5:5" ht="25.5">
      <c r="E8023" s="495">
        <v>7839</v>
      </c>
    </row>
    <row r="8024" spans="5:5" ht="25.5">
      <c r="E8024" s="495">
        <v>7840</v>
      </c>
    </row>
    <row r="8025" spans="5:5" ht="25.5">
      <c r="E8025" s="495">
        <v>7841</v>
      </c>
    </row>
    <row r="8026" spans="5:5" ht="25.5">
      <c r="E8026" s="495">
        <v>7842</v>
      </c>
    </row>
    <row r="8027" spans="5:5" ht="25.5">
      <c r="E8027" s="495">
        <v>7843</v>
      </c>
    </row>
    <row r="8028" spans="5:5" ht="25.5">
      <c r="E8028" s="495">
        <v>7844</v>
      </c>
    </row>
    <row r="8029" spans="5:5" ht="25.5">
      <c r="E8029" s="495">
        <v>7845</v>
      </c>
    </row>
    <row r="8030" spans="5:5" ht="25.5">
      <c r="E8030" s="495">
        <v>7846</v>
      </c>
    </row>
    <row r="8031" spans="5:5" ht="25.5">
      <c r="E8031" s="495">
        <v>7847</v>
      </c>
    </row>
    <row r="8032" spans="5:5" ht="25.5">
      <c r="E8032" s="495">
        <v>7848</v>
      </c>
    </row>
    <row r="8033" spans="5:5" ht="25.5">
      <c r="E8033" s="495">
        <v>7849</v>
      </c>
    </row>
    <row r="8034" spans="5:5" ht="25.5">
      <c r="E8034" s="495">
        <v>7850</v>
      </c>
    </row>
    <row r="8035" spans="5:5" ht="25.5">
      <c r="E8035" s="495">
        <v>7851</v>
      </c>
    </row>
    <row r="8036" spans="5:5" ht="25.5">
      <c r="E8036" s="495">
        <v>7852</v>
      </c>
    </row>
    <row r="8037" spans="5:5" ht="25.5">
      <c r="E8037" s="495">
        <v>7853</v>
      </c>
    </row>
    <row r="8038" spans="5:5" ht="25.5">
      <c r="E8038" s="495">
        <v>7854</v>
      </c>
    </row>
    <row r="8039" spans="5:5" ht="25.5">
      <c r="E8039" s="495">
        <v>7855</v>
      </c>
    </row>
    <row r="8040" spans="5:5" ht="25.5">
      <c r="E8040" s="495">
        <v>7856</v>
      </c>
    </row>
    <row r="8041" spans="5:5" ht="25.5">
      <c r="E8041" s="495">
        <v>7857</v>
      </c>
    </row>
    <row r="8042" spans="5:5" ht="25.5">
      <c r="E8042" s="495">
        <v>7858</v>
      </c>
    </row>
    <row r="8043" spans="5:5" ht="25.5">
      <c r="E8043" s="495">
        <v>7859</v>
      </c>
    </row>
    <row r="8044" spans="5:5" ht="25.5">
      <c r="E8044" s="495">
        <v>7860</v>
      </c>
    </row>
    <row r="8045" spans="5:5" ht="25.5">
      <c r="E8045" s="495">
        <v>7861</v>
      </c>
    </row>
    <row r="8046" spans="5:5" ht="25.5">
      <c r="E8046" s="495">
        <v>7862</v>
      </c>
    </row>
    <row r="8047" spans="5:5" ht="25.5">
      <c r="E8047" s="495">
        <v>7863</v>
      </c>
    </row>
    <row r="8048" spans="5:5" ht="25.5">
      <c r="E8048" s="495">
        <v>7864</v>
      </c>
    </row>
    <row r="8049" spans="5:5" ht="25.5">
      <c r="E8049" s="495">
        <v>7865</v>
      </c>
    </row>
    <row r="8050" spans="5:5" ht="25.5">
      <c r="E8050" s="495">
        <v>7866</v>
      </c>
    </row>
    <row r="8051" spans="5:5" ht="25.5">
      <c r="E8051" s="495">
        <v>7867</v>
      </c>
    </row>
    <row r="8052" spans="5:5" ht="25.5">
      <c r="E8052" s="495">
        <v>7868</v>
      </c>
    </row>
    <row r="8053" spans="5:5" ht="25.5">
      <c r="E8053" s="495">
        <v>7869</v>
      </c>
    </row>
    <row r="8054" spans="5:5" ht="25.5">
      <c r="E8054" s="495">
        <v>7870</v>
      </c>
    </row>
    <row r="8055" spans="5:5" ht="25.5">
      <c r="E8055" s="495">
        <v>7871</v>
      </c>
    </row>
    <row r="8056" spans="5:5" ht="25.5">
      <c r="E8056" s="495">
        <v>7872</v>
      </c>
    </row>
    <row r="8057" spans="5:5" ht="25.5">
      <c r="E8057" s="495">
        <v>7873</v>
      </c>
    </row>
    <row r="8058" spans="5:5" ht="25.5">
      <c r="E8058" s="495">
        <v>7874</v>
      </c>
    </row>
    <row r="8059" spans="5:5" ht="25.5">
      <c r="E8059" s="495">
        <v>7875</v>
      </c>
    </row>
    <row r="8060" spans="5:5" ht="25.5">
      <c r="E8060" s="495">
        <v>7876</v>
      </c>
    </row>
    <row r="8061" spans="5:5" ht="25.5">
      <c r="E8061" s="495">
        <v>7877</v>
      </c>
    </row>
    <row r="8062" spans="5:5" ht="25.5">
      <c r="E8062" s="495">
        <v>7878</v>
      </c>
    </row>
    <row r="8063" spans="5:5" ht="25.5">
      <c r="E8063" s="495">
        <v>7879</v>
      </c>
    </row>
    <row r="8064" spans="5:5" ht="25.5">
      <c r="E8064" s="495">
        <v>7880</v>
      </c>
    </row>
    <row r="8065" spans="5:5" ht="25.5">
      <c r="E8065" s="495">
        <v>7881</v>
      </c>
    </row>
    <row r="8066" spans="5:5" ht="25.5">
      <c r="E8066" s="495">
        <v>7882</v>
      </c>
    </row>
    <row r="8067" spans="5:5" ht="25.5">
      <c r="E8067" s="495">
        <v>7883</v>
      </c>
    </row>
    <row r="8068" spans="5:5" ht="25.5">
      <c r="E8068" s="495">
        <v>7884</v>
      </c>
    </row>
    <row r="8069" spans="5:5" ht="25.5">
      <c r="E8069" s="495">
        <v>7885</v>
      </c>
    </row>
    <row r="8070" spans="5:5" ht="25.5">
      <c r="E8070" s="495">
        <v>7886</v>
      </c>
    </row>
    <row r="8071" spans="5:5" ht="25.5">
      <c r="E8071" s="495">
        <v>7887</v>
      </c>
    </row>
    <row r="8072" spans="5:5" ht="25.5">
      <c r="E8072" s="495">
        <v>7888</v>
      </c>
    </row>
    <row r="8073" spans="5:5" ht="25.5">
      <c r="E8073" s="495">
        <v>7889</v>
      </c>
    </row>
    <row r="8074" spans="5:5" ht="25.5">
      <c r="E8074" s="495">
        <v>7890</v>
      </c>
    </row>
    <row r="8075" spans="5:5" ht="25.5">
      <c r="E8075" s="495">
        <v>7891</v>
      </c>
    </row>
    <row r="8076" spans="5:5" ht="25.5">
      <c r="E8076" s="495">
        <v>7892</v>
      </c>
    </row>
    <row r="8077" spans="5:5" ht="25.5">
      <c r="E8077" s="495">
        <v>7893</v>
      </c>
    </row>
    <row r="8078" spans="5:5" ht="25.5">
      <c r="E8078" s="495">
        <v>7894</v>
      </c>
    </row>
    <row r="8079" spans="5:5" ht="25.5">
      <c r="E8079" s="495">
        <v>7895</v>
      </c>
    </row>
    <row r="8080" spans="5:5" ht="25.5">
      <c r="E8080" s="495">
        <v>7896</v>
      </c>
    </row>
    <row r="8081" spans="5:5" ht="25.5">
      <c r="E8081" s="495">
        <v>7897</v>
      </c>
    </row>
    <row r="8082" spans="5:5" ht="25.5">
      <c r="E8082" s="495">
        <v>7898</v>
      </c>
    </row>
    <row r="8083" spans="5:5" ht="25.5">
      <c r="E8083" s="495">
        <v>7899</v>
      </c>
    </row>
    <row r="8084" spans="5:5" ht="25.5">
      <c r="E8084" s="495">
        <v>7900</v>
      </c>
    </row>
    <row r="8085" spans="5:5" ht="25.5">
      <c r="E8085" s="495">
        <v>7901</v>
      </c>
    </row>
    <row r="8086" spans="5:5" ht="25.5">
      <c r="E8086" s="495">
        <v>7902</v>
      </c>
    </row>
    <row r="8087" spans="5:5" ht="25.5">
      <c r="E8087" s="495">
        <v>7903</v>
      </c>
    </row>
    <row r="8088" spans="5:5" ht="25.5">
      <c r="E8088" s="495">
        <v>7904</v>
      </c>
    </row>
    <row r="8089" spans="5:5" ht="25.5">
      <c r="E8089" s="495">
        <v>7905</v>
      </c>
    </row>
    <row r="8090" spans="5:5" ht="25.5">
      <c r="E8090" s="495">
        <v>7906</v>
      </c>
    </row>
    <row r="8091" spans="5:5" ht="25.5">
      <c r="E8091" s="495">
        <v>7907</v>
      </c>
    </row>
    <row r="8092" spans="5:5" ht="25.5">
      <c r="E8092" s="495">
        <v>7908</v>
      </c>
    </row>
    <row r="8093" spans="5:5" ht="25.5">
      <c r="E8093" s="495">
        <v>7909</v>
      </c>
    </row>
    <row r="8094" spans="5:5" ht="25.5">
      <c r="E8094" s="495">
        <v>7910</v>
      </c>
    </row>
    <row r="8095" spans="5:5" ht="25.5">
      <c r="E8095" s="495">
        <v>7911</v>
      </c>
    </row>
    <row r="8096" spans="5:5" ht="25.5">
      <c r="E8096" s="495">
        <v>7912</v>
      </c>
    </row>
    <row r="8097" spans="5:5" ht="25.5">
      <c r="E8097" s="495">
        <v>7913</v>
      </c>
    </row>
    <row r="8098" spans="5:5" ht="25.5">
      <c r="E8098" s="495">
        <v>7914</v>
      </c>
    </row>
    <row r="8099" spans="5:5" ht="25.5">
      <c r="E8099" s="495">
        <v>7915</v>
      </c>
    </row>
    <row r="8100" spans="5:5" ht="25.5">
      <c r="E8100" s="495">
        <v>7916</v>
      </c>
    </row>
    <row r="8101" spans="5:5" ht="25.5">
      <c r="E8101" s="495">
        <v>7917</v>
      </c>
    </row>
    <row r="8102" spans="5:5" ht="25.5">
      <c r="E8102" s="495">
        <v>7918</v>
      </c>
    </row>
    <row r="8103" spans="5:5" ht="25.5">
      <c r="E8103" s="495">
        <v>7919</v>
      </c>
    </row>
    <row r="8104" spans="5:5" ht="25.5">
      <c r="E8104" s="495">
        <v>7920</v>
      </c>
    </row>
    <row r="8105" spans="5:5" ht="25.5">
      <c r="E8105" s="495">
        <v>7921</v>
      </c>
    </row>
    <row r="8106" spans="5:5" ht="25.5">
      <c r="E8106" s="495">
        <v>7922</v>
      </c>
    </row>
    <row r="8107" spans="5:5" ht="25.5">
      <c r="E8107" s="495">
        <v>7923</v>
      </c>
    </row>
    <row r="8108" spans="5:5" ht="25.5">
      <c r="E8108" s="495">
        <v>7924</v>
      </c>
    </row>
    <row r="8109" spans="5:5" ht="25.5">
      <c r="E8109" s="495">
        <v>7925</v>
      </c>
    </row>
    <row r="8110" spans="5:5" ht="25.5">
      <c r="E8110" s="495">
        <v>7926</v>
      </c>
    </row>
    <row r="8111" spans="5:5" ht="25.5">
      <c r="E8111" s="495">
        <v>7927</v>
      </c>
    </row>
    <row r="8112" spans="5:5" ht="25.5">
      <c r="E8112" s="495">
        <v>7928</v>
      </c>
    </row>
    <row r="8113" spans="5:5" ht="25.5">
      <c r="E8113" s="495">
        <v>7929</v>
      </c>
    </row>
    <row r="8114" spans="5:5" ht="25.5">
      <c r="E8114" s="495">
        <v>7930</v>
      </c>
    </row>
    <row r="8115" spans="5:5" ht="25.5">
      <c r="E8115" s="495">
        <v>7931</v>
      </c>
    </row>
    <row r="8116" spans="5:5" ht="25.5">
      <c r="E8116" s="495">
        <v>7932</v>
      </c>
    </row>
    <row r="8117" spans="5:5" ht="25.5">
      <c r="E8117" s="495">
        <v>7933</v>
      </c>
    </row>
    <row r="8118" spans="5:5" ht="25.5">
      <c r="E8118" s="495">
        <v>7934</v>
      </c>
    </row>
    <row r="8119" spans="5:5" ht="25.5">
      <c r="E8119" s="495">
        <v>7935</v>
      </c>
    </row>
    <row r="8120" spans="5:5" ht="25.5">
      <c r="E8120" s="495">
        <v>7936</v>
      </c>
    </row>
    <row r="8121" spans="5:5" ht="25.5">
      <c r="E8121" s="495">
        <v>7937</v>
      </c>
    </row>
    <row r="8122" spans="5:5" ht="25.5">
      <c r="E8122" s="495">
        <v>7938</v>
      </c>
    </row>
    <row r="8123" spans="5:5" ht="25.5">
      <c r="E8123" s="495">
        <v>7939</v>
      </c>
    </row>
    <row r="8124" spans="5:5" ht="25.5">
      <c r="E8124" s="495">
        <v>7940</v>
      </c>
    </row>
    <row r="8125" spans="5:5" ht="25.5">
      <c r="E8125" s="495">
        <v>7941</v>
      </c>
    </row>
    <row r="8126" spans="5:5" ht="25.5">
      <c r="E8126" s="495">
        <v>7942</v>
      </c>
    </row>
    <row r="8127" spans="5:5" ht="25.5">
      <c r="E8127" s="495">
        <v>7943</v>
      </c>
    </row>
    <row r="8128" spans="5:5" ht="25.5">
      <c r="E8128" s="495">
        <v>7944</v>
      </c>
    </row>
    <row r="8129" spans="5:5" ht="25.5">
      <c r="E8129" s="495">
        <v>7945</v>
      </c>
    </row>
    <row r="8130" spans="5:5" ht="25.5">
      <c r="E8130" s="495">
        <v>7946</v>
      </c>
    </row>
    <row r="8131" spans="5:5" ht="25.5">
      <c r="E8131" s="495">
        <v>7947</v>
      </c>
    </row>
    <row r="8132" spans="5:5" ht="25.5">
      <c r="E8132" s="495">
        <v>7948</v>
      </c>
    </row>
    <row r="8133" spans="5:5" ht="25.5">
      <c r="E8133" s="495">
        <v>7949</v>
      </c>
    </row>
    <row r="8134" spans="5:5" ht="25.5">
      <c r="E8134" s="495">
        <v>7950</v>
      </c>
    </row>
    <row r="8135" spans="5:5" ht="25.5">
      <c r="E8135" s="495">
        <v>7951</v>
      </c>
    </row>
    <row r="8136" spans="5:5" ht="25.5">
      <c r="E8136" s="495">
        <v>7952</v>
      </c>
    </row>
    <row r="8137" spans="5:5" ht="25.5">
      <c r="E8137" s="495">
        <v>7953</v>
      </c>
    </row>
    <row r="8138" spans="5:5" ht="25.5">
      <c r="E8138" s="495">
        <v>7954</v>
      </c>
    </row>
    <row r="8139" spans="5:5" ht="25.5">
      <c r="E8139" s="495">
        <v>7955</v>
      </c>
    </row>
    <row r="8140" spans="5:5" ht="25.5">
      <c r="E8140" s="495">
        <v>7956</v>
      </c>
    </row>
    <row r="8141" spans="5:5" ht="25.5">
      <c r="E8141" s="495">
        <v>7957</v>
      </c>
    </row>
    <row r="8142" spans="5:5" ht="25.5">
      <c r="E8142" s="495">
        <v>7958</v>
      </c>
    </row>
    <row r="8143" spans="5:5" ht="25.5">
      <c r="E8143" s="495">
        <v>7959</v>
      </c>
    </row>
    <row r="8144" spans="5:5" ht="25.5">
      <c r="E8144" s="495">
        <v>7960</v>
      </c>
    </row>
    <row r="8145" spans="5:5" ht="25.5">
      <c r="E8145" s="495">
        <v>7961</v>
      </c>
    </row>
    <row r="8146" spans="5:5" ht="25.5">
      <c r="E8146" s="495">
        <v>7962</v>
      </c>
    </row>
    <row r="8147" spans="5:5" ht="25.5">
      <c r="E8147" s="495">
        <v>7963</v>
      </c>
    </row>
    <row r="8148" spans="5:5" ht="25.5">
      <c r="E8148" s="495">
        <v>7964</v>
      </c>
    </row>
    <row r="8149" spans="5:5" ht="25.5">
      <c r="E8149" s="495">
        <v>7965</v>
      </c>
    </row>
    <row r="8150" spans="5:5" ht="25.5">
      <c r="E8150" s="495">
        <v>7966</v>
      </c>
    </row>
    <row r="8151" spans="5:5" ht="25.5">
      <c r="E8151" s="495">
        <v>7967</v>
      </c>
    </row>
    <row r="8152" spans="5:5" ht="25.5">
      <c r="E8152" s="495">
        <v>7968</v>
      </c>
    </row>
    <row r="8153" spans="5:5" ht="25.5">
      <c r="E8153" s="495">
        <v>7969</v>
      </c>
    </row>
    <row r="8154" spans="5:5" ht="25.5">
      <c r="E8154" s="495">
        <v>7970</v>
      </c>
    </row>
    <row r="8155" spans="5:5" ht="25.5">
      <c r="E8155" s="495">
        <v>7971</v>
      </c>
    </row>
    <row r="8156" spans="5:5" ht="25.5">
      <c r="E8156" s="495">
        <v>7972</v>
      </c>
    </row>
    <row r="8157" spans="5:5" ht="25.5">
      <c r="E8157" s="495">
        <v>7973</v>
      </c>
    </row>
    <row r="8158" spans="5:5" ht="25.5">
      <c r="E8158" s="495">
        <v>7974</v>
      </c>
    </row>
    <row r="8159" spans="5:5" ht="25.5">
      <c r="E8159" s="495">
        <v>7975</v>
      </c>
    </row>
    <row r="8160" spans="5:5" ht="25.5">
      <c r="E8160" s="495">
        <v>7976</v>
      </c>
    </row>
    <row r="8161" spans="5:5" ht="25.5">
      <c r="E8161" s="495">
        <v>7977</v>
      </c>
    </row>
    <row r="8162" spans="5:5" ht="25.5">
      <c r="E8162" s="495">
        <v>7978</v>
      </c>
    </row>
    <row r="8163" spans="5:5" ht="25.5">
      <c r="E8163" s="495">
        <v>7979</v>
      </c>
    </row>
    <row r="8164" spans="5:5" ht="25.5">
      <c r="E8164" s="495">
        <v>7980</v>
      </c>
    </row>
    <row r="8165" spans="5:5" ht="25.5">
      <c r="E8165" s="495">
        <v>7981</v>
      </c>
    </row>
    <row r="8166" spans="5:5" ht="25.5">
      <c r="E8166" s="495">
        <v>7982</v>
      </c>
    </row>
    <row r="8167" spans="5:5" ht="25.5">
      <c r="E8167" s="495">
        <v>7983</v>
      </c>
    </row>
    <row r="8168" spans="5:5" ht="25.5">
      <c r="E8168" s="495">
        <v>7984</v>
      </c>
    </row>
    <row r="8169" spans="5:5" ht="25.5">
      <c r="E8169" s="495">
        <v>7985</v>
      </c>
    </row>
    <row r="8170" spans="5:5" ht="25.5">
      <c r="E8170" s="495">
        <v>7986</v>
      </c>
    </row>
    <row r="8171" spans="5:5" ht="25.5">
      <c r="E8171" s="495">
        <v>7987</v>
      </c>
    </row>
    <row r="8172" spans="5:5" ht="25.5">
      <c r="E8172" s="495">
        <v>7988</v>
      </c>
    </row>
    <row r="8173" spans="5:5" ht="25.5">
      <c r="E8173" s="495">
        <v>7989</v>
      </c>
    </row>
    <row r="8174" spans="5:5" ht="25.5">
      <c r="E8174" s="495">
        <v>7990</v>
      </c>
    </row>
    <row r="8175" spans="5:5" ht="25.5">
      <c r="E8175" s="495">
        <v>7991</v>
      </c>
    </row>
    <row r="8176" spans="5:5" ht="25.5">
      <c r="E8176" s="495">
        <v>7992</v>
      </c>
    </row>
    <row r="8177" spans="5:5" ht="25.5">
      <c r="E8177" s="495">
        <v>7993</v>
      </c>
    </row>
    <row r="8178" spans="5:5" ht="25.5">
      <c r="E8178" s="495">
        <v>7994</v>
      </c>
    </row>
    <row r="8179" spans="5:5" ht="25.5">
      <c r="E8179" s="495">
        <v>7995</v>
      </c>
    </row>
    <row r="8180" spans="5:5" ht="25.5">
      <c r="E8180" s="495">
        <v>7996</v>
      </c>
    </row>
    <row r="8181" spans="5:5" ht="25.5">
      <c r="E8181" s="495">
        <v>7997</v>
      </c>
    </row>
    <row r="8182" spans="5:5" ht="25.5">
      <c r="E8182" s="495">
        <v>7998</v>
      </c>
    </row>
    <row r="8183" spans="5:5" ht="25.5">
      <c r="E8183" s="495">
        <v>7999</v>
      </c>
    </row>
    <row r="8184" spans="5:5" ht="25.5">
      <c r="E8184" s="495">
        <v>8000</v>
      </c>
    </row>
    <row r="8185" spans="5:5" ht="25.5">
      <c r="E8185" s="495">
        <v>8001</v>
      </c>
    </row>
    <row r="8186" spans="5:5" ht="25.5">
      <c r="E8186" s="495">
        <v>8002</v>
      </c>
    </row>
    <row r="8187" spans="5:5" ht="25.5">
      <c r="E8187" s="495">
        <v>8003</v>
      </c>
    </row>
    <row r="8188" spans="5:5" ht="25.5">
      <c r="E8188" s="495">
        <v>8004</v>
      </c>
    </row>
    <row r="8189" spans="5:5" ht="25.5">
      <c r="E8189" s="495">
        <v>8005</v>
      </c>
    </row>
    <row r="8190" spans="5:5" ht="25.5">
      <c r="E8190" s="495">
        <v>8006</v>
      </c>
    </row>
    <row r="8191" spans="5:5" ht="25.5">
      <c r="E8191" s="495">
        <v>8007</v>
      </c>
    </row>
    <row r="8192" spans="5:5" ht="25.5">
      <c r="E8192" s="495">
        <v>8008</v>
      </c>
    </row>
    <row r="8193" spans="5:5" ht="25.5">
      <c r="E8193" s="495">
        <v>8009</v>
      </c>
    </row>
    <row r="8194" spans="5:5" ht="25.5">
      <c r="E8194" s="495">
        <v>8010</v>
      </c>
    </row>
    <row r="8195" spans="5:5" ht="25.5">
      <c r="E8195" s="495">
        <v>8011</v>
      </c>
    </row>
    <row r="8196" spans="5:5" ht="25.5">
      <c r="E8196" s="495">
        <v>8012</v>
      </c>
    </row>
    <row r="8197" spans="5:5" ht="25.5">
      <c r="E8197" s="495">
        <v>8013</v>
      </c>
    </row>
    <row r="8198" spans="5:5" ht="25.5">
      <c r="E8198" s="495">
        <v>8014</v>
      </c>
    </row>
    <row r="8199" spans="5:5" ht="25.5">
      <c r="E8199" s="495">
        <v>8015</v>
      </c>
    </row>
    <row r="8200" spans="5:5" ht="25.5">
      <c r="E8200" s="495">
        <v>8016</v>
      </c>
    </row>
    <row r="8201" spans="5:5" ht="25.5">
      <c r="E8201" s="495">
        <v>8017</v>
      </c>
    </row>
    <row r="8202" spans="5:5" ht="25.5">
      <c r="E8202" s="495">
        <v>8018</v>
      </c>
    </row>
    <row r="8203" spans="5:5" ht="25.5">
      <c r="E8203" s="495">
        <v>8019</v>
      </c>
    </row>
    <row r="8204" spans="5:5" ht="25.5">
      <c r="E8204" s="495">
        <v>8020</v>
      </c>
    </row>
    <row r="8205" spans="5:5" ht="25.5">
      <c r="E8205" s="495">
        <v>8021</v>
      </c>
    </row>
    <row r="8206" spans="5:5" ht="25.5">
      <c r="E8206" s="495">
        <v>8022</v>
      </c>
    </row>
    <row r="8207" spans="5:5" ht="25.5">
      <c r="E8207" s="495">
        <v>8023</v>
      </c>
    </row>
    <row r="8208" spans="5:5" ht="25.5">
      <c r="E8208" s="495">
        <v>8024</v>
      </c>
    </row>
    <row r="8209" spans="5:5" ht="25.5">
      <c r="E8209" s="495">
        <v>8025</v>
      </c>
    </row>
    <row r="8210" spans="5:5" ht="25.5">
      <c r="E8210" s="495">
        <v>8026</v>
      </c>
    </row>
    <row r="8211" spans="5:5" ht="25.5">
      <c r="E8211" s="495">
        <v>8027</v>
      </c>
    </row>
    <row r="8212" spans="5:5" ht="25.5">
      <c r="E8212" s="495">
        <v>8028</v>
      </c>
    </row>
    <row r="8213" spans="5:5" ht="25.5">
      <c r="E8213" s="495">
        <v>8029</v>
      </c>
    </row>
    <row r="8214" spans="5:5" ht="25.5">
      <c r="E8214" s="495">
        <v>8030</v>
      </c>
    </row>
    <row r="8215" spans="5:5" ht="25.5">
      <c r="E8215" s="495">
        <v>8031</v>
      </c>
    </row>
    <row r="8216" spans="5:5" ht="25.5">
      <c r="E8216" s="495">
        <v>8032</v>
      </c>
    </row>
    <row r="8217" spans="5:5" ht="25.5">
      <c r="E8217" s="495">
        <v>8033</v>
      </c>
    </row>
    <row r="8218" spans="5:5" ht="25.5">
      <c r="E8218" s="495">
        <v>8034</v>
      </c>
    </row>
    <row r="8219" spans="5:5" ht="25.5">
      <c r="E8219" s="495">
        <v>8035</v>
      </c>
    </row>
    <row r="8220" spans="5:5" ht="25.5">
      <c r="E8220" s="495">
        <v>8036</v>
      </c>
    </row>
    <row r="8221" spans="5:5" ht="25.5">
      <c r="E8221" s="495">
        <v>8037</v>
      </c>
    </row>
    <row r="8222" spans="5:5" ht="25.5">
      <c r="E8222" s="495">
        <v>8038</v>
      </c>
    </row>
    <row r="8223" spans="5:5" ht="25.5">
      <c r="E8223" s="495">
        <v>8039</v>
      </c>
    </row>
    <row r="8224" spans="5:5" ht="25.5">
      <c r="E8224" s="495">
        <v>8040</v>
      </c>
    </row>
    <row r="8225" spans="5:5" ht="25.5">
      <c r="E8225" s="495">
        <v>8041</v>
      </c>
    </row>
    <row r="8226" spans="5:5" ht="25.5">
      <c r="E8226" s="495">
        <v>8042</v>
      </c>
    </row>
    <row r="8227" spans="5:5" ht="25.5">
      <c r="E8227" s="495">
        <v>8043</v>
      </c>
    </row>
    <row r="8228" spans="5:5" ht="25.5">
      <c r="E8228" s="495">
        <v>8044</v>
      </c>
    </row>
    <row r="8229" spans="5:5" ht="25.5">
      <c r="E8229" s="495">
        <v>8045</v>
      </c>
    </row>
    <row r="8230" spans="5:5" ht="25.5">
      <c r="E8230" s="495">
        <v>8046</v>
      </c>
    </row>
    <row r="8231" spans="5:5" ht="25.5">
      <c r="E8231" s="495">
        <v>8047</v>
      </c>
    </row>
    <row r="8232" spans="5:5" ht="25.5">
      <c r="E8232" s="495">
        <v>8048</v>
      </c>
    </row>
    <row r="8233" spans="5:5" ht="25.5">
      <c r="E8233" s="495">
        <v>8049</v>
      </c>
    </row>
    <row r="8234" spans="5:5" ht="25.5">
      <c r="E8234" s="495">
        <v>8050</v>
      </c>
    </row>
    <row r="8235" spans="5:5" ht="25.5">
      <c r="E8235" s="495">
        <v>8051</v>
      </c>
    </row>
    <row r="8236" spans="5:5" ht="25.5">
      <c r="E8236" s="495">
        <v>8052</v>
      </c>
    </row>
    <row r="8237" spans="5:5" ht="25.5">
      <c r="E8237" s="495">
        <v>8053</v>
      </c>
    </row>
    <row r="8238" spans="5:5" ht="25.5">
      <c r="E8238" s="495">
        <v>8054</v>
      </c>
    </row>
    <row r="8239" spans="5:5" ht="25.5">
      <c r="E8239" s="495">
        <v>8055</v>
      </c>
    </row>
    <row r="8240" spans="5:5" ht="25.5">
      <c r="E8240" s="495">
        <v>8056</v>
      </c>
    </row>
    <row r="8241" spans="5:5" ht="25.5">
      <c r="E8241" s="495">
        <v>8057</v>
      </c>
    </row>
    <row r="8242" spans="5:5" ht="25.5">
      <c r="E8242" s="495">
        <v>8058</v>
      </c>
    </row>
    <row r="8243" spans="5:5" ht="25.5">
      <c r="E8243" s="495">
        <v>8059</v>
      </c>
    </row>
    <row r="8244" spans="5:5" ht="25.5">
      <c r="E8244" s="495">
        <v>8060</v>
      </c>
    </row>
    <row r="8245" spans="5:5" ht="25.5">
      <c r="E8245" s="495">
        <v>8061</v>
      </c>
    </row>
    <row r="8246" spans="5:5" ht="25.5">
      <c r="E8246" s="495">
        <v>8062</v>
      </c>
    </row>
    <row r="8247" spans="5:5" ht="25.5">
      <c r="E8247" s="495">
        <v>8063</v>
      </c>
    </row>
    <row r="8248" spans="5:5" ht="25.5">
      <c r="E8248" s="495">
        <v>8064</v>
      </c>
    </row>
    <row r="8249" spans="5:5" ht="25.5">
      <c r="E8249" s="495">
        <v>8065</v>
      </c>
    </row>
    <row r="8250" spans="5:5" ht="25.5">
      <c r="E8250" s="495">
        <v>8066</v>
      </c>
    </row>
    <row r="8251" spans="5:5" ht="25.5">
      <c r="E8251" s="495">
        <v>8067</v>
      </c>
    </row>
    <row r="8252" spans="5:5" ht="25.5">
      <c r="E8252" s="495">
        <v>8068</v>
      </c>
    </row>
    <row r="8253" spans="5:5" ht="25.5">
      <c r="E8253" s="495">
        <v>8069</v>
      </c>
    </row>
    <row r="8254" spans="5:5" ht="25.5">
      <c r="E8254" s="495">
        <v>8070</v>
      </c>
    </row>
    <row r="8255" spans="5:5" ht="25.5">
      <c r="E8255" s="495">
        <v>8071</v>
      </c>
    </row>
    <row r="8256" spans="5:5" ht="25.5">
      <c r="E8256" s="495">
        <v>8072</v>
      </c>
    </row>
    <row r="8257" spans="5:5" ht="25.5">
      <c r="E8257" s="495">
        <v>8073</v>
      </c>
    </row>
    <row r="8258" spans="5:5" ht="25.5">
      <c r="E8258" s="495">
        <v>8074</v>
      </c>
    </row>
    <row r="8259" spans="5:5" ht="25.5">
      <c r="E8259" s="495">
        <v>8075</v>
      </c>
    </row>
    <row r="8260" spans="5:5" ht="25.5">
      <c r="E8260" s="495">
        <v>8076</v>
      </c>
    </row>
    <row r="8261" spans="5:5" ht="25.5">
      <c r="E8261" s="495">
        <v>8077</v>
      </c>
    </row>
    <row r="8262" spans="5:5" ht="25.5">
      <c r="E8262" s="495">
        <v>8078</v>
      </c>
    </row>
    <row r="8263" spans="5:5" ht="25.5">
      <c r="E8263" s="495">
        <v>8079</v>
      </c>
    </row>
    <row r="8264" spans="5:5" ht="25.5">
      <c r="E8264" s="495">
        <v>8080</v>
      </c>
    </row>
    <row r="8265" spans="5:5" ht="25.5">
      <c r="E8265" s="495">
        <v>8081</v>
      </c>
    </row>
    <row r="8266" spans="5:5" ht="25.5">
      <c r="E8266" s="495">
        <v>8082</v>
      </c>
    </row>
    <row r="8267" spans="5:5" ht="25.5">
      <c r="E8267" s="495">
        <v>8083</v>
      </c>
    </row>
    <row r="8268" spans="5:5" ht="25.5">
      <c r="E8268" s="495">
        <v>8084</v>
      </c>
    </row>
    <row r="8269" spans="5:5" ht="25.5">
      <c r="E8269" s="495">
        <v>8085</v>
      </c>
    </row>
    <row r="8270" spans="5:5" ht="25.5">
      <c r="E8270" s="495">
        <v>8086</v>
      </c>
    </row>
    <row r="8271" spans="5:5" ht="25.5">
      <c r="E8271" s="495">
        <v>8087</v>
      </c>
    </row>
    <row r="8272" spans="5:5" ht="25.5">
      <c r="E8272" s="495">
        <v>8088</v>
      </c>
    </row>
    <row r="8273" spans="5:5" ht="25.5">
      <c r="E8273" s="495">
        <v>8089</v>
      </c>
    </row>
    <row r="8274" spans="5:5" ht="25.5">
      <c r="E8274" s="495">
        <v>8090</v>
      </c>
    </row>
    <row r="8275" spans="5:5" ht="25.5">
      <c r="E8275" s="495">
        <v>8091</v>
      </c>
    </row>
    <row r="8276" spans="5:5" ht="25.5">
      <c r="E8276" s="495">
        <v>8092</v>
      </c>
    </row>
    <row r="8277" spans="5:5" ht="25.5">
      <c r="E8277" s="495">
        <v>8093</v>
      </c>
    </row>
    <row r="8278" spans="5:5" ht="25.5">
      <c r="E8278" s="495">
        <v>8094</v>
      </c>
    </row>
    <row r="8279" spans="5:5" ht="25.5">
      <c r="E8279" s="495">
        <v>8095</v>
      </c>
    </row>
    <row r="8280" spans="5:5" ht="25.5">
      <c r="E8280" s="495">
        <v>8096</v>
      </c>
    </row>
    <row r="8281" spans="5:5" ht="25.5">
      <c r="E8281" s="495">
        <v>8097</v>
      </c>
    </row>
    <row r="8282" spans="5:5" ht="25.5">
      <c r="E8282" s="495">
        <v>8098</v>
      </c>
    </row>
    <row r="8283" spans="5:5" ht="25.5">
      <c r="E8283" s="495">
        <v>8099</v>
      </c>
    </row>
    <row r="8284" spans="5:5" ht="25.5">
      <c r="E8284" s="495">
        <v>8100</v>
      </c>
    </row>
    <row r="8285" spans="5:5" ht="25.5">
      <c r="E8285" s="495">
        <v>8101</v>
      </c>
    </row>
    <row r="8286" spans="5:5" ht="25.5">
      <c r="E8286" s="495">
        <v>8102</v>
      </c>
    </row>
    <row r="8287" spans="5:5" ht="25.5">
      <c r="E8287" s="495">
        <v>8103</v>
      </c>
    </row>
    <row r="8288" spans="5:5" ht="25.5">
      <c r="E8288" s="495">
        <v>8104</v>
      </c>
    </row>
    <row r="8289" spans="5:5" ht="25.5">
      <c r="E8289" s="495">
        <v>8105</v>
      </c>
    </row>
    <row r="8290" spans="5:5" ht="25.5">
      <c r="E8290" s="495">
        <v>8106</v>
      </c>
    </row>
    <row r="8291" spans="5:5" ht="25.5">
      <c r="E8291" s="495">
        <v>8107</v>
      </c>
    </row>
    <row r="8292" spans="5:5" ht="25.5">
      <c r="E8292" s="495">
        <v>8108</v>
      </c>
    </row>
    <row r="8293" spans="5:5" ht="25.5">
      <c r="E8293" s="495">
        <v>8109</v>
      </c>
    </row>
    <row r="8294" spans="5:5" ht="25.5">
      <c r="E8294" s="495">
        <v>8110</v>
      </c>
    </row>
    <row r="8295" spans="5:5" ht="25.5">
      <c r="E8295" s="495">
        <v>8111</v>
      </c>
    </row>
    <row r="8296" spans="5:5" ht="25.5">
      <c r="E8296" s="495">
        <v>8112</v>
      </c>
    </row>
    <row r="8297" spans="5:5" ht="25.5">
      <c r="E8297" s="495">
        <v>8113</v>
      </c>
    </row>
    <row r="8298" spans="5:5" ht="25.5">
      <c r="E8298" s="495">
        <v>8114</v>
      </c>
    </row>
    <row r="8299" spans="5:5" ht="25.5">
      <c r="E8299" s="495">
        <v>8115</v>
      </c>
    </row>
    <row r="8300" spans="5:5" ht="25.5">
      <c r="E8300" s="495">
        <v>8116</v>
      </c>
    </row>
    <row r="8301" spans="5:5" ht="25.5">
      <c r="E8301" s="495">
        <v>8117</v>
      </c>
    </row>
    <row r="8302" spans="5:5" ht="25.5">
      <c r="E8302" s="495">
        <v>8118</v>
      </c>
    </row>
    <row r="8303" spans="5:5" ht="25.5">
      <c r="E8303" s="495">
        <v>8119</v>
      </c>
    </row>
    <row r="8304" spans="5:5" ht="25.5">
      <c r="E8304" s="495">
        <v>8120</v>
      </c>
    </row>
    <row r="8305" spans="5:5" ht="25.5">
      <c r="E8305" s="495">
        <v>8121</v>
      </c>
    </row>
    <row r="8306" spans="5:5" ht="25.5">
      <c r="E8306" s="495">
        <v>8122</v>
      </c>
    </row>
    <row r="8307" spans="5:5" ht="25.5">
      <c r="E8307" s="495">
        <v>8123</v>
      </c>
    </row>
    <row r="8308" spans="5:5" ht="25.5">
      <c r="E8308" s="495">
        <v>8124</v>
      </c>
    </row>
    <row r="8309" spans="5:5" ht="25.5">
      <c r="E8309" s="495">
        <v>8125</v>
      </c>
    </row>
    <row r="8310" spans="5:5" ht="25.5">
      <c r="E8310" s="495">
        <v>8126</v>
      </c>
    </row>
    <row r="8311" spans="5:5" ht="25.5">
      <c r="E8311" s="495">
        <v>8127</v>
      </c>
    </row>
    <row r="8312" spans="5:5" ht="25.5">
      <c r="E8312" s="495">
        <v>8128</v>
      </c>
    </row>
    <row r="8313" spans="5:5" ht="25.5">
      <c r="E8313" s="495">
        <v>8129</v>
      </c>
    </row>
    <row r="8314" spans="5:5" ht="25.5">
      <c r="E8314" s="495">
        <v>8130</v>
      </c>
    </row>
    <row r="8315" spans="5:5" ht="25.5">
      <c r="E8315" s="495">
        <v>8131</v>
      </c>
    </row>
    <row r="8316" spans="5:5" ht="25.5">
      <c r="E8316" s="495">
        <v>8132</v>
      </c>
    </row>
    <row r="8317" spans="5:5" ht="25.5">
      <c r="E8317" s="495">
        <v>8133</v>
      </c>
    </row>
    <row r="8318" spans="5:5" ht="25.5">
      <c r="E8318" s="495">
        <v>8134</v>
      </c>
    </row>
    <row r="8319" spans="5:5" ht="25.5">
      <c r="E8319" s="495">
        <v>8135</v>
      </c>
    </row>
    <row r="8320" spans="5:5" ht="25.5">
      <c r="E8320" s="495">
        <v>8136</v>
      </c>
    </row>
    <row r="8321" spans="5:5" ht="25.5">
      <c r="E8321" s="495">
        <v>8137</v>
      </c>
    </row>
    <row r="8322" spans="5:5" ht="25.5">
      <c r="E8322" s="495">
        <v>8138</v>
      </c>
    </row>
    <row r="8323" spans="5:5" ht="25.5">
      <c r="E8323" s="495">
        <v>8139</v>
      </c>
    </row>
    <row r="8324" spans="5:5" ht="25.5">
      <c r="E8324" s="495">
        <v>8140</v>
      </c>
    </row>
    <row r="8325" spans="5:5" ht="25.5">
      <c r="E8325" s="495">
        <v>8141</v>
      </c>
    </row>
    <row r="8326" spans="5:5" ht="25.5">
      <c r="E8326" s="495">
        <v>8142</v>
      </c>
    </row>
    <row r="8327" spans="5:5" ht="25.5">
      <c r="E8327" s="495">
        <v>8143</v>
      </c>
    </row>
    <row r="8328" spans="5:5" ht="25.5">
      <c r="E8328" s="495">
        <v>8144</v>
      </c>
    </row>
    <row r="8329" spans="5:5" ht="25.5">
      <c r="E8329" s="495">
        <v>8145</v>
      </c>
    </row>
    <row r="8330" spans="5:5" ht="25.5">
      <c r="E8330" s="495">
        <v>8146</v>
      </c>
    </row>
    <row r="8331" spans="5:5" ht="25.5">
      <c r="E8331" s="495">
        <v>8147</v>
      </c>
    </row>
    <row r="8332" spans="5:5" ht="25.5">
      <c r="E8332" s="495">
        <v>8148</v>
      </c>
    </row>
    <row r="8333" spans="5:5" ht="25.5">
      <c r="E8333" s="495">
        <v>8149</v>
      </c>
    </row>
    <row r="8334" spans="5:5" ht="25.5">
      <c r="E8334" s="495">
        <v>8150</v>
      </c>
    </row>
    <row r="8335" spans="5:5" ht="25.5">
      <c r="E8335" s="495">
        <v>8151</v>
      </c>
    </row>
    <row r="8336" spans="5:5" ht="25.5">
      <c r="E8336" s="495">
        <v>8152</v>
      </c>
    </row>
    <row r="8337" spans="5:5" ht="25.5">
      <c r="E8337" s="495">
        <v>8153</v>
      </c>
    </row>
    <row r="8338" spans="5:5" ht="25.5">
      <c r="E8338" s="495">
        <v>8154</v>
      </c>
    </row>
    <row r="8339" spans="5:5" ht="25.5">
      <c r="E8339" s="495">
        <v>8155</v>
      </c>
    </row>
    <row r="8340" spans="5:5" ht="25.5">
      <c r="E8340" s="495">
        <v>8156</v>
      </c>
    </row>
    <row r="8341" spans="5:5" ht="25.5">
      <c r="E8341" s="495">
        <v>8157</v>
      </c>
    </row>
    <row r="8342" spans="5:5" ht="25.5">
      <c r="E8342" s="495">
        <v>8158</v>
      </c>
    </row>
    <row r="8343" spans="5:5" ht="25.5">
      <c r="E8343" s="495">
        <v>8159</v>
      </c>
    </row>
    <row r="8344" spans="5:5" ht="25.5">
      <c r="E8344" s="495">
        <v>8160</v>
      </c>
    </row>
    <row r="8345" spans="5:5" ht="25.5">
      <c r="E8345" s="495">
        <v>8161</v>
      </c>
    </row>
    <row r="8346" spans="5:5" ht="25.5">
      <c r="E8346" s="495">
        <v>8162</v>
      </c>
    </row>
    <row r="8347" spans="5:5" ht="25.5">
      <c r="E8347" s="495">
        <v>8163</v>
      </c>
    </row>
    <row r="8348" spans="5:5" ht="25.5">
      <c r="E8348" s="495">
        <v>8164</v>
      </c>
    </row>
    <row r="8349" spans="5:5" ht="25.5">
      <c r="E8349" s="495">
        <v>8165</v>
      </c>
    </row>
    <row r="8350" spans="5:5" ht="25.5">
      <c r="E8350" s="495">
        <v>8166</v>
      </c>
    </row>
    <row r="8351" spans="5:5" ht="25.5">
      <c r="E8351" s="495">
        <v>8167</v>
      </c>
    </row>
    <row r="8352" spans="5:5" ht="25.5">
      <c r="E8352" s="495">
        <v>8168</v>
      </c>
    </row>
    <row r="8353" spans="5:5" ht="25.5">
      <c r="E8353" s="495">
        <v>8169</v>
      </c>
    </row>
    <row r="8354" spans="5:5" ht="25.5">
      <c r="E8354" s="495">
        <v>8170</v>
      </c>
    </row>
    <row r="8355" spans="5:5" ht="25.5">
      <c r="E8355" s="495">
        <v>8171</v>
      </c>
    </row>
    <row r="8356" spans="5:5" ht="25.5">
      <c r="E8356" s="495">
        <v>8172</v>
      </c>
    </row>
    <row r="8357" spans="5:5" ht="25.5">
      <c r="E8357" s="495">
        <v>8173</v>
      </c>
    </row>
    <row r="8358" spans="5:5" ht="25.5">
      <c r="E8358" s="495">
        <v>8174</v>
      </c>
    </row>
    <row r="8359" spans="5:5" ht="25.5">
      <c r="E8359" s="495">
        <v>8175</v>
      </c>
    </row>
    <row r="8360" spans="5:5" ht="25.5">
      <c r="E8360" s="495">
        <v>8176</v>
      </c>
    </row>
    <row r="8361" spans="5:5" ht="25.5">
      <c r="E8361" s="495">
        <v>8177</v>
      </c>
    </row>
    <row r="8362" spans="5:5" ht="25.5">
      <c r="E8362" s="495">
        <v>8178</v>
      </c>
    </row>
    <row r="8363" spans="5:5" ht="25.5">
      <c r="E8363" s="495">
        <v>8179</v>
      </c>
    </row>
    <row r="8364" spans="5:5" ht="25.5">
      <c r="E8364" s="495">
        <v>8180</v>
      </c>
    </row>
    <row r="8365" spans="5:5" ht="25.5">
      <c r="E8365" s="495">
        <v>8181</v>
      </c>
    </row>
    <row r="8366" spans="5:5" ht="25.5">
      <c r="E8366" s="495">
        <v>8182</v>
      </c>
    </row>
    <row r="8367" spans="5:5" ht="25.5">
      <c r="E8367" s="495">
        <v>8183</v>
      </c>
    </row>
    <row r="8368" spans="5:5" ht="25.5">
      <c r="E8368" s="495">
        <v>8184</v>
      </c>
    </row>
    <row r="8369" spans="5:5" ht="25.5">
      <c r="E8369" s="495">
        <v>8185</v>
      </c>
    </row>
    <row r="8370" spans="5:5" ht="25.5">
      <c r="E8370" s="495">
        <v>8186</v>
      </c>
    </row>
    <row r="8371" spans="5:5" ht="25.5">
      <c r="E8371" s="495">
        <v>8187</v>
      </c>
    </row>
    <row r="8372" spans="5:5" ht="25.5">
      <c r="E8372" s="495">
        <v>8188</v>
      </c>
    </row>
    <row r="8373" spans="5:5" ht="25.5">
      <c r="E8373" s="495">
        <v>8189</v>
      </c>
    </row>
    <row r="8374" spans="5:5" ht="25.5">
      <c r="E8374" s="495">
        <v>8190</v>
      </c>
    </row>
    <row r="8375" spans="5:5" ht="25.5">
      <c r="E8375" s="495">
        <v>8191</v>
      </c>
    </row>
    <row r="8376" spans="5:5" ht="25.5">
      <c r="E8376" s="495">
        <v>8192</v>
      </c>
    </row>
    <row r="8377" spans="5:5" ht="25.5">
      <c r="E8377" s="495">
        <v>8193</v>
      </c>
    </row>
    <row r="8378" spans="5:5" ht="25.5">
      <c r="E8378" s="495">
        <v>8194</v>
      </c>
    </row>
    <row r="8379" spans="5:5" ht="25.5">
      <c r="E8379" s="495">
        <v>8195</v>
      </c>
    </row>
    <row r="8380" spans="5:5" ht="25.5">
      <c r="E8380" s="495">
        <v>8196</v>
      </c>
    </row>
    <row r="8381" spans="5:5" ht="25.5">
      <c r="E8381" s="495">
        <v>8197</v>
      </c>
    </row>
    <row r="8382" spans="5:5" ht="25.5">
      <c r="E8382" s="495">
        <v>8198</v>
      </c>
    </row>
    <row r="8383" spans="5:5" ht="25.5">
      <c r="E8383" s="495">
        <v>8199</v>
      </c>
    </row>
    <row r="8384" spans="5:5" ht="25.5">
      <c r="E8384" s="495">
        <v>8200</v>
      </c>
    </row>
    <row r="8385" spans="5:5" ht="25.5">
      <c r="E8385" s="495">
        <v>8201</v>
      </c>
    </row>
    <row r="8386" spans="5:5" ht="25.5">
      <c r="E8386" s="495">
        <v>8202</v>
      </c>
    </row>
    <row r="8387" spans="5:5" ht="25.5">
      <c r="E8387" s="495">
        <v>8203</v>
      </c>
    </row>
    <row r="8388" spans="5:5" ht="25.5">
      <c r="E8388" s="495">
        <v>8204</v>
      </c>
    </row>
    <row r="8389" spans="5:5" ht="25.5">
      <c r="E8389" s="495">
        <v>8205</v>
      </c>
    </row>
    <row r="8390" spans="5:5" ht="25.5">
      <c r="E8390" s="495">
        <v>8206</v>
      </c>
    </row>
    <row r="8391" spans="5:5" ht="25.5">
      <c r="E8391" s="495">
        <v>8207</v>
      </c>
    </row>
    <row r="8392" spans="5:5" ht="25.5">
      <c r="E8392" s="495">
        <v>8208</v>
      </c>
    </row>
    <row r="8393" spans="5:5" ht="25.5">
      <c r="E8393" s="495">
        <v>8209</v>
      </c>
    </row>
    <row r="8394" spans="5:5" ht="25.5">
      <c r="E8394" s="495">
        <v>8210</v>
      </c>
    </row>
    <row r="8395" spans="5:5" ht="25.5">
      <c r="E8395" s="495">
        <v>8211</v>
      </c>
    </row>
    <row r="8396" spans="5:5" ht="25.5">
      <c r="E8396" s="495">
        <v>8212</v>
      </c>
    </row>
    <row r="8397" spans="5:5" ht="25.5">
      <c r="E8397" s="495">
        <v>8213</v>
      </c>
    </row>
    <row r="8398" spans="5:5" ht="25.5">
      <c r="E8398" s="495">
        <v>8214</v>
      </c>
    </row>
    <row r="8399" spans="5:5" ht="25.5">
      <c r="E8399" s="495">
        <v>8215</v>
      </c>
    </row>
    <row r="8400" spans="5:5" ht="25.5">
      <c r="E8400" s="495">
        <v>8216</v>
      </c>
    </row>
    <row r="8401" spans="5:5" ht="25.5">
      <c r="E8401" s="495">
        <v>8217</v>
      </c>
    </row>
    <row r="8402" spans="5:5" ht="25.5">
      <c r="E8402" s="495">
        <v>8218</v>
      </c>
    </row>
    <row r="8403" spans="5:5" ht="25.5">
      <c r="E8403" s="495">
        <v>8219</v>
      </c>
    </row>
    <row r="8404" spans="5:5" ht="25.5">
      <c r="E8404" s="495">
        <v>8220</v>
      </c>
    </row>
    <row r="8405" spans="5:5" ht="25.5">
      <c r="E8405" s="495">
        <v>8221</v>
      </c>
    </row>
    <row r="8406" spans="5:5" ht="25.5">
      <c r="E8406" s="495">
        <v>8222</v>
      </c>
    </row>
    <row r="8407" spans="5:5" ht="25.5">
      <c r="E8407" s="495">
        <v>8223</v>
      </c>
    </row>
    <row r="8408" spans="5:5" ht="25.5">
      <c r="E8408" s="495">
        <v>8224</v>
      </c>
    </row>
    <row r="8409" spans="5:5" ht="25.5">
      <c r="E8409" s="495">
        <v>8225</v>
      </c>
    </row>
    <row r="8410" spans="5:5" ht="25.5">
      <c r="E8410" s="495">
        <v>8226</v>
      </c>
    </row>
    <row r="8411" spans="5:5" ht="25.5">
      <c r="E8411" s="495">
        <v>8227</v>
      </c>
    </row>
    <row r="8412" spans="5:5" ht="25.5">
      <c r="E8412" s="495">
        <v>8228</v>
      </c>
    </row>
    <row r="8413" spans="5:5" ht="25.5">
      <c r="E8413" s="495">
        <v>8229</v>
      </c>
    </row>
    <row r="8414" spans="5:5" ht="25.5">
      <c r="E8414" s="495">
        <v>8230</v>
      </c>
    </row>
    <row r="8415" spans="5:5" ht="25.5">
      <c r="E8415" s="495">
        <v>8231</v>
      </c>
    </row>
    <row r="8416" spans="5:5" ht="25.5">
      <c r="E8416" s="495">
        <v>8232</v>
      </c>
    </row>
    <row r="8417" spans="5:5" ht="25.5">
      <c r="E8417" s="495">
        <v>8233</v>
      </c>
    </row>
    <row r="8418" spans="5:5" ht="25.5">
      <c r="E8418" s="495">
        <v>8234</v>
      </c>
    </row>
    <row r="8419" spans="5:5" ht="25.5">
      <c r="E8419" s="495">
        <v>8235</v>
      </c>
    </row>
    <row r="8420" spans="5:5" ht="25.5">
      <c r="E8420" s="495">
        <v>8236</v>
      </c>
    </row>
    <row r="8421" spans="5:5" ht="25.5">
      <c r="E8421" s="495">
        <v>8237</v>
      </c>
    </row>
    <row r="8422" spans="5:5" ht="25.5">
      <c r="E8422" s="495">
        <v>8238</v>
      </c>
    </row>
    <row r="8423" spans="5:5" ht="25.5">
      <c r="E8423" s="495">
        <v>8239</v>
      </c>
    </row>
    <row r="8424" spans="5:5" ht="25.5">
      <c r="E8424" s="495">
        <v>8240</v>
      </c>
    </row>
    <row r="8425" spans="5:5" ht="25.5">
      <c r="E8425" s="495">
        <v>8241</v>
      </c>
    </row>
    <row r="8426" spans="5:5" ht="25.5">
      <c r="E8426" s="495">
        <v>8242</v>
      </c>
    </row>
    <row r="8427" spans="5:5" ht="25.5">
      <c r="E8427" s="495">
        <v>8243</v>
      </c>
    </row>
    <row r="8428" spans="5:5" ht="25.5">
      <c r="E8428" s="495">
        <v>8244</v>
      </c>
    </row>
    <row r="8429" spans="5:5" ht="25.5">
      <c r="E8429" s="495">
        <v>8245</v>
      </c>
    </row>
    <row r="8430" spans="5:5" ht="25.5">
      <c r="E8430" s="495">
        <v>8246</v>
      </c>
    </row>
    <row r="8431" spans="5:5" ht="25.5">
      <c r="E8431" s="495">
        <v>8247</v>
      </c>
    </row>
    <row r="8432" spans="5:5" ht="25.5">
      <c r="E8432" s="495">
        <v>8248</v>
      </c>
    </row>
    <row r="8433" spans="5:5" ht="25.5">
      <c r="E8433" s="495">
        <v>8249</v>
      </c>
    </row>
    <row r="8434" spans="5:5" ht="25.5">
      <c r="E8434" s="495">
        <v>8250</v>
      </c>
    </row>
    <row r="8435" spans="5:5" ht="25.5">
      <c r="E8435" s="495">
        <v>8251</v>
      </c>
    </row>
    <row r="8436" spans="5:5" ht="25.5">
      <c r="E8436" s="495">
        <v>8252</v>
      </c>
    </row>
    <row r="8437" spans="5:5" ht="25.5">
      <c r="E8437" s="495">
        <v>8253</v>
      </c>
    </row>
    <row r="8438" spans="5:5" ht="25.5">
      <c r="E8438" s="495">
        <v>8254</v>
      </c>
    </row>
    <row r="8439" spans="5:5" ht="25.5">
      <c r="E8439" s="495">
        <v>8255</v>
      </c>
    </row>
    <row r="8440" spans="5:5" ht="25.5">
      <c r="E8440" s="495">
        <v>8256</v>
      </c>
    </row>
    <row r="8441" spans="5:5" ht="25.5">
      <c r="E8441" s="495">
        <v>8257</v>
      </c>
    </row>
    <row r="8442" spans="5:5" ht="25.5">
      <c r="E8442" s="495">
        <v>8258</v>
      </c>
    </row>
    <row r="8443" spans="5:5" ht="25.5">
      <c r="E8443" s="495">
        <v>8259</v>
      </c>
    </row>
    <row r="8444" spans="5:5" ht="25.5">
      <c r="E8444" s="495">
        <v>8260</v>
      </c>
    </row>
    <row r="8445" spans="5:5" ht="25.5">
      <c r="E8445" s="495">
        <v>8261</v>
      </c>
    </row>
    <row r="8446" spans="5:5" ht="25.5">
      <c r="E8446" s="495">
        <v>8262</v>
      </c>
    </row>
    <row r="8447" spans="5:5" ht="25.5">
      <c r="E8447" s="495">
        <v>8263</v>
      </c>
    </row>
    <row r="8448" spans="5:5" ht="25.5">
      <c r="E8448" s="495">
        <v>8264</v>
      </c>
    </row>
    <row r="8449" spans="5:5" ht="25.5">
      <c r="E8449" s="495">
        <v>8265</v>
      </c>
    </row>
    <row r="8450" spans="5:5" ht="25.5">
      <c r="E8450" s="495">
        <v>8266</v>
      </c>
    </row>
    <row r="8451" spans="5:5" ht="25.5">
      <c r="E8451" s="495">
        <v>8267</v>
      </c>
    </row>
    <row r="8452" spans="5:5" ht="25.5">
      <c r="E8452" s="495">
        <v>8268</v>
      </c>
    </row>
    <row r="8453" spans="5:5" ht="25.5">
      <c r="E8453" s="495">
        <v>8269</v>
      </c>
    </row>
    <row r="8454" spans="5:5" ht="25.5">
      <c r="E8454" s="495">
        <v>8270</v>
      </c>
    </row>
    <row r="8455" spans="5:5" ht="25.5">
      <c r="E8455" s="495">
        <v>8271</v>
      </c>
    </row>
    <row r="8456" spans="5:5" ht="25.5">
      <c r="E8456" s="495">
        <v>8272</v>
      </c>
    </row>
    <row r="8457" spans="5:5" ht="25.5">
      <c r="E8457" s="495">
        <v>8273</v>
      </c>
    </row>
    <row r="8458" spans="5:5" ht="25.5">
      <c r="E8458" s="495">
        <v>8274</v>
      </c>
    </row>
    <row r="8459" spans="5:5" ht="25.5">
      <c r="E8459" s="495">
        <v>8275</v>
      </c>
    </row>
    <row r="8460" spans="5:5" ht="25.5">
      <c r="E8460" s="495">
        <v>8276</v>
      </c>
    </row>
    <row r="8461" spans="5:5" ht="25.5">
      <c r="E8461" s="495">
        <v>8277</v>
      </c>
    </row>
    <row r="8462" spans="5:5" ht="25.5">
      <c r="E8462" s="495">
        <v>8278</v>
      </c>
    </row>
    <row r="8463" spans="5:5" ht="25.5">
      <c r="E8463" s="495">
        <v>8279</v>
      </c>
    </row>
    <row r="8464" spans="5:5" ht="25.5">
      <c r="E8464" s="495">
        <v>8280</v>
      </c>
    </row>
    <row r="8465" spans="5:5" ht="25.5">
      <c r="E8465" s="495">
        <v>8281</v>
      </c>
    </row>
    <row r="8466" spans="5:5" ht="25.5">
      <c r="E8466" s="495">
        <v>8282</v>
      </c>
    </row>
    <row r="8467" spans="5:5" ht="25.5">
      <c r="E8467" s="495">
        <v>8283</v>
      </c>
    </row>
    <row r="8468" spans="5:5" ht="25.5">
      <c r="E8468" s="495">
        <v>8284</v>
      </c>
    </row>
    <row r="8469" spans="5:5" ht="25.5">
      <c r="E8469" s="495">
        <v>8285</v>
      </c>
    </row>
    <row r="8470" spans="5:5" ht="25.5">
      <c r="E8470" s="495">
        <v>8286</v>
      </c>
    </row>
    <row r="8471" spans="5:5" ht="25.5">
      <c r="E8471" s="495">
        <v>8287</v>
      </c>
    </row>
    <row r="8472" spans="5:5" ht="25.5">
      <c r="E8472" s="495">
        <v>8288</v>
      </c>
    </row>
    <row r="8473" spans="5:5" ht="25.5">
      <c r="E8473" s="495">
        <v>8289</v>
      </c>
    </row>
    <row r="8474" spans="5:5" ht="25.5">
      <c r="E8474" s="495">
        <v>8290</v>
      </c>
    </row>
    <row r="8475" spans="5:5" ht="25.5">
      <c r="E8475" s="495">
        <v>8291</v>
      </c>
    </row>
    <row r="8476" spans="5:5" ht="25.5">
      <c r="E8476" s="495">
        <v>8292</v>
      </c>
    </row>
    <row r="8477" spans="5:5" ht="25.5">
      <c r="E8477" s="495">
        <v>8293</v>
      </c>
    </row>
    <row r="8478" spans="5:5" ht="25.5">
      <c r="E8478" s="495">
        <v>8294</v>
      </c>
    </row>
    <row r="8479" spans="5:5" ht="25.5">
      <c r="E8479" s="495">
        <v>8295</v>
      </c>
    </row>
    <row r="8480" spans="5:5" ht="25.5">
      <c r="E8480" s="495">
        <v>8296</v>
      </c>
    </row>
    <row r="8481" spans="5:5" ht="25.5">
      <c r="E8481" s="495">
        <v>8297</v>
      </c>
    </row>
    <row r="8482" spans="5:5" ht="25.5">
      <c r="E8482" s="495">
        <v>8298</v>
      </c>
    </row>
    <row r="8483" spans="5:5" ht="25.5">
      <c r="E8483" s="495">
        <v>8299</v>
      </c>
    </row>
    <row r="8484" spans="5:5" ht="25.5">
      <c r="E8484" s="495">
        <v>8300</v>
      </c>
    </row>
    <row r="8485" spans="5:5" ht="25.5">
      <c r="E8485" s="495">
        <v>8301</v>
      </c>
    </row>
    <row r="8486" spans="5:5" ht="25.5">
      <c r="E8486" s="495">
        <v>8302</v>
      </c>
    </row>
    <row r="8487" spans="5:5" ht="25.5">
      <c r="E8487" s="495">
        <v>8303</v>
      </c>
    </row>
    <row r="8488" spans="5:5" ht="25.5">
      <c r="E8488" s="495">
        <v>8304</v>
      </c>
    </row>
    <row r="8489" spans="5:5" ht="25.5">
      <c r="E8489" s="495">
        <v>8305</v>
      </c>
    </row>
    <row r="8490" spans="5:5" ht="25.5">
      <c r="E8490" s="495">
        <v>8306</v>
      </c>
    </row>
    <row r="8491" spans="5:5" ht="25.5">
      <c r="E8491" s="495">
        <v>8307</v>
      </c>
    </row>
    <row r="8492" spans="5:5" ht="25.5">
      <c r="E8492" s="495">
        <v>8308</v>
      </c>
    </row>
    <row r="8493" spans="5:5" ht="25.5">
      <c r="E8493" s="495">
        <v>8309</v>
      </c>
    </row>
    <row r="8494" spans="5:5" ht="25.5">
      <c r="E8494" s="495">
        <v>8310</v>
      </c>
    </row>
    <row r="8495" spans="5:5" ht="25.5">
      <c r="E8495" s="495">
        <v>8311</v>
      </c>
    </row>
    <row r="8496" spans="5:5" ht="25.5">
      <c r="E8496" s="495">
        <v>8312</v>
      </c>
    </row>
    <row r="8497" spans="5:5" ht="25.5">
      <c r="E8497" s="495">
        <v>8313</v>
      </c>
    </row>
    <row r="8498" spans="5:5" ht="25.5">
      <c r="E8498" s="495">
        <v>8314</v>
      </c>
    </row>
    <row r="8499" spans="5:5" ht="25.5">
      <c r="E8499" s="495">
        <v>8315</v>
      </c>
    </row>
    <row r="8500" spans="5:5" ht="25.5">
      <c r="E8500" s="495">
        <v>8316</v>
      </c>
    </row>
    <row r="8501" spans="5:5" ht="25.5">
      <c r="E8501" s="495">
        <v>8317</v>
      </c>
    </row>
    <row r="8502" spans="5:5" ht="25.5">
      <c r="E8502" s="495">
        <v>8318</v>
      </c>
    </row>
    <row r="8503" spans="5:5" ht="25.5">
      <c r="E8503" s="495">
        <v>8319</v>
      </c>
    </row>
    <row r="8504" spans="5:5" ht="25.5">
      <c r="E8504" s="495">
        <v>8320</v>
      </c>
    </row>
    <row r="8505" spans="5:5" ht="25.5">
      <c r="E8505" s="495">
        <v>8321</v>
      </c>
    </row>
    <row r="8506" spans="5:5" ht="25.5">
      <c r="E8506" s="495">
        <v>8322</v>
      </c>
    </row>
    <row r="8507" spans="5:5" ht="25.5">
      <c r="E8507" s="495">
        <v>8323</v>
      </c>
    </row>
    <row r="8508" spans="5:5" ht="25.5">
      <c r="E8508" s="495">
        <v>8324</v>
      </c>
    </row>
    <row r="8509" spans="5:5" ht="25.5">
      <c r="E8509" s="495">
        <v>8325</v>
      </c>
    </row>
    <row r="8510" spans="5:5" ht="25.5">
      <c r="E8510" s="495">
        <v>8326</v>
      </c>
    </row>
    <row r="8511" spans="5:5" ht="25.5">
      <c r="E8511" s="495">
        <v>8327</v>
      </c>
    </row>
    <row r="8512" spans="5:5" ht="25.5">
      <c r="E8512" s="495">
        <v>8328</v>
      </c>
    </row>
    <row r="8513" spans="5:5" ht="25.5">
      <c r="E8513" s="495">
        <v>8329</v>
      </c>
    </row>
    <row r="8514" spans="5:5" ht="25.5">
      <c r="E8514" s="495">
        <v>8330</v>
      </c>
    </row>
    <row r="8515" spans="5:5" ht="25.5">
      <c r="E8515" s="495">
        <v>8331</v>
      </c>
    </row>
    <row r="8516" spans="5:5" ht="25.5">
      <c r="E8516" s="495">
        <v>8332</v>
      </c>
    </row>
    <row r="8517" spans="5:5" ht="25.5">
      <c r="E8517" s="495">
        <v>8333</v>
      </c>
    </row>
    <row r="8518" spans="5:5" ht="25.5">
      <c r="E8518" s="495">
        <v>8334</v>
      </c>
    </row>
    <row r="8519" spans="5:5" ht="25.5">
      <c r="E8519" s="495">
        <v>8335</v>
      </c>
    </row>
    <row r="8520" spans="5:5" ht="25.5">
      <c r="E8520" s="495">
        <v>8336</v>
      </c>
    </row>
    <row r="8521" spans="5:5" ht="25.5">
      <c r="E8521" s="495">
        <v>8337</v>
      </c>
    </row>
    <row r="8522" spans="5:5" ht="25.5">
      <c r="E8522" s="495">
        <v>8338</v>
      </c>
    </row>
    <row r="8523" spans="5:5" ht="25.5">
      <c r="E8523" s="495">
        <v>8339</v>
      </c>
    </row>
    <row r="8524" spans="5:5" ht="25.5">
      <c r="E8524" s="495">
        <v>8340</v>
      </c>
    </row>
    <row r="8525" spans="5:5" ht="25.5">
      <c r="E8525" s="495">
        <v>8341</v>
      </c>
    </row>
    <row r="8526" spans="5:5" ht="25.5">
      <c r="E8526" s="495">
        <v>8342</v>
      </c>
    </row>
    <row r="8527" spans="5:5" ht="25.5">
      <c r="E8527" s="495">
        <v>8343</v>
      </c>
    </row>
    <row r="8528" spans="5:5" ht="25.5">
      <c r="E8528" s="495">
        <v>8344</v>
      </c>
    </row>
    <row r="8529" spans="5:5" ht="25.5">
      <c r="E8529" s="495">
        <v>8345</v>
      </c>
    </row>
    <row r="8530" spans="5:5" ht="25.5">
      <c r="E8530" s="495">
        <v>8346</v>
      </c>
    </row>
    <row r="8531" spans="5:5" ht="25.5">
      <c r="E8531" s="495">
        <v>8347</v>
      </c>
    </row>
    <row r="8532" spans="5:5" ht="25.5">
      <c r="E8532" s="495">
        <v>8348</v>
      </c>
    </row>
    <row r="8533" spans="5:5" ht="25.5">
      <c r="E8533" s="495">
        <v>8349</v>
      </c>
    </row>
    <row r="8534" spans="5:5" ht="25.5">
      <c r="E8534" s="495">
        <v>8350</v>
      </c>
    </row>
    <row r="8535" spans="5:5" ht="25.5">
      <c r="E8535" s="495">
        <v>8351</v>
      </c>
    </row>
    <row r="8536" spans="5:5" ht="25.5">
      <c r="E8536" s="495">
        <v>8352</v>
      </c>
    </row>
    <row r="8537" spans="5:5" ht="25.5">
      <c r="E8537" s="495">
        <v>8353</v>
      </c>
    </row>
    <row r="8538" spans="5:5" ht="25.5">
      <c r="E8538" s="495">
        <v>8354</v>
      </c>
    </row>
    <row r="8539" spans="5:5" ht="25.5">
      <c r="E8539" s="495">
        <v>8355</v>
      </c>
    </row>
    <row r="8540" spans="5:5" ht="25.5">
      <c r="E8540" s="495">
        <v>8356</v>
      </c>
    </row>
    <row r="8541" spans="5:5" ht="25.5">
      <c r="E8541" s="495">
        <v>8357</v>
      </c>
    </row>
    <row r="8542" spans="5:5" ht="25.5">
      <c r="E8542" s="495">
        <v>8358</v>
      </c>
    </row>
    <row r="8543" spans="5:5" ht="25.5">
      <c r="E8543" s="495">
        <v>8359</v>
      </c>
    </row>
    <row r="8544" spans="5:5" ht="25.5">
      <c r="E8544" s="495">
        <v>8360</v>
      </c>
    </row>
    <row r="8545" spans="5:5" ht="25.5">
      <c r="E8545" s="495">
        <v>8361</v>
      </c>
    </row>
    <row r="8546" spans="5:5" ht="25.5">
      <c r="E8546" s="495">
        <v>8362</v>
      </c>
    </row>
    <row r="8547" spans="5:5" ht="25.5">
      <c r="E8547" s="495">
        <v>8363</v>
      </c>
    </row>
    <row r="8548" spans="5:5" ht="25.5">
      <c r="E8548" s="495">
        <v>8364</v>
      </c>
    </row>
    <row r="8549" spans="5:5" ht="25.5">
      <c r="E8549" s="495">
        <v>8365</v>
      </c>
    </row>
    <row r="8550" spans="5:5" ht="25.5">
      <c r="E8550" s="495">
        <v>8366</v>
      </c>
    </row>
    <row r="8551" spans="5:5" ht="25.5">
      <c r="E8551" s="495">
        <v>8367</v>
      </c>
    </row>
    <row r="8552" spans="5:5" ht="25.5">
      <c r="E8552" s="495">
        <v>8368</v>
      </c>
    </row>
    <row r="8553" spans="5:5" ht="25.5">
      <c r="E8553" s="495">
        <v>8369</v>
      </c>
    </row>
    <row r="8554" spans="5:5" ht="25.5">
      <c r="E8554" s="495">
        <v>8370</v>
      </c>
    </row>
    <row r="8555" spans="5:5" ht="25.5">
      <c r="E8555" s="495">
        <v>8371</v>
      </c>
    </row>
    <row r="8556" spans="5:5" ht="25.5">
      <c r="E8556" s="495">
        <v>8372</v>
      </c>
    </row>
    <row r="8557" spans="5:5" ht="25.5">
      <c r="E8557" s="495">
        <v>8373</v>
      </c>
    </row>
    <row r="8558" spans="5:5" ht="25.5">
      <c r="E8558" s="495">
        <v>8374</v>
      </c>
    </row>
    <row r="8559" spans="5:5" ht="25.5">
      <c r="E8559" s="495">
        <v>8375</v>
      </c>
    </row>
    <row r="8560" spans="5:5" ht="25.5">
      <c r="E8560" s="495">
        <v>8376</v>
      </c>
    </row>
    <row r="8561" spans="5:5" ht="25.5">
      <c r="E8561" s="495">
        <v>8377</v>
      </c>
    </row>
    <row r="8562" spans="5:5" ht="25.5">
      <c r="E8562" s="495">
        <v>8378</v>
      </c>
    </row>
    <row r="8563" spans="5:5" ht="25.5">
      <c r="E8563" s="495">
        <v>8379</v>
      </c>
    </row>
    <row r="8564" spans="5:5" ht="25.5">
      <c r="E8564" s="495">
        <v>8380</v>
      </c>
    </row>
    <row r="8565" spans="5:5" ht="25.5">
      <c r="E8565" s="495">
        <v>8381</v>
      </c>
    </row>
    <row r="8566" spans="5:5" ht="25.5">
      <c r="E8566" s="495">
        <v>8382</v>
      </c>
    </row>
    <row r="8567" spans="5:5" ht="25.5">
      <c r="E8567" s="495">
        <v>8383</v>
      </c>
    </row>
    <row r="8568" spans="5:5" ht="25.5">
      <c r="E8568" s="495">
        <v>8384</v>
      </c>
    </row>
    <row r="8569" spans="5:5" ht="25.5">
      <c r="E8569" s="495">
        <v>8385</v>
      </c>
    </row>
    <row r="8570" spans="5:5" ht="25.5">
      <c r="E8570" s="495">
        <v>8386</v>
      </c>
    </row>
    <row r="8571" spans="5:5" ht="25.5">
      <c r="E8571" s="495">
        <v>8387</v>
      </c>
    </row>
    <row r="8572" spans="5:5" ht="25.5">
      <c r="E8572" s="495">
        <v>8388</v>
      </c>
    </row>
    <row r="8573" spans="5:5" ht="25.5">
      <c r="E8573" s="495">
        <v>8389</v>
      </c>
    </row>
    <row r="8574" spans="5:5" ht="25.5">
      <c r="E8574" s="495">
        <v>8390</v>
      </c>
    </row>
    <row r="8575" spans="5:5" ht="25.5">
      <c r="E8575" s="495">
        <v>8391</v>
      </c>
    </row>
    <row r="8576" spans="5:5" ht="25.5">
      <c r="E8576" s="495">
        <v>8392</v>
      </c>
    </row>
    <row r="8577" spans="5:5" ht="25.5">
      <c r="E8577" s="495">
        <v>8393</v>
      </c>
    </row>
    <row r="8578" spans="5:5" ht="25.5">
      <c r="E8578" s="495">
        <v>8394</v>
      </c>
    </row>
    <row r="8579" spans="5:5" ht="25.5">
      <c r="E8579" s="495">
        <v>8395</v>
      </c>
    </row>
    <row r="8580" spans="5:5" ht="25.5">
      <c r="E8580" s="495">
        <v>8396</v>
      </c>
    </row>
    <row r="8581" spans="5:5" ht="25.5">
      <c r="E8581" s="495">
        <v>8397</v>
      </c>
    </row>
    <row r="8582" spans="5:5" ht="25.5">
      <c r="E8582" s="495">
        <v>8398</v>
      </c>
    </row>
    <row r="8583" spans="5:5" ht="25.5">
      <c r="E8583" s="495">
        <v>8399</v>
      </c>
    </row>
    <row r="8584" spans="5:5" ht="25.5">
      <c r="E8584" s="495">
        <v>8400</v>
      </c>
    </row>
    <row r="8585" spans="5:5" ht="25.5">
      <c r="E8585" s="495">
        <v>8401</v>
      </c>
    </row>
    <row r="8586" spans="5:5" ht="25.5">
      <c r="E8586" s="495">
        <v>8402</v>
      </c>
    </row>
    <row r="8587" spans="5:5" ht="25.5">
      <c r="E8587" s="495">
        <v>8403</v>
      </c>
    </row>
    <row r="8588" spans="5:5" ht="25.5">
      <c r="E8588" s="495">
        <v>8404</v>
      </c>
    </row>
    <row r="8589" spans="5:5" ht="25.5">
      <c r="E8589" s="495">
        <v>8405</v>
      </c>
    </row>
    <row r="8590" spans="5:5" ht="25.5">
      <c r="E8590" s="495">
        <v>8406</v>
      </c>
    </row>
    <row r="8591" spans="5:5" ht="25.5">
      <c r="E8591" s="495">
        <v>8407</v>
      </c>
    </row>
    <row r="8592" spans="5:5" ht="25.5">
      <c r="E8592" s="495">
        <v>8408</v>
      </c>
    </row>
    <row r="8593" spans="5:5" ht="25.5">
      <c r="E8593" s="495">
        <v>8409</v>
      </c>
    </row>
    <row r="8594" spans="5:5" ht="25.5">
      <c r="E8594" s="495">
        <v>8410</v>
      </c>
    </row>
    <row r="8595" spans="5:5" ht="25.5">
      <c r="E8595" s="495">
        <v>8411</v>
      </c>
    </row>
    <row r="8596" spans="5:5" ht="25.5">
      <c r="E8596" s="495">
        <v>8412</v>
      </c>
    </row>
    <row r="8597" spans="5:5" ht="25.5">
      <c r="E8597" s="495">
        <v>8413</v>
      </c>
    </row>
    <row r="8598" spans="5:5" ht="25.5">
      <c r="E8598" s="495">
        <v>8414</v>
      </c>
    </row>
    <row r="8599" spans="5:5" ht="25.5">
      <c r="E8599" s="495">
        <v>8415</v>
      </c>
    </row>
    <row r="8600" spans="5:5" ht="25.5">
      <c r="E8600" s="495">
        <v>8416</v>
      </c>
    </row>
    <row r="8601" spans="5:5" ht="25.5">
      <c r="E8601" s="495">
        <v>8417</v>
      </c>
    </row>
    <row r="8602" spans="5:5" ht="25.5">
      <c r="E8602" s="495">
        <v>8418</v>
      </c>
    </row>
    <row r="8603" spans="5:5" ht="25.5">
      <c r="E8603" s="495">
        <v>8419</v>
      </c>
    </row>
    <row r="8604" spans="5:5" ht="25.5">
      <c r="E8604" s="495">
        <v>8420</v>
      </c>
    </row>
    <row r="8605" spans="5:5" ht="25.5">
      <c r="E8605" s="495">
        <v>8421</v>
      </c>
    </row>
    <row r="8606" spans="5:5" ht="25.5">
      <c r="E8606" s="495">
        <v>8422</v>
      </c>
    </row>
    <row r="8607" spans="5:5" ht="25.5">
      <c r="E8607" s="495">
        <v>8423</v>
      </c>
    </row>
    <row r="8608" spans="5:5" ht="25.5">
      <c r="E8608" s="495">
        <v>8424</v>
      </c>
    </row>
    <row r="8609" spans="5:5" ht="25.5">
      <c r="E8609" s="495">
        <v>8425</v>
      </c>
    </row>
    <row r="8610" spans="5:5" ht="25.5">
      <c r="E8610" s="495">
        <v>8426</v>
      </c>
    </row>
    <row r="8611" spans="5:5" ht="25.5">
      <c r="E8611" s="495">
        <v>8427</v>
      </c>
    </row>
    <row r="8612" spans="5:5" ht="25.5">
      <c r="E8612" s="495">
        <v>8428</v>
      </c>
    </row>
    <row r="8613" spans="5:5" ht="25.5">
      <c r="E8613" s="495">
        <v>8429</v>
      </c>
    </row>
    <row r="8614" spans="5:5" ht="25.5">
      <c r="E8614" s="495">
        <v>8430</v>
      </c>
    </row>
    <row r="8615" spans="5:5" ht="25.5">
      <c r="E8615" s="495">
        <v>8431</v>
      </c>
    </row>
    <row r="8616" spans="5:5" ht="25.5">
      <c r="E8616" s="495">
        <v>8432</v>
      </c>
    </row>
    <row r="8617" spans="5:5" ht="25.5">
      <c r="E8617" s="495">
        <v>8433</v>
      </c>
    </row>
    <row r="8618" spans="5:5" ht="25.5">
      <c r="E8618" s="495">
        <v>8434</v>
      </c>
    </row>
    <row r="8619" spans="5:5" ht="25.5">
      <c r="E8619" s="495">
        <v>8435</v>
      </c>
    </row>
    <row r="8620" spans="5:5" ht="25.5">
      <c r="E8620" s="495">
        <v>8436</v>
      </c>
    </row>
    <row r="8621" spans="5:5" ht="25.5">
      <c r="E8621" s="495">
        <v>8437</v>
      </c>
    </row>
    <row r="8622" spans="5:5" ht="25.5">
      <c r="E8622" s="495">
        <v>8438</v>
      </c>
    </row>
    <row r="8623" spans="5:5" ht="25.5">
      <c r="E8623" s="495">
        <v>8439</v>
      </c>
    </row>
    <row r="8624" spans="5:5" ht="25.5">
      <c r="E8624" s="495">
        <v>8440</v>
      </c>
    </row>
    <row r="8625" spans="5:5" ht="25.5">
      <c r="E8625" s="495">
        <v>8441</v>
      </c>
    </row>
    <row r="8626" spans="5:5" ht="25.5">
      <c r="E8626" s="495">
        <v>8442</v>
      </c>
    </row>
    <row r="8627" spans="5:5" ht="25.5">
      <c r="E8627" s="495">
        <v>8443</v>
      </c>
    </row>
    <row r="8628" spans="5:5" ht="25.5">
      <c r="E8628" s="495">
        <v>8444</v>
      </c>
    </row>
    <row r="8629" spans="5:5" ht="25.5">
      <c r="E8629" s="495">
        <v>8445</v>
      </c>
    </row>
    <row r="8630" spans="5:5" ht="25.5">
      <c r="E8630" s="495">
        <v>8446</v>
      </c>
    </row>
    <row r="8631" spans="5:5" ht="25.5">
      <c r="E8631" s="495">
        <v>8447</v>
      </c>
    </row>
    <row r="8632" spans="5:5" ht="25.5">
      <c r="E8632" s="495">
        <v>8448</v>
      </c>
    </row>
    <row r="8633" spans="5:5" ht="25.5">
      <c r="E8633" s="495">
        <v>8449</v>
      </c>
    </row>
    <row r="8634" spans="5:5" ht="25.5">
      <c r="E8634" s="495">
        <v>8450</v>
      </c>
    </row>
    <row r="8635" spans="5:5" ht="25.5">
      <c r="E8635" s="495">
        <v>8451</v>
      </c>
    </row>
    <row r="8636" spans="5:5" ht="25.5">
      <c r="E8636" s="495">
        <v>8452</v>
      </c>
    </row>
    <row r="8637" spans="5:5" ht="25.5">
      <c r="E8637" s="495">
        <v>8453</v>
      </c>
    </row>
    <row r="8638" spans="5:5" ht="25.5">
      <c r="E8638" s="495">
        <v>8454</v>
      </c>
    </row>
    <row r="8639" spans="5:5" ht="25.5">
      <c r="E8639" s="495">
        <v>8455</v>
      </c>
    </row>
    <row r="8640" spans="5:5" ht="25.5">
      <c r="E8640" s="495">
        <v>8456</v>
      </c>
    </row>
    <row r="8641" spans="5:5" ht="25.5">
      <c r="E8641" s="495">
        <v>8457</v>
      </c>
    </row>
    <row r="8642" spans="5:5" ht="25.5">
      <c r="E8642" s="495">
        <v>8458</v>
      </c>
    </row>
    <row r="8643" spans="5:5" ht="25.5">
      <c r="E8643" s="495">
        <v>8459</v>
      </c>
    </row>
    <row r="8644" spans="5:5" ht="25.5">
      <c r="E8644" s="495">
        <v>8460</v>
      </c>
    </row>
    <row r="8645" spans="5:5" ht="25.5">
      <c r="E8645" s="495">
        <v>8461</v>
      </c>
    </row>
    <row r="8646" spans="5:5" ht="25.5">
      <c r="E8646" s="495">
        <v>8462</v>
      </c>
    </row>
    <row r="8647" spans="5:5" ht="25.5">
      <c r="E8647" s="495">
        <v>8463</v>
      </c>
    </row>
    <row r="8648" spans="5:5" ht="25.5">
      <c r="E8648" s="495">
        <v>8464</v>
      </c>
    </row>
    <row r="8649" spans="5:5" ht="25.5">
      <c r="E8649" s="495">
        <v>8465</v>
      </c>
    </row>
    <row r="8650" spans="5:5" ht="25.5">
      <c r="E8650" s="495">
        <v>8466</v>
      </c>
    </row>
    <row r="8651" spans="5:5" ht="25.5">
      <c r="E8651" s="495">
        <v>8467</v>
      </c>
    </row>
    <row r="8652" spans="5:5" ht="25.5">
      <c r="E8652" s="495">
        <v>8468</v>
      </c>
    </row>
    <row r="8653" spans="5:5" ht="25.5">
      <c r="E8653" s="495">
        <v>8469</v>
      </c>
    </row>
    <row r="8654" spans="5:5" ht="25.5">
      <c r="E8654" s="495">
        <v>8470</v>
      </c>
    </row>
    <row r="8655" spans="5:5" ht="25.5">
      <c r="E8655" s="495">
        <v>8471</v>
      </c>
    </row>
    <row r="8656" spans="5:5" ht="25.5">
      <c r="E8656" s="495">
        <v>8472</v>
      </c>
    </row>
    <row r="8657" spans="5:5" ht="25.5">
      <c r="E8657" s="495">
        <v>8473</v>
      </c>
    </row>
    <row r="8658" spans="5:5" ht="25.5">
      <c r="E8658" s="495">
        <v>8474</v>
      </c>
    </row>
    <row r="8659" spans="5:5" ht="25.5">
      <c r="E8659" s="495">
        <v>8475</v>
      </c>
    </row>
    <row r="8660" spans="5:5" ht="25.5">
      <c r="E8660" s="495">
        <v>8476</v>
      </c>
    </row>
    <row r="8661" spans="5:5" ht="25.5">
      <c r="E8661" s="495">
        <v>8477</v>
      </c>
    </row>
    <row r="8662" spans="5:5" ht="25.5">
      <c r="E8662" s="495">
        <v>8478</v>
      </c>
    </row>
    <row r="8663" spans="5:5" ht="25.5">
      <c r="E8663" s="495">
        <v>8479</v>
      </c>
    </row>
    <row r="8664" spans="5:5" ht="25.5">
      <c r="E8664" s="495">
        <v>8480</v>
      </c>
    </row>
    <row r="8665" spans="5:5" ht="25.5">
      <c r="E8665" s="495">
        <v>8481</v>
      </c>
    </row>
    <row r="8666" spans="5:5" ht="25.5">
      <c r="E8666" s="495">
        <v>8482</v>
      </c>
    </row>
    <row r="8667" spans="5:5" ht="25.5">
      <c r="E8667" s="495">
        <v>8483</v>
      </c>
    </row>
    <row r="8668" spans="5:5" ht="25.5">
      <c r="E8668" s="495">
        <v>8484</v>
      </c>
    </row>
    <row r="8669" spans="5:5" ht="25.5">
      <c r="E8669" s="495">
        <v>8485</v>
      </c>
    </row>
    <row r="8670" spans="5:5" ht="25.5">
      <c r="E8670" s="495">
        <v>8486</v>
      </c>
    </row>
    <row r="8671" spans="5:5" ht="25.5">
      <c r="E8671" s="495">
        <v>8487</v>
      </c>
    </row>
    <row r="8672" spans="5:5" ht="25.5">
      <c r="E8672" s="495">
        <v>8488</v>
      </c>
    </row>
    <row r="8673" spans="5:5" ht="25.5">
      <c r="E8673" s="495">
        <v>8489</v>
      </c>
    </row>
    <row r="8674" spans="5:5" ht="25.5">
      <c r="E8674" s="495">
        <v>8490</v>
      </c>
    </row>
    <row r="8675" spans="5:5" ht="25.5">
      <c r="E8675" s="495">
        <v>8491</v>
      </c>
    </row>
    <row r="8676" spans="5:5" ht="25.5">
      <c r="E8676" s="495">
        <v>8492</v>
      </c>
    </row>
    <row r="8677" spans="5:5" ht="25.5">
      <c r="E8677" s="495">
        <v>8493</v>
      </c>
    </row>
    <row r="8678" spans="5:5" ht="25.5">
      <c r="E8678" s="495">
        <v>8494</v>
      </c>
    </row>
    <row r="8679" spans="5:5" ht="25.5">
      <c r="E8679" s="495">
        <v>8495</v>
      </c>
    </row>
    <row r="8680" spans="5:5" ht="25.5">
      <c r="E8680" s="495">
        <v>8496</v>
      </c>
    </row>
    <row r="8681" spans="5:5" ht="25.5">
      <c r="E8681" s="495">
        <v>8497</v>
      </c>
    </row>
    <row r="8682" spans="5:5" ht="25.5">
      <c r="E8682" s="495">
        <v>8498</v>
      </c>
    </row>
    <row r="8683" spans="5:5" ht="25.5">
      <c r="E8683" s="495">
        <v>8499</v>
      </c>
    </row>
    <row r="8684" spans="5:5" ht="25.5">
      <c r="E8684" s="495">
        <v>8500</v>
      </c>
    </row>
    <row r="8685" spans="5:5" ht="25.5">
      <c r="E8685" s="495">
        <v>8501</v>
      </c>
    </row>
    <row r="8686" spans="5:5" ht="25.5">
      <c r="E8686" s="495">
        <v>8502</v>
      </c>
    </row>
    <row r="8687" spans="5:5" ht="25.5">
      <c r="E8687" s="495">
        <v>8503</v>
      </c>
    </row>
    <row r="8688" spans="5:5" ht="25.5">
      <c r="E8688" s="495">
        <v>8504</v>
      </c>
    </row>
    <row r="8689" spans="5:5" ht="25.5">
      <c r="E8689" s="495">
        <v>8505</v>
      </c>
    </row>
    <row r="8690" spans="5:5" ht="25.5">
      <c r="E8690" s="495">
        <v>8506</v>
      </c>
    </row>
    <row r="8691" spans="5:5" ht="25.5">
      <c r="E8691" s="495">
        <v>8507</v>
      </c>
    </row>
    <row r="8692" spans="5:5" ht="25.5">
      <c r="E8692" s="495">
        <v>8508</v>
      </c>
    </row>
    <row r="8693" spans="5:5" ht="25.5">
      <c r="E8693" s="495">
        <v>8509</v>
      </c>
    </row>
    <row r="8694" spans="5:5" ht="25.5">
      <c r="E8694" s="495">
        <v>8510</v>
      </c>
    </row>
    <row r="8695" spans="5:5" ht="25.5">
      <c r="E8695" s="495">
        <v>8511</v>
      </c>
    </row>
    <row r="8696" spans="5:5" ht="25.5">
      <c r="E8696" s="495">
        <v>8512</v>
      </c>
    </row>
    <row r="8697" spans="5:5" ht="25.5">
      <c r="E8697" s="495">
        <v>8513</v>
      </c>
    </row>
    <row r="8698" spans="5:5" ht="25.5">
      <c r="E8698" s="495">
        <v>8514</v>
      </c>
    </row>
    <row r="8699" spans="5:5" ht="25.5">
      <c r="E8699" s="495">
        <v>8515</v>
      </c>
    </row>
    <row r="8700" spans="5:5" ht="25.5">
      <c r="E8700" s="495">
        <v>8516</v>
      </c>
    </row>
    <row r="8701" spans="5:5" ht="25.5">
      <c r="E8701" s="495">
        <v>8517</v>
      </c>
    </row>
    <row r="8702" spans="5:5" ht="25.5">
      <c r="E8702" s="495">
        <v>8518</v>
      </c>
    </row>
    <row r="8703" spans="5:5" ht="25.5">
      <c r="E8703" s="495">
        <v>8519</v>
      </c>
    </row>
    <row r="8704" spans="5:5" ht="25.5">
      <c r="E8704" s="495">
        <v>8520</v>
      </c>
    </row>
    <row r="8705" spans="5:5" ht="25.5">
      <c r="E8705" s="495">
        <v>8521</v>
      </c>
    </row>
    <row r="8706" spans="5:5" ht="25.5">
      <c r="E8706" s="495">
        <v>8522</v>
      </c>
    </row>
    <row r="8707" spans="5:5" ht="25.5">
      <c r="E8707" s="495">
        <v>8523</v>
      </c>
    </row>
    <row r="8708" spans="5:5" ht="25.5">
      <c r="E8708" s="495">
        <v>8524</v>
      </c>
    </row>
    <row r="8709" spans="5:5" ht="25.5">
      <c r="E8709" s="495">
        <v>8525</v>
      </c>
    </row>
    <row r="8710" spans="5:5" ht="25.5">
      <c r="E8710" s="495">
        <v>8526</v>
      </c>
    </row>
    <row r="8711" spans="5:5" ht="25.5">
      <c r="E8711" s="495">
        <v>8527</v>
      </c>
    </row>
    <row r="8712" spans="5:5" ht="25.5">
      <c r="E8712" s="495">
        <v>8528</v>
      </c>
    </row>
    <row r="8713" spans="5:5" ht="25.5">
      <c r="E8713" s="495">
        <v>8529</v>
      </c>
    </row>
    <row r="8714" spans="5:5" ht="25.5">
      <c r="E8714" s="495">
        <v>8530</v>
      </c>
    </row>
    <row r="8715" spans="5:5" ht="25.5">
      <c r="E8715" s="495">
        <v>8531</v>
      </c>
    </row>
    <row r="8716" spans="5:5" ht="25.5">
      <c r="E8716" s="495">
        <v>8532</v>
      </c>
    </row>
    <row r="8717" spans="5:5" ht="25.5">
      <c r="E8717" s="495">
        <v>8533</v>
      </c>
    </row>
    <row r="8718" spans="5:5" ht="25.5">
      <c r="E8718" s="495">
        <v>8534</v>
      </c>
    </row>
    <row r="8719" spans="5:5" ht="25.5">
      <c r="E8719" s="495">
        <v>8535</v>
      </c>
    </row>
    <row r="8720" spans="5:5" ht="25.5">
      <c r="E8720" s="495">
        <v>8536</v>
      </c>
    </row>
    <row r="8721" spans="5:5" ht="25.5">
      <c r="E8721" s="495">
        <v>8537</v>
      </c>
    </row>
    <row r="8722" spans="5:5" ht="25.5">
      <c r="E8722" s="495">
        <v>8538</v>
      </c>
    </row>
    <row r="8723" spans="5:5" ht="25.5">
      <c r="E8723" s="495">
        <v>8539</v>
      </c>
    </row>
    <row r="8724" spans="5:5" ht="25.5">
      <c r="E8724" s="495">
        <v>8540</v>
      </c>
    </row>
    <row r="8725" spans="5:5" ht="25.5">
      <c r="E8725" s="495">
        <v>8541</v>
      </c>
    </row>
    <row r="8726" spans="5:5" ht="25.5">
      <c r="E8726" s="495">
        <v>8542</v>
      </c>
    </row>
    <row r="8727" spans="5:5" ht="25.5">
      <c r="E8727" s="495">
        <v>8543</v>
      </c>
    </row>
    <row r="8728" spans="5:5" ht="25.5">
      <c r="E8728" s="495">
        <v>8544</v>
      </c>
    </row>
    <row r="8729" spans="5:5" ht="25.5">
      <c r="E8729" s="495">
        <v>8545</v>
      </c>
    </row>
    <row r="8730" spans="5:5" ht="25.5">
      <c r="E8730" s="495">
        <v>8546</v>
      </c>
    </row>
    <row r="8731" spans="5:5" ht="25.5">
      <c r="E8731" s="495">
        <v>8547</v>
      </c>
    </row>
    <row r="8732" spans="5:5" ht="25.5">
      <c r="E8732" s="495">
        <v>8548</v>
      </c>
    </row>
    <row r="8733" spans="5:5" ht="25.5">
      <c r="E8733" s="495">
        <v>8549</v>
      </c>
    </row>
    <row r="8734" spans="5:5" ht="25.5">
      <c r="E8734" s="495">
        <v>8550</v>
      </c>
    </row>
    <row r="8735" spans="5:5" ht="25.5">
      <c r="E8735" s="495">
        <v>8551</v>
      </c>
    </row>
    <row r="8736" spans="5:5" ht="25.5">
      <c r="E8736" s="495">
        <v>8552</v>
      </c>
    </row>
    <row r="8737" spans="5:5" ht="25.5">
      <c r="E8737" s="495">
        <v>8553</v>
      </c>
    </row>
    <row r="8738" spans="5:5" ht="25.5">
      <c r="E8738" s="495">
        <v>8554</v>
      </c>
    </row>
    <row r="8739" spans="5:5" ht="25.5">
      <c r="E8739" s="495">
        <v>8555</v>
      </c>
    </row>
    <row r="8740" spans="5:5" ht="25.5">
      <c r="E8740" s="495">
        <v>8556</v>
      </c>
    </row>
    <row r="8741" spans="5:5" ht="25.5">
      <c r="E8741" s="495">
        <v>8557</v>
      </c>
    </row>
    <row r="8742" spans="5:5" ht="25.5">
      <c r="E8742" s="495">
        <v>8558</v>
      </c>
    </row>
    <row r="8743" spans="5:5" ht="25.5">
      <c r="E8743" s="495">
        <v>8559</v>
      </c>
    </row>
    <row r="8744" spans="5:5" ht="25.5">
      <c r="E8744" s="495">
        <v>8560</v>
      </c>
    </row>
    <row r="8745" spans="5:5" ht="25.5">
      <c r="E8745" s="495">
        <v>8561</v>
      </c>
    </row>
    <row r="8746" spans="5:5" ht="25.5">
      <c r="E8746" s="495">
        <v>8562</v>
      </c>
    </row>
    <row r="8747" spans="5:5" ht="25.5">
      <c r="E8747" s="495">
        <v>8563</v>
      </c>
    </row>
    <row r="8748" spans="5:5" ht="25.5">
      <c r="E8748" s="495">
        <v>8564</v>
      </c>
    </row>
    <row r="8749" spans="5:5" ht="25.5">
      <c r="E8749" s="495">
        <v>8565</v>
      </c>
    </row>
    <row r="8750" spans="5:5" ht="25.5">
      <c r="E8750" s="495">
        <v>8566</v>
      </c>
    </row>
    <row r="8751" spans="5:5" ht="25.5">
      <c r="E8751" s="495">
        <v>8567</v>
      </c>
    </row>
    <row r="8752" spans="5:5" ht="25.5">
      <c r="E8752" s="495">
        <v>8568</v>
      </c>
    </row>
    <row r="8753" spans="5:5" ht="25.5">
      <c r="E8753" s="495">
        <v>8569</v>
      </c>
    </row>
    <row r="8754" spans="5:5" ht="25.5">
      <c r="E8754" s="495">
        <v>8570</v>
      </c>
    </row>
    <row r="8755" spans="5:5" ht="25.5">
      <c r="E8755" s="495">
        <v>8571</v>
      </c>
    </row>
    <row r="8756" spans="5:5" ht="25.5">
      <c r="E8756" s="495">
        <v>8572</v>
      </c>
    </row>
    <row r="8757" spans="5:5" ht="25.5">
      <c r="E8757" s="495">
        <v>8573</v>
      </c>
    </row>
    <row r="8758" spans="5:5" ht="25.5">
      <c r="E8758" s="495">
        <v>8574</v>
      </c>
    </row>
    <row r="8759" spans="5:5" ht="25.5">
      <c r="E8759" s="495">
        <v>8575</v>
      </c>
    </row>
    <row r="8760" spans="5:5" ht="25.5">
      <c r="E8760" s="495">
        <v>8576</v>
      </c>
    </row>
    <row r="8761" spans="5:5" ht="25.5">
      <c r="E8761" s="495">
        <v>8577</v>
      </c>
    </row>
    <row r="8762" spans="5:5" ht="25.5">
      <c r="E8762" s="495">
        <v>8578</v>
      </c>
    </row>
    <row r="8763" spans="5:5" ht="25.5">
      <c r="E8763" s="495">
        <v>8579</v>
      </c>
    </row>
    <row r="8764" spans="5:5" ht="25.5">
      <c r="E8764" s="495">
        <v>8580</v>
      </c>
    </row>
    <row r="8765" spans="5:5" ht="25.5">
      <c r="E8765" s="495">
        <v>8581</v>
      </c>
    </row>
    <row r="8766" spans="5:5" ht="25.5">
      <c r="E8766" s="495">
        <v>8582</v>
      </c>
    </row>
    <row r="8767" spans="5:5" ht="25.5">
      <c r="E8767" s="495">
        <v>8583</v>
      </c>
    </row>
    <row r="8768" spans="5:5" ht="25.5">
      <c r="E8768" s="495">
        <v>8584</v>
      </c>
    </row>
    <row r="8769" spans="5:5" ht="25.5">
      <c r="E8769" s="495">
        <v>8585</v>
      </c>
    </row>
    <row r="8770" spans="5:5" ht="25.5">
      <c r="E8770" s="495">
        <v>8586</v>
      </c>
    </row>
    <row r="8771" spans="5:5" ht="25.5">
      <c r="E8771" s="495">
        <v>8587</v>
      </c>
    </row>
    <row r="8772" spans="5:5" ht="25.5">
      <c r="E8772" s="495">
        <v>8588</v>
      </c>
    </row>
    <row r="8773" spans="5:5" ht="25.5">
      <c r="E8773" s="495">
        <v>8589</v>
      </c>
    </row>
    <row r="8774" spans="5:5" ht="25.5">
      <c r="E8774" s="495">
        <v>8590</v>
      </c>
    </row>
    <row r="8775" spans="5:5" ht="25.5">
      <c r="E8775" s="495">
        <v>8591</v>
      </c>
    </row>
    <row r="8776" spans="5:5" ht="25.5">
      <c r="E8776" s="495">
        <v>8592</v>
      </c>
    </row>
    <row r="8777" spans="5:5" ht="25.5">
      <c r="E8777" s="495">
        <v>8593</v>
      </c>
    </row>
    <row r="8778" spans="5:5" ht="25.5">
      <c r="E8778" s="495">
        <v>8594</v>
      </c>
    </row>
    <row r="8779" spans="5:5" ht="25.5">
      <c r="E8779" s="495">
        <v>8595</v>
      </c>
    </row>
    <row r="8780" spans="5:5" ht="25.5">
      <c r="E8780" s="495">
        <v>8596</v>
      </c>
    </row>
    <row r="8781" spans="5:5" ht="25.5">
      <c r="E8781" s="495">
        <v>8597</v>
      </c>
    </row>
    <row r="8782" spans="5:5" ht="25.5">
      <c r="E8782" s="495">
        <v>8598</v>
      </c>
    </row>
    <row r="8783" spans="5:5" ht="25.5">
      <c r="E8783" s="495">
        <v>8599</v>
      </c>
    </row>
    <row r="8784" spans="5:5" ht="25.5">
      <c r="E8784" s="495">
        <v>8600</v>
      </c>
    </row>
    <row r="8785" spans="5:5" ht="25.5">
      <c r="E8785" s="495">
        <v>8601</v>
      </c>
    </row>
    <row r="8786" spans="5:5" ht="25.5">
      <c r="E8786" s="495">
        <v>8602</v>
      </c>
    </row>
    <row r="8787" spans="5:5" ht="25.5">
      <c r="E8787" s="495">
        <v>8603</v>
      </c>
    </row>
    <row r="8788" spans="5:5" ht="25.5">
      <c r="E8788" s="495">
        <v>8604</v>
      </c>
    </row>
    <row r="8789" spans="5:5" ht="25.5">
      <c r="E8789" s="495">
        <v>8605</v>
      </c>
    </row>
    <row r="8790" spans="5:5" ht="25.5">
      <c r="E8790" s="495">
        <v>8606</v>
      </c>
    </row>
    <row r="8791" spans="5:5" ht="25.5">
      <c r="E8791" s="495">
        <v>8607</v>
      </c>
    </row>
    <row r="8792" spans="5:5" ht="25.5">
      <c r="E8792" s="495">
        <v>8608</v>
      </c>
    </row>
    <row r="8793" spans="5:5" ht="25.5">
      <c r="E8793" s="495">
        <v>8609</v>
      </c>
    </row>
    <row r="8794" spans="5:5" ht="25.5">
      <c r="E8794" s="495">
        <v>8610</v>
      </c>
    </row>
    <row r="8795" spans="5:5" ht="25.5">
      <c r="E8795" s="495">
        <v>8611</v>
      </c>
    </row>
    <row r="8796" spans="5:5" ht="25.5">
      <c r="E8796" s="495">
        <v>8612</v>
      </c>
    </row>
    <row r="8797" spans="5:5" ht="25.5">
      <c r="E8797" s="495">
        <v>8613</v>
      </c>
    </row>
    <row r="8798" spans="5:5" ht="25.5">
      <c r="E8798" s="495">
        <v>8614</v>
      </c>
    </row>
    <row r="8799" spans="5:5" ht="25.5">
      <c r="E8799" s="495">
        <v>8615</v>
      </c>
    </row>
    <row r="8800" spans="5:5" ht="25.5">
      <c r="E8800" s="495">
        <v>8616</v>
      </c>
    </row>
    <row r="8801" spans="5:5" ht="25.5">
      <c r="E8801" s="495">
        <v>8617</v>
      </c>
    </row>
    <row r="8802" spans="5:5" ht="25.5">
      <c r="E8802" s="495">
        <v>8618</v>
      </c>
    </row>
    <row r="8803" spans="5:5" ht="25.5">
      <c r="E8803" s="495">
        <v>8619</v>
      </c>
    </row>
    <row r="8804" spans="5:5" ht="25.5">
      <c r="E8804" s="495">
        <v>8620</v>
      </c>
    </row>
    <row r="8805" spans="5:5" ht="25.5">
      <c r="E8805" s="495">
        <v>8621</v>
      </c>
    </row>
    <row r="8806" spans="5:5" ht="25.5">
      <c r="E8806" s="495">
        <v>8622</v>
      </c>
    </row>
    <row r="8807" spans="5:5" ht="25.5">
      <c r="E8807" s="495">
        <v>8623</v>
      </c>
    </row>
    <row r="8808" spans="5:5" ht="25.5">
      <c r="E8808" s="495">
        <v>8624</v>
      </c>
    </row>
    <row r="8809" spans="5:5" ht="25.5">
      <c r="E8809" s="495">
        <v>8625</v>
      </c>
    </row>
    <row r="8810" spans="5:5" ht="25.5">
      <c r="E8810" s="495">
        <v>8626</v>
      </c>
    </row>
    <row r="8811" spans="5:5" ht="25.5">
      <c r="E8811" s="495">
        <v>8627</v>
      </c>
    </row>
    <row r="8812" spans="5:5" ht="25.5">
      <c r="E8812" s="495">
        <v>8628</v>
      </c>
    </row>
    <row r="8813" spans="5:5" ht="25.5">
      <c r="E8813" s="495">
        <v>8629</v>
      </c>
    </row>
    <row r="8814" spans="5:5" ht="25.5">
      <c r="E8814" s="495">
        <v>8630</v>
      </c>
    </row>
    <row r="8815" spans="5:5" ht="25.5">
      <c r="E8815" s="495">
        <v>8631</v>
      </c>
    </row>
    <row r="8816" spans="5:5" ht="25.5">
      <c r="E8816" s="495">
        <v>8632</v>
      </c>
    </row>
    <row r="8817" spans="5:5" ht="25.5">
      <c r="E8817" s="495">
        <v>8633</v>
      </c>
    </row>
    <row r="8818" spans="5:5" ht="25.5">
      <c r="E8818" s="495">
        <v>8634</v>
      </c>
    </row>
    <row r="8819" spans="5:5" ht="25.5">
      <c r="E8819" s="495">
        <v>8635</v>
      </c>
    </row>
    <row r="8820" spans="5:5" ht="25.5">
      <c r="E8820" s="495">
        <v>8636</v>
      </c>
    </row>
    <row r="8821" spans="5:5" ht="25.5">
      <c r="E8821" s="495">
        <v>8637</v>
      </c>
    </row>
    <row r="8822" spans="5:5" ht="25.5">
      <c r="E8822" s="495">
        <v>8638</v>
      </c>
    </row>
    <row r="8823" spans="5:5" ht="25.5">
      <c r="E8823" s="495">
        <v>8639</v>
      </c>
    </row>
    <row r="8824" spans="5:5" ht="25.5">
      <c r="E8824" s="495">
        <v>8640</v>
      </c>
    </row>
    <row r="8825" spans="5:5" ht="25.5">
      <c r="E8825" s="495">
        <v>8641</v>
      </c>
    </row>
    <row r="8826" spans="5:5" ht="25.5">
      <c r="E8826" s="495">
        <v>8642</v>
      </c>
    </row>
    <row r="8827" spans="5:5" ht="25.5">
      <c r="E8827" s="495">
        <v>8643</v>
      </c>
    </row>
    <row r="8828" spans="5:5" ht="25.5">
      <c r="E8828" s="495">
        <v>8644</v>
      </c>
    </row>
    <row r="8829" spans="5:5" ht="25.5">
      <c r="E8829" s="495">
        <v>8645</v>
      </c>
    </row>
    <row r="8830" spans="5:5" ht="25.5">
      <c r="E8830" s="495">
        <v>8646</v>
      </c>
    </row>
    <row r="8831" spans="5:5" ht="25.5">
      <c r="E8831" s="495">
        <v>8647</v>
      </c>
    </row>
    <row r="8832" spans="5:5" ht="25.5">
      <c r="E8832" s="495">
        <v>8648</v>
      </c>
    </row>
    <row r="8833" spans="5:5" ht="25.5">
      <c r="E8833" s="495">
        <v>8649</v>
      </c>
    </row>
    <row r="8834" spans="5:5" ht="25.5">
      <c r="E8834" s="495">
        <v>8650</v>
      </c>
    </row>
    <row r="8835" spans="5:5" ht="25.5">
      <c r="E8835" s="495">
        <v>8651</v>
      </c>
    </row>
    <row r="8836" spans="5:5" ht="25.5">
      <c r="E8836" s="495">
        <v>8652</v>
      </c>
    </row>
    <row r="8837" spans="5:5" ht="25.5">
      <c r="E8837" s="495">
        <v>8653</v>
      </c>
    </row>
    <row r="8838" spans="5:5" ht="25.5">
      <c r="E8838" s="495">
        <v>8654</v>
      </c>
    </row>
    <row r="8839" spans="5:5" ht="25.5">
      <c r="E8839" s="495">
        <v>8655</v>
      </c>
    </row>
    <row r="8840" spans="5:5" ht="25.5">
      <c r="E8840" s="495">
        <v>8656</v>
      </c>
    </row>
    <row r="8841" spans="5:5" ht="25.5">
      <c r="E8841" s="495">
        <v>8657</v>
      </c>
    </row>
    <row r="8842" spans="5:5" ht="25.5">
      <c r="E8842" s="495">
        <v>8658</v>
      </c>
    </row>
    <row r="8843" spans="5:5" ht="25.5">
      <c r="E8843" s="495">
        <v>8659</v>
      </c>
    </row>
    <row r="8844" spans="5:5" ht="25.5">
      <c r="E8844" s="495">
        <v>8660</v>
      </c>
    </row>
    <row r="8845" spans="5:5" ht="25.5">
      <c r="E8845" s="495">
        <v>8661</v>
      </c>
    </row>
    <row r="8846" spans="5:5" ht="25.5">
      <c r="E8846" s="495">
        <v>8662</v>
      </c>
    </row>
    <row r="8847" spans="5:5" ht="25.5">
      <c r="E8847" s="495">
        <v>8663</v>
      </c>
    </row>
    <row r="8848" spans="5:5" ht="25.5">
      <c r="E8848" s="495">
        <v>8664</v>
      </c>
    </row>
    <row r="8849" spans="5:5" ht="25.5">
      <c r="E8849" s="495">
        <v>8665</v>
      </c>
    </row>
    <row r="8850" spans="5:5" ht="25.5">
      <c r="E8850" s="495">
        <v>8666</v>
      </c>
    </row>
    <row r="8851" spans="5:5" ht="25.5">
      <c r="E8851" s="495">
        <v>8667</v>
      </c>
    </row>
    <row r="8852" spans="5:5" ht="25.5">
      <c r="E8852" s="495">
        <v>8668</v>
      </c>
    </row>
    <row r="8853" spans="5:5" ht="25.5">
      <c r="E8853" s="495">
        <v>8669</v>
      </c>
    </row>
    <row r="8854" spans="5:5" ht="25.5">
      <c r="E8854" s="495">
        <v>8670</v>
      </c>
    </row>
    <row r="8855" spans="5:5" ht="25.5">
      <c r="E8855" s="495">
        <v>8671</v>
      </c>
    </row>
    <row r="8856" spans="5:5" ht="25.5">
      <c r="E8856" s="495">
        <v>8672</v>
      </c>
    </row>
    <row r="8857" spans="5:5" ht="25.5">
      <c r="E8857" s="495">
        <v>8673</v>
      </c>
    </row>
    <row r="8858" spans="5:5" ht="25.5">
      <c r="E8858" s="495">
        <v>8674</v>
      </c>
    </row>
    <row r="8859" spans="5:5" ht="25.5">
      <c r="E8859" s="495">
        <v>8675</v>
      </c>
    </row>
    <row r="8860" spans="5:5" ht="25.5">
      <c r="E8860" s="495">
        <v>8676</v>
      </c>
    </row>
    <row r="8861" spans="5:5" ht="25.5">
      <c r="E8861" s="495">
        <v>8677</v>
      </c>
    </row>
    <row r="8862" spans="5:5" ht="25.5">
      <c r="E8862" s="495">
        <v>8678</v>
      </c>
    </row>
    <row r="8863" spans="5:5" ht="25.5">
      <c r="E8863" s="495">
        <v>8679</v>
      </c>
    </row>
    <row r="8864" spans="5:5" ht="25.5">
      <c r="E8864" s="495">
        <v>8680</v>
      </c>
    </row>
    <row r="8865" spans="5:5" ht="25.5">
      <c r="E8865" s="495">
        <v>8681</v>
      </c>
    </row>
    <row r="8866" spans="5:5" ht="25.5">
      <c r="E8866" s="495">
        <v>8682</v>
      </c>
    </row>
    <row r="8867" spans="5:5" ht="25.5">
      <c r="E8867" s="495">
        <v>8683</v>
      </c>
    </row>
    <row r="8868" spans="5:5" ht="25.5">
      <c r="E8868" s="495">
        <v>8684</v>
      </c>
    </row>
    <row r="8869" spans="5:5" ht="25.5">
      <c r="E8869" s="495">
        <v>8685</v>
      </c>
    </row>
    <row r="8870" spans="5:5" ht="25.5">
      <c r="E8870" s="495">
        <v>8686</v>
      </c>
    </row>
    <row r="8871" spans="5:5" ht="25.5">
      <c r="E8871" s="495">
        <v>8687</v>
      </c>
    </row>
    <row r="8872" spans="5:5" ht="25.5">
      <c r="E8872" s="495">
        <v>8688</v>
      </c>
    </row>
    <row r="8873" spans="5:5" ht="25.5">
      <c r="E8873" s="495">
        <v>8689</v>
      </c>
    </row>
    <row r="8874" spans="5:5" ht="25.5">
      <c r="E8874" s="495">
        <v>8690</v>
      </c>
    </row>
    <row r="8875" spans="5:5" ht="25.5">
      <c r="E8875" s="495">
        <v>8691</v>
      </c>
    </row>
    <row r="8876" spans="5:5" ht="25.5">
      <c r="E8876" s="495">
        <v>8692</v>
      </c>
    </row>
    <row r="8877" spans="5:5" ht="25.5">
      <c r="E8877" s="495">
        <v>8693</v>
      </c>
    </row>
    <row r="8878" spans="5:5" ht="25.5">
      <c r="E8878" s="495">
        <v>8694</v>
      </c>
    </row>
    <row r="8879" spans="5:5" ht="25.5">
      <c r="E8879" s="495">
        <v>8695</v>
      </c>
    </row>
    <row r="8880" spans="5:5" ht="25.5">
      <c r="E8880" s="495">
        <v>8696</v>
      </c>
    </row>
    <row r="8881" spans="5:5" ht="25.5">
      <c r="E8881" s="495">
        <v>8697</v>
      </c>
    </row>
    <row r="8882" spans="5:5" ht="25.5">
      <c r="E8882" s="495">
        <v>8698</v>
      </c>
    </row>
    <row r="8883" spans="5:5" ht="25.5">
      <c r="E8883" s="495">
        <v>8699</v>
      </c>
    </row>
    <row r="8884" spans="5:5" ht="25.5">
      <c r="E8884" s="495">
        <v>8700</v>
      </c>
    </row>
    <row r="8885" spans="5:5" ht="25.5">
      <c r="E8885" s="495">
        <v>8701</v>
      </c>
    </row>
    <row r="8886" spans="5:5" ht="25.5">
      <c r="E8886" s="495">
        <v>8702</v>
      </c>
    </row>
    <row r="8887" spans="5:5" ht="25.5">
      <c r="E8887" s="495">
        <v>8703</v>
      </c>
    </row>
    <row r="8888" spans="5:5" ht="25.5">
      <c r="E8888" s="495">
        <v>8704</v>
      </c>
    </row>
    <row r="8889" spans="5:5" ht="25.5">
      <c r="E8889" s="495">
        <v>8705</v>
      </c>
    </row>
    <row r="8890" spans="5:5" ht="25.5">
      <c r="E8890" s="495">
        <v>8706</v>
      </c>
    </row>
    <row r="8891" spans="5:5" ht="25.5">
      <c r="E8891" s="495">
        <v>8707</v>
      </c>
    </row>
    <row r="8892" spans="5:5" ht="25.5">
      <c r="E8892" s="495">
        <v>8708</v>
      </c>
    </row>
    <row r="8893" spans="5:5" ht="25.5">
      <c r="E8893" s="495">
        <v>8709</v>
      </c>
    </row>
    <row r="8894" spans="5:5" ht="25.5">
      <c r="E8894" s="495">
        <v>8710</v>
      </c>
    </row>
    <row r="8895" spans="5:5" ht="25.5">
      <c r="E8895" s="495">
        <v>8711</v>
      </c>
    </row>
    <row r="8896" spans="5:5" ht="25.5">
      <c r="E8896" s="495">
        <v>8712</v>
      </c>
    </row>
    <row r="8897" spans="5:5" ht="25.5">
      <c r="E8897" s="495">
        <v>8713</v>
      </c>
    </row>
    <row r="8898" spans="5:5" ht="25.5">
      <c r="E8898" s="495">
        <v>8714</v>
      </c>
    </row>
    <row r="8899" spans="5:5" ht="25.5">
      <c r="E8899" s="495">
        <v>8715</v>
      </c>
    </row>
    <row r="8900" spans="5:5" ht="25.5">
      <c r="E8900" s="495">
        <v>8716</v>
      </c>
    </row>
    <row r="8901" spans="5:5" ht="25.5">
      <c r="E8901" s="495">
        <v>8717</v>
      </c>
    </row>
    <row r="8902" spans="5:5" ht="25.5">
      <c r="E8902" s="495">
        <v>8718</v>
      </c>
    </row>
    <row r="8903" spans="5:5" ht="25.5">
      <c r="E8903" s="495">
        <v>8719</v>
      </c>
    </row>
    <row r="8904" spans="5:5" ht="25.5">
      <c r="E8904" s="495">
        <v>8720</v>
      </c>
    </row>
    <row r="8905" spans="5:5" ht="25.5">
      <c r="E8905" s="495">
        <v>8721</v>
      </c>
    </row>
    <row r="8906" spans="5:5" ht="25.5">
      <c r="E8906" s="495">
        <v>8722</v>
      </c>
    </row>
    <row r="8907" spans="5:5" ht="25.5">
      <c r="E8907" s="495">
        <v>8723</v>
      </c>
    </row>
    <row r="8908" spans="5:5" ht="25.5">
      <c r="E8908" s="495">
        <v>8724</v>
      </c>
    </row>
    <row r="8909" spans="5:5" ht="25.5">
      <c r="E8909" s="495">
        <v>8725</v>
      </c>
    </row>
    <row r="8910" spans="5:5" ht="25.5">
      <c r="E8910" s="495">
        <v>8726</v>
      </c>
    </row>
    <row r="8911" spans="5:5" ht="25.5">
      <c r="E8911" s="495">
        <v>8727</v>
      </c>
    </row>
    <row r="8912" spans="5:5" ht="25.5">
      <c r="E8912" s="495">
        <v>8728</v>
      </c>
    </row>
    <row r="8913" spans="5:5" ht="25.5">
      <c r="E8913" s="495">
        <v>8729</v>
      </c>
    </row>
    <row r="8914" spans="5:5" ht="25.5">
      <c r="E8914" s="495">
        <v>8730</v>
      </c>
    </row>
    <row r="8915" spans="5:5" ht="25.5">
      <c r="E8915" s="495">
        <v>8731</v>
      </c>
    </row>
    <row r="8916" spans="5:5" ht="25.5">
      <c r="E8916" s="495">
        <v>8732</v>
      </c>
    </row>
    <row r="8917" spans="5:5" ht="25.5">
      <c r="E8917" s="495">
        <v>8733</v>
      </c>
    </row>
    <row r="8918" spans="5:5" ht="25.5">
      <c r="E8918" s="495">
        <v>8734</v>
      </c>
    </row>
    <row r="8919" spans="5:5" ht="25.5">
      <c r="E8919" s="495">
        <v>8735</v>
      </c>
    </row>
    <row r="8920" spans="5:5" ht="25.5">
      <c r="E8920" s="495">
        <v>8736</v>
      </c>
    </row>
    <row r="8921" spans="5:5" ht="25.5">
      <c r="E8921" s="495">
        <v>8737</v>
      </c>
    </row>
    <row r="8922" spans="5:5" ht="25.5">
      <c r="E8922" s="495">
        <v>8738</v>
      </c>
    </row>
    <row r="8923" spans="5:5" ht="25.5">
      <c r="E8923" s="495">
        <v>8739</v>
      </c>
    </row>
    <row r="8924" spans="5:5" ht="25.5">
      <c r="E8924" s="495">
        <v>8740</v>
      </c>
    </row>
    <row r="8925" spans="5:5" ht="25.5">
      <c r="E8925" s="495">
        <v>8741</v>
      </c>
    </row>
    <row r="8926" spans="5:5" ht="25.5">
      <c r="E8926" s="495">
        <v>8742</v>
      </c>
    </row>
    <row r="8927" spans="5:5" ht="25.5">
      <c r="E8927" s="495">
        <v>8743</v>
      </c>
    </row>
    <row r="8928" spans="5:5" ht="25.5">
      <c r="E8928" s="495">
        <v>8744</v>
      </c>
    </row>
    <row r="8929" spans="5:5" ht="25.5">
      <c r="E8929" s="495">
        <v>8745</v>
      </c>
    </row>
    <row r="8930" spans="5:5" ht="25.5">
      <c r="E8930" s="495">
        <v>8746</v>
      </c>
    </row>
    <row r="8931" spans="5:5" ht="25.5">
      <c r="E8931" s="495">
        <v>8747</v>
      </c>
    </row>
    <row r="8932" spans="5:5" ht="25.5">
      <c r="E8932" s="495">
        <v>8748</v>
      </c>
    </row>
    <row r="8933" spans="5:5" ht="25.5">
      <c r="E8933" s="495">
        <v>8749</v>
      </c>
    </row>
    <row r="8934" spans="5:5" ht="25.5">
      <c r="E8934" s="495">
        <v>8750</v>
      </c>
    </row>
    <row r="8935" spans="5:5" ht="25.5">
      <c r="E8935" s="495">
        <v>8751</v>
      </c>
    </row>
    <row r="8936" spans="5:5" ht="25.5">
      <c r="E8936" s="495">
        <v>8752</v>
      </c>
    </row>
    <row r="8937" spans="5:5" ht="25.5">
      <c r="E8937" s="495">
        <v>8753</v>
      </c>
    </row>
    <row r="8938" spans="5:5" ht="25.5">
      <c r="E8938" s="495">
        <v>8754</v>
      </c>
    </row>
    <row r="8939" spans="5:5" ht="25.5">
      <c r="E8939" s="495">
        <v>8755</v>
      </c>
    </row>
    <row r="8940" spans="5:5" ht="25.5">
      <c r="E8940" s="495">
        <v>8756</v>
      </c>
    </row>
    <row r="8941" spans="5:5" ht="25.5">
      <c r="E8941" s="495">
        <v>8757</v>
      </c>
    </row>
    <row r="8942" spans="5:5" ht="25.5">
      <c r="E8942" s="495">
        <v>8758</v>
      </c>
    </row>
    <row r="8943" spans="5:5" ht="25.5">
      <c r="E8943" s="495">
        <v>8759</v>
      </c>
    </row>
    <row r="8944" spans="5:5" ht="25.5">
      <c r="E8944" s="495">
        <v>8760</v>
      </c>
    </row>
    <row r="8945" spans="5:5" ht="25.5">
      <c r="E8945" s="495">
        <v>8761</v>
      </c>
    </row>
    <row r="8946" spans="5:5" ht="25.5">
      <c r="E8946" s="495">
        <v>8762</v>
      </c>
    </row>
    <row r="8947" spans="5:5" ht="25.5">
      <c r="E8947" s="495">
        <v>8763</v>
      </c>
    </row>
    <row r="8948" spans="5:5" ht="25.5">
      <c r="E8948" s="495">
        <v>8764</v>
      </c>
    </row>
    <row r="8949" spans="5:5" ht="25.5">
      <c r="E8949" s="495">
        <v>8765</v>
      </c>
    </row>
    <row r="8950" spans="5:5" ht="25.5">
      <c r="E8950" s="495">
        <v>8766</v>
      </c>
    </row>
    <row r="8951" spans="5:5" ht="25.5">
      <c r="E8951" s="495">
        <v>8767</v>
      </c>
    </row>
    <row r="8952" spans="5:5" ht="25.5">
      <c r="E8952" s="495">
        <v>8768</v>
      </c>
    </row>
    <row r="8953" spans="5:5" ht="25.5">
      <c r="E8953" s="495">
        <v>8769</v>
      </c>
    </row>
    <row r="8954" spans="5:5" ht="25.5">
      <c r="E8954" s="495">
        <v>8770</v>
      </c>
    </row>
    <row r="8955" spans="5:5" ht="25.5">
      <c r="E8955" s="495">
        <v>8771</v>
      </c>
    </row>
    <row r="8956" spans="5:5" ht="25.5">
      <c r="E8956" s="495">
        <v>8772</v>
      </c>
    </row>
    <row r="8957" spans="5:5" ht="25.5">
      <c r="E8957" s="495">
        <v>8773</v>
      </c>
    </row>
    <row r="8958" spans="5:5" ht="25.5">
      <c r="E8958" s="495">
        <v>8774</v>
      </c>
    </row>
    <row r="8959" spans="5:5" ht="25.5">
      <c r="E8959" s="495">
        <v>8775</v>
      </c>
    </row>
    <row r="8960" spans="5:5" ht="25.5">
      <c r="E8960" s="495">
        <v>8776</v>
      </c>
    </row>
    <row r="8961" spans="5:5" ht="25.5">
      <c r="E8961" s="495">
        <v>8777</v>
      </c>
    </row>
    <row r="8962" spans="5:5" ht="25.5">
      <c r="E8962" s="495">
        <v>8778</v>
      </c>
    </row>
    <row r="8963" spans="5:5" ht="25.5">
      <c r="E8963" s="495">
        <v>8779</v>
      </c>
    </row>
    <row r="8964" spans="5:5" ht="25.5">
      <c r="E8964" s="495">
        <v>8780</v>
      </c>
    </row>
    <row r="8965" spans="5:5" ht="25.5">
      <c r="E8965" s="495">
        <v>8781</v>
      </c>
    </row>
    <row r="8966" spans="5:5" ht="25.5">
      <c r="E8966" s="495">
        <v>8782</v>
      </c>
    </row>
    <row r="8967" spans="5:5" ht="25.5">
      <c r="E8967" s="495">
        <v>8783</v>
      </c>
    </row>
    <row r="8968" spans="5:5" ht="25.5">
      <c r="E8968" s="495">
        <v>8784</v>
      </c>
    </row>
    <row r="8969" spans="5:5" ht="25.5">
      <c r="E8969" s="495">
        <v>8785</v>
      </c>
    </row>
    <row r="8970" spans="5:5" ht="25.5">
      <c r="E8970" s="495">
        <v>8786</v>
      </c>
    </row>
    <row r="8971" spans="5:5" ht="25.5">
      <c r="E8971" s="495">
        <v>8787</v>
      </c>
    </row>
    <row r="8972" spans="5:5" ht="25.5">
      <c r="E8972" s="495">
        <v>8788</v>
      </c>
    </row>
    <row r="8973" spans="5:5" ht="25.5">
      <c r="E8973" s="495">
        <v>8789</v>
      </c>
    </row>
    <row r="8974" spans="5:5" ht="25.5">
      <c r="E8974" s="495">
        <v>8790</v>
      </c>
    </row>
    <row r="8975" spans="5:5" ht="25.5">
      <c r="E8975" s="495">
        <v>8791</v>
      </c>
    </row>
    <row r="8976" spans="5:5" ht="25.5">
      <c r="E8976" s="495">
        <v>8792</v>
      </c>
    </row>
    <row r="8977" spans="5:5" ht="25.5">
      <c r="E8977" s="495">
        <v>8793</v>
      </c>
    </row>
    <row r="8978" spans="5:5" ht="25.5">
      <c r="E8978" s="495">
        <v>8794</v>
      </c>
    </row>
    <row r="8979" spans="5:5" ht="25.5">
      <c r="E8979" s="495">
        <v>8795</v>
      </c>
    </row>
    <row r="8980" spans="5:5" ht="25.5">
      <c r="E8980" s="495">
        <v>8796</v>
      </c>
    </row>
    <row r="8981" spans="5:5" ht="25.5">
      <c r="E8981" s="495">
        <v>8797</v>
      </c>
    </row>
    <row r="8982" spans="5:5" ht="25.5">
      <c r="E8982" s="495">
        <v>8798</v>
      </c>
    </row>
    <row r="8983" spans="5:5" ht="25.5">
      <c r="E8983" s="495">
        <v>8799</v>
      </c>
    </row>
    <row r="8984" spans="5:5" ht="25.5">
      <c r="E8984" s="495">
        <v>8800</v>
      </c>
    </row>
    <row r="8985" spans="5:5" ht="25.5">
      <c r="E8985" s="495">
        <v>8801</v>
      </c>
    </row>
    <row r="8986" spans="5:5" ht="25.5">
      <c r="E8986" s="495">
        <v>8802</v>
      </c>
    </row>
    <row r="8987" spans="5:5" ht="25.5">
      <c r="E8987" s="495">
        <v>8803</v>
      </c>
    </row>
    <row r="8988" spans="5:5" ht="25.5">
      <c r="E8988" s="495">
        <v>8804</v>
      </c>
    </row>
    <row r="8989" spans="5:5" ht="25.5">
      <c r="E8989" s="495">
        <v>8805</v>
      </c>
    </row>
    <row r="8990" spans="5:5" ht="25.5">
      <c r="E8990" s="495">
        <v>8806</v>
      </c>
    </row>
    <row r="8991" spans="5:5" ht="25.5">
      <c r="E8991" s="495">
        <v>8807</v>
      </c>
    </row>
    <row r="8992" spans="5:5" ht="25.5">
      <c r="E8992" s="495">
        <v>8808</v>
      </c>
    </row>
    <row r="8993" spans="5:5" ht="25.5">
      <c r="E8993" s="495">
        <v>8809</v>
      </c>
    </row>
    <row r="8994" spans="5:5" ht="25.5">
      <c r="E8994" s="495">
        <v>8810</v>
      </c>
    </row>
    <row r="8995" spans="5:5" ht="25.5">
      <c r="E8995" s="495">
        <v>8811</v>
      </c>
    </row>
    <row r="8996" spans="5:5" ht="25.5">
      <c r="E8996" s="495">
        <v>8812</v>
      </c>
    </row>
    <row r="8997" spans="5:5" ht="25.5">
      <c r="E8997" s="495">
        <v>8813</v>
      </c>
    </row>
    <row r="8998" spans="5:5" ht="25.5">
      <c r="E8998" s="495">
        <v>8814</v>
      </c>
    </row>
    <row r="8999" spans="5:5" ht="25.5">
      <c r="E8999" s="495">
        <v>8815</v>
      </c>
    </row>
    <row r="9000" spans="5:5" ht="25.5">
      <c r="E9000" s="495">
        <v>8816</v>
      </c>
    </row>
    <row r="9001" spans="5:5" ht="25.5">
      <c r="E9001" s="495">
        <v>8817</v>
      </c>
    </row>
    <row r="9002" spans="5:5" ht="25.5">
      <c r="E9002" s="495">
        <v>8818</v>
      </c>
    </row>
    <row r="9003" spans="5:5" ht="25.5">
      <c r="E9003" s="495">
        <v>8819</v>
      </c>
    </row>
    <row r="9004" spans="5:5" ht="25.5">
      <c r="E9004" s="495">
        <v>8820</v>
      </c>
    </row>
    <row r="9005" spans="5:5" ht="25.5">
      <c r="E9005" s="495">
        <v>8821</v>
      </c>
    </row>
    <row r="9006" spans="5:5" ht="25.5">
      <c r="E9006" s="495">
        <v>8822</v>
      </c>
    </row>
    <row r="9007" spans="5:5" ht="25.5">
      <c r="E9007" s="495">
        <v>8823</v>
      </c>
    </row>
    <row r="9008" spans="5:5" ht="25.5">
      <c r="E9008" s="495">
        <v>8824</v>
      </c>
    </row>
    <row r="9009" spans="5:5" ht="25.5">
      <c r="E9009" s="495">
        <v>8825</v>
      </c>
    </row>
    <row r="9010" spans="5:5" ht="25.5">
      <c r="E9010" s="495">
        <v>8826</v>
      </c>
    </row>
    <row r="9011" spans="5:5" ht="25.5">
      <c r="E9011" s="495">
        <v>8827</v>
      </c>
    </row>
    <row r="9012" spans="5:5" ht="25.5">
      <c r="E9012" s="495">
        <v>8828</v>
      </c>
    </row>
    <row r="9013" spans="5:5" ht="25.5">
      <c r="E9013" s="495">
        <v>8829</v>
      </c>
    </row>
    <row r="9014" spans="5:5" ht="25.5">
      <c r="E9014" s="495">
        <v>8830</v>
      </c>
    </row>
    <row r="9015" spans="5:5" ht="25.5">
      <c r="E9015" s="495">
        <v>8831</v>
      </c>
    </row>
    <row r="9016" spans="5:5" ht="25.5">
      <c r="E9016" s="495">
        <v>8832</v>
      </c>
    </row>
    <row r="9017" spans="5:5" ht="25.5">
      <c r="E9017" s="495">
        <v>8833</v>
      </c>
    </row>
    <row r="9018" spans="5:5" ht="25.5">
      <c r="E9018" s="495">
        <v>8834</v>
      </c>
    </row>
    <row r="9019" spans="5:5" ht="25.5">
      <c r="E9019" s="495">
        <v>8835</v>
      </c>
    </row>
    <row r="9020" spans="5:5" ht="25.5">
      <c r="E9020" s="495">
        <v>8836</v>
      </c>
    </row>
    <row r="9021" spans="5:5" ht="25.5">
      <c r="E9021" s="495">
        <v>8837</v>
      </c>
    </row>
    <row r="9022" spans="5:5" ht="25.5">
      <c r="E9022" s="495">
        <v>8838</v>
      </c>
    </row>
    <row r="9023" spans="5:5" ht="25.5">
      <c r="E9023" s="495">
        <v>8839</v>
      </c>
    </row>
    <row r="9024" spans="5:5" ht="25.5">
      <c r="E9024" s="495">
        <v>8840</v>
      </c>
    </row>
    <row r="9025" spans="5:5" ht="25.5">
      <c r="E9025" s="495">
        <v>8841</v>
      </c>
    </row>
    <row r="9026" spans="5:5" ht="25.5">
      <c r="E9026" s="495">
        <v>8842</v>
      </c>
    </row>
    <row r="9027" spans="5:5" ht="25.5">
      <c r="E9027" s="495">
        <v>8843</v>
      </c>
    </row>
    <row r="9028" spans="5:5" ht="25.5">
      <c r="E9028" s="495">
        <v>8844</v>
      </c>
    </row>
    <row r="9029" spans="5:5" ht="25.5">
      <c r="E9029" s="495">
        <v>8845</v>
      </c>
    </row>
    <row r="9030" spans="5:5" ht="25.5">
      <c r="E9030" s="495">
        <v>8846</v>
      </c>
    </row>
    <row r="9031" spans="5:5" ht="25.5">
      <c r="E9031" s="495">
        <v>8847</v>
      </c>
    </row>
    <row r="9032" spans="5:5" ht="25.5">
      <c r="E9032" s="495">
        <v>8848</v>
      </c>
    </row>
    <row r="9033" spans="5:5" ht="25.5">
      <c r="E9033" s="495">
        <v>8849</v>
      </c>
    </row>
    <row r="9034" spans="5:5" ht="25.5">
      <c r="E9034" s="495">
        <v>8850</v>
      </c>
    </row>
    <row r="9035" spans="5:5" ht="25.5">
      <c r="E9035" s="495">
        <v>8851</v>
      </c>
    </row>
    <row r="9036" spans="5:5" ht="25.5">
      <c r="E9036" s="495">
        <v>8852</v>
      </c>
    </row>
    <row r="9037" spans="5:5" ht="25.5">
      <c r="E9037" s="495">
        <v>8853</v>
      </c>
    </row>
    <row r="9038" spans="5:5" ht="25.5">
      <c r="E9038" s="495">
        <v>8854</v>
      </c>
    </row>
    <row r="9039" spans="5:5" ht="25.5">
      <c r="E9039" s="495">
        <v>8855</v>
      </c>
    </row>
    <row r="9040" spans="5:5" ht="25.5">
      <c r="E9040" s="495">
        <v>8856</v>
      </c>
    </row>
    <row r="9041" spans="5:5" ht="25.5">
      <c r="E9041" s="495">
        <v>8857</v>
      </c>
    </row>
    <row r="9042" spans="5:5" ht="25.5">
      <c r="E9042" s="495">
        <v>8858</v>
      </c>
    </row>
    <row r="9043" spans="5:5" ht="25.5">
      <c r="E9043" s="495">
        <v>8859</v>
      </c>
    </row>
    <row r="9044" spans="5:5" ht="25.5">
      <c r="E9044" s="495">
        <v>8860</v>
      </c>
    </row>
    <row r="9045" spans="5:5" ht="25.5">
      <c r="E9045" s="495">
        <v>8861</v>
      </c>
    </row>
    <row r="9046" spans="5:5" ht="25.5">
      <c r="E9046" s="495">
        <v>8862</v>
      </c>
    </row>
    <row r="9047" spans="5:5" ht="25.5">
      <c r="E9047" s="495">
        <v>8863</v>
      </c>
    </row>
    <row r="9048" spans="5:5" ht="25.5">
      <c r="E9048" s="495">
        <v>8864</v>
      </c>
    </row>
    <row r="9049" spans="5:5" ht="25.5">
      <c r="E9049" s="495">
        <v>8865</v>
      </c>
    </row>
    <row r="9050" spans="5:5" ht="25.5">
      <c r="E9050" s="495">
        <v>8866</v>
      </c>
    </row>
    <row r="9051" spans="5:5" ht="25.5">
      <c r="E9051" s="495">
        <v>8867</v>
      </c>
    </row>
    <row r="9052" spans="5:5" ht="25.5">
      <c r="E9052" s="495">
        <v>8868</v>
      </c>
    </row>
    <row r="9053" spans="5:5" ht="25.5">
      <c r="E9053" s="495">
        <v>8869</v>
      </c>
    </row>
    <row r="9054" spans="5:5" ht="25.5">
      <c r="E9054" s="495">
        <v>8870</v>
      </c>
    </row>
    <row r="9055" spans="5:5" ht="25.5">
      <c r="E9055" s="495">
        <v>8871</v>
      </c>
    </row>
    <row r="9056" spans="5:5" ht="25.5">
      <c r="E9056" s="495">
        <v>8872</v>
      </c>
    </row>
    <row r="9057" spans="5:5" ht="25.5">
      <c r="E9057" s="495">
        <v>8873</v>
      </c>
    </row>
    <row r="9058" spans="5:5" ht="25.5">
      <c r="E9058" s="495">
        <v>8874</v>
      </c>
    </row>
    <row r="9059" spans="5:5" ht="25.5">
      <c r="E9059" s="495">
        <v>8875</v>
      </c>
    </row>
    <row r="9060" spans="5:5" ht="25.5">
      <c r="E9060" s="495">
        <v>8876</v>
      </c>
    </row>
    <row r="9061" spans="5:5" ht="25.5">
      <c r="E9061" s="495">
        <v>8877</v>
      </c>
    </row>
    <row r="9062" spans="5:5" ht="25.5">
      <c r="E9062" s="495">
        <v>8878</v>
      </c>
    </row>
    <row r="9063" spans="5:5" ht="25.5">
      <c r="E9063" s="495">
        <v>8879</v>
      </c>
    </row>
    <row r="9064" spans="5:5" ht="25.5">
      <c r="E9064" s="495">
        <v>8880</v>
      </c>
    </row>
    <row r="9065" spans="5:5" ht="25.5">
      <c r="E9065" s="495">
        <v>8881</v>
      </c>
    </row>
    <row r="9066" spans="5:5" ht="25.5">
      <c r="E9066" s="495">
        <v>8882</v>
      </c>
    </row>
    <row r="9067" spans="5:5" ht="25.5">
      <c r="E9067" s="495">
        <v>8883</v>
      </c>
    </row>
    <row r="9068" spans="5:5" ht="25.5">
      <c r="E9068" s="495">
        <v>8884</v>
      </c>
    </row>
    <row r="9069" spans="5:5" ht="25.5">
      <c r="E9069" s="495">
        <v>8885</v>
      </c>
    </row>
    <row r="9070" spans="5:5" ht="25.5">
      <c r="E9070" s="495">
        <v>8886</v>
      </c>
    </row>
    <row r="9071" spans="5:5" ht="25.5">
      <c r="E9071" s="495">
        <v>8887</v>
      </c>
    </row>
    <row r="9072" spans="5:5" ht="25.5">
      <c r="E9072" s="495">
        <v>8888</v>
      </c>
    </row>
    <row r="9073" spans="5:5" ht="25.5">
      <c r="E9073" s="495">
        <v>8889</v>
      </c>
    </row>
    <row r="9074" spans="5:5" ht="25.5">
      <c r="E9074" s="495">
        <v>8890</v>
      </c>
    </row>
    <row r="9075" spans="5:5" ht="25.5">
      <c r="E9075" s="495">
        <v>8891</v>
      </c>
    </row>
    <row r="9076" spans="5:5" ht="25.5">
      <c r="E9076" s="495">
        <v>8892</v>
      </c>
    </row>
    <row r="9077" spans="5:5" ht="25.5">
      <c r="E9077" s="495">
        <v>8893</v>
      </c>
    </row>
    <row r="9078" spans="5:5" ht="25.5">
      <c r="E9078" s="495">
        <v>8894</v>
      </c>
    </row>
    <row r="9079" spans="5:5" ht="25.5">
      <c r="E9079" s="495">
        <v>8895</v>
      </c>
    </row>
    <row r="9080" spans="5:5" ht="25.5">
      <c r="E9080" s="495">
        <v>8896</v>
      </c>
    </row>
    <row r="9081" spans="5:5" ht="25.5">
      <c r="E9081" s="495">
        <v>8897</v>
      </c>
    </row>
    <row r="9082" spans="5:5" ht="25.5">
      <c r="E9082" s="495">
        <v>8898</v>
      </c>
    </row>
    <row r="9083" spans="5:5" ht="25.5">
      <c r="E9083" s="495">
        <v>8899</v>
      </c>
    </row>
    <row r="9084" spans="5:5" ht="25.5">
      <c r="E9084" s="495">
        <v>8900</v>
      </c>
    </row>
    <row r="9085" spans="5:5" ht="25.5">
      <c r="E9085" s="495">
        <v>8901</v>
      </c>
    </row>
    <row r="9086" spans="5:5" ht="25.5">
      <c r="E9086" s="495">
        <v>8902</v>
      </c>
    </row>
    <row r="9087" spans="5:5" ht="25.5">
      <c r="E9087" s="495">
        <v>8903</v>
      </c>
    </row>
    <row r="9088" spans="5:5" ht="25.5">
      <c r="E9088" s="495">
        <v>8904</v>
      </c>
    </row>
    <row r="9089" spans="5:5" ht="25.5">
      <c r="E9089" s="495">
        <v>8905</v>
      </c>
    </row>
    <row r="9090" spans="5:5" ht="25.5">
      <c r="E9090" s="495">
        <v>8906</v>
      </c>
    </row>
    <row r="9091" spans="5:5" ht="25.5">
      <c r="E9091" s="495">
        <v>8907</v>
      </c>
    </row>
    <row r="9092" spans="5:5" ht="25.5">
      <c r="E9092" s="495">
        <v>8908</v>
      </c>
    </row>
    <row r="9093" spans="5:5" ht="25.5">
      <c r="E9093" s="495">
        <v>8909</v>
      </c>
    </row>
    <row r="9094" spans="5:5" ht="25.5">
      <c r="E9094" s="495">
        <v>8910</v>
      </c>
    </row>
    <row r="9095" spans="5:5" ht="25.5">
      <c r="E9095" s="495">
        <v>8911</v>
      </c>
    </row>
    <row r="9096" spans="5:5" ht="25.5">
      <c r="E9096" s="495">
        <v>8912</v>
      </c>
    </row>
    <row r="9097" spans="5:5" ht="25.5">
      <c r="E9097" s="495">
        <v>8913</v>
      </c>
    </row>
    <row r="9098" spans="5:5" ht="25.5">
      <c r="E9098" s="495">
        <v>8914</v>
      </c>
    </row>
    <row r="9099" spans="5:5" ht="25.5">
      <c r="E9099" s="495">
        <v>8915</v>
      </c>
    </row>
    <row r="9100" spans="5:5" ht="25.5">
      <c r="E9100" s="495">
        <v>8916</v>
      </c>
    </row>
    <row r="9101" spans="5:5" ht="25.5">
      <c r="E9101" s="495">
        <v>8917</v>
      </c>
    </row>
    <row r="9102" spans="5:5" ht="25.5">
      <c r="E9102" s="495">
        <v>8918</v>
      </c>
    </row>
    <row r="9103" spans="5:5" ht="25.5">
      <c r="E9103" s="495">
        <v>8919</v>
      </c>
    </row>
    <row r="9104" spans="5:5" ht="25.5">
      <c r="E9104" s="495">
        <v>8920</v>
      </c>
    </row>
    <row r="9105" spans="5:5" ht="25.5">
      <c r="E9105" s="495">
        <v>8921</v>
      </c>
    </row>
    <row r="9106" spans="5:5" ht="25.5">
      <c r="E9106" s="495">
        <v>8922</v>
      </c>
    </row>
    <row r="9107" spans="5:5" ht="25.5">
      <c r="E9107" s="495">
        <v>8923</v>
      </c>
    </row>
    <row r="9108" spans="5:5" ht="25.5">
      <c r="E9108" s="495">
        <v>8924</v>
      </c>
    </row>
    <row r="9109" spans="5:5" ht="25.5">
      <c r="E9109" s="495">
        <v>8925</v>
      </c>
    </row>
    <row r="9110" spans="5:5" ht="25.5">
      <c r="E9110" s="495">
        <v>8926</v>
      </c>
    </row>
    <row r="9111" spans="5:5" ht="25.5">
      <c r="E9111" s="495">
        <v>8927</v>
      </c>
    </row>
    <row r="9112" spans="5:5" ht="25.5">
      <c r="E9112" s="495">
        <v>8928</v>
      </c>
    </row>
    <row r="9113" spans="5:5" ht="25.5">
      <c r="E9113" s="495">
        <v>8929</v>
      </c>
    </row>
    <row r="9114" spans="5:5" ht="25.5">
      <c r="E9114" s="495">
        <v>8930</v>
      </c>
    </row>
    <row r="9115" spans="5:5" ht="25.5">
      <c r="E9115" s="495">
        <v>8931</v>
      </c>
    </row>
    <row r="9116" spans="5:5" ht="25.5">
      <c r="E9116" s="495">
        <v>8932</v>
      </c>
    </row>
    <row r="9117" spans="5:5" ht="25.5">
      <c r="E9117" s="495">
        <v>8933</v>
      </c>
    </row>
    <row r="9118" spans="5:5" ht="25.5">
      <c r="E9118" s="495">
        <v>8934</v>
      </c>
    </row>
    <row r="9119" spans="5:5" ht="25.5">
      <c r="E9119" s="495">
        <v>8935</v>
      </c>
    </row>
    <row r="9120" spans="5:5" ht="25.5">
      <c r="E9120" s="495">
        <v>8936</v>
      </c>
    </row>
    <row r="9121" spans="5:5" ht="25.5">
      <c r="E9121" s="495">
        <v>8937</v>
      </c>
    </row>
    <row r="9122" spans="5:5" ht="25.5">
      <c r="E9122" s="495">
        <v>8938</v>
      </c>
    </row>
    <row r="9123" spans="5:5" ht="25.5">
      <c r="E9123" s="495">
        <v>8939</v>
      </c>
    </row>
    <row r="9124" spans="5:5" ht="25.5">
      <c r="E9124" s="495">
        <v>8940</v>
      </c>
    </row>
    <row r="9125" spans="5:5" ht="25.5">
      <c r="E9125" s="495">
        <v>8941</v>
      </c>
    </row>
    <row r="9126" spans="5:5" ht="25.5">
      <c r="E9126" s="495">
        <v>8942</v>
      </c>
    </row>
    <row r="9127" spans="5:5" ht="25.5">
      <c r="E9127" s="495">
        <v>8943</v>
      </c>
    </row>
    <row r="9128" spans="5:5" ht="25.5">
      <c r="E9128" s="495">
        <v>8944</v>
      </c>
    </row>
    <row r="9129" spans="5:5" ht="25.5">
      <c r="E9129" s="495">
        <v>8945</v>
      </c>
    </row>
    <row r="9130" spans="5:5" ht="25.5">
      <c r="E9130" s="495">
        <v>8946</v>
      </c>
    </row>
    <row r="9131" spans="5:5" ht="25.5">
      <c r="E9131" s="495">
        <v>8947</v>
      </c>
    </row>
    <row r="9132" spans="5:5" ht="25.5">
      <c r="E9132" s="495">
        <v>8948</v>
      </c>
    </row>
    <row r="9133" spans="5:5" ht="25.5">
      <c r="E9133" s="495">
        <v>8949</v>
      </c>
    </row>
    <row r="9134" spans="5:5" ht="25.5">
      <c r="E9134" s="495">
        <v>8950</v>
      </c>
    </row>
    <row r="9135" spans="5:5" ht="25.5">
      <c r="E9135" s="495">
        <v>8951</v>
      </c>
    </row>
    <row r="9136" spans="5:5" ht="25.5">
      <c r="E9136" s="495">
        <v>8952</v>
      </c>
    </row>
    <row r="9137" spans="5:5" ht="25.5">
      <c r="E9137" s="495">
        <v>8953</v>
      </c>
    </row>
    <row r="9138" spans="5:5" ht="25.5">
      <c r="E9138" s="495">
        <v>8954</v>
      </c>
    </row>
    <row r="9139" spans="5:5" ht="25.5">
      <c r="E9139" s="495">
        <v>8955</v>
      </c>
    </row>
    <row r="9140" spans="5:5" ht="25.5">
      <c r="E9140" s="495">
        <v>8956</v>
      </c>
    </row>
    <row r="9141" spans="5:5" ht="25.5">
      <c r="E9141" s="495">
        <v>8957</v>
      </c>
    </row>
    <row r="9142" spans="5:5" ht="25.5">
      <c r="E9142" s="495">
        <v>8958</v>
      </c>
    </row>
    <row r="9143" spans="5:5" ht="25.5">
      <c r="E9143" s="495">
        <v>8959</v>
      </c>
    </row>
    <row r="9144" spans="5:5" ht="25.5">
      <c r="E9144" s="495">
        <v>8960</v>
      </c>
    </row>
    <row r="9145" spans="5:5" ht="25.5">
      <c r="E9145" s="495">
        <v>8961</v>
      </c>
    </row>
    <row r="9146" spans="5:5" ht="25.5">
      <c r="E9146" s="495">
        <v>8962</v>
      </c>
    </row>
    <row r="9147" spans="5:5" ht="25.5">
      <c r="E9147" s="495">
        <v>8963</v>
      </c>
    </row>
    <row r="9148" spans="5:5" ht="25.5">
      <c r="E9148" s="495">
        <v>8964</v>
      </c>
    </row>
    <row r="9149" spans="5:5" ht="25.5">
      <c r="E9149" s="495">
        <v>8965</v>
      </c>
    </row>
    <row r="9150" spans="5:5" ht="25.5">
      <c r="E9150" s="495">
        <v>8966</v>
      </c>
    </row>
    <row r="9151" spans="5:5" ht="25.5">
      <c r="E9151" s="495">
        <v>8967</v>
      </c>
    </row>
    <row r="9152" spans="5:5" ht="25.5">
      <c r="E9152" s="495">
        <v>8968</v>
      </c>
    </row>
    <row r="9153" spans="5:5" ht="25.5">
      <c r="E9153" s="495">
        <v>8969</v>
      </c>
    </row>
    <row r="9154" spans="5:5" ht="25.5">
      <c r="E9154" s="495">
        <v>8970</v>
      </c>
    </row>
    <row r="9155" spans="5:5" ht="25.5">
      <c r="E9155" s="495">
        <v>8971</v>
      </c>
    </row>
    <row r="9156" spans="5:5" ht="25.5">
      <c r="E9156" s="495">
        <v>8972</v>
      </c>
    </row>
    <row r="9157" spans="5:5" ht="25.5">
      <c r="E9157" s="495">
        <v>8973</v>
      </c>
    </row>
    <row r="9158" spans="5:5" ht="25.5">
      <c r="E9158" s="495">
        <v>8974</v>
      </c>
    </row>
    <row r="9159" spans="5:5" ht="25.5">
      <c r="E9159" s="495">
        <v>8975</v>
      </c>
    </row>
    <row r="9160" spans="5:5" ht="25.5">
      <c r="E9160" s="495">
        <v>8976</v>
      </c>
    </row>
    <row r="9161" spans="5:5" ht="25.5">
      <c r="E9161" s="495">
        <v>8977</v>
      </c>
    </row>
    <row r="9162" spans="5:5" ht="25.5">
      <c r="E9162" s="495">
        <v>8978</v>
      </c>
    </row>
    <row r="9163" spans="5:5" ht="25.5">
      <c r="E9163" s="495">
        <v>8979</v>
      </c>
    </row>
    <row r="9164" spans="5:5" ht="25.5">
      <c r="E9164" s="495">
        <v>8980</v>
      </c>
    </row>
    <row r="9165" spans="5:5" ht="25.5">
      <c r="E9165" s="495">
        <v>8981</v>
      </c>
    </row>
    <row r="9166" spans="5:5" ht="25.5">
      <c r="E9166" s="495">
        <v>8982</v>
      </c>
    </row>
    <row r="9167" spans="5:5" ht="25.5">
      <c r="E9167" s="495">
        <v>8983</v>
      </c>
    </row>
    <row r="9168" spans="5:5" ht="25.5">
      <c r="E9168" s="495">
        <v>8984</v>
      </c>
    </row>
    <row r="9169" spans="5:5" ht="25.5">
      <c r="E9169" s="495">
        <v>8985</v>
      </c>
    </row>
    <row r="9170" spans="5:5" ht="25.5">
      <c r="E9170" s="495">
        <v>8986</v>
      </c>
    </row>
    <row r="9171" spans="5:5" ht="25.5">
      <c r="E9171" s="495">
        <v>8987</v>
      </c>
    </row>
    <row r="9172" spans="5:5" ht="25.5">
      <c r="E9172" s="495">
        <v>8988</v>
      </c>
    </row>
    <row r="9173" spans="5:5" ht="25.5">
      <c r="E9173" s="495">
        <v>8989</v>
      </c>
    </row>
    <row r="9174" spans="5:5" ht="25.5">
      <c r="E9174" s="495">
        <v>8990</v>
      </c>
    </row>
    <row r="9175" spans="5:5" ht="25.5">
      <c r="E9175" s="495">
        <v>8991</v>
      </c>
    </row>
    <row r="9176" spans="5:5" ht="25.5">
      <c r="E9176" s="495">
        <v>8992</v>
      </c>
    </row>
    <row r="9177" spans="5:5" ht="25.5">
      <c r="E9177" s="495">
        <v>8993</v>
      </c>
    </row>
    <row r="9178" spans="5:5" ht="25.5">
      <c r="E9178" s="495">
        <v>8994</v>
      </c>
    </row>
    <row r="9179" spans="5:5" ht="25.5">
      <c r="E9179" s="495">
        <v>8995</v>
      </c>
    </row>
    <row r="9180" spans="5:5" ht="25.5">
      <c r="E9180" s="495">
        <v>8996</v>
      </c>
    </row>
    <row r="9181" spans="5:5" ht="25.5">
      <c r="E9181" s="495">
        <v>8997</v>
      </c>
    </row>
    <row r="9182" spans="5:5" ht="25.5">
      <c r="E9182" s="495">
        <v>8998</v>
      </c>
    </row>
    <row r="9183" spans="5:5" ht="25.5">
      <c r="E9183" s="495">
        <v>8999</v>
      </c>
    </row>
    <row r="9184" spans="5:5" ht="25.5">
      <c r="E9184" s="495">
        <v>9000</v>
      </c>
    </row>
    <row r="9185" spans="5:5" ht="25.5">
      <c r="E9185" s="495">
        <v>9001</v>
      </c>
    </row>
    <row r="9186" spans="5:5" ht="25.5">
      <c r="E9186" s="495">
        <v>9002</v>
      </c>
    </row>
    <row r="9187" spans="5:5" ht="25.5">
      <c r="E9187" s="495">
        <v>9003</v>
      </c>
    </row>
    <row r="9188" spans="5:5" ht="25.5">
      <c r="E9188" s="495">
        <v>9004</v>
      </c>
    </row>
    <row r="9189" spans="5:5" ht="25.5">
      <c r="E9189" s="495">
        <v>9005</v>
      </c>
    </row>
    <row r="9190" spans="5:5" ht="25.5">
      <c r="E9190" s="495">
        <v>9006</v>
      </c>
    </row>
    <row r="9191" spans="5:5" ht="25.5">
      <c r="E9191" s="495">
        <v>9007</v>
      </c>
    </row>
    <row r="9192" spans="5:5" ht="25.5">
      <c r="E9192" s="495">
        <v>9008</v>
      </c>
    </row>
    <row r="9193" spans="5:5" ht="25.5">
      <c r="E9193" s="495">
        <v>9009</v>
      </c>
    </row>
    <row r="9194" spans="5:5" ht="25.5">
      <c r="E9194" s="495">
        <v>9010</v>
      </c>
    </row>
    <row r="9195" spans="5:5" ht="25.5">
      <c r="E9195" s="495">
        <v>9011</v>
      </c>
    </row>
    <row r="9196" spans="5:5" ht="25.5">
      <c r="E9196" s="495">
        <v>9012</v>
      </c>
    </row>
    <row r="9197" spans="5:5" ht="25.5">
      <c r="E9197" s="495">
        <v>9013</v>
      </c>
    </row>
    <row r="9198" spans="5:5" ht="25.5">
      <c r="E9198" s="495">
        <v>9014</v>
      </c>
    </row>
    <row r="9199" spans="5:5" ht="25.5">
      <c r="E9199" s="495">
        <v>9015</v>
      </c>
    </row>
    <row r="9200" spans="5:5" ht="25.5">
      <c r="E9200" s="495">
        <v>9016</v>
      </c>
    </row>
    <row r="9201" spans="5:5" ht="25.5">
      <c r="E9201" s="495">
        <v>9017</v>
      </c>
    </row>
    <row r="9202" spans="5:5" ht="25.5">
      <c r="E9202" s="495">
        <v>9018</v>
      </c>
    </row>
    <row r="9203" spans="5:5" ht="25.5">
      <c r="E9203" s="495">
        <v>9019</v>
      </c>
    </row>
    <row r="9204" spans="5:5" ht="25.5">
      <c r="E9204" s="495">
        <v>9020</v>
      </c>
    </row>
    <row r="9205" spans="5:5" ht="25.5">
      <c r="E9205" s="495">
        <v>9021</v>
      </c>
    </row>
    <row r="9206" spans="5:5" ht="25.5">
      <c r="E9206" s="495">
        <v>9022</v>
      </c>
    </row>
    <row r="9207" spans="5:5" ht="25.5">
      <c r="E9207" s="495">
        <v>9023</v>
      </c>
    </row>
    <row r="9208" spans="5:5" ht="25.5">
      <c r="E9208" s="495">
        <v>9024</v>
      </c>
    </row>
    <row r="9209" spans="5:5" ht="25.5">
      <c r="E9209" s="495">
        <v>9025</v>
      </c>
    </row>
    <row r="9210" spans="5:5" ht="25.5">
      <c r="E9210" s="495">
        <v>9026</v>
      </c>
    </row>
    <row r="9211" spans="5:5" ht="25.5">
      <c r="E9211" s="495">
        <v>9027</v>
      </c>
    </row>
    <row r="9212" spans="5:5" ht="25.5">
      <c r="E9212" s="495">
        <v>9028</v>
      </c>
    </row>
    <row r="9213" spans="5:5" ht="25.5">
      <c r="E9213" s="495">
        <v>9029</v>
      </c>
    </row>
    <row r="9214" spans="5:5" ht="25.5">
      <c r="E9214" s="495">
        <v>9030</v>
      </c>
    </row>
    <row r="9215" spans="5:5" ht="25.5">
      <c r="E9215" s="495">
        <v>9031</v>
      </c>
    </row>
    <row r="9216" spans="5:5" ht="25.5">
      <c r="E9216" s="495">
        <v>9032</v>
      </c>
    </row>
    <row r="9217" spans="5:5" ht="25.5">
      <c r="E9217" s="495">
        <v>9033</v>
      </c>
    </row>
    <row r="9218" spans="5:5" ht="25.5">
      <c r="E9218" s="495">
        <v>9034</v>
      </c>
    </row>
    <row r="9219" spans="5:5" ht="25.5">
      <c r="E9219" s="495">
        <v>9035</v>
      </c>
    </row>
    <row r="9220" spans="5:5" ht="25.5">
      <c r="E9220" s="495">
        <v>9036</v>
      </c>
    </row>
    <row r="9221" spans="5:5" ht="25.5">
      <c r="E9221" s="495">
        <v>9037</v>
      </c>
    </row>
    <row r="9222" spans="5:5" ht="25.5">
      <c r="E9222" s="495">
        <v>9038</v>
      </c>
    </row>
    <row r="9223" spans="5:5" ht="25.5">
      <c r="E9223" s="495">
        <v>9039</v>
      </c>
    </row>
    <row r="9224" spans="5:5" ht="25.5">
      <c r="E9224" s="495">
        <v>9040</v>
      </c>
    </row>
    <row r="9225" spans="5:5" ht="25.5">
      <c r="E9225" s="495">
        <v>9041</v>
      </c>
    </row>
    <row r="9226" spans="5:5" ht="25.5">
      <c r="E9226" s="495">
        <v>9042</v>
      </c>
    </row>
    <row r="9227" spans="5:5" ht="25.5">
      <c r="E9227" s="495">
        <v>9043</v>
      </c>
    </row>
    <row r="9228" spans="5:5" ht="25.5">
      <c r="E9228" s="495">
        <v>9044</v>
      </c>
    </row>
    <row r="9229" spans="5:5" ht="25.5">
      <c r="E9229" s="495">
        <v>9045</v>
      </c>
    </row>
    <row r="9230" spans="5:5" ht="25.5">
      <c r="E9230" s="495">
        <v>9046</v>
      </c>
    </row>
    <row r="9231" spans="5:5" ht="25.5">
      <c r="E9231" s="495">
        <v>9047</v>
      </c>
    </row>
    <row r="9232" spans="5:5" ht="25.5">
      <c r="E9232" s="495">
        <v>9048</v>
      </c>
    </row>
    <row r="9233" spans="5:5" ht="25.5">
      <c r="E9233" s="495">
        <v>9049</v>
      </c>
    </row>
    <row r="9234" spans="5:5" ht="25.5">
      <c r="E9234" s="495">
        <v>9050</v>
      </c>
    </row>
    <row r="9235" spans="5:5" ht="25.5">
      <c r="E9235" s="495">
        <v>9051</v>
      </c>
    </row>
    <row r="9236" spans="5:5" ht="25.5">
      <c r="E9236" s="495">
        <v>9052</v>
      </c>
    </row>
    <row r="9237" spans="5:5" ht="25.5">
      <c r="E9237" s="495">
        <v>9053</v>
      </c>
    </row>
    <row r="9238" spans="5:5" ht="25.5">
      <c r="E9238" s="495">
        <v>9054</v>
      </c>
    </row>
    <row r="9239" spans="5:5" ht="25.5">
      <c r="E9239" s="495">
        <v>9055</v>
      </c>
    </row>
    <row r="9240" spans="5:5" ht="25.5">
      <c r="E9240" s="495">
        <v>9056</v>
      </c>
    </row>
    <row r="9241" spans="5:5" ht="25.5">
      <c r="E9241" s="495">
        <v>9057</v>
      </c>
    </row>
    <row r="9242" spans="5:5" ht="25.5">
      <c r="E9242" s="495">
        <v>9058</v>
      </c>
    </row>
    <row r="9243" spans="5:5" ht="25.5">
      <c r="E9243" s="495">
        <v>9059</v>
      </c>
    </row>
    <row r="9244" spans="5:5" ht="25.5">
      <c r="E9244" s="495">
        <v>9060</v>
      </c>
    </row>
    <row r="9245" spans="5:5" ht="25.5">
      <c r="E9245" s="495">
        <v>9061</v>
      </c>
    </row>
    <row r="9246" spans="5:5" ht="25.5">
      <c r="E9246" s="495">
        <v>9062</v>
      </c>
    </row>
    <row r="9247" spans="5:5" ht="25.5">
      <c r="E9247" s="495">
        <v>9063</v>
      </c>
    </row>
    <row r="9248" spans="5:5" ht="25.5">
      <c r="E9248" s="495">
        <v>9064</v>
      </c>
    </row>
    <row r="9249" spans="5:5" ht="25.5">
      <c r="E9249" s="495">
        <v>9065</v>
      </c>
    </row>
    <row r="9250" spans="5:5" ht="25.5">
      <c r="E9250" s="495">
        <v>9066</v>
      </c>
    </row>
    <row r="9251" spans="5:5" ht="25.5">
      <c r="E9251" s="495">
        <v>9067</v>
      </c>
    </row>
    <row r="9252" spans="5:5" ht="25.5">
      <c r="E9252" s="495">
        <v>9068</v>
      </c>
    </row>
    <row r="9253" spans="5:5" ht="25.5">
      <c r="E9253" s="495">
        <v>9069</v>
      </c>
    </row>
    <row r="9254" spans="5:5" ht="25.5">
      <c r="E9254" s="495">
        <v>9070</v>
      </c>
    </row>
    <row r="9255" spans="5:5" ht="25.5">
      <c r="E9255" s="495">
        <v>9071</v>
      </c>
    </row>
    <row r="9256" spans="5:5" ht="25.5">
      <c r="E9256" s="495">
        <v>9072</v>
      </c>
    </row>
    <row r="9257" spans="5:5" ht="25.5">
      <c r="E9257" s="495">
        <v>9073</v>
      </c>
    </row>
    <row r="9258" spans="5:5" ht="25.5">
      <c r="E9258" s="495">
        <v>9074</v>
      </c>
    </row>
    <row r="9259" spans="5:5" ht="25.5">
      <c r="E9259" s="495">
        <v>9075</v>
      </c>
    </row>
    <row r="9260" spans="5:5" ht="25.5">
      <c r="E9260" s="495">
        <v>9076</v>
      </c>
    </row>
    <row r="9261" spans="5:5" ht="25.5">
      <c r="E9261" s="495">
        <v>9077</v>
      </c>
    </row>
    <row r="9262" spans="5:5" ht="25.5">
      <c r="E9262" s="495">
        <v>9078</v>
      </c>
    </row>
    <row r="9263" spans="5:5" ht="25.5">
      <c r="E9263" s="495">
        <v>9079</v>
      </c>
    </row>
    <row r="9264" spans="5:5" ht="25.5">
      <c r="E9264" s="495">
        <v>9080</v>
      </c>
    </row>
    <row r="9265" spans="5:5" ht="25.5">
      <c r="E9265" s="495">
        <v>9081</v>
      </c>
    </row>
    <row r="9266" spans="5:5" ht="25.5">
      <c r="E9266" s="495">
        <v>9082</v>
      </c>
    </row>
    <row r="9267" spans="5:5" ht="25.5">
      <c r="E9267" s="495">
        <v>9083</v>
      </c>
    </row>
    <row r="9268" spans="5:5" ht="25.5">
      <c r="E9268" s="495">
        <v>9084</v>
      </c>
    </row>
    <row r="9269" spans="5:5" ht="25.5">
      <c r="E9269" s="495">
        <v>9085</v>
      </c>
    </row>
    <row r="9270" spans="5:5" ht="25.5">
      <c r="E9270" s="495">
        <v>9086</v>
      </c>
    </row>
    <row r="9271" spans="5:5" ht="25.5">
      <c r="E9271" s="495">
        <v>9087</v>
      </c>
    </row>
    <row r="9272" spans="5:5" ht="25.5">
      <c r="E9272" s="495">
        <v>9088</v>
      </c>
    </row>
    <row r="9273" spans="5:5" ht="25.5">
      <c r="E9273" s="495">
        <v>9089</v>
      </c>
    </row>
    <row r="9274" spans="5:5" ht="25.5">
      <c r="E9274" s="495">
        <v>9090</v>
      </c>
    </row>
    <row r="9275" spans="5:5" ht="25.5">
      <c r="E9275" s="495">
        <v>9091</v>
      </c>
    </row>
    <row r="9276" spans="5:5" ht="25.5">
      <c r="E9276" s="495">
        <v>9092</v>
      </c>
    </row>
    <row r="9277" spans="5:5" ht="25.5">
      <c r="E9277" s="495">
        <v>9093</v>
      </c>
    </row>
    <row r="9278" spans="5:5" ht="25.5">
      <c r="E9278" s="495">
        <v>9094</v>
      </c>
    </row>
    <row r="9279" spans="5:5" ht="25.5">
      <c r="E9279" s="495">
        <v>9095</v>
      </c>
    </row>
    <row r="9280" spans="5:5" ht="25.5">
      <c r="E9280" s="495">
        <v>9096</v>
      </c>
    </row>
    <row r="9281" spans="5:5" ht="25.5">
      <c r="E9281" s="495">
        <v>9097</v>
      </c>
    </row>
    <row r="9282" spans="5:5" ht="25.5">
      <c r="E9282" s="495">
        <v>9098</v>
      </c>
    </row>
    <row r="9283" spans="5:5" ht="25.5">
      <c r="E9283" s="495">
        <v>9099</v>
      </c>
    </row>
    <row r="9284" spans="5:5" ht="25.5">
      <c r="E9284" s="495">
        <v>9100</v>
      </c>
    </row>
    <row r="9285" spans="5:5" ht="25.5">
      <c r="E9285" s="495">
        <v>9101</v>
      </c>
    </row>
    <row r="9286" spans="5:5" ht="25.5">
      <c r="E9286" s="495">
        <v>9102</v>
      </c>
    </row>
    <row r="9287" spans="5:5" ht="25.5">
      <c r="E9287" s="495">
        <v>9103</v>
      </c>
    </row>
    <row r="9288" spans="5:5" ht="25.5">
      <c r="E9288" s="495">
        <v>9104</v>
      </c>
    </row>
    <row r="9289" spans="5:5" ht="25.5">
      <c r="E9289" s="495">
        <v>9105</v>
      </c>
    </row>
    <row r="9290" spans="5:5" ht="25.5">
      <c r="E9290" s="495">
        <v>9106</v>
      </c>
    </row>
    <row r="9291" spans="5:5" ht="25.5">
      <c r="E9291" s="495">
        <v>9107</v>
      </c>
    </row>
    <row r="9292" spans="5:5" ht="25.5">
      <c r="E9292" s="495">
        <v>9108</v>
      </c>
    </row>
    <row r="9293" spans="5:5" ht="25.5">
      <c r="E9293" s="495">
        <v>9109</v>
      </c>
    </row>
    <row r="9294" spans="5:5" ht="25.5">
      <c r="E9294" s="495">
        <v>9110</v>
      </c>
    </row>
    <row r="9295" spans="5:5" ht="25.5">
      <c r="E9295" s="495">
        <v>9111</v>
      </c>
    </row>
    <row r="9296" spans="5:5" ht="25.5">
      <c r="E9296" s="495">
        <v>9112</v>
      </c>
    </row>
    <row r="9297" spans="5:5" ht="25.5">
      <c r="E9297" s="495">
        <v>9113</v>
      </c>
    </row>
    <row r="9298" spans="5:5" ht="25.5">
      <c r="E9298" s="495">
        <v>9114</v>
      </c>
    </row>
    <row r="9299" spans="5:5" ht="25.5">
      <c r="E9299" s="495">
        <v>9115</v>
      </c>
    </row>
    <row r="9300" spans="5:5" ht="25.5">
      <c r="E9300" s="495">
        <v>9116</v>
      </c>
    </row>
    <row r="9301" spans="5:5" ht="25.5">
      <c r="E9301" s="495">
        <v>9117</v>
      </c>
    </row>
    <row r="9302" spans="5:5" ht="25.5">
      <c r="E9302" s="495">
        <v>9118</v>
      </c>
    </row>
    <row r="9303" spans="5:5" ht="25.5">
      <c r="E9303" s="495">
        <v>9119</v>
      </c>
    </row>
    <row r="9304" spans="5:5" ht="25.5">
      <c r="E9304" s="495">
        <v>9120</v>
      </c>
    </row>
    <row r="9305" spans="5:5" ht="25.5">
      <c r="E9305" s="495">
        <v>9121</v>
      </c>
    </row>
    <row r="9306" spans="5:5" ht="25.5">
      <c r="E9306" s="495">
        <v>9122</v>
      </c>
    </row>
    <row r="9307" spans="5:5" ht="25.5">
      <c r="E9307" s="495">
        <v>9123</v>
      </c>
    </row>
    <row r="9308" spans="5:5" ht="25.5">
      <c r="E9308" s="495">
        <v>9124</v>
      </c>
    </row>
    <row r="9309" spans="5:5" ht="25.5">
      <c r="E9309" s="495">
        <v>9125</v>
      </c>
    </row>
    <row r="9310" spans="5:5" ht="25.5">
      <c r="E9310" s="495">
        <v>9126</v>
      </c>
    </row>
    <row r="9311" spans="5:5" ht="25.5">
      <c r="E9311" s="495">
        <v>9127</v>
      </c>
    </row>
    <row r="9312" spans="5:5" ht="25.5">
      <c r="E9312" s="495">
        <v>9128</v>
      </c>
    </row>
    <row r="9313" spans="5:5" ht="25.5">
      <c r="E9313" s="495">
        <v>9129</v>
      </c>
    </row>
    <row r="9314" spans="5:5" ht="25.5">
      <c r="E9314" s="495">
        <v>9130</v>
      </c>
    </row>
    <row r="9315" spans="5:5" ht="25.5">
      <c r="E9315" s="495">
        <v>9131</v>
      </c>
    </row>
    <row r="9316" spans="5:5" ht="25.5">
      <c r="E9316" s="495">
        <v>9132</v>
      </c>
    </row>
    <row r="9317" spans="5:5" ht="25.5">
      <c r="E9317" s="495">
        <v>9133</v>
      </c>
    </row>
    <row r="9318" spans="5:5" ht="25.5">
      <c r="E9318" s="495">
        <v>9134</v>
      </c>
    </row>
    <row r="9319" spans="5:5" ht="25.5">
      <c r="E9319" s="495">
        <v>9135</v>
      </c>
    </row>
    <row r="9320" spans="5:5" ht="25.5">
      <c r="E9320" s="495">
        <v>9136</v>
      </c>
    </row>
    <row r="9321" spans="5:5" ht="25.5">
      <c r="E9321" s="495">
        <v>9137</v>
      </c>
    </row>
    <row r="9322" spans="5:5" ht="25.5">
      <c r="E9322" s="495">
        <v>9138</v>
      </c>
    </row>
    <row r="9323" spans="5:5" ht="25.5">
      <c r="E9323" s="495">
        <v>9139</v>
      </c>
    </row>
    <row r="9324" spans="5:5" ht="25.5">
      <c r="E9324" s="495">
        <v>9140</v>
      </c>
    </row>
    <row r="9325" spans="5:5" ht="25.5">
      <c r="E9325" s="495">
        <v>9141</v>
      </c>
    </row>
    <row r="9326" spans="5:5" ht="25.5">
      <c r="E9326" s="495">
        <v>9142</v>
      </c>
    </row>
    <row r="9327" spans="5:5" ht="25.5">
      <c r="E9327" s="495">
        <v>9143</v>
      </c>
    </row>
    <row r="9328" spans="5:5" ht="25.5">
      <c r="E9328" s="495">
        <v>9144</v>
      </c>
    </row>
    <row r="9329" spans="5:5" ht="25.5">
      <c r="E9329" s="495">
        <v>9145</v>
      </c>
    </row>
    <row r="9330" spans="5:5" ht="25.5">
      <c r="E9330" s="495">
        <v>9146</v>
      </c>
    </row>
    <row r="9331" spans="5:5" ht="25.5">
      <c r="E9331" s="495">
        <v>9147</v>
      </c>
    </row>
    <row r="9332" spans="5:5" ht="25.5">
      <c r="E9332" s="495">
        <v>9148</v>
      </c>
    </row>
    <row r="9333" spans="5:5" ht="25.5">
      <c r="E9333" s="495">
        <v>9149</v>
      </c>
    </row>
    <row r="9334" spans="5:5" ht="25.5">
      <c r="E9334" s="495">
        <v>9150</v>
      </c>
    </row>
    <row r="9335" spans="5:5" ht="25.5">
      <c r="E9335" s="495">
        <v>9151</v>
      </c>
    </row>
    <row r="9336" spans="5:5" ht="25.5">
      <c r="E9336" s="495">
        <v>9152</v>
      </c>
    </row>
    <row r="9337" spans="5:5" ht="25.5">
      <c r="E9337" s="495">
        <v>9153</v>
      </c>
    </row>
    <row r="9338" spans="5:5" ht="25.5">
      <c r="E9338" s="495">
        <v>9154</v>
      </c>
    </row>
    <row r="9339" spans="5:5" ht="25.5">
      <c r="E9339" s="495">
        <v>9155</v>
      </c>
    </row>
    <row r="9340" spans="5:5" ht="25.5">
      <c r="E9340" s="495">
        <v>9156</v>
      </c>
    </row>
    <row r="9341" spans="5:5" ht="25.5">
      <c r="E9341" s="495">
        <v>9157</v>
      </c>
    </row>
    <row r="9342" spans="5:5" ht="25.5">
      <c r="E9342" s="495">
        <v>9158</v>
      </c>
    </row>
    <row r="9343" spans="5:5" ht="25.5">
      <c r="E9343" s="495">
        <v>9159</v>
      </c>
    </row>
    <row r="9344" spans="5:5" ht="25.5">
      <c r="E9344" s="495">
        <v>9160</v>
      </c>
    </row>
    <row r="9345" spans="5:5" ht="25.5">
      <c r="E9345" s="495">
        <v>9161</v>
      </c>
    </row>
    <row r="9346" spans="5:5" ht="25.5">
      <c r="E9346" s="495">
        <v>9162</v>
      </c>
    </row>
    <row r="9347" spans="5:5" ht="25.5">
      <c r="E9347" s="495">
        <v>9163</v>
      </c>
    </row>
    <row r="9348" spans="5:5" ht="25.5">
      <c r="E9348" s="495">
        <v>9164</v>
      </c>
    </row>
    <row r="9349" spans="5:5" ht="25.5">
      <c r="E9349" s="495">
        <v>9165</v>
      </c>
    </row>
    <row r="9350" spans="5:5" ht="25.5">
      <c r="E9350" s="495">
        <v>9166</v>
      </c>
    </row>
    <row r="9351" spans="5:5" ht="25.5">
      <c r="E9351" s="495">
        <v>9167</v>
      </c>
    </row>
    <row r="9352" spans="5:5" ht="25.5">
      <c r="E9352" s="495">
        <v>9168</v>
      </c>
    </row>
    <row r="9353" spans="5:5" ht="25.5">
      <c r="E9353" s="495">
        <v>9169</v>
      </c>
    </row>
    <row r="9354" spans="5:5" ht="25.5">
      <c r="E9354" s="495">
        <v>9170</v>
      </c>
    </row>
    <row r="9355" spans="5:5" ht="25.5">
      <c r="E9355" s="495">
        <v>9171</v>
      </c>
    </row>
    <row r="9356" spans="5:5" ht="25.5">
      <c r="E9356" s="495">
        <v>9172</v>
      </c>
    </row>
    <row r="9357" spans="5:5" ht="25.5">
      <c r="E9357" s="495">
        <v>9173</v>
      </c>
    </row>
    <row r="9358" spans="5:5" ht="25.5">
      <c r="E9358" s="495">
        <v>9174</v>
      </c>
    </row>
    <row r="9359" spans="5:5" ht="25.5">
      <c r="E9359" s="495">
        <v>9175</v>
      </c>
    </row>
    <row r="9360" spans="5:5" ht="25.5">
      <c r="E9360" s="495">
        <v>9176</v>
      </c>
    </row>
    <row r="9361" spans="5:5" ht="25.5">
      <c r="E9361" s="495">
        <v>9177</v>
      </c>
    </row>
    <row r="9362" spans="5:5" ht="25.5">
      <c r="E9362" s="495">
        <v>9178</v>
      </c>
    </row>
    <row r="9363" spans="5:5" ht="25.5">
      <c r="E9363" s="495">
        <v>9179</v>
      </c>
    </row>
    <row r="9364" spans="5:5" ht="25.5">
      <c r="E9364" s="495">
        <v>9180</v>
      </c>
    </row>
    <row r="9365" spans="5:5" ht="25.5">
      <c r="E9365" s="495">
        <v>9181</v>
      </c>
    </row>
    <row r="9366" spans="5:5" ht="25.5">
      <c r="E9366" s="495">
        <v>9182</v>
      </c>
    </row>
    <row r="9367" spans="5:5" ht="25.5">
      <c r="E9367" s="495">
        <v>9183</v>
      </c>
    </row>
    <row r="9368" spans="5:5" ht="25.5">
      <c r="E9368" s="495">
        <v>9184</v>
      </c>
    </row>
    <row r="9369" spans="5:5" ht="25.5">
      <c r="E9369" s="495">
        <v>9185</v>
      </c>
    </row>
    <row r="9370" spans="5:5" ht="25.5">
      <c r="E9370" s="495">
        <v>9186</v>
      </c>
    </row>
    <row r="9371" spans="5:5" ht="25.5">
      <c r="E9371" s="495">
        <v>9187</v>
      </c>
    </row>
    <row r="9372" spans="5:5" ht="25.5">
      <c r="E9372" s="495">
        <v>9188</v>
      </c>
    </row>
    <row r="9373" spans="5:5" ht="25.5">
      <c r="E9373" s="495">
        <v>9189</v>
      </c>
    </row>
    <row r="9374" spans="5:5" ht="25.5">
      <c r="E9374" s="495">
        <v>9190</v>
      </c>
    </row>
    <row r="9375" spans="5:5" ht="25.5">
      <c r="E9375" s="495">
        <v>9191</v>
      </c>
    </row>
    <row r="9376" spans="5:5" ht="25.5">
      <c r="E9376" s="495">
        <v>9192</v>
      </c>
    </row>
    <row r="9377" spans="5:5" ht="25.5">
      <c r="E9377" s="495">
        <v>9193</v>
      </c>
    </row>
    <row r="9378" spans="5:5" ht="25.5">
      <c r="E9378" s="495">
        <v>9194</v>
      </c>
    </row>
    <row r="9379" spans="5:5" ht="25.5">
      <c r="E9379" s="495">
        <v>9195</v>
      </c>
    </row>
    <row r="9380" spans="5:5" ht="25.5">
      <c r="E9380" s="495">
        <v>9196</v>
      </c>
    </row>
    <row r="9381" spans="5:5" ht="25.5">
      <c r="E9381" s="495">
        <v>9197</v>
      </c>
    </row>
    <row r="9382" spans="5:5" ht="25.5">
      <c r="E9382" s="495">
        <v>9198</v>
      </c>
    </row>
    <row r="9383" spans="5:5" ht="25.5">
      <c r="E9383" s="495">
        <v>9199</v>
      </c>
    </row>
    <row r="9384" spans="5:5" ht="25.5">
      <c r="E9384" s="495">
        <v>9200</v>
      </c>
    </row>
    <row r="9385" spans="5:5" ht="25.5">
      <c r="E9385" s="495">
        <v>9201</v>
      </c>
    </row>
    <row r="9386" spans="5:5" ht="25.5">
      <c r="E9386" s="495">
        <v>9202</v>
      </c>
    </row>
    <row r="9387" spans="5:5" ht="25.5">
      <c r="E9387" s="495">
        <v>9203</v>
      </c>
    </row>
    <row r="9388" spans="5:5" ht="25.5">
      <c r="E9388" s="495">
        <v>9204</v>
      </c>
    </row>
    <row r="9389" spans="5:5" ht="25.5">
      <c r="E9389" s="495">
        <v>9205</v>
      </c>
    </row>
    <row r="9390" spans="5:5" ht="25.5">
      <c r="E9390" s="495">
        <v>9206</v>
      </c>
    </row>
    <row r="9391" spans="5:5" ht="25.5">
      <c r="E9391" s="495">
        <v>9207</v>
      </c>
    </row>
    <row r="9392" spans="5:5" ht="25.5">
      <c r="E9392" s="495">
        <v>9208</v>
      </c>
    </row>
    <row r="9393" spans="5:5" ht="25.5">
      <c r="E9393" s="495">
        <v>9209</v>
      </c>
    </row>
    <row r="9394" spans="5:5" ht="25.5">
      <c r="E9394" s="495">
        <v>9210</v>
      </c>
    </row>
    <row r="9395" spans="5:5" ht="25.5">
      <c r="E9395" s="495">
        <v>9211</v>
      </c>
    </row>
    <row r="9396" spans="5:5" ht="25.5">
      <c r="E9396" s="495">
        <v>9212</v>
      </c>
    </row>
    <row r="9397" spans="5:5" ht="25.5">
      <c r="E9397" s="495">
        <v>9213</v>
      </c>
    </row>
    <row r="9398" spans="5:5" ht="25.5">
      <c r="E9398" s="495">
        <v>9214</v>
      </c>
    </row>
    <row r="9399" spans="5:5" ht="25.5">
      <c r="E9399" s="495">
        <v>9215</v>
      </c>
    </row>
    <row r="9400" spans="5:5" ht="25.5">
      <c r="E9400" s="495">
        <v>9216</v>
      </c>
    </row>
    <row r="9401" spans="5:5" ht="25.5">
      <c r="E9401" s="495">
        <v>9217</v>
      </c>
    </row>
    <row r="9402" spans="5:5" ht="25.5">
      <c r="E9402" s="495">
        <v>9218</v>
      </c>
    </row>
    <row r="9403" spans="5:5" ht="25.5">
      <c r="E9403" s="495">
        <v>9219</v>
      </c>
    </row>
    <row r="9404" spans="5:5" ht="25.5">
      <c r="E9404" s="495">
        <v>9220</v>
      </c>
    </row>
    <row r="9405" spans="5:5" ht="25.5">
      <c r="E9405" s="495">
        <v>9221</v>
      </c>
    </row>
    <row r="9406" spans="5:5" ht="25.5">
      <c r="E9406" s="495">
        <v>9222</v>
      </c>
    </row>
    <row r="9407" spans="5:5" ht="25.5">
      <c r="E9407" s="495">
        <v>9223</v>
      </c>
    </row>
    <row r="9408" spans="5:5" ht="25.5">
      <c r="E9408" s="495">
        <v>9224</v>
      </c>
    </row>
    <row r="9409" spans="5:5" ht="25.5">
      <c r="E9409" s="495">
        <v>9225</v>
      </c>
    </row>
    <row r="9410" spans="5:5" ht="25.5">
      <c r="E9410" s="495">
        <v>9226</v>
      </c>
    </row>
    <row r="9411" spans="5:5" ht="25.5">
      <c r="E9411" s="495">
        <v>9227</v>
      </c>
    </row>
    <row r="9412" spans="5:5" ht="25.5">
      <c r="E9412" s="495">
        <v>9228</v>
      </c>
    </row>
    <row r="9413" spans="5:5" ht="25.5">
      <c r="E9413" s="495">
        <v>9229</v>
      </c>
    </row>
    <row r="9414" spans="5:5" ht="25.5">
      <c r="E9414" s="495">
        <v>9230</v>
      </c>
    </row>
    <row r="9415" spans="5:5" ht="25.5">
      <c r="E9415" s="495">
        <v>9231</v>
      </c>
    </row>
    <row r="9416" spans="5:5" ht="25.5">
      <c r="E9416" s="495">
        <v>9232</v>
      </c>
    </row>
    <row r="9417" spans="5:5" ht="25.5">
      <c r="E9417" s="495">
        <v>9233</v>
      </c>
    </row>
    <row r="9418" spans="5:5" ht="25.5">
      <c r="E9418" s="495">
        <v>9234</v>
      </c>
    </row>
    <row r="9419" spans="5:5" ht="25.5">
      <c r="E9419" s="495">
        <v>9235</v>
      </c>
    </row>
    <row r="9420" spans="5:5" ht="25.5">
      <c r="E9420" s="495">
        <v>9236</v>
      </c>
    </row>
    <row r="9421" spans="5:5" ht="25.5">
      <c r="E9421" s="495">
        <v>9237</v>
      </c>
    </row>
    <row r="9422" spans="5:5" ht="25.5">
      <c r="E9422" s="495">
        <v>9238</v>
      </c>
    </row>
    <row r="9423" spans="5:5" ht="25.5">
      <c r="E9423" s="495">
        <v>9239</v>
      </c>
    </row>
    <row r="9424" spans="5:5" ht="25.5">
      <c r="E9424" s="495">
        <v>9240</v>
      </c>
    </row>
    <row r="9425" spans="5:5" ht="25.5">
      <c r="E9425" s="495">
        <v>9241</v>
      </c>
    </row>
    <row r="9426" spans="5:5" ht="25.5">
      <c r="E9426" s="495">
        <v>9242</v>
      </c>
    </row>
    <row r="9427" spans="5:5" ht="25.5">
      <c r="E9427" s="495">
        <v>9243</v>
      </c>
    </row>
    <row r="9428" spans="5:5" ht="25.5">
      <c r="E9428" s="495">
        <v>9244</v>
      </c>
    </row>
    <row r="9429" spans="5:5" ht="25.5">
      <c r="E9429" s="495">
        <v>9245</v>
      </c>
    </row>
    <row r="9430" spans="5:5" ht="25.5">
      <c r="E9430" s="495">
        <v>9246</v>
      </c>
    </row>
    <row r="9431" spans="5:5" ht="25.5">
      <c r="E9431" s="495">
        <v>9247</v>
      </c>
    </row>
    <row r="9432" spans="5:5" ht="25.5">
      <c r="E9432" s="495">
        <v>9248</v>
      </c>
    </row>
    <row r="9433" spans="5:5" ht="25.5">
      <c r="E9433" s="495">
        <v>9249</v>
      </c>
    </row>
    <row r="9434" spans="5:5" ht="25.5">
      <c r="E9434" s="495">
        <v>9250</v>
      </c>
    </row>
    <row r="9435" spans="5:5" ht="25.5">
      <c r="E9435" s="495">
        <v>9251</v>
      </c>
    </row>
    <row r="9436" spans="5:5" ht="25.5">
      <c r="E9436" s="495">
        <v>9252</v>
      </c>
    </row>
    <row r="9437" spans="5:5" ht="25.5">
      <c r="E9437" s="495">
        <v>9253</v>
      </c>
    </row>
    <row r="9438" spans="5:5" ht="25.5">
      <c r="E9438" s="495">
        <v>9254</v>
      </c>
    </row>
    <row r="9439" spans="5:5" ht="25.5">
      <c r="E9439" s="495">
        <v>9255</v>
      </c>
    </row>
    <row r="9440" spans="5:5" ht="25.5">
      <c r="E9440" s="495">
        <v>9256</v>
      </c>
    </row>
    <row r="9441" spans="5:5" ht="25.5">
      <c r="E9441" s="495">
        <v>9257</v>
      </c>
    </row>
    <row r="9442" spans="5:5" ht="25.5">
      <c r="E9442" s="495">
        <v>9258</v>
      </c>
    </row>
    <row r="9443" spans="5:5" ht="25.5">
      <c r="E9443" s="495">
        <v>9259</v>
      </c>
    </row>
    <row r="9444" spans="5:5" ht="25.5">
      <c r="E9444" s="495">
        <v>9260</v>
      </c>
    </row>
    <row r="9445" spans="5:5" ht="25.5">
      <c r="E9445" s="495">
        <v>9261</v>
      </c>
    </row>
    <row r="9446" spans="5:5" ht="25.5">
      <c r="E9446" s="495">
        <v>9262</v>
      </c>
    </row>
    <row r="9447" spans="5:5" ht="25.5">
      <c r="E9447" s="495">
        <v>9263</v>
      </c>
    </row>
    <row r="9448" spans="5:5" ht="25.5">
      <c r="E9448" s="495">
        <v>9264</v>
      </c>
    </row>
    <row r="9449" spans="5:5" ht="25.5">
      <c r="E9449" s="495">
        <v>9265</v>
      </c>
    </row>
    <row r="9450" spans="5:5" ht="25.5">
      <c r="E9450" s="495">
        <v>9266</v>
      </c>
    </row>
    <row r="9451" spans="5:5" ht="25.5">
      <c r="E9451" s="495">
        <v>9267</v>
      </c>
    </row>
    <row r="9452" spans="5:5" ht="25.5">
      <c r="E9452" s="495">
        <v>9268</v>
      </c>
    </row>
    <row r="9453" spans="5:5" ht="25.5">
      <c r="E9453" s="495">
        <v>9269</v>
      </c>
    </row>
    <row r="9454" spans="5:5" ht="25.5">
      <c r="E9454" s="495">
        <v>9270</v>
      </c>
    </row>
    <row r="9455" spans="5:5" ht="25.5">
      <c r="E9455" s="495">
        <v>9271</v>
      </c>
    </row>
    <row r="9456" spans="5:5" ht="25.5">
      <c r="E9456" s="495">
        <v>9272</v>
      </c>
    </row>
    <row r="9457" spans="5:5" ht="25.5">
      <c r="E9457" s="495">
        <v>9273</v>
      </c>
    </row>
    <row r="9458" spans="5:5" ht="25.5">
      <c r="E9458" s="495">
        <v>9274</v>
      </c>
    </row>
    <row r="9459" spans="5:5" ht="25.5">
      <c r="E9459" s="495">
        <v>9275</v>
      </c>
    </row>
    <row r="9460" spans="5:5" ht="25.5">
      <c r="E9460" s="495">
        <v>9276</v>
      </c>
    </row>
    <row r="9461" spans="5:5" ht="25.5">
      <c r="E9461" s="495">
        <v>9277</v>
      </c>
    </row>
    <row r="9462" spans="5:5" ht="25.5">
      <c r="E9462" s="495">
        <v>9278</v>
      </c>
    </row>
    <row r="9463" spans="5:5" ht="25.5">
      <c r="E9463" s="495">
        <v>9279</v>
      </c>
    </row>
    <row r="9464" spans="5:5" ht="25.5">
      <c r="E9464" s="495">
        <v>9280</v>
      </c>
    </row>
    <row r="9465" spans="5:5" ht="25.5">
      <c r="E9465" s="495">
        <v>9281</v>
      </c>
    </row>
    <row r="9466" spans="5:5" ht="25.5">
      <c r="E9466" s="495">
        <v>9282</v>
      </c>
    </row>
    <row r="9467" spans="5:5" ht="25.5">
      <c r="E9467" s="495">
        <v>9283</v>
      </c>
    </row>
    <row r="9468" spans="5:5" ht="25.5">
      <c r="E9468" s="495">
        <v>9284</v>
      </c>
    </row>
    <row r="9469" spans="5:5" ht="25.5">
      <c r="E9469" s="495">
        <v>9285</v>
      </c>
    </row>
    <row r="9470" spans="5:5" ht="25.5">
      <c r="E9470" s="495">
        <v>9286</v>
      </c>
    </row>
    <row r="9471" spans="5:5" ht="25.5">
      <c r="E9471" s="495">
        <v>9287</v>
      </c>
    </row>
    <row r="9472" spans="5:5" ht="25.5">
      <c r="E9472" s="495">
        <v>9288</v>
      </c>
    </row>
    <row r="9473" spans="5:5" ht="25.5">
      <c r="E9473" s="495">
        <v>9289</v>
      </c>
    </row>
    <row r="9474" spans="5:5" ht="25.5">
      <c r="E9474" s="495">
        <v>9290</v>
      </c>
    </row>
    <row r="9475" spans="5:5" ht="25.5">
      <c r="E9475" s="495">
        <v>9291</v>
      </c>
    </row>
    <row r="9476" spans="5:5" ht="25.5">
      <c r="E9476" s="495">
        <v>9292</v>
      </c>
    </row>
    <row r="9477" spans="5:5" ht="25.5">
      <c r="E9477" s="495">
        <v>9293</v>
      </c>
    </row>
    <row r="9478" spans="5:5" ht="25.5">
      <c r="E9478" s="495">
        <v>9294</v>
      </c>
    </row>
    <row r="9479" spans="5:5" ht="25.5">
      <c r="E9479" s="495">
        <v>9295</v>
      </c>
    </row>
    <row r="9480" spans="5:5" ht="25.5">
      <c r="E9480" s="495">
        <v>9296</v>
      </c>
    </row>
    <row r="9481" spans="5:5" ht="25.5">
      <c r="E9481" s="495">
        <v>9297</v>
      </c>
    </row>
    <row r="9482" spans="5:5" ht="25.5">
      <c r="E9482" s="495">
        <v>9298</v>
      </c>
    </row>
    <row r="9483" spans="5:5" ht="25.5">
      <c r="E9483" s="495">
        <v>9299</v>
      </c>
    </row>
    <row r="9484" spans="5:5" ht="25.5">
      <c r="E9484" s="495">
        <v>9300</v>
      </c>
    </row>
    <row r="9485" spans="5:5" ht="25.5">
      <c r="E9485" s="495">
        <v>9301</v>
      </c>
    </row>
    <row r="9486" spans="5:5" ht="25.5">
      <c r="E9486" s="495">
        <v>9302</v>
      </c>
    </row>
    <row r="9487" spans="5:5" ht="25.5">
      <c r="E9487" s="495">
        <v>9303</v>
      </c>
    </row>
    <row r="9488" spans="5:5" ht="25.5">
      <c r="E9488" s="495">
        <v>9304</v>
      </c>
    </row>
    <row r="9489" spans="5:5" ht="25.5">
      <c r="E9489" s="495">
        <v>9305</v>
      </c>
    </row>
    <row r="9490" spans="5:5" ht="25.5">
      <c r="E9490" s="495">
        <v>9306</v>
      </c>
    </row>
    <row r="9491" spans="5:5" ht="25.5">
      <c r="E9491" s="495">
        <v>9307</v>
      </c>
    </row>
    <row r="9492" spans="5:5" ht="25.5">
      <c r="E9492" s="495">
        <v>9308</v>
      </c>
    </row>
    <row r="9493" spans="5:5" ht="25.5">
      <c r="E9493" s="495">
        <v>9309</v>
      </c>
    </row>
    <row r="9494" spans="5:5" ht="25.5">
      <c r="E9494" s="495">
        <v>9310</v>
      </c>
    </row>
    <row r="9495" spans="5:5" ht="25.5">
      <c r="E9495" s="495">
        <v>9311</v>
      </c>
    </row>
    <row r="9496" spans="5:5" ht="25.5">
      <c r="E9496" s="495">
        <v>9312</v>
      </c>
    </row>
    <row r="9497" spans="5:5" ht="25.5">
      <c r="E9497" s="495">
        <v>9313</v>
      </c>
    </row>
    <row r="9498" spans="5:5" ht="25.5">
      <c r="E9498" s="495">
        <v>9314</v>
      </c>
    </row>
    <row r="9499" spans="5:5" ht="25.5">
      <c r="E9499" s="495">
        <v>9315</v>
      </c>
    </row>
    <row r="9500" spans="5:5" ht="25.5">
      <c r="E9500" s="495">
        <v>9316</v>
      </c>
    </row>
    <row r="9501" spans="5:5" ht="25.5">
      <c r="E9501" s="495">
        <v>9317</v>
      </c>
    </row>
    <row r="9502" spans="5:5" ht="25.5">
      <c r="E9502" s="495">
        <v>9318</v>
      </c>
    </row>
    <row r="9503" spans="5:5" ht="25.5">
      <c r="E9503" s="495">
        <v>9319</v>
      </c>
    </row>
    <row r="9504" spans="5:5" ht="25.5">
      <c r="E9504" s="495">
        <v>9320</v>
      </c>
    </row>
    <row r="9505" spans="5:5" ht="25.5">
      <c r="E9505" s="495">
        <v>9321</v>
      </c>
    </row>
    <row r="9506" spans="5:5" ht="25.5">
      <c r="E9506" s="495">
        <v>9322</v>
      </c>
    </row>
    <row r="9507" spans="5:5" ht="25.5">
      <c r="E9507" s="495">
        <v>9323</v>
      </c>
    </row>
    <row r="9508" spans="5:5" ht="25.5">
      <c r="E9508" s="495">
        <v>9324</v>
      </c>
    </row>
    <row r="9509" spans="5:5" ht="25.5">
      <c r="E9509" s="495">
        <v>9325</v>
      </c>
    </row>
    <row r="9510" spans="5:5" ht="25.5">
      <c r="E9510" s="495">
        <v>9326</v>
      </c>
    </row>
    <row r="9511" spans="5:5" ht="25.5">
      <c r="E9511" s="495">
        <v>9327</v>
      </c>
    </row>
    <row r="9512" spans="5:5" ht="25.5">
      <c r="E9512" s="495">
        <v>9328</v>
      </c>
    </row>
    <row r="9513" spans="5:5" ht="25.5">
      <c r="E9513" s="495">
        <v>9329</v>
      </c>
    </row>
    <row r="9514" spans="5:5" ht="25.5">
      <c r="E9514" s="495">
        <v>9330</v>
      </c>
    </row>
    <row r="9515" spans="5:5" ht="25.5">
      <c r="E9515" s="495">
        <v>9331</v>
      </c>
    </row>
    <row r="9516" spans="5:5" ht="25.5">
      <c r="E9516" s="495">
        <v>9332</v>
      </c>
    </row>
    <row r="9517" spans="5:5" ht="25.5">
      <c r="E9517" s="495">
        <v>9333</v>
      </c>
    </row>
    <row r="9518" spans="5:5" ht="25.5">
      <c r="E9518" s="495">
        <v>9334</v>
      </c>
    </row>
    <row r="9519" spans="5:5" ht="25.5">
      <c r="E9519" s="495">
        <v>9335</v>
      </c>
    </row>
    <row r="9520" spans="5:5" ht="25.5">
      <c r="E9520" s="495">
        <v>9336</v>
      </c>
    </row>
    <row r="9521" spans="5:5" ht="25.5">
      <c r="E9521" s="495">
        <v>9337</v>
      </c>
    </row>
    <row r="9522" spans="5:5" ht="25.5">
      <c r="E9522" s="495">
        <v>9338</v>
      </c>
    </row>
    <row r="9523" spans="5:5" ht="25.5">
      <c r="E9523" s="495">
        <v>9339</v>
      </c>
    </row>
    <row r="9524" spans="5:5" ht="25.5">
      <c r="E9524" s="495">
        <v>9340</v>
      </c>
    </row>
    <row r="9525" spans="5:5" ht="25.5">
      <c r="E9525" s="495">
        <v>9341</v>
      </c>
    </row>
    <row r="9526" spans="5:5" ht="25.5">
      <c r="E9526" s="495">
        <v>9342</v>
      </c>
    </row>
    <row r="9527" spans="5:5" ht="25.5">
      <c r="E9527" s="495">
        <v>9343</v>
      </c>
    </row>
    <row r="9528" spans="5:5" ht="25.5">
      <c r="E9528" s="495">
        <v>9344</v>
      </c>
    </row>
    <row r="9529" spans="5:5" ht="25.5">
      <c r="E9529" s="495">
        <v>9345</v>
      </c>
    </row>
    <row r="9530" spans="5:5" ht="25.5">
      <c r="E9530" s="495">
        <v>9346</v>
      </c>
    </row>
    <row r="9531" spans="5:5" ht="25.5">
      <c r="E9531" s="495">
        <v>9347</v>
      </c>
    </row>
    <row r="9532" spans="5:5" ht="25.5">
      <c r="E9532" s="495">
        <v>9348</v>
      </c>
    </row>
    <row r="9533" spans="5:5" ht="25.5">
      <c r="E9533" s="495">
        <v>9349</v>
      </c>
    </row>
    <row r="9534" spans="5:5" ht="25.5">
      <c r="E9534" s="495">
        <v>9350</v>
      </c>
    </row>
    <row r="9535" spans="5:5" ht="25.5">
      <c r="E9535" s="495">
        <v>9351</v>
      </c>
    </row>
    <row r="9536" spans="5:5" ht="25.5">
      <c r="E9536" s="495">
        <v>9352</v>
      </c>
    </row>
    <row r="9537" spans="5:5" ht="25.5">
      <c r="E9537" s="495">
        <v>9353</v>
      </c>
    </row>
    <row r="9538" spans="5:5" ht="25.5">
      <c r="E9538" s="495">
        <v>9354</v>
      </c>
    </row>
    <row r="9539" spans="5:5" ht="25.5">
      <c r="E9539" s="495">
        <v>9355</v>
      </c>
    </row>
    <row r="9540" spans="5:5" ht="25.5">
      <c r="E9540" s="495">
        <v>9356</v>
      </c>
    </row>
    <row r="9541" spans="5:5" ht="25.5">
      <c r="E9541" s="495">
        <v>9357</v>
      </c>
    </row>
    <row r="9542" spans="5:5" ht="25.5">
      <c r="E9542" s="495">
        <v>9358</v>
      </c>
    </row>
    <row r="9543" spans="5:5" ht="25.5">
      <c r="E9543" s="495">
        <v>9359</v>
      </c>
    </row>
    <row r="9544" spans="5:5" ht="25.5">
      <c r="E9544" s="495">
        <v>9360</v>
      </c>
    </row>
    <row r="9545" spans="5:5" ht="25.5">
      <c r="E9545" s="495">
        <v>9361</v>
      </c>
    </row>
    <row r="9546" spans="5:5" ht="25.5">
      <c r="E9546" s="495">
        <v>9362</v>
      </c>
    </row>
    <row r="9547" spans="5:5" ht="25.5">
      <c r="E9547" s="495">
        <v>9363</v>
      </c>
    </row>
    <row r="9548" spans="5:5" ht="25.5">
      <c r="E9548" s="495">
        <v>9364</v>
      </c>
    </row>
    <row r="9549" spans="5:5" ht="25.5">
      <c r="E9549" s="495">
        <v>9365</v>
      </c>
    </row>
    <row r="9550" spans="5:5" ht="25.5">
      <c r="E9550" s="495">
        <v>9366</v>
      </c>
    </row>
    <row r="9551" spans="5:5" ht="25.5">
      <c r="E9551" s="495">
        <v>9367</v>
      </c>
    </row>
    <row r="9552" spans="5:5" ht="25.5">
      <c r="E9552" s="495">
        <v>9368</v>
      </c>
    </row>
    <row r="9553" spans="5:5" ht="25.5">
      <c r="E9553" s="495">
        <v>9369</v>
      </c>
    </row>
    <row r="9554" spans="5:5" ht="25.5">
      <c r="E9554" s="495">
        <v>9370</v>
      </c>
    </row>
    <row r="9555" spans="5:5" ht="25.5">
      <c r="E9555" s="495">
        <v>9371</v>
      </c>
    </row>
    <row r="9556" spans="5:5" ht="25.5">
      <c r="E9556" s="495">
        <v>9372</v>
      </c>
    </row>
    <row r="9557" spans="5:5" ht="25.5">
      <c r="E9557" s="495">
        <v>9373</v>
      </c>
    </row>
    <row r="9558" spans="5:5" ht="25.5">
      <c r="E9558" s="495">
        <v>9374</v>
      </c>
    </row>
    <row r="9559" spans="5:5" ht="25.5">
      <c r="E9559" s="495">
        <v>9375</v>
      </c>
    </row>
    <row r="9560" spans="5:5" ht="25.5">
      <c r="E9560" s="495">
        <v>9376</v>
      </c>
    </row>
    <row r="9561" spans="5:5" ht="25.5">
      <c r="E9561" s="495">
        <v>9377</v>
      </c>
    </row>
    <row r="9562" spans="5:5" ht="25.5">
      <c r="E9562" s="495">
        <v>9378</v>
      </c>
    </row>
    <row r="9563" spans="5:5" ht="25.5">
      <c r="E9563" s="495">
        <v>9379</v>
      </c>
    </row>
    <row r="9564" spans="5:5" ht="25.5">
      <c r="E9564" s="495">
        <v>9380</v>
      </c>
    </row>
    <row r="9565" spans="5:5" ht="25.5">
      <c r="E9565" s="495">
        <v>9381</v>
      </c>
    </row>
    <row r="9566" spans="5:5" ht="25.5">
      <c r="E9566" s="495">
        <v>9382</v>
      </c>
    </row>
    <row r="9567" spans="5:5" ht="25.5">
      <c r="E9567" s="495">
        <v>9383</v>
      </c>
    </row>
    <row r="9568" spans="5:5" ht="25.5">
      <c r="E9568" s="495">
        <v>9384</v>
      </c>
    </row>
    <row r="9569" spans="5:5" ht="25.5">
      <c r="E9569" s="495">
        <v>9385</v>
      </c>
    </row>
    <row r="9570" spans="5:5" ht="25.5">
      <c r="E9570" s="495">
        <v>9386</v>
      </c>
    </row>
    <row r="9571" spans="5:5" ht="25.5">
      <c r="E9571" s="495">
        <v>9387</v>
      </c>
    </row>
    <row r="9572" spans="5:5" ht="25.5">
      <c r="E9572" s="495">
        <v>9388</v>
      </c>
    </row>
    <row r="9573" spans="5:5" ht="25.5">
      <c r="E9573" s="495">
        <v>9389</v>
      </c>
    </row>
    <row r="9574" spans="5:5" ht="25.5">
      <c r="E9574" s="495">
        <v>9390</v>
      </c>
    </row>
    <row r="9575" spans="5:5" ht="25.5">
      <c r="E9575" s="495">
        <v>9391</v>
      </c>
    </row>
    <row r="9576" spans="5:5" ht="25.5">
      <c r="E9576" s="495">
        <v>9392</v>
      </c>
    </row>
    <row r="9577" spans="5:5" ht="25.5">
      <c r="E9577" s="495">
        <v>9393</v>
      </c>
    </row>
    <row r="9578" spans="5:5" ht="25.5">
      <c r="E9578" s="495">
        <v>9394</v>
      </c>
    </row>
    <row r="9579" spans="5:5" ht="25.5">
      <c r="E9579" s="495">
        <v>9395</v>
      </c>
    </row>
    <row r="9580" spans="5:5" ht="25.5">
      <c r="E9580" s="495">
        <v>9396</v>
      </c>
    </row>
    <row r="9581" spans="5:5" ht="25.5">
      <c r="E9581" s="495">
        <v>9397</v>
      </c>
    </row>
    <row r="9582" spans="5:5" ht="25.5">
      <c r="E9582" s="495">
        <v>9398</v>
      </c>
    </row>
    <row r="9583" spans="5:5" ht="25.5">
      <c r="E9583" s="495">
        <v>9399</v>
      </c>
    </row>
    <row r="9584" spans="5:5" ht="25.5">
      <c r="E9584" s="495">
        <v>9400</v>
      </c>
    </row>
    <row r="9585" spans="5:5" ht="25.5">
      <c r="E9585" s="495">
        <v>9401</v>
      </c>
    </row>
    <row r="9586" spans="5:5" ht="25.5">
      <c r="E9586" s="495">
        <v>9402</v>
      </c>
    </row>
    <row r="9587" spans="5:5" ht="25.5">
      <c r="E9587" s="495">
        <v>9403</v>
      </c>
    </row>
    <row r="9588" spans="5:5" ht="25.5">
      <c r="E9588" s="495">
        <v>9404</v>
      </c>
    </row>
    <row r="9589" spans="5:5" ht="25.5">
      <c r="E9589" s="495">
        <v>9405</v>
      </c>
    </row>
    <row r="9590" spans="5:5" ht="25.5">
      <c r="E9590" s="495">
        <v>9406</v>
      </c>
    </row>
    <row r="9591" spans="5:5" ht="25.5">
      <c r="E9591" s="495">
        <v>9407</v>
      </c>
    </row>
    <row r="9592" spans="5:5" ht="25.5">
      <c r="E9592" s="495">
        <v>9408</v>
      </c>
    </row>
    <row r="9593" spans="5:5" ht="25.5">
      <c r="E9593" s="495">
        <v>9409</v>
      </c>
    </row>
    <row r="9594" spans="5:5" ht="25.5">
      <c r="E9594" s="495">
        <v>9410</v>
      </c>
    </row>
    <row r="9595" spans="5:5" ht="25.5">
      <c r="E9595" s="495">
        <v>9411</v>
      </c>
    </row>
    <row r="9596" spans="5:5" ht="25.5">
      <c r="E9596" s="495">
        <v>9412</v>
      </c>
    </row>
    <row r="9597" spans="5:5" ht="25.5">
      <c r="E9597" s="495">
        <v>9413</v>
      </c>
    </row>
    <row r="9598" spans="5:5" ht="25.5">
      <c r="E9598" s="495">
        <v>9414</v>
      </c>
    </row>
    <row r="9599" spans="5:5" ht="25.5">
      <c r="E9599" s="495">
        <v>9415</v>
      </c>
    </row>
    <row r="9600" spans="5:5" ht="25.5">
      <c r="E9600" s="495">
        <v>9416</v>
      </c>
    </row>
    <row r="9601" spans="5:5" ht="25.5">
      <c r="E9601" s="495">
        <v>9417</v>
      </c>
    </row>
    <row r="9602" spans="5:5" ht="25.5">
      <c r="E9602" s="495">
        <v>9418</v>
      </c>
    </row>
    <row r="9603" spans="5:5" ht="25.5">
      <c r="E9603" s="495">
        <v>9419</v>
      </c>
    </row>
    <row r="9604" spans="5:5" ht="25.5">
      <c r="E9604" s="495">
        <v>9420</v>
      </c>
    </row>
    <row r="9605" spans="5:5" ht="25.5">
      <c r="E9605" s="495">
        <v>9421</v>
      </c>
    </row>
    <row r="9606" spans="5:5" ht="25.5">
      <c r="E9606" s="495">
        <v>9422</v>
      </c>
    </row>
    <row r="9607" spans="5:5" ht="25.5">
      <c r="E9607" s="495">
        <v>9423</v>
      </c>
    </row>
    <row r="9608" spans="5:5" ht="25.5">
      <c r="E9608" s="495">
        <v>9424</v>
      </c>
    </row>
    <row r="9609" spans="5:5" ht="25.5">
      <c r="E9609" s="495">
        <v>9425</v>
      </c>
    </row>
    <row r="9610" spans="5:5" ht="25.5">
      <c r="E9610" s="495">
        <v>9426</v>
      </c>
    </row>
    <row r="9611" spans="5:5" ht="25.5">
      <c r="E9611" s="495">
        <v>9427</v>
      </c>
    </row>
    <row r="9612" spans="5:5" ht="25.5">
      <c r="E9612" s="495">
        <v>9428</v>
      </c>
    </row>
    <row r="9613" spans="5:5" ht="25.5">
      <c r="E9613" s="495">
        <v>9429</v>
      </c>
    </row>
    <row r="9614" spans="5:5" ht="25.5">
      <c r="E9614" s="495">
        <v>9430</v>
      </c>
    </row>
    <row r="9615" spans="5:5" ht="25.5">
      <c r="E9615" s="495">
        <v>9431</v>
      </c>
    </row>
    <row r="9616" spans="5:5" ht="25.5">
      <c r="E9616" s="495">
        <v>9432</v>
      </c>
    </row>
    <row r="9617" spans="5:5" ht="25.5">
      <c r="E9617" s="495">
        <v>9433</v>
      </c>
    </row>
    <row r="9618" spans="5:5" ht="25.5">
      <c r="E9618" s="495">
        <v>9434</v>
      </c>
    </row>
    <row r="9619" spans="5:5" ht="25.5">
      <c r="E9619" s="495">
        <v>9435</v>
      </c>
    </row>
    <row r="9620" spans="5:5" ht="25.5">
      <c r="E9620" s="495">
        <v>9436</v>
      </c>
    </row>
    <row r="9621" spans="5:5" ht="25.5">
      <c r="E9621" s="495">
        <v>9437</v>
      </c>
    </row>
    <row r="9622" spans="5:5" ht="25.5">
      <c r="E9622" s="495">
        <v>9438</v>
      </c>
    </row>
    <row r="9623" spans="5:5" ht="25.5">
      <c r="E9623" s="495">
        <v>9439</v>
      </c>
    </row>
    <row r="9624" spans="5:5" ht="25.5">
      <c r="E9624" s="495">
        <v>9440</v>
      </c>
    </row>
    <row r="9625" spans="5:5" ht="25.5">
      <c r="E9625" s="495">
        <v>9441</v>
      </c>
    </row>
    <row r="9626" spans="5:5" ht="25.5">
      <c r="E9626" s="495">
        <v>9442</v>
      </c>
    </row>
    <row r="9627" spans="5:5" ht="25.5">
      <c r="E9627" s="495">
        <v>9443</v>
      </c>
    </row>
    <row r="9628" spans="5:5" ht="25.5">
      <c r="E9628" s="495">
        <v>9444</v>
      </c>
    </row>
    <row r="9629" spans="5:5" ht="25.5">
      <c r="E9629" s="495">
        <v>9445</v>
      </c>
    </row>
    <row r="9630" spans="5:5" ht="25.5">
      <c r="E9630" s="495">
        <v>9446</v>
      </c>
    </row>
    <row r="9631" spans="5:5" ht="25.5">
      <c r="E9631" s="495">
        <v>9447</v>
      </c>
    </row>
    <row r="9632" spans="5:5" ht="25.5">
      <c r="E9632" s="495">
        <v>9448</v>
      </c>
    </row>
    <row r="9633" spans="5:5" ht="25.5">
      <c r="E9633" s="495">
        <v>9449</v>
      </c>
    </row>
    <row r="9634" spans="5:5" ht="25.5">
      <c r="E9634" s="495">
        <v>9450</v>
      </c>
    </row>
    <row r="9635" spans="5:5" ht="25.5">
      <c r="E9635" s="495">
        <v>9451</v>
      </c>
    </row>
    <row r="9636" spans="5:5" ht="25.5">
      <c r="E9636" s="495">
        <v>9452</v>
      </c>
    </row>
    <row r="9637" spans="5:5" ht="25.5">
      <c r="E9637" s="495">
        <v>9453</v>
      </c>
    </row>
    <row r="9638" spans="5:5" ht="25.5">
      <c r="E9638" s="495">
        <v>9454</v>
      </c>
    </row>
    <row r="9639" spans="5:5" ht="25.5">
      <c r="E9639" s="495">
        <v>9455</v>
      </c>
    </row>
    <row r="9640" spans="5:5" ht="25.5">
      <c r="E9640" s="495">
        <v>9456</v>
      </c>
    </row>
    <row r="9641" spans="5:5" ht="25.5">
      <c r="E9641" s="495">
        <v>9457</v>
      </c>
    </row>
    <row r="9642" spans="5:5" ht="25.5">
      <c r="E9642" s="495">
        <v>9458</v>
      </c>
    </row>
    <row r="9643" spans="5:5" ht="25.5">
      <c r="E9643" s="495">
        <v>9459</v>
      </c>
    </row>
    <row r="9644" spans="5:5" ht="25.5">
      <c r="E9644" s="495">
        <v>9460</v>
      </c>
    </row>
    <row r="9645" spans="5:5" ht="25.5">
      <c r="E9645" s="495">
        <v>9461</v>
      </c>
    </row>
    <row r="9646" spans="5:5" ht="25.5">
      <c r="E9646" s="495">
        <v>9462</v>
      </c>
    </row>
    <row r="9647" spans="5:5" ht="25.5">
      <c r="E9647" s="495">
        <v>9463</v>
      </c>
    </row>
    <row r="9648" spans="5:5" ht="25.5">
      <c r="E9648" s="495">
        <v>9464</v>
      </c>
    </row>
    <row r="9649" spans="5:5" ht="25.5">
      <c r="E9649" s="495">
        <v>9465</v>
      </c>
    </row>
    <row r="9650" spans="5:5" ht="25.5">
      <c r="E9650" s="495">
        <v>9466</v>
      </c>
    </row>
    <row r="9651" spans="5:5" ht="25.5">
      <c r="E9651" s="495">
        <v>9467</v>
      </c>
    </row>
    <row r="9652" spans="5:5" ht="25.5">
      <c r="E9652" s="495">
        <v>9468</v>
      </c>
    </row>
    <row r="9653" spans="5:5" ht="25.5">
      <c r="E9653" s="495">
        <v>9469</v>
      </c>
    </row>
    <row r="9654" spans="5:5" ht="25.5">
      <c r="E9654" s="495">
        <v>9470</v>
      </c>
    </row>
    <row r="9655" spans="5:5" ht="25.5">
      <c r="E9655" s="495">
        <v>9471</v>
      </c>
    </row>
    <row r="9656" spans="5:5" ht="25.5">
      <c r="E9656" s="495">
        <v>9472</v>
      </c>
    </row>
    <row r="9657" spans="5:5" ht="25.5">
      <c r="E9657" s="495">
        <v>9473</v>
      </c>
    </row>
    <row r="9658" spans="5:5" ht="25.5">
      <c r="E9658" s="495">
        <v>9474</v>
      </c>
    </row>
    <row r="9659" spans="5:5" ht="25.5">
      <c r="E9659" s="495">
        <v>9475</v>
      </c>
    </row>
    <row r="9660" spans="5:5" ht="25.5">
      <c r="E9660" s="495">
        <v>9476</v>
      </c>
    </row>
    <row r="9661" spans="5:5" ht="25.5">
      <c r="E9661" s="495">
        <v>9477</v>
      </c>
    </row>
    <row r="9662" spans="5:5" ht="25.5">
      <c r="E9662" s="495">
        <v>9478</v>
      </c>
    </row>
    <row r="9663" spans="5:5" ht="25.5">
      <c r="E9663" s="495">
        <v>9479</v>
      </c>
    </row>
    <row r="9664" spans="5:5" ht="25.5">
      <c r="E9664" s="495">
        <v>9480</v>
      </c>
    </row>
    <row r="9665" spans="5:5" ht="25.5">
      <c r="E9665" s="495">
        <v>9481</v>
      </c>
    </row>
    <row r="9666" spans="5:5" ht="25.5">
      <c r="E9666" s="495">
        <v>9482</v>
      </c>
    </row>
    <row r="9667" spans="5:5" ht="25.5">
      <c r="E9667" s="495">
        <v>9483</v>
      </c>
    </row>
    <row r="9668" spans="5:5" ht="25.5">
      <c r="E9668" s="495">
        <v>9484</v>
      </c>
    </row>
    <row r="9669" spans="5:5" ht="25.5">
      <c r="E9669" s="495">
        <v>9485</v>
      </c>
    </row>
    <row r="9670" spans="5:5" ht="25.5">
      <c r="E9670" s="495">
        <v>9486</v>
      </c>
    </row>
    <row r="9671" spans="5:5" ht="25.5">
      <c r="E9671" s="495">
        <v>9487</v>
      </c>
    </row>
    <row r="9672" spans="5:5" ht="25.5">
      <c r="E9672" s="495">
        <v>9488</v>
      </c>
    </row>
    <row r="9673" spans="5:5" ht="25.5">
      <c r="E9673" s="495">
        <v>9489</v>
      </c>
    </row>
    <row r="9674" spans="5:5" ht="25.5">
      <c r="E9674" s="495">
        <v>9490</v>
      </c>
    </row>
    <row r="9675" spans="5:5" ht="25.5">
      <c r="E9675" s="495">
        <v>9491</v>
      </c>
    </row>
    <row r="9676" spans="5:5" ht="25.5">
      <c r="E9676" s="495">
        <v>9492</v>
      </c>
    </row>
    <row r="9677" spans="5:5" ht="25.5">
      <c r="E9677" s="495">
        <v>9493</v>
      </c>
    </row>
    <row r="9678" spans="5:5" ht="25.5">
      <c r="E9678" s="495">
        <v>9494</v>
      </c>
    </row>
    <row r="9679" spans="5:5" ht="25.5">
      <c r="E9679" s="495">
        <v>9495</v>
      </c>
    </row>
    <row r="9680" spans="5:5" ht="25.5">
      <c r="E9680" s="495">
        <v>9496</v>
      </c>
    </row>
    <row r="9681" spans="5:5" ht="25.5">
      <c r="E9681" s="495">
        <v>9497</v>
      </c>
    </row>
    <row r="9682" spans="5:5" ht="25.5">
      <c r="E9682" s="495">
        <v>9498</v>
      </c>
    </row>
    <row r="9683" spans="5:5" ht="25.5">
      <c r="E9683" s="495">
        <v>9499</v>
      </c>
    </row>
    <row r="9684" spans="5:5" ht="25.5">
      <c r="E9684" s="495">
        <v>9500</v>
      </c>
    </row>
    <row r="9685" spans="5:5" ht="25.5">
      <c r="E9685" s="495">
        <v>9501</v>
      </c>
    </row>
    <row r="9686" spans="5:5" ht="25.5">
      <c r="E9686" s="495">
        <v>9502</v>
      </c>
    </row>
    <row r="9687" spans="5:5" ht="25.5">
      <c r="E9687" s="495">
        <v>9503</v>
      </c>
    </row>
    <row r="9688" spans="5:5" ht="25.5">
      <c r="E9688" s="495">
        <v>9504</v>
      </c>
    </row>
    <row r="9689" spans="5:5" ht="25.5">
      <c r="E9689" s="495">
        <v>9505</v>
      </c>
    </row>
    <row r="9690" spans="5:5" ht="25.5">
      <c r="E9690" s="495">
        <v>9506</v>
      </c>
    </row>
    <row r="9691" spans="5:5" ht="25.5">
      <c r="E9691" s="495">
        <v>9507</v>
      </c>
    </row>
    <row r="9692" spans="5:5" ht="25.5">
      <c r="E9692" s="495">
        <v>9508</v>
      </c>
    </row>
    <row r="9693" spans="5:5" ht="25.5">
      <c r="E9693" s="495">
        <v>9509</v>
      </c>
    </row>
    <row r="9694" spans="5:5" ht="25.5">
      <c r="E9694" s="495">
        <v>9510</v>
      </c>
    </row>
    <row r="9695" spans="5:5" ht="25.5">
      <c r="E9695" s="495">
        <v>9511</v>
      </c>
    </row>
    <row r="9696" spans="5:5" ht="25.5">
      <c r="E9696" s="495">
        <v>9512</v>
      </c>
    </row>
    <row r="9697" spans="5:5" ht="25.5">
      <c r="E9697" s="495">
        <v>9513</v>
      </c>
    </row>
    <row r="9698" spans="5:5" ht="25.5">
      <c r="E9698" s="495">
        <v>9514</v>
      </c>
    </row>
    <row r="9699" spans="5:5" ht="25.5">
      <c r="E9699" s="495">
        <v>9515</v>
      </c>
    </row>
    <row r="9700" spans="5:5" ht="25.5">
      <c r="E9700" s="495">
        <v>9516</v>
      </c>
    </row>
    <row r="9701" spans="5:5" ht="25.5">
      <c r="E9701" s="495">
        <v>9517</v>
      </c>
    </row>
    <row r="9702" spans="5:5" ht="25.5">
      <c r="E9702" s="495">
        <v>9518</v>
      </c>
    </row>
    <row r="9703" spans="5:5" ht="25.5">
      <c r="E9703" s="495">
        <v>9519</v>
      </c>
    </row>
    <row r="9704" spans="5:5" ht="25.5">
      <c r="E9704" s="495">
        <v>9520</v>
      </c>
    </row>
    <row r="9705" spans="5:5" ht="25.5">
      <c r="E9705" s="495">
        <v>9521</v>
      </c>
    </row>
    <row r="9706" spans="5:5" ht="25.5">
      <c r="E9706" s="495">
        <v>9522</v>
      </c>
    </row>
    <row r="9707" spans="5:5" ht="25.5">
      <c r="E9707" s="495">
        <v>9523</v>
      </c>
    </row>
    <row r="9708" spans="5:5" ht="25.5">
      <c r="E9708" s="495">
        <v>9524</v>
      </c>
    </row>
    <row r="9709" spans="5:5" ht="25.5">
      <c r="E9709" s="495">
        <v>9525</v>
      </c>
    </row>
    <row r="9710" spans="5:5" ht="25.5">
      <c r="E9710" s="495">
        <v>9526</v>
      </c>
    </row>
    <row r="9711" spans="5:5" ht="25.5">
      <c r="E9711" s="495">
        <v>9527</v>
      </c>
    </row>
    <row r="9712" spans="5:5" ht="25.5">
      <c r="E9712" s="495">
        <v>9528</v>
      </c>
    </row>
    <row r="9713" spans="5:5" ht="25.5">
      <c r="E9713" s="495">
        <v>9529</v>
      </c>
    </row>
    <row r="9714" spans="5:5" ht="25.5">
      <c r="E9714" s="495">
        <v>9530</v>
      </c>
    </row>
    <row r="9715" spans="5:5" ht="25.5">
      <c r="E9715" s="495">
        <v>9531</v>
      </c>
    </row>
    <row r="9716" spans="5:5" ht="25.5">
      <c r="E9716" s="495">
        <v>9532</v>
      </c>
    </row>
    <row r="9717" spans="5:5" ht="25.5">
      <c r="E9717" s="495">
        <v>9533</v>
      </c>
    </row>
    <row r="9718" spans="5:5" ht="25.5">
      <c r="E9718" s="495">
        <v>9534</v>
      </c>
    </row>
    <row r="9719" spans="5:5" ht="25.5">
      <c r="E9719" s="495">
        <v>9535</v>
      </c>
    </row>
    <row r="9720" spans="5:5" ht="25.5">
      <c r="E9720" s="495">
        <v>9536</v>
      </c>
    </row>
    <row r="9721" spans="5:5" ht="25.5">
      <c r="E9721" s="495">
        <v>9537</v>
      </c>
    </row>
    <row r="9722" spans="5:5" ht="25.5">
      <c r="E9722" s="495">
        <v>9538</v>
      </c>
    </row>
    <row r="9723" spans="5:5" ht="25.5">
      <c r="E9723" s="495">
        <v>9539</v>
      </c>
    </row>
    <row r="9724" spans="5:5" ht="25.5">
      <c r="E9724" s="495">
        <v>9540</v>
      </c>
    </row>
    <row r="9725" spans="5:5" ht="25.5">
      <c r="E9725" s="495">
        <v>9541</v>
      </c>
    </row>
    <row r="9726" spans="5:5" ht="25.5">
      <c r="E9726" s="495">
        <v>9542</v>
      </c>
    </row>
    <row r="9727" spans="5:5" ht="25.5">
      <c r="E9727" s="495">
        <v>9543</v>
      </c>
    </row>
    <row r="9728" spans="5:5" ht="25.5">
      <c r="E9728" s="495">
        <v>9544</v>
      </c>
    </row>
    <row r="9729" spans="5:5" ht="25.5">
      <c r="E9729" s="495">
        <v>9545</v>
      </c>
    </row>
    <row r="9730" spans="5:5" ht="25.5">
      <c r="E9730" s="495">
        <v>9546</v>
      </c>
    </row>
    <row r="9731" spans="5:5" ht="25.5">
      <c r="E9731" s="495">
        <v>9547</v>
      </c>
    </row>
    <row r="9732" spans="5:5" ht="25.5">
      <c r="E9732" s="495">
        <v>9548</v>
      </c>
    </row>
    <row r="9733" spans="5:5" ht="25.5">
      <c r="E9733" s="495">
        <v>9549</v>
      </c>
    </row>
    <row r="9734" spans="5:5" ht="25.5">
      <c r="E9734" s="495">
        <v>9550</v>
      </c>
    </row>
    <row r="9735" spans="5:5" ht="25.5">
      <c r="E9735" s="495">
        <v>9551</v>
      </c>
    </row>
    <row r="9736" spans="5:5" ht="25.5">
      <c r="E9736" s="495">
        <v>9552</v>
      </c>
    </row>
    <row r="9737" spans="5:5" ht="25.5">
      <c r="E9737" s="495">
        <v>9553</v>
      </c>
    </row>
    <row r="9738" spans="5:5" ht="25.5">
      <c r="E9738" s="495">
        <v>9554</v>
      </c>
    </row>
    <row r="9739" spans="5:5" ht="25.5">
      <c r="E9739" s="495">
        <v>9555</v>
      </c>
    </row>
    <row r="9740" spans="5:5" ht="25.5">
      <c r="E9740" s="495">
        <v>9556</v>
      </c>
    </row>
    <row r="9741" spans="5:5" ht="25.5">
      <c r="E9741" s="495">
        <v>9557</v>
      </c>
    </row>
    <row r="9742" spans="5:5" ht="25.5">
      <c r="E9742" s="495">
        <v>9558</v>
      </c>
    </row>
    <row r="9743" spans="5:5" ht="25.5">
      <c r="E9743" s="495">
        <v>9559</v>
      </c>
    </row>
    <row r="9744" spans="5:5" ht="25.5">
      <c r="E9744" s="495">
        <v>9560</v>
      </c>
    </row>
    <row r="9745" spans="5:5" ht="25.5">
      <c r="E9745" s="495">
        <v>9561</v>
      </c>
    </row>
    <row r="9746" spans="5:5" ht="25.5">
      <c r="E9746" s="495">
        <v>9562</v>
      </c>
    </row>
    <row r="9747" spans="5:5" ht="25.5">
      <c r="E9747" s="495">
        <v>9563</v>
      </c>
    </row>
    <row r="9748" spans="5:5" ht="25.5">
      <c r="E9748" s="495">
        <v>9564</v>
      </c>
    </row>
    <row r="9749" spans="5:5" ht="25.5">
      <c r="E9749" s="495">
        <v>9565</v>
      </c>
    </row>
    <row r="9750" spans="5:5" ht="25.5">
      <c r="E9750" s="495">
        <v>9566</v>
      </c>
    </row>
    <row r="9751" spans="5:5" ht="25.5">
      <c r="E9751" s="495">
        <v>9567</v>
      </c>
    </row>
    <row r="9752" spans="5:5" ht="25.5">
      <c r="E9752" s="495">
        <v>9568</v>
      </c>
    </row>
    <row r="9753" spans="5:5" ht="25.5">
      <c r="E9753" s="495">
        <v>9569</v>
      </c>
    </row>
    <row r="9754" spans="5:5" ht="25.5">
      <c r="E9754" s="495">
        <v>9570</v>
      </c>
    </row>
    <row r="9755" spans="5:5" ht="25.5">
      <c r="E9755" s="495">
        <v>9571</v>
      </c>
    </row>
    <row r="9756" spans="5:5" ht="25.5">
      <c r="E9756" s="495">
        <v>9572</v>
      </c>
    </row>
    <row r="9757" spans="5:5" ht="25.5">
      <c r="E9757" s="495">
        <v>9573</v>
      </c>
    </row>
    <row r="9758" spans="5:5" ht="25.5">
      <c r="E9758" s="495">
        <v>9574</v>
      </c>
    </row>
    <row r="9759" spans="5:5" ht="25.5">
      <c r="E9759" s="495">
        <v>9575</v>
      </c>
    </row>
    <row r="9760" spans="5:5" ht="25.5">
      <c r="E9760" s="495">
        <v>9576</v>
      </c>
    </row>
    <row r="9761" spans="5:5" ht="25.5">
      <c r="E9761" s="495">
        <v>9577</v>
      </c>
    </row>
    <row r="9762" spans="5:5" ht="25.5">
      <c r="E9762" s="495">
        <v>9578</v>
      </c>
    </row>
    <row r="9763" spans="5:5" ht="25.5">
      <c r="E9763" s="495">
        <v>9579</v>
      </c>
    </row>
    <row r="9764" spans="5:5" ht="25.5">
      <c r="E9764" s="495">
        <v>9580</v>
      </c>
    </row>
    <row r="9765" spans="5:5" ht="25.5">
      <c r="E9765" s="495">
        <v>9581</v>
      </c>
    </row>
    <row r="9766" spans="5:5" ht="25.5">
      <c r="E9766" s="495">
        <v>9582</v>
      </c>
    </row>
    <row r="9767" spans="5:5" ht="25.5">
      <c r="E9767" s="495">
        <v>9583</v>
      </c>
    </row>
    <row r="9768" spans="5:5" ht="25.5">
      <c r="E9768" s="495">
        <v>9584</v>
      </c>
    </row>
    <row r="9769" spans="5:5" ht="25.5">
      <c r="E9769" s="495">
        <v>9585</v>
      </c>
    </row>
    <row r="9770" spans="5:5" ht="25.5">
      <c r="E9770" s="495">
        <v>9586</v>
      </c>
    </row>
    <row r="9771" spans="5:5" ht="25.5">
      <c r="E9771" s="495">
        <v>9587</v>
      </c>
    </row>
    <row r="9772" spans="5:5" ht="25.5">
      <c r="E9772" s="495">
        <v>9588</v>
      </c>
    </row>
    <row r="9773" spans="5:5" ht="25.5">
      <c r="E9773" s="495">
        <v>9589</v>
      </c>
    </row>
    <row r="9774" spans="5:5" ht="25.5">
      <c r="E9774" s="495">
        <v>9590</v>
      </c>
    </row>
    <row r="9775" spans="5:5" ht="25.5">
      <c r="E9775" s="495">
        <v>9591</v>
      </c>
    </row>
    <row r="9776" spans="5:5" ht="25.5">
      <c r="E9776" s="495">
        <v>9592</v>
      </c>
    </row>
    <row r="9777" spans="5:5" ht="25.5">
      <c r="E9777" s="495">
        <v>9593</v>
      </c>
    </row>
    <row r="9778" spans="5:5" ht="25.5">
      <c r="E9778" s="495">
        <v>9594</v>
      </c>
    </row>
    <row r="9779" spans="5:5" ht="25.5">
      <c r="E9779" s="495">
        <v>9595</v>
      </c>
    </row>
    <row r="9780" spans="5:5" ht="25.5">
      <c r="E9780" s="495">
        <v>9596</v>
      </c>
    </row>
    <row r="9781" spans="5:5" ht="25.5">
      <c r="E9781" s="495">
        <v>9597</v>
      </c>
    </row>
    <row r="9782" spans="5:5" ht="25.5">
      <c r="E9782" s="495">
        <v>9598</v>
      </c>
    </row>
    <row r="9783" spans="5:5" ht="25.5">
      <c r="E9783" s="495">
        <v>9599</v>
      </c>
    </row>
    <row r="9784" spans="5:5" ht="25.5">
      <c r="E9784" s="495">
        <v>9600</v>
      </c>
    </row>
    <row r="9785" spans="5:5" ht="25.5">
      <c r="E9785" s="495">
        <v>9601</v>
      </c>
    </row>
    <row r="9786" spans="5:5" ht="25.5">
      <c r="E9786" s="495">
        <v>9602</v>
      </c>
    </row>
    <row r="9787" spans="5:5" ht="25.5">
      <c r="E9787" s="495">
        <v>9603</v>
      </c>
    </row>
    <row r="9788" spans="5:5" ht="25.5">
      <c r="E9788" s="495">
        <v>9604</v>
      </c>
    </row>
    <row r="9789" spans="5:5" ht="25.5">
      <c r="E9789" s="495">
        <v>9605</v>
      </c>
    </row>
    <row r="9790" spans="5:5" ht="25.5">
      <c r="E9790" s="495">
        <v>9606</v>
      </c>
    </row>
    <row r="9791" spans="5:5" ht="25.5">
      <c r="E9791" s="495">
        <v>9607</v>
      </c>
    </row>
    <row r="9792" spans="5:5" ht="25.5">
      <c r="E9792" s="495">
        <v>9608</v>
      </c>
    </row>
    <row r="9793" spans="5:5" ht="25.5">
      <c r="E9793" s="495">
        <v>9609</v>
      </c>
    </row>
    <row r="9794" spans="5:5" ht="25.5">
      <c r="E9794" s="495">
        <v>9610</v>
      </c>
    </row>
    <row r="9795" spans="5:5" ht="25.5">
      <c r="E9795" s="495">
        <v>9611</v>
      </c>
    </row>
    <row r="9796" spans="5:5" ht="25.5">
      <c r="E9796" s="495">
        <v>9612</v>
      </c>
    </row>
    <row r="9797" spans="5:5" ht="25.5">
      <c r="E9797" s="495">
        <v>9613</v>
      </c>
    </row>
    <row r="9798" spans="5:5" ht="25.5">
      <c r="E9798" s="495">
        <v>9614</v>
      </c>
    </row>
    <row r="9799" spans="5:5" ht="25.5">
      <c r="E9799" s="495">
        <v>9615</v>
      </c>
    </row>
    <row r="9800" spans="5:5" ht="25.5">
      <c r="E9800" s="495">
        <v>9616</v>
      </c>
    </row>
    <row r="9801" spans="5:5" ht="25.5">
      <c r="E9801" s="495">
        <v>9617</v>
      </c>
    </row>
    <row r="9802" spans="5:5" ht="25.5">
      <c r="E9802" s="495">
        <v>9618</v>
      </c>
    </row>
    <row r="9803" spans="5:5" ht="25.5">
      <c r="E9803" s="495">
        <v>9619</v>
      </c>
    </row>
    <row r="9804" spans="5:5" ht="25.5">
      <c r="E9804" s="495">
        <v>9620</v>
      </c>
    </row>
    <row r="9805" spans="5:5" ht="25.5">
      <c r="E9805" s="495">
        <v>9621</v>
      </c>
    </row>
    <row r="9806" spans="5:5" ht="25.5">
      <c r="E9806" s="495">
        <v>9622</v>
      </c>
    </row>
    <row r="9807" spans="5:5" ht="25.5">
      <c r="E9807" s="495">
        <v>9623</v>
      </c>
    </row>
    <row r="9808" spans="5:5" ht="25.5">
      <c r="E9808" s="495">
        <v>9624</v>
      </c>
    </row>
    <row r="9809" spans="5:5" ht="25.5">
      <c r="E9809" s="495">
        <v>9625</v>
      </c>
    </row>
    <row r="9810" spans="5:5" ht="25.5">
      <c r="E9810" s="495">
        <v>9626</v>
      </c>
    </row>
    <row r="9811" spans="5:5" ht="25.5">
      <c r="E9811" s="495">
        <v>9627</v>
      </c>
    </row>
    <row r="9812" spans="5:5" ht="25.5">
      <c r="E9812" s="495">
        <v>9628</v>
      </c>
    </row>
    <row r="9813" spans="5:5" ht="25.5">
      <c r="E9813" s="495">
        <v>9629</v>
      </c>
    </row>
    <row r="9814" spans="5:5" ht="25.5">
      <c r="E9814" s="495">
        <v>9630</v>
      </c>
    </row>
    <row r="9815" spans="5:5" ht="25.5">
      <c r="E9815" s="495">
        <v>9631</v>
      </c>
    </row>
    <row r="9816" spans="5:5" ht="25.5">
      <c r="E9816" s="495">
        <v>9632</v>
      </c>
    </row>
    <row r="9817" spans="5:5" ht="25.5">
      <c r="E9817" s="495">
        <v>9633</v>
      </c>
    </row>
    <row r="9818" spans="5:5" ht="25.5">
      <c r="E9818" s="495">
        <v>9634</v>
      </c>
    </row>
    <row r="9819" spans="5:5" ht="25.5">
      <c r="E9819" s="495">
        <v>9635</v>
      </c>
    </row>
    <row r="9820" spans="5:5" ht="25.5">
      <c r="E9820" s="495">
        <v>9636</v>
      </c>
    </row>
    <row r="9821" spans="5:5" ht="25.5">
      <c r="E9821" s="495">
        <v>9637</v>
      </c>
    </row>
    <row r="9822" spans="5:5" ht="25.5">
      <c r="E9822" s="495">
        <v>9638</v>
      </c>
    </row>
    <row r="9823" spans="5:5" ht="25.5">
      <c r="E9823" s="495">
        <v>9639</v>
      </c>
    </row>
    <row r="9824" spans="5:5" ht="25.5">
      <c r="E9824" s="495">
        <v>9640</v>
      </c>
    </row>
    <row r="9825" spans="5:5" ht="25.5">
      <c r="E9825" s="495">
        <v>9641</v>
      </c>
    </row>
    <row r="9826" spans="5:5" ht="25.5">
      <c r="E9826" s="495">
        <v>9642</v>
      </c>
    </row>
    <row r="9827" spans="5:5" ht="25.5">
      <c r="E9827" s="495">
        <v>9643</v>
      </c>
    </row>
    <row r="9828" spans="5:5" ht="25.5">
      <c r="E9828" s="495">
        <v>9644</v>
      </c>
    </row>
    <row r="9829" spans="5:5" ht="25.5">
      <c r="E9829" s="495">
        <v>9645</v>
      </c>
    </row>
    <row r="9830" spans="5:5" ht="25.5">
      <c r="E9830" s="495">
        <v>9646</v>
      </c>
    </row>
    <row r="9831" spans="5:5" ht="25.5">
      <c r="E9831" s="495">
        <v>9647</v>
      </c>
    </row>
    <row r="9832" spans="5:5" ht="25.5">
      <c r="E9832" s="495">
        <v>9648</v>
      </c>
    </row>
    <row r="9833" spans="5:5" ht="25.5">
      <c r="E9833" s="495">
        <v>9649</v>
      </c>
    </row>
    <row r="9834" spans="5:5" ht="25.5">
      <c r="E9834" s="495">
        <v>9650</v>
      </c>
    </row>
    <row r="9835" spans="5:5" ht="25.5">
      <c r="E9835" s="495">
        <v>9651</v>
      </c>
    </row>
    <row r="9836" spans="5:5" ht="25.5">
      <c r="E9836" s="495">
        <v>9652</v>
      </c>
    </row>
    <row r="9837" spans="5:5" ht="25.5">
      <c r="E9837" s="495">
        <v>9653</v>
      </c>
    </row>
    <row r="9838" spans="5:5" ht="25.5">
      <c r="E9838" s="495">
        <v>9654</v>
      </c>
    </row>
    <row r="9839" spans="5:5" ht="25.5">
      <c r="E9839" s="495">
        <v>9655</v>
      </c>
    </row>
    <row r="9840" spans="5:5" ht="25.5">
      <c r="E9840" s="495">
        <v>9656</v>
      </c>
    </row>
    <row r="9841" spans="5:5" ht="25.5">
      <c r="E9841" s="495">
        <v>9657</v>
      </c>
    </row>
    <row r="9842" spans="5:5" ht="25.5">
      <c r="E9842" s="495">
        <v>9658</v>
      </c>
    </row>
    <row r="9843" spans="5:5" ht="25.5">
      <c r="E9843" s="495">
        <v>9659</v>
      </c>
    </row>
    <row r="9844" spans="5:5" ht="25.5">
      <c r="E9844" s="495">
        <v>9660</v>
      </c>
    </row>
    <row r="9845" spans="5:5" ht="25.5">
      <c r="E9845" s="495">
        <v>9661</v>
      </c>
    </row>
    <row r="9846" spans="5:5" ht="25.5">
      <c r="E9846" s="495">
        <v>9662</v>
      </c>
    </row>
    <row r="9847" spans="5:5" ht="25.5">
      <c r="E9847" s="495">
        <v>9663</v>
      </c>
    </row>
    <row r="9848" spans="5:5" ht="25.5">
      <c r="E9848" s="495">
        <v>9664</v>
      </c>
    </row>
    <row r="9849" spans="5:5" ht="25.5">
      <c r="E9849" s="495">
        <v>9665</v>
      </c>
    </row>
    <row r="9850" spans="5:5" ht="25.5">
      <c r="E9850" s="495">
        <v>9666</v>
      </c>
    </row>
    <row r="9851" spans="5:5" ht="25.5">
      <c r="E9851" s="495">
        <v>9667</v>
      </c>
    </row>
    <row r="9852" spans="5:5" ht="25.5">
      <c r="E9852" s="495">
        <v>9668</v>
      </c>
    </row>
    <row r="9853" spans="5:5" ht="25.5">
      <c r="E9853" s="495">
        <v>9669</v>
      </c>
    </row>
    <row r="9854" spans="5:5" ht="25.5">
      <c r="E9854" s="495">
        <v>9670</v>
      </c>
    </row>
    <row r="9855" spans="5:5" ht="25.5">
      <c r="E9855" s="495">
        <v>9671</v>
      </c>
    </row>
    <row r="9856" spans="5:5" ht="25.5">
      <c r="E9856" s="495">
        <v>9672</v>
      </c>
    </row>
    <row r="9857" spans="5:5" ht="25.5">
      <c r="E9857" s="495">
        <v>9673</v>
      </c>
    </row>
    <row r="9858" spans="5:5" ht="25.5">
      <c r="E9858" s="495">
        <v>9674</v>
      </c>
    </row>
    <row r="9859" spans="5:5" ht="25.5">
      <c r="E9859" s="495">
        <v>9675</v>
      </c>
    </row>
    <row r="9860" spans="5:5" ht="25.5">
      <c r="E9860" s="495">
        <v>9676</v>
      </c>
    </row>
    <row r="9861" spans="5:5" ht="25.5">
      <c r="E9861" s="495">
        <v>9677</v>
      </c>
    </row>
    <row r="9862" spans="5:5" ht="25.5">
      <c r="E9862" s="495">
        <v>9678</v>
      </c>
    </row>
    <row r="9863" spans="5:5" ht="25.5">
      <c r="E9863" s="495">
        <v>9679</v>
      </c>
    </row>
    <row r="9864" spans="5:5" ht="25.5">
      <c r="E9864" s="495">
        <v>9680</v>
      </c>
    </row>
    <row r="9865" spans="5:5" ht="25.5">
      <c r="E9865" s="495">
        <v>9681</v>
      </c>
    </row>
    <row r="9866" spans="5:5" ht="25.5">
      <c r="E9866" s="495">
        <v>9682</v>
      </c>
    </row>
    <row r="9867" spans="5:5" ht="25.5">
      <c r="E9867" s="495">
        <v>9683</v>
      </c>
    </row>
    <row r="9868" spans="5:5" ht="25.5">
      <c r="E9868" s="495">
        <v>9684</v>
      </c>
    </row>
    <row r="9869" spans="5:5" ht="25.5">
      <c r="E9869" s="495">
        <v>9685</v>
      </c>
    </row>
    <row r="9870" spans="5:5" ht="25.5">
      <c r="E9870" s="495">
        <v>9686</v>
      </c>
    </row>
    <row r="9871" spans="5:5" ht="25.5">
      <c r="E9871" s="495">
        <v>9687</v>
      </c>
    </row>
    <row r="9872" spans="5:5" ht="25.5">
      <c r="E9872" s="495">
        <v>9688</v>
      </c>
    </row>
    <row r="9873" spans="5:5" ht="25.5">
      <c r="E9873" s="495">
        <v>9689</v>
      </c>
    </row>
    <row r="9874" spans="5:5" ht="25.5">
      <c r="E9874" s="495">
        <v>9690</v>
      </c>
    </row>
    <row r="9875" spans="5:5" ht="25.5">
      <c r="E9875" s="495">
        <v>9691</v>
      </c>
    </row>
    <row r="9876" spans="5:5" ht="25.5">
      <c r="E9876" s="495">
        <v>9692</v>
      </c>
    </row>
    <row r="9877" spans="5:5" ht="25.5">
      <c r="E9877" s="495">
        <v>9693</v>
      </c>
    </row>
    <row r="9878" spans="5:5" ht="25.5">
      <c r="E9878" s="495">
        <v>9694</v>
      </c>
    </row>
    <row r="9879" spans="5:5" ht="25.5">
      <c r="E9879" s="495">
        <v>9695</v>
      </c>
    </row>
    <row r="9880" spans="5:5" ht="25.5">
      <c r="E9880" s="495">
        <v>9696</v>
      </c>
    </row>
    <row r="9881" spans="5:5" ht="25.5">
      <c r="E9881" s="495">
        <v>9697</v>
      </c>
    </row>
    <row r="9882" spans="5:5" ht="25.5">
      <c r="E9882" s="495">
        <v>9698</v>
      </c>
    </row>
    <row r="9883" spans="5:5" ht="25.5">
      <c r="E9883" s="495">
        <v>9699</v>
      </c>
    </row>
    <row r="9884" spans="5:5" ht="25.5">
      <c r="E9884" s="495">
        <v>9700</v>
      </c>
    </row>
    <row r="9885" spans="5:5" ht="25.5">
      <c r="E9885" s="495">
        <v>9701</v>
      </c>
    </row>
    <row r="9886" spans="5:5" ht="25.5">
      <c r="E9886" s="495">
        <v>9702</v>
      </c>
    </row>
    <row r="9887" spans="5:5" ht="25.5">
      <c r="E9887" s="495">
        <v>9703</v>
      </c>
    </row>
    <row r="9888" spans="5:5" ht="25.5">
      <c r="E9888" s="495">
        <v>9704</v>
      </c>
    </row>
    <row r="9889" spans="5:5" ht="25.5">
      <c r="E9889" s="495">
        <v>9705</v>
      </c>
    </row>
    <row r="9890" spans="5:5" ht="25.5">
      <c r="E9890" s="495">
        <v>9706</v>
      </c>
    </row>
    <row r="9891" spans="5:5" ht="25.5">
      <c r="E9891" s="495">
        <v>9707</v>
      </c>
    </row>
    <row r="9892" spans="5:5" ht="25.5">
      <c r="E9892" s="495">
        <v>9708</v>
      </c>
    </row>
    <row r="9893" spans="5:5" ht="25.5">
      <c r="E9893" s="495">
        <v>9709</v>
      </c>
    </row>
    <row r="9894" spans="5:5" ht="25.5">
      <c r="E9894" s="495">
        <v>9710</v>
      </c>
    </row>
    <row r="9895" spans="5:5" ht="25.5">
      <c r="E9895" s="495">
        <v>9711</v>
      </c>
    </row>
    <row r="9896" spans="5:5" ht="25.5">
      <c r="E9896" s="495">
        <v>9712</v>
      </c>
    </row>
    <row r="9897" spans="5:5" ht="25.5">
      <c r="E9897" s="495">
        <v>9713</v>
      </c>
    </row>
    <row r="9898" spans="5:5" ht="25.5">
      <c r="E9898" s="495">
        <v>9714</v>
      </c>
    </row>
    <row r="9899" spans="5:5" ht="25.5">
      <c r="E9899" s="495">
        <v>9715</v>
      </c>
    </row>
    <row r="9900" spans="5:5" ht="25.5">
      <c r="E9900" s="495">
        <v>9716</v>
      </c>
    </row>
    <row r="9901" spans="5:5" ht="25.5">
      <c r="E9901" s="495">
        <v>9717</v>
      </c>
    </row>
    <row r="9902" spans="5:5" ht="25.5">
      <c r="E9902" s="495">
        <v>9718</v>
      </c>
    </row>
    <row r="9903" spans="5:5" ht="25.5">
      <c r="E9903" s="495">
        <v>9719</v>
      </c>
    </row>
    <row r="9904" spans="5:5" ht="25.5">
      <c r="E9904" s="495">
        <v>9720</v>
      </c>
    </row>
    <row r="9905" spans="5:5" ht="25.5">
      <c r="E9905" s="495">
        <v>9721</v>
      </c>
    </row>
    <row r="9906" spans="5:5" ht="25.5">
      <c r="E9906" s="495">
        <v>9722</v>
      </c>
    </row>
    <row r="9907" spans="5:5" ht="25.5">
      <c r="E9907" s="495">
        <v>9723</v>
      </c>
    </row>
    <row r="9908" spans="5:5" ht="25.5">
      <c r="E9908" s="495">
        <v>9724</v>
      </c>
    </row>
    <row r="9909" spans="5:5" ht="25.5">
      <c r="E9909" s="495">
        <v>9725</v>
      </c>
    </row>
    <row r="9910" spans="5:5" ht="25.5">
      <c r="E9910" s="495">
        <v>9726</v>
      </c>
    </row>
    <row r="9911" spans="5:5" ht="25.5">
      <c r="E9911" s="495">
        <v>9727</v>
      </c>
    </row>
    <row r="9912" spans="5:5" ht="25.5">
      <c r="E9912" s="495">
        <v>9728</v>
      </c>
    </row>
    <row r="9913" spans="5:5" ht="25.5">
      <c r="E9913" s="495">
        <v>9729</v>
      </c>
    </row>
    <row r="9914" spans="5:5" ht="25.5">
      <c r="E9914" s="495">
        <v>9730</v>
      </c>
    </row>
    <row r="9915" spans="5:5" ht="25.5">
      <c r="E9915" s="495">
        <v>9731</v>
      </c>
    </row>
    <row r="9916" spans="5:5" ht="25.5">
      <c r="E9916" s="495">
        <v>9732</v>
      </c>
    </row>
    <row r="9917" spans="5:5" ht="25.5">
      <c r="E9917" s="495">
        <v>9733</v>
      </c>
    </row>
    <row r="9918" spans="5:5" ht="25.5">
      <c r="E9918" s="495">
        <v>9734</v>
      </c>
    </row>
    <row r="9919" spans="5:5" ht="25.5">
      <c r="E9919" s="495">
        <v>9735</v>
      </c>
    </row>
    <row r="9920" spans="5:5" ht="25.5">
      <c r="E9920" s="495">
        <v>9736</v>
      </c>
    </row>
    <row r="9921" spans="5:5" ht="25.5">
      <c r="E9921" s="495">
        <v>9737</v>
      </c>
    </row>
    <row r="9922" spans="5:5" ht="25.5">
      <c r="E9922" s="495">
        <v>9738</v>
      </c>
    </row>
    <row r="9923" spans="5:5" ht="25.5">
      <c r="E9923" s="495">
        <v>9739</v>
      </c>
    </row>
    <row r="9924" spans="5:5" ht="25.5">
      <c r="E9924" s="495">
        <v>9740</v>
      </c>
    </row>
    <row r="9925" spans="5:5" ht="25.5">
      <c r="E9925" s="495">
        <v>9741</v>
      </c>
    </row>
    <row r="9926" spans="5:5" ht="25.5">
      <c r="E9926" s="495">
        <v>9742</v>
      </c>
    </row>
    <row r="9927" spans="5:5" ht="25.5">
      <c r="E9927" s="495">
        <v>9743</v>
      </c>
    </row>
    <row r="9928" spans="5:5" ht="25.5">
      <c r="E9928" s="495">
        <v>9744</v>
      </c>
    </row>
    <row r="9929" spans="5:5" ht="25.5">
      <c r="E9929" s="495">
        <v>9745</v>
      </c>
    </row>
    <row r="9930" spans="5:5" ht="25.5">
      <c r="E9930" s="495">
        <v>9746</v>
      </c>
    </row>
    <row r="9931" spans="5:5" ht="25.5">
      <c r="E9931" s="495">
        <v>9747</v>
      </c>
    </row>
    <row r="9932" spans="5:5" ht="25.5">
      <c r="E9932" s="495">
        <v>9748</v>
      </c>
    </row>
    <row r="9933" spans="5:5" ht="25.5">
      <c r="E9933" s="495">
        <v>9749</v>
      </c>
    </row>
    <row r="9934" spans="5:5" ht="25.5">
      <c r="E9934" s="495">
        <v>9750</v>
      </c>
    </row>
    <row r="9935" spans="5:5" ht="25.5">
      <c r="E9935" s="495">
        <v>9751</v>
      </c>
    </row>
    <row r="9936" spans="5:5" ht="25.5">
      <c r="E9936" s="495">
        <v>9752</v>
      </c>
    </row>
    <row r="9937" spans="5:5" ht="25.5">
      <c r="E9937" s="495">
        <v>9753</v>
      </c>
    </row>
    <row r="9938" spans="5:5" ht="25.5">
      <c r="E9938" s="495">
        <v>9754</v>
      </c>
    </row>
    <row r="9939" spans="5:5" ht="25.5">
      <c r="E9939" s="495">
        <v>9755</v>
      </c>
    </row>
    <row r="9940" spans="5:5" ht="25.5">
      <c r="E9940" s="495">
        <v>9756</v>
      </c>
    </row>
    <row r="9941" spans="5:5" ht="25.5">
      <c r="E9941" s="495">
        <v>9757</v>
      </c>
    </row>
    <row r="9942" spans="5:5" ht="25.5">
      <c r="E9942" s="495">
        <v>9758</v>
      </c>
    </row>
    <row r="9943" spans="5:5" ht="25.5">
      <c r="E9943" s="495">
        <v>9759</v>
      </c>
    </row>
    <row r="9944" spans="5:5" ht="25.5">
      <c r="E9944" s="495">
        <v>9760</v>
      </c>
    </row>
    <row r="9945" spans="5:5" ht="25.5">
      <c r="E9945" s="495">
        <v>9761</v>
      </c>
    </row>
    <row r="9946" spans="5:5" ht="25.5">
      <c r="E9946" s="495">
        <v>9762</v>
      </c>
    </row>
    <row r="9947" spans="5:5" ht="25.5">
      <c r="E9947" s="495">
        <v>9763</v>
      </c>
    </row>
    <row r="9948" spans="5:5" ht="25.5">
      <c r="E9948" s="495">
        <v>9764</v>
      </c>
    </row>
    <row r="9949" spans="5:5" ht="25.5">
      <c r="E9949" s="495">
        <v>9765</v>
      </c>
    </row>
    <row r="9950" spans="5:5" ht="25.5">
      <c r="E9950" s="495">
        <v>9766</v>
      </c>
    </row>
    <row r="9951" spans="5:5" ht="25.5">
      <c r="E9951" s="495">
        <v>9767</v>
      </c>
    </row>
    <row r="9952" spans="5:5" ht="25.5">
      <c r="E9952" s="495">
        <v>9768</v>
      </c>
    </row>
    <row r="9953" spans="5:5" ht="25.5">
      <c r="E9953" s="495">
        <v>9769</v>
      </c>
    </row>
    <row r="9954" spans="5:5" ht="25.5">
      <c r="E9954" s="495">
        <v>9770</v>
      </c>
    </row>
    <row r="9955" spans="5:5" ht="25.5">
      <c r="E9955" s="495">
        <v>9771</v>
      </c>
    </row>
    <row r="9956" spans="5:5" ht="25.5">
      <c r="E9956" s="495">
        <v>9772</v>
      </c>
    </row>
    <row r="9957" spans="5:5" ht="25.5">
      <c r="E9957" s="495">
        <v>9773</v>
      </c>
    </row>
    <row r="9958" spans="5:5" ht="25.5">
      <c r="E9958" s="495">
        <v>9774</v>
      </c>
    </row>
    <row r="9959" spans="5:5" ht="25.5">
      <c r="E9959" s="495">
        <v>9775</v>
      </c>
    </row>
    <row r="9960" spans="5:5" ht="25.5">
      <c r="E9960" s="495">
        <v>9776</v>
      </c>
    </row>
    <row r="9961" spans="5:5" ht="25.5">
      <c r="E9961" s="495">
        <v>9777</v>
      </c>
    </row>
    <row r="9962" spans="5:5" ht="25.5">
      <c r="E9962" s="495">
        <v>9778</v>
      </c>
    </row>
    <row r="9963" spans="5:5" ht="25.5">
      <c r="E9963" s="495">
        <v>9779</v>
      </c>
    </row>
    <row r="9964" spans="5:5" ht="25.5">
      <c r="E9964" s="495">
        <v>9780</v>
      </c>
    </row>
    <row r="9965" spans="5:5" ht="25.5">
      <c r="E9965" s="495">
        <v>9781</v>
      </c>
    </row>
    <row r="9966" spans="5:5" ht="25.5">
      <c r="E9966" s="495">
        <v>9782</v>
      </c>
    </row>
    <row r="9967" spans="5:5" ht="25.5">
      <c r="E9967" s="495">
        <v>9783</v>
      </c>
    </row>
    <row r="9968" spans="5:5" ht="25.5">
      <c r="E9968" s="495">
        <v>9784</v>
      </c>
    </row>
    <row r="9969" spans="5:5" ht="25.5">
      <c r="E9969" s="495">
        <v>9785</v>
      </c>
    </row>
    <row r="9970" spans="5:5" ht="25.5">
      <c r="E9970" s="495">
        <v>9786</v>
      </c>
    </row>
    <row r="9971" spans="5:5" ht="25.5">
      <c r="E9971" s="495">
        <v>9787</v>
      </c>
    </row>
    <row r="9972" spans="5:5" ht="25.5">
      <c r="E9972" s="495">
        <v>9788</v>
      </c>
    </row>
    <row r="9973" spans="5:5" ht="25.5">
      <c r="E9973" s="495">
        <v>9789</v>
      </c>
    </row>
    <row r="9974" spans="5:5" ht="25.5">
      <c r="E9974" s="495">
        <v>9790</v>
      </c>
    </row>
    <row r="9975" spans="5:5" ht="25.5">
      <c r="E9975" s="495">
        <v>9791</v>
      </c>
    </row>
    <row r="9976" spans="5:5" ht="25.5">
      <c r="E9976" s="495">
        <v>9792</v>
      </c>
    </row>
    <row r="9977" spans="5:5" ht="25.5">
      <c r="E9977" s="495">
        <v>9793</v>
      </c>
    </row>
    <row r="9978" spans="5:5" ht="25.5">
      <c r="E9978" s="495">
        <v>9794</v>
      </c>
    </row>
    <row r="9979" spans="5:5" ht="25.5">
      <c r="E9979" s="495">
        <v>9795</v>
      </c>
    </row>
    <row r="9980" spans="5:5" ht="25.5">
      <c r="E9980" s="495">
        <v>9796</v>
      </c>
    </row>
    <row r="9981" spans="5:5" ht="25.5">
      <c r="E9981" s="495">
        <v>9797</v>
      </c>
    </row>
    <row r="9982" spans="5:5" ht="25.5">
      <c r="E9982" s="495">
        <v>9798</v>
      </c>
    </row>
    <row r="9983" spans="5:5" ht="25.5">
      <c r="E9983" s="495">
        <v>9799</v>
      </c>
    </row>
    <row r="9984" spans="5:5" ht="25.5">
      <c r="E9984" s="495">
        <v>9800</v>
      </c>
    </row>
    <row r="9985" spans="5:5" ht="25.5">
      <c r="E9985" s="495">
        <v>9801</v>
      </c>
    </row>
    <row r="9986" spans="5:5" ht="25.5">
      <c r="E9986" s="495">
        <v>9802</v>
      </c>
    </row>
    <row r="9987" spans="5:5" ht="25.5">
      <c r="E9987" s="495">
        <v>9803</v>
      </c>
    </row>
    <row r="9988" spans="5:5" ht="25.5">
      <c r="E9988" s="495">
        <v>9804</v>
      </c>
    </row>
    <row r="9989" spans="5:5" ht="25.5">
      <c r="E9989" s="495">
        <v>9805</v>
      </c>
    </row>
    <row r="9990" spans="5:5" ht="25.5">
      <c r="E9990" s="495">
        <v>9806</v>
      </c>
    </row>
    <row r="9991" spans="5:5" ht="25.5">
      <c r="E9991" s="495">
        <v>9807</v>
      </c>
    </row>
    <row r="9992" spans="5:5" ht="25.5">
      <c r="E9992" s="495">
        <v>9808</v>
      </c>
    </row>
    <row r="9993" spans="5:5" ht="25.5">
      <c r="E9993" s="495">
        <v>9809</v>
      </c>
    </row>
    <row r="9994" spans="5:5" ht="25.5">
      <c r="E9994" s="495">
        <v>9810</v>
      </c>
    </row>
    <row r="9995" spans="5:5" ht="25.5">
      <c r="E9995" s="495">
        <v>9811</v>
      </c>
    </row>
    <row r="9996" spans="5:5" ht="25.5">
      <c r="E9996" s="495">
        <v>9812</v>
      </c>
    </row>
    <row r="9997" spans="5:5" ht="25.5">
      <c r="E9997" s="495">
        <v>9813</v>
      </c>
    </row>
    <row r="9998" spans="5:5" ht="25.5">
      <c r="E9998" s="495">
        <v>9814</v>
      </c>
    </row>
    <row r="9999" spans="5:5" ht="25.5">
      <c r="E9999" s="495">
        <v>9815</v>
      </c>
    </row>
    <row r="10000" spans="5:5" ht="25.5">
      <c r="E10000" s="495">
        <v>9816</v>
      </c>
    </row>
    <row r="10001" spans="5:5" ht="25.5">
      <c r="E10001" s="495">
        <v>9817</v>
      </c>
    </row>
    <row r="10002" spans="5:5" ht="25.5">
      <c r="E10002" s="495">
        <v>9818</v>
      </c>
    </row>
    <row r="10003" spans="5:5" ht="25.5">
      <c r="E10003" s="495">
        <v>9819</v>
      </c>
    </row>
    <row r="10004" spans="5:5" ht="25.5">
      <c r="E10004" s="495">
        <v>9820</v>
      </c>
    </row>
    <row r="10005" spans="5:5" ht="25.5">
      <c r="E10005" s="495">
        <v>9821</v>
      </c>
    </row>
    <row r="10006" spans="5:5" ht="25.5">
      <c r="E10006" s="495">
        <v>9822</v>
      </c>
    </row>
    <row r="10007" spans="5:5" ht="25.5">
      <c r="E10007" s="495">
        <v>9823</v>
      </c>
    </row>
    <row r="10008" spans="5:5" ht="25.5">
      <c r="E10008" s="495">
        <v>9824</v>
      </c>
    </row>
    <row r="10009" spans="5:5" ht="25.5">
      <c r="E10009" s="495">
        <v>9825</v>
      </c>
    </row>
    <row r="10010" spans="5:5" ht="25.5">
      <c r="E10010" s="495">
        <v>9826</v>
      </c>
    </row>
    <row r="10011" spans="5:5" ht="25.5">
      <c r="E10011" s="495">
        <v>9827</v>
      </c>
    </row>
    <row r="10012" spans="5:5" ht="25.5">
      <c r="E10012" s="495">
        <v>9828</v>
      </c>
    </row>
    <row r="10013" spans="5:5" ht="25.5">
      <c r="E10013" s="495">
        <v>9829</v>
      </c>
    </row>
    <row r="10014" spans="5:5" ht="25.5">
      <c r="E10014" s="495">
        <v>9830</v>
      </c>
    </row>
    <row r="10015" spans="5:5" ht="25.5">
      <c r="E10015" s="495">
        <v>9831</v>
      </c>
    </row>
    <row r="10016" spans="5:5" ht="25.5">
      <c r="E10016" s="495">
        <v>9832</v>
      </c>
    </row>
    <row r="10017" spans="5:5" ht="25.5">
      <c r="E10017" s="495">
        <v>9833</v>
      </c>
    </row>
    <row r="10018" spans="5:5" ht="25.5">
      <c r="E10018" s="495">
        <v>9834</v>
      </c>
    </row>
    <row r="10019" spans="5:5" ht="25.5">
      <c r="E10019" s="495">
        <v>9835</v>
      </c>
    </row>
    <row r="10020" spans="5:5" ht="25.5">
      <c r="E10020" s="495">
        <v>9836</v>
      </c>
    </row>
    <row r="10021" spans="5:5" ht="25.5">
      <c r="E10021" s="495">
        <v>9837</v>
      </c>
    </row>
    <row r="10022" spans="5:5" ht="25.5">
      <c r="E10022" s="495">
        <v>9838</v>
      </c>
    </row>
    <row r="10023" spans="5:5" ht="25.5">
      <c r="E10023" s="495">
        <v>9839</v>
      </c>
    </row>
    <row r="10024" spans="5:5" ht="25.5">
      <c r="E10024" s="495">
        <v>9840</v>
      </c>
    </row>
    <row r="10025" spans="5:5" ht="25.5">
      <c r="E10025" s="495">
        <v>9841</v>
      </c>
    </row>
    <row r="10026" spans="5:5" ht="25.5">
      <c r="E10026" s="495">
        <v>9842</v>
      </c>
    </row>
    <row r="10027" spans="5:5" ht="25.5">
      <c r="E10027" s="495">
        <v>9843</v>
      </c>
    </row>
    <row r="10028" spans="5:5" ht="25.5">
      <c r="E10028" s="495">
        <v>9844</v>
      </c>
    </row>
    <row r="10029" spans="5:5" ht="25.5">
      <c r="E10029" s="495">
        <v>9845</v>
      </c>
    </row>
    <row r="10030" spans="5:5" ht="25.5">
      <c r="E10030" s="495">
        <v>9846</v>
      </c>
    </row>
    <row r="10031" spans="5:5" ht="25.5">
      <c r="E10031" s="495">
        <v>9847</v>
      </c>
    </row>
    <row r="10032" spans="5:5" ht="25.5">
      <c r="E10032" s="495">
        <v>9848</v>
      </c>
    </row>
    <row r="10033" spans="5:5" ht="25.5">
      <c r="E10033" s="495">
        <v>9849</v>
      </c>
    </row>
    <row r="10034" spans="5:5" ht="25.5">
      <c r="E10034" s="495">
        <v>9850</v>
      </c>
    </row>
    <row r="10035" spans="5:5" ht="25.5">
      <c r="E10035" s="495">
        <v>9851</v>
      </c>
    </row>
    <row r="10036" spans="5:5" ht="25.5">
      <c r="E10036" s="495">
        <v>9852</v>
      </c>
    </row>
    <row r="10037" spans="5:5" ht="25.5">
      <c r="E10037" s="495">
        <v>9853</v>
      </c>
    </row>
    <row r="10038" spans="5:5" ht="25.5">
      <c r="E10038" s="495">
        <v>9854</v>
      </c>
    </row>
    <row r="10039" spans="5:5" ht="25.5">
      <c r="E10039" s="495">
        <v>9855</v>
      </c>
    </row>
    <row r="10040" spans="5:5" ht="25.5">
      <c r="E10040" s="495">
        <v>9856</v>
      </c>
    </row>
    <row r="10041" spans="5:5" ht="25.5">
      <c r="E10041" s="495">
        <v>9857</v>
      </c>
    </row>
    <row r="10042" spans="5:5" ht="25.5">
      <c r="E10042" s="495">
        <v>9858</v>
      </c>
    </row>
    <row r="10043" spans="5:5" ht="25.5">
      <c r="E10043" s="495">
        <v>9859</v>
      </c>
    </row>
    <row r="10044" spans="5:5" ht="25.5">
      <c r="E10044" s="495">
        <v>9860</v>
      </c>
    </row>
    <row r="10045" spans="5:5" ht="25.5">
      <c r="E10045" s="495">
        <v>9861</v>
      </c>
    </row>
    <row r="10046" spans="5:5" ht="25.5">
      <c r="E10046" s="495">
        <v>9862</v>
      </c>
    </row>
    <row r="10047" spans="5:5" ht="25.5">
      <c r="E10047" s="495">
        <v>9863</v>
      </c>
    </row>
    <row r="10048" spans="5:5" ht="25.5">
      <c r="E10048" s="495">
        <v>9864</v>
      </c>
    </row>
    <row r="10049" spans="5:5" ht="25.5">
      <c r="E10049" s="495">
        <v>9865</v>
      </c>
    </row>
    <row r="10050" spans="5:5" ht="25.5">
      <c r="E10050" s="495">
        <v>9866</v>
      </c>
    </row>
    <row r="10051" spans="5:5" ht="25.5">
      <c r="E10051" s="495">
        <v>9867</v>
      </c>
    </row>
    <row r="10052" spans="5:5" ht="25.5">
      <c r="E10052" s="495">
        <v>9868</v>
      </c>
    </row>
    <row r="10053" spans="5:5" ht="25.5">
      <c r="E10053" s="495">
        <v>9869</v>
      </c>
    </row>
    <row r="10054" spans="5:5" ht="25.5">
      <c r="E10054" s="495">
        <v>9870</v>
      </c>
    </row>
    <row r="10055" spans="5:5" ht="25.5">
      <c r="E10055" s="495">
        <v>9871</v>
      </c>
    </row>
    <row r="10056" spans="5:5" ht="25.5">
      <c r="E10056" s="495">
        <v>9872</v>
      </c>
    </row>
    <row r="10057" spans="5:5" ht="25.5">
      <c r="E10057" s="495">
        <v>9873</v>
      </c>
    </row>
    <row r="10058" spans="5:5" ht="25.5">
      <c r="E10058" s="495">
        <v>9874</v>
      </c>
    </row>
    <row r="10059" spans="5:5" ht="25.5">
      <c r="E10059" s="495">
        <v>9875</v>
      </c>
    </row>
    <row r="10060" spans="5:5" ht="25.5">
      <c r="E10060" s="495">
        <v>9876</v>
      </c>
    </row>
    <row r="10061" spans="5:5" ht="25.5">
      <c r="E10061" s="495">
        <v>9877</v>
      </c>
    </row>
    <row r="10062" spans="5:5" ht="25.5">
      <c r="E10062" s="495">
        <v>9878</v>
      </c>
    </row>
    <row r="10063" spans="5:5" ht="25.5">
      <c r="E10063" s="495">
        <v>9879</v>
      </c>
    </row>
    <row r="10064" spans="5:5" ht="25.5">
      <c r="E10064" s="495">
        <v>9880</v>
      </c>
    </row>
    <row r="10065" spans="5:5" ht="25.5">
      <c r="E10065" s="495">
        <v>9881</v>
      </c>
    </row>
    <row r="10066" spans="5:5" ht="25.5">
      <c r="E10066" s="495">
        <v>9882</v>
      </c>
    </row>
    <row r="10067" spans="5:5" ht="25.5">
      <c r="E10067" s="495">
        <v>9883</v>
      </c>
    </row>
    <row r="10068" spans="5:5" ht="25.5">
      <c r="E10068" s="495">
        <v>9884</v>
      </c>
    </row>
    <row r="10069" spans="5:5" ht="25.5">
      <c r="E10069" s="495">
        <v>9885</v>
      </c>
    </row>
    <row r="10070" spans="5:5" ht="25.5">
      <c r="E10070" s="495">
        <v>9886</v>
      </c>
    </row>
    <row r="10071" spans="5:5" ht="25.5">
      <c r="E10071" s="495">
        <v>9887</v>
      </c>
    </row>
    <row r="10072" spans="5:5" ht="25.5">
      <c r="E10072" s="495">
        <v>9888</v>
      </c>
    </row>
    <row r="10073" spans="5:5" ht="25.5">
      <c r="E10073" s="495">
        <v>9889</v>
      </c>
    </row>
    <row r="10074" spans="5:5" ht="25.5">
      <c r="E10074" s="495">
        <v>9890</v>
      </c>
    </row>
    <row r="10075" spans="5:5" ht="25.5">
      <c r="E10075" s="495">
        <v>9891</v>
      </c>
    </row>
    <row r="10076" spans="5:5" ht="25.5">
      <c r="E10076" s="495">
        <v>9892</v>
      </c>
    </row>
    <row r="10077" spans="5:5" ht="25.5">
      <c r="E10077" s="495">
        <v>9893</v>
      </c>
    </row>
    <row r="10078" spans="5:5" ht="25.5">
      <c r="E10078" s="495">
        <v>9894</v>
      </c>
    </row>
    <row r="10079" spans="5:5" ht="25.5">
      <c r="E10079" s="495">
        <v>9895</v>
      </c>
    </row>
    <row r="10080" spans="5:5" ht="25.5">
      <c r="E10080" s="495">
        <v>9896</v>
      </c>
    </row>
    <row r="10081" spans="5:5" ht="25.5">
      <c r="E10081" s="495">
        <v>9897</v>
      </c>
    </row>
    <row r="10082" spans="5:5" ht="25.5">
      <c r="E10082" s="495">
        <v>9898</v>
      </c>
    </row>
    <row r="10083" spans="5:5" ht="25.5">
      <c r="E10083" s="495">
        <v>9899</v>
      </c>
    </row>
    <row r="10084" spans="5:5" ht="25.5">
      <c r="E10084" s="495">
        <v>9900</v>
      </c>
    </row>
    <row r="10085" spans="5:5" ht="25.5">
      <c r="E10085" s="495">
        <v>9901</v>
      </c>
    </row>
    <row r="10086" spans="5:5" ht="25.5">
      <c r="E10086" s="495">
        <v>9902</v>
      </c>
    </row>
    <row r="10087" spans="5:5" ht="25.5">
      <c r="E10087" s="495">
        <v>9903</v>
      </c>
    </row>
    <row r="10088" spans="5:5" ht="25.5">
      <c r="E10088" s="495">
        <v>9904</v>
      </c>
    </row>
    <row r="10089" spans="5:5" ht="25.5">
      <c r="E10089" s="495">
        <v>9905</v>
      </c>
    </row>
    <row r="10090" spans="5:5" ht="25.5">
      <c r="E10090" s="495">
        <v>9906</v>
      </c>
    </row>
    <row r="10091" spans="5:5" ht="25.5">
      <c r="E10091" s="495">
        <v>9907</v>
      </c>
    </row>
    <row r="10092" spans="5:5" ht="25.5">
      <c r="E10092" s="495">
        <v>9908</v>
      </c>
    </row>
    <row r="10093" spans="5:5" ht="25.5">
      <c r="E10093" s="495">
        <v>9909</v>
      </c>
    </row>
    <row r="10094" spans="5:5" ht="25.5">
      <c r="E10094" s="495">
        <v>9910</v>
      </c>
    </row>
    <row r="10095" spans="5:5" ht="25.5">
      <c r="E10095" s="495">
        <v>9911</v>
      </c>
    </row>
    <row r="10096" spans="5:5" ht="25.5">
      <c r="E10096" s="495">
        <v>9912</v>
      </c>
    </row>
    <row r="10097" spans="5:5" ht="25.5">
      <c r="E10097" s="495">
        <v>9913</v>
      </c>
    </row>
    <row r="10098" spans="5:5" ht="25.5">
      <c r="E10098" s="495">
        <v>9914</v>
      </c>
    </row>
    <row r="10099" spans="5:5" ht="25.5">
      <c r="E10099" s="495">
        <v>9915</v>
      </c>
    </row>
    <row r="10100" spans="5:5" ht="25.5">
      <c r="E10100" s="495">
        <v>9916</v>
      </c>
    </row>
    <row r="10101" spans="5:5" ht="25.5">
      <c r="E10101" s="495">
        <v>9917</v>
      </c>
    </row>
    <row r="10102" spans="5:5" ht="25.5">
      <c r="E10102" s="495">
        <v>9918</v>
      </c>
    </row>
    <row r="10103" spans="5:5" ht="25.5">
      <c r="E10103" s="495">
        <v>9919</v>
      </c>
    </row>
    <row r="10104" spans="5:5" ht="25.5">
      <c r="E10104" s="495">
        <v>9920</v>
      </c>
    </row>
    <row r="10105" spans="5:5" ht="25.5">
      <c r="E10105" s="495">
        <v>9921</v>
      </c>
    </row>
    <row r="10106" spans="5:5" ht="25.5">
      <c r="E10106" s="495">
        <v>9922</v>
      </c>
    </row>
    <row r="10107" spans="5:5" ht="25.5">
      <c r="E10107" s="495">
        <v>9923</v>
      </c>
    </row>
    <row r="10108" spans="5:5" ht="25.5">
      <c r="E10108" s="495">
        <v>9924</v>
      </c>
    </row>
    <row r="10109" spans="5:5" ht="25.5">
      <c r="E10109" s="495">
        <v>9925</v>
      </c>
    </row>
    <row r="10110" spans="5:5" ht="25.5">
      <c r="E10110" s="495">
        <v>9926</v>
      </c>
    </row>
    <row r="10111" spans="5:5" ht="25.5">
      <c r="E10111" s="495">
        <v>9927</v>
      </c>
    </row>
    <row r="10112" spans="5:5" ht="25.5">
      <c r="E10112" s="495">
        <v>9928</v>
      </c>
    </row>
    <row r="10113" spans="5:5" ht="25.5">
      <c r="E10113" s="495">
        <v>9929</v>
      </c>
    </row>
    <row r="10114" spans="5:5" ht="25.5">
      <c r="E10114" s="495">
        <v>9930</v>
      </c>
    </row>
    <row r="10115" spans="5:5" ht="25.5">
      <c r="E10115" s="495">
        <v>9931</v>
      </c>
    </row>
    <row r="10116" spans="5:5" ht="25.5">
      <c r="E10116" s="495">
        <v>9932</v>
      </c>
    </row>
    <row r="10117" spans="5:5" ht="25.5">
      <c r="E10117" s="495">
        <v>9933</v>
      </c>
    </row>
    <row r="10118" spans="5:5" ht="25.5">
      <c r="E10118" s="495">
        <v>9934</v>
      </c>
    </row>
    <row r="10119" spans="5:5" ht="25.5">
      <c r="E10119" s="495">
        <v>9935</v>
      </c>
    </row>
    <row r="10120" spans="5:5" ht="25.5">
      <c r="E10120" s="495">
        <v>9936</v>
      </c>
    </row>
    <row r="10121" spans="5:5" ht="25.5">
      <c r="E10121" s="495">
        <v>9937</v>
      </c>
    </row>
    <row r="10122" spans="5:5" ht="25.5">
      <c r="E10122" s="495">
        <v>9938</v>
      </c>
    </row>
    <row r="10123" spans="5:5" ht="25.5">
      <c r="E10123" s="495">
        <v>9939</v>
      </c>
    </row>
    <row r="10124" spans="5:5" ht="25.5">
      <c r="E10124" s="495">
        <v>9940</v>
      </c>
    </row>
    <row r="10125" spans="5:5" ht="25.5">
      <c r="E10125" s="495">
        <v>9941</v>
      </c>
    </row>
    <row r="10126" spans="5:5" ht="25.5">
      <c r="E10126" s="495">
        <v>9942</v>
      </c>
    </row>
    <row r="10127" spans="5:5" ht="25.5">
      <c r="E10127" s="495">
        <v>9943</v>
      </c>
    </row>
    <row r="10128" spans="5:5" ht="25.5">
      <c r="E10128" s="495">
        <v>9944</v>
      </c>
    </row>
    <row r="10129" spans="5:5" ht="25.5">
      <c r="E10129" s="495">
        <v>9945</v>
      </c>
    </row>
    <row r="10130" spans="5:5" ht="25.5">
      <c r="E10130" s="495">
        <v>9946</v>
      </c>
    </row>
    <row r="10131" spans="5:5" ht="25.5">
      <c r="E10131" s="495">
        <v>9947</v>
      </c>
    </row>
    <row r="10132" spans="5:5" ht="25.5">
      <c r="E10132" s="495">
        <v>9948</v>
      </c>
    </row>
    <row r="10133" spans="5:5" ht="25.5">
      <c r="E10133" s="495">
        <v>9949</v>
      </c>
    </row>
    <row r="10134" spans="5:5" ht="25.5">
      <c r="E10134" s="495">
        <v>9950</v>
      </c>
    </row>
    <row r="10135" spans="5:5" ht="25.5">
      <c r="E10135" s="495">
        <v>9951</v>
      </c>
    </row>
    <row r="10136" spans="5:5" ht="25.5">
      <c r="E10136" s="495">
        <v>9952</v>
      </c>
    </row>
    <row r="10137" spans="5:5" ht="25.5">
      <c r="E10137" s="495">
        <v>9953</v>
      </c>
    </row>
    <row r="10138" spans="5:5" ht="25.5">
      <c r="E10138" s="495">
        <v>9954</v>
      </c>
    </row>
    <row r="10139" spans="5:5" ht="25.5">
      <c r="E10139" s="495">
        <v>9955</v>
      </c>
    </row>
    <row r="10140" spans="5:5" ht="25.5">
      <c r="E10140" s="495">
        <v>9956</v>
      </c>
    </row>
    <row r="10141" spans="5:5" ht="25.5">
      <c r="E10141" s="495">
        <v>9957</v>
      </c>
    </row>
    <row r="10142" spans="5:5" ht="25.5">
      <c r="E10142" s="495">
        <v>9958</v>
      </c>
    </row>
    <row r="10143" spans="5:5" ht="25.5">
      <c r="E10143" s="495">
        <v>9959</v>
      </c>
    </row>
    <row r="10144" spans="5:5" ht="25.5">
      <c r="E10144" s="495">
        <v>9960</v>
      </c>
    </row>
    <row r="10145" spans="5:5" ht="25.5">
      <c r="E10145" s="495">
        <v>9961</v>
      </c>
    </row>
    <row r="10146" spans="5:5" ht="25.5">
      <c r="E10146" s="495">
        <v>9962</v>
      </c>
    </row>
    <row r="10147" spans="5:5" ht="25.5">
      <c r="E10147" s="495">
        <v>9963</v>
      </c>
    </row>
    <row r="10148" spans="5:5" ht="25.5">
      <c r="E10148" s="495">
        <v>9964</v>
      </c>
    </row>
    <row r="10149" spans="5:5" ht="25.5">
      <c r="E10149" s="495">
        <v>9965</v>
      </c>
    </row>
    <row r="10150" spans="5:5" ht="25.5">
      <c r="E10150" s="495">
        <v>9966</v>
      </c>
    </row>
    <row r="10151" spans="5:5" ht="25.5">
      <c r="E10151" s="495">
        <v>9967</v>
      </c>
    </row>
    <row r="10152" spans="5:5" ht="25.5">
      <c r="E10152" s="495">
        <v>9968</v>
      </c>
    </row>
    <row r="10153" spans="5:5" ht="25.5">
      <c r="E10153" s="495">
        <v>9969</v>
      </c>
    </row>
    <row r="10154" spans="5:5" ht="25.5">
      <c r="E10154" s="495">
        <v>9970</v>
      </c>
    </row>
    <row r="10155" spans="5:5" ht="25.5">
      <c r="E10155" s="495">
        <v>9971</v>
      </c>
    </row>
    <row r="10156" spans="5:5" ht="25.5">
      <c r="E10156" s="495">
        <v>9972</v>
      </c>
    </row>
    <row r="10157" spans="5:5" ht="25.5">
      <c r="E10157" s="495">
        <v>9973</v>
      </c>
    </row>
    <row r="10158" spans="5:5" ht="25.5">
      <c r="E10158" s="495">
        <v>9974</v>
      </c>
    </row>
    <row r="10159" spans="5:5" ht="25.5">
      <c r="E10159" s="495">
        <v>9975</v>
      </c>
    </row>
    <row r="10160" spans="5:5" ht="25.5">
      <c r="E10160" s="495">
        <v>9976</v>
      </c>
    </row>
    <row r="10161" spans="5:5" ht="25.5">
      <c r="E10161" s="495">
        <v>9977</v>
      </c>
    </row>
    <row r="10162" spans="5:5" ht="25.5">
      <c r="E10162" s="495">
        <v>9978</v>
      </c>
    </row>
    <row r="10163" spans="5:5" ht="25.5">
      <c r="E10163" s="495">
        <v>9979</v>
      </c>
    </row>
    <row r="10164" spans="5:5" ht="25.5">
      <c r="E10164" s="495">
        <v>9980</v>
      </c>
    </row>
    <row r="10165" spans="5:5" ht="25.5">
      <c r="E10165" s="495">
        <v>9981</v>
      </c>
    </row>
    <row r="10166" spans="5:5" ht="25.5">
      <c r="E10166" s="495">
        <v>9982</v>
      </c>
    </row>
    <row r="10167" spans="5:5" ht="25.5">
      <c r="E10167" s="495">
        <v>9983</v>
      </c>
    </row>
    <row r="10168" spans="5:5" ht="25.5">
      <c r="E10168" s="495">
        <v>9984</v>
      </c>
    </row>
    <row r="10169" spans="5:5" ht="25.5">
      <c r="E10169" s="495">
        <v>9985</v>
      </c>
    </row>
    <row r="10170" spans="5:5" ht="25.5">
      <c r="E10170" s="495">
        <v>9986</v>
      </c>
    </row>
    <row r="10171" spans="5:5" ht="25.5">
      <c r="E10171" s="495">
        <v>9987</v>
      </c>
    </row>
    <row r="10172" spans="5:5" ht="25.5">
      <c r="E10172" s="495">
        <v>9988</v>
      </c>
    </row>
    <row r="10173" spans="5:5" ht="25.5">
      <c r="E10173" s="495">
        <v>9989</v>
      </c>
    </row>
    <row r="10174" spans="5:5" ht="25.5">
      <c r="E10174" s="495">
        <v>9990</v>
      </c>
    </row>
    <row r="10175" spans="5:5" ht="25.5">
      <c r="E10175" s="495">
        <v>9991</v>
      </c>
    </row>
    <row r="10176" spans="5:5" ht="25.5">
      <c r="E10176" s="495">
        <v>9992</v>
      </c>
    </row>
    <row r="10177" spans="5:5" ht="25.5">
      <c r="E10177" s="495">
        <v>9993</v>
      </c>
    </row>
    <row r="10178" spans="5:5" ht="25.5">
      <c r="E10178" s="495">
        <v>9994</v>
      </c>
    </row>
    <row r="10179" spans="5:5" ht="25.5">
      <c r="E10179" s="495">
        <v>9995</v>
      </c>
    </row>
    <row r="10180" spans="5:5" ht="25.5">
      <c r="E10180" s="495">
        <v>9996</v>
      </c>
    </row>
    <row r="10181" spans="5:5" ht="25.5">
      <c r="E10181" s="495">
        <v>9997</v>
      </c>
    </row>
    <row r="10182" spans="5:5" ht="25.5">
      <c r="E10182" s="495">
        <v>9998</v>
      </c>
    </row>
    <row r="10183" spans="5:5" ht="25.5">
      <c r="E10183" s="495">
        <v>9999</v>
      </c>
    </row>
    <row r="10184" spans="5:5" ht="25.5">
      <c r="E10184" s="495">
        <v>10000</v>
      </c>
    </row>
  </sheetData>
  <mergeCells count="11">
    <mergeCell ref="B140:G140"/>
    <mergeCell ref="F27:G27"/>
    <mergeCell ref="F98:G98"/>
    <mergeCell ref="G111:H111"/>
    <mergeCell ref="G112:H112"/>
    <mergeCell ref="G113:H113"/>
    <mergeCell ref="U197:W197"/>
    <mergeCell ref="X197:X198"/>
    <mergeCell ref="Y197:Y198"/>
    <mergeCell ref="Z197:Z198"/>
    <mergeCell ref="B183:E183"/>
  </mergeCells>
  <hyperlinks>
    <hyperlink ref="I18" location="'Excel Formula Function'!A1" display="'Excel Formula Function'!A1" xr:uid="{00000000-0004-0000-0400-000000000000}"/>
    <hyperlink ref="I20" location="'Excel Formula Function 2024'!A1" display="'Excel Formula Function 2024'!A1" xr:uid="{00000000-0004-0000-0400-000001000000}"/>
  </hyperlink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400-000002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EXCEL_PRACTICE!F152:F155</xm:f>
              <xm:sqref>I154</xm:sqref>
            </x14:sparkline>
          </x14:sparklines>
        </x14:sparklineGroup>
        <x14:sparklineGroup type="column" displayEmptyCellsAs="gap" high="1" xr2:uid="{00000000-0003-0000-0400-000001000000}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rgb="FF41F957"/>
          <x14:colorLow theme="4" tint="-0.249977111117893"/>
          <x14:sparklines>
            <x14:sparkline>
              <xm:f>EXCEL_PRACTICE!F152:F155</xm:f>
              <xm:sqref>I155</xm:sqref>
            </x14:sparkline>
          </x14:sparklines>
        </x14:sparklineGroup>
        <x14:sparklineGroup type="stacked" displayEmptyCellsAs="gap" negative="1" xr2:uid="{00000000-0003-0000-04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EXCEL_PRACTICE!F152:F155</xm:f>
              <xm:sqref>I156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95C6A"/>
  </sheetPr>
  <dimension ref="B3:AO324"/>
  <sheetViews>
    <sheetView topLeftCell="A331" workbookViewId="0">
      <selection activeCell="E346" sqref="E346"/>
    </sheetView>
  </sheetViews>
  <sheetFormatPr defaultRowHeight="15" outlineLevelRow="2"/>
  <cols>
    <col min="1" max="1" width="11.28515625" customWidth="1"/>
    <col min="2" max="2" width="37.5703125" bestFit="1" customWidth="1"/>
    <col min="3" max="4" width="25.85546875" bestFit="1" customWidth="1"/>
    <col min="5" max="5" width="36.5703125" bestFit="1" customWidth="1"/>
    <col min="6" max="6" width="22.85546875" bestFit="1" customWidth="1"/>
    <col min="7" max="7" width="24.140625" bestFit="1" customWidth="1"/>
    <col min="8" max="8" width="18.7109375" bestFit="1" customWidth="1"/>
    <col min="9" max="9" width="7.28515625" bestFit="1" customWidth="1"/>
    <col min="10" max="10" width="11.140625" bestFit="1" customWidth="1"/>
    <col min="11" max="11" width="10.140625" bestFit="1" customWidth="1"/>
    <col min="12" max="12" width="12.5703125" bestFit="1" customWidth="1"/>
    <col min="13" max="13" width="14.140625" bestFit="1" customWidth="1"/>
    <col min="14" max="14" width="11" bestFit="1" customWidth="1"/>
    <col min="15" max="15" width="20.7109375" bestFit="1" customWidth="1"/>
    <col min="16" max="16" width="11.28515625" customWidth="1"/>
    <col min="17" max="17" width="5.85546875" bestFit="1" customWidth="1"/>
    <col min="18" max="18" width="4.85546875" bestFit="1" customWidth="1"/>
    <col min="19" max="19" width="11.140625" bestFit="1" customWidth="1"/>
    <col min="20" max="20" width="13.85546875" bestFit="1" customWidth="1"/>
    <col min="21" max="21" width="9.42578125" bestFit="1" customWidth="1"/>
    <col min="22" max="22" width="14.140625" bestFit="1" customWidth="1"/>
    <col min="23" max="23" width="11" bestFit="1" customWidth="1"/>
  </cols>
  <sheetData>
    <row r="3" spans="2:34" ht="33" customHeight="1">
      <c r="C3" s="130" t="s">
        <v>1061</v>
      </c>
      <c r="E3" s="1188" t="s">
        <v>1062</v>
      </c>
      <c r="F3" s="1188"/>
      <c r="G3" s="1188"/>
      <c r="H3" s="1188"/>
      <c r="I3" s="1188"/>
      <c r="J3" s="1188"/>
      <c r="K3" s="1188"/>
      <c r="L3" s="1188"/>
    </row>
    <row r="4" spans="2:34">
      <c r="C4" s="131">
        <v>3565</v>
      </c>
      <c r="L4" s="133">
        <v>2</v>
      </c>
      <c r="M4" s="134">
        <v>3</v>
      </c>
      <c r="N4" s="103">
        <v>45384</v>
      </c>
      <c r="O4" s="135">
        <v>45384</v>
      </c>
    </row>
    <row r="5" spans="2:34">
      <c r="I5">
        <v>213</v>
      </c>
      <c r="L5" s="133">
        <v>5</v>
      </c>
      <c r="M5" s="134">
        <v>52</v>
      </c>
      <c r="N5" s="103"/>
      <c r="O5" s="135"/>
    </row>
    <row r="6" spans="2:34">
      <c r="L6" s="133">
        <v>456</v>
      </c>
      <c r="M6" s="134">
        <v>51</v>
      </c>
      <c r="N6" s="103"/>
      <c r="O6" s="135"/>
    </row>
    <row r="7" spans="2:34">
      <c r="F7" s="129" t="s">
        <v>1063</v>
      </c>
      <c r="G7" s="129"/>
      <c r="L7" s="133">
        <v>521</v>
      </c>
      <c r="M7" s="134"/>
      <c r="N7" s="103"/>
      <c r="O7" s="135"/>
    </row>
    <row r="8" spans="2:34">
      <c r="B8" t="s">
        <v>1064</v>
      </c>
      <c r="C8" s="136">
        <v>4</v>
      </c>
      <c r="D8" s="138">
        <v>10</v>
      </c>
      <c r="L8" s="133"/>
      <c r="M8" s="134"/>
      <c r="N8" s="103"/>
      <c r="O8" s="135"/>
    </row>
    <row r="9" spans="2:34">
      <c r="C9" s="136"/>
      <c r="D9" s="138">
        <v>20</v>
      </c>
      <c r="F9">
        <v>123456987412</v>
      </c>
      <c r="I9" s="137"/>
      <c r="L9" s="133"/>
      <c r="M9" s="134"/>
      <c r="N9" s="103"/>
      <c r="O9" s="135"/>
    </row>
    <row r="10" spans="2:34">
      <c r="C10" s="136"/>
      <c r="D10" s="138"/>
      <c r="I10" s="137"/>
      <c r="L10" s="133"/>
      <c r="M10" s="134"/>
      <c r="N10" s="103"/>
      <c r="O10" s="135"/>
    </row>
    <row r="11" spans="2:34">
      <c r="C11" s="136"/>
      <c r="D11" s="138">
        <v>102</v>
      </c>
      <c r="I11" s="137" t="s">
        <v>1065</v>
      </c>
      <c r="K11" s="137"/>
      <c r="L11" s="133"/>
      <c r="M11" s="134"/>
      <c r="N11" s="103"/>
      <c r="O11" s="135"/>
    </row>
    <row r="12" spans="2:34">
      <c r="C12" s="136"/>
      <c r="D12" s="138">
        <v>35</v>
      </c>
      <c r="I12" s="137" t="s">
        <v>1066</v>
      </c>
      <c r="L12" s="133"/>
      <c r="O12" s="135"/>
    </row>
    <row r="13" spans="2:34">
      <c r="C13" s="136"/>
      <c r="D13" s="138">
        <v>1005</v>
      </c>
      <c r="I13" s="137"/>
      <c r="L13" s="133"/>
      <c r="O13" s="135"/>
    </row>
    <row r="14" spans="2:34">
      <c r="C14" s="136"/>
      <c r="D14" s="138"/>
      <c r="I14" s="137"/>
      <c r="L14" s="132"/>
    </row>
    <row r="15" spans="2:34" ht="18.75">
      <c r="B15" s="951" t="s">
        <v>1067</v>
      </c>
      <c r="C15" s="952" t="s">
        <v>1052</v>
      </c>
      <c r="D15" s="504"/>
      <c r="E15" s="504"/>
      <c r="F15" s="504"/>
      <c r="G15" s="504"/>
      <c r="H15" s="504"/>
      <c r="I15" s="504"/>
      <c r="J15" s="504"/>
      <c r="K15" s="504"/>
      <c r="L15" s="504"/>
      <c r="M15" s="504"/>
      <c r="N15" s="504"/>
      <c r="O15" s="504"/>
      <c r="P15" s="504"/>
      <c r="Q15" s="504"/>
      <c r="R15" s="504"/>
      <c r="S15" s="504"/>
      <c r="T15" s="504"/>
      <c r="U15" s="504"/>
      <c r="V15" s="504"/>
      <c r="W15" s="504"/>
      <c r="X15" s="504"/>
      <c r="Y15" s="504"/>
      <c r="Z15" s="504"/>
      <c r="AA15" s="504"/>
      <c r="AB15" s="504"/>
      <c r="AC15" s="504"/>
      <c r="AD15" s="504"/>
      <c r="AE15" s="504"/>
      <c r="AF15" s="504"/>
      <c r="AG15" s="504"/>
      <c r="AH15" s="504"/>
    </row>
    <row r="16" spans="2:34">
      <c r="B16" s="505" t="s">
        <v>1068</v>
      </c>
      <c r="C16" s="506" t="s">
        <v>1069</v>
      </c>
      <c r="D16" s="504"/>
      <c r="E16" s="504"/>
      <c r="F16" s="504"/>
      <c r="G16" s="504"/>
      <c r="H16" s="504"/>
      <c r="I16" s="504"/>
      <c r="J16" s="504"/>
      <c r="K16" s="504"/>
      <c r="L16" s="504"/>
      <c r="M16" s="504"/>
      <c r="N16" s="504"/>
      <c r="O16" s="504"/>
      <c r="P16" s="504"/>
      <c r="Q16" s="504"/>
      <c r="R16" s="504"/>
      <c r="S16" s="504"/>
      <c r="T16" s="504"/>
      <c r="U16" s="504"/>
      <c r="V16" s="504"/>
      <c r="W16" s="504"/>
      <c r="X16" s="504"/>
      <c r="Y16" s="504"/>
      <c r="Z16" s="504"/>
      <c r="AA16" s="504"/>
      <c r="AB16" s="504"/>
      <c r="AC16" s="504"/>
      <c r="AD16" s="504"/>
      <c r="AE16" s="504"/>
      <c r="AF16" s="504"/>
      <c r="AG16" s="504"/>
      <c r="AH16" s="504"/>
    </row>
    <row r="17" spans="2:34" ht="18.75">
      <c r="B17" s="507" t="s">
        <v>317</v>
      </c>
      <c r="C17" s="508" t="s">
        <v>1070</v>
      </c>
      <c r="D17" s="504"/>
      <c r="E17" s="504"/>
      <c r="F17" s="504"/>
      <c r="G17" s="504"/>
      <c r="H17" s="504"/>
      <c r="I17" s="504"/>
      <c r="J17" s="504"/>
      <c r="K17" s="504"/>
      <c r="L17" s="504"/>
      <c r="M17" s="504"/>
      <c r="N17" s="504"/>
      <c r="O17" s="504"/>
      <c r="P17" s="504"/>
      <c r="Q17" s="504"/>
      <c r="R17" s="504"/>
      <c r="S17" s="504"/>
      <c r="T17" s="504"/>
      <c r="U17" s="504"/>
      <c r="V17" s="504"/>
      <c r="W17" s="504"/>
      <c r="X17" s="504"/>
      <c r="Y17" s="504"/>
      <c r="Z17" s="504"/>
      <c r="AA17" s="504"/>
      <c r="AB17" s="504"/>
      <c r="AC17" s="504"/>
      <c r="AD17" s="504"/>
      <c r="AE17" s="504"/>
      <c r="AF17" s="504"/>
      <c r="AG17" s="504"/>
      <c r="AH17" s="504"/>
    </row>
    <row r="18" spans="2:34" ht="18.75">
      <c r="B18" s="509" t="s">
        <v>320</v>
      </c>
      <c r="C18" s="510" t="s">
        <v>1071</v>
      </c>
      <c r="D18" s="504"/>
      <c r="E18" s="504"/>
      <c r="F18" s="504"/>
      <c r="G18" s="504"/>
      <c r="H18" s="504"/>
      <c r="I18" s="504"/>
      <c r="J18" s="504"/>
      <c r="K18" s="504"/>
      <c r="L18" s="504"/>
      <c r="M18" s="504"/>
      <c r="N18" s="504"/>
      <c r="O18" s="504"/>
      <c r="P18" s="504"/>
      <c r="Q18" s="504"/>
      <c r="R18" s="504"/>
      <c r="S18" s="504"/>
      <c r="T18" s="504"/>
      <c r="U18" s="504"/>
      <c r="V18" s="504"/>
      <c r="W18" s="504"/>
      <c r="X18" s="504"/>
      <c r="Y18" s="504"/>
      <c r="Z18" s="504"/>
      <c r="AA18" s="504"/>
      <c r="AB18" s="504"/>
      <c r="AC18" s="504"/>
      <c r="AD18" s="504"/>
      <c r="AE18" s="504"/>
      <c r="AF18" s="504"/>
      <c r="AG18" s="504"/>
      <c r="AH18" s="504"/>
    </row>
    <row r="19" spans="2:34">
      <c r="B19" s="504"/>
      <c r="C19" s="504"/>
      <c r="D19" s="504"/>
      <c r="E19" s="504"/>
      <c r="F19" s="504"/>
      <c r="G19" s="504"/>
      <c r="H19" s="504"/>
      <c r="I19" s="504"/>
      <c r="J19" s="504"/>
      <c r="K19" s="504"/>
      <c r="L19" s="504"/>
      <c r="M19" s="504"/>
      <c r="N19" s="504"/>
      <c r="O19" s="504"/>
      <c r="P19" s="504"/>
      <c r="Q19" s="504"/>
      <c r="R19" s="504"/>
      <c r="S19" s="504"/>
      <c r="T19" s="504"/>
      <c r="U19" s="504"/>
      <c r="V19" s="504"/>
      <c r="W19" s="504"/>
      <c r="X19" s="504"/>
      <c r="Y19" s="504"/>
      <c r="Z19" s="504"/>
      <c r="AA19" s="504"/>
      <c r="AB19" s="504"/>
      <c r="AC19" s="504"/>
      <c r="AD19" s="504"/>
      <c r="AE19" s="504"/>
      <c r="AF19" s="504"/>
      <c r="AG19" s="504"/>
      <c r="AH19" s="504"/>
    </row>
    <row r="20" spans="2:34" ht="18.75">
      <c r="B20" s="511" t="s">
        <v>1072</v>
      </c>
      <c r="C20" s="512" t="s">
        <v>1052</v>
      </c>
      <c r="D20" s="512" t="s">
        <v>1052</v>
      </c>
      <c r="E20" s="512" t="s">
        <v>1052</v>
      </c>
      <c r="F20" s="504"/>
      <c r="G20" s="504"/>
      <c r="H20" s="504"/>
      <c r="I20" s="504"/>
      <c r="J20" s="504"/>
      <c r="K20" s="504"/>
      <c r="L20" s="504"/>
      <c r="M20" s="504"/>
      <c r="N20" s="504"/>
      <c r="O20" s="504"/>
      <c r="P20" s="504"/>
      <c r="Q20" s="504"/>
      <c r="R20" s="504"/>
      <c r="S20" s="504"/>
      <c r="T20" s="504"/>
      <c r="U20" s="504"/>
      <c r="V20" s="504"/>
      <c r="W20" s="504"/>
      <c r="X20" s="504"/>
      <c r="Y20" s="504"/>
      <c r="Z20" s="504"/>
      <c r="AA20" s="504"/>
      <c r="AB20" s="504"/>
      <c r="AC20" s="504"/>
      <c r="AD20" s="504"/>
      <c r="AE20" s="504"/>
      <c r="AF20" s="504"/>
      <c r="AG20" s="504"/>
      <c r="AH20" s="504"/>
    </row>
    <row r="21" spans="2:34" ht="18.75">
      <c r="B21" s="513" t="s">
        <v>256</v>
      </c>
      <c r="C21" s="514" t="s">
        <v>1073</v>
      </c>
      <c r="D21" s="514" t="s">
        <v>31</v>
      </c>
      <c r="E21" s="514" t="s">
        <v>717</v>
      </c>
      <c r="F21" s="504"/>
      <c r="G21" s="504"/>
      <c r="H21" s="504"/>
      <c r="I21" s="504"/>
      <c r="J21" s="504"/>
      <c r="K21" s="504"/>
      <c r="L21" s="504"/>
      <c r="M21" s="504"/>
      <c r="N21" s="504"/>
      <c r="O21" s="504"/>
      <c r="P21" s="504"/>
      <c r="Q21" s="504"/>
      <c r="R21" s="504"/>
      <c r="S21" s="504"/>
      <c r="T21" s="504"/>
      <c r="U21" s="504"/>
      <c r="V21" s="504"/>
      <c r="W21" s="504"/>
      <c r="X21" s="504"/>
      <c r="Y21" s="504"/>
      <c r="Z21" s="504"/>
      <c r="AA21" s="504"/>
      <c r="AB21" s="504"/>
      <c r="AC21" s="504"/>
      <c r="AD21" s="504"/>
      <c r="AE21" s="504"/>
      <c r="AF21" s="504"/>
      <c r="AG21" s="504"/>
      <c r="AH21" s="504"/>
    </row>
    <row r="22" spans="2:34" ht="18.75">
      <c r="B22" s="513" t="s">
        <v>262</v>
      </c>
      <c r="C22" s="514" t="s">
        <v>442</v>
      </c>
      <c r="D22" s="514">
        <v>89</v>
      </c>
      <c r="E22" s="514">
        <v>62</v>
      </c>
      <c r="F22" s="504"/>
      <c r="G22" s="504"/>
      <c r="H22" s="504"/>
      <c r="I22" s="504"/>
      <c r="J22" s="504"/>
      <c r="K22" s="504"/>
      <c r="L22" s="504"/>
      <c r="M22" s="504"/>
      <c r="N22" s="504"/>
      <c r="O22" s="504"/>
      <c r="P22" s="504"/>
      <c r="Q22" s="504"/>
      <c r="R22" s="504"/>
      <c r="S22" s="504"/>
      <c r="T22" s="504"/>
      <c r="U22" s="504"/>
      <c r="V22" s="504"/>
      <c r="W22" s="504"/>
      <c r="X22" s="504"/>
      <c r="Y22" s="504"/>
      <c r="Z22" s="504"/>
      <c r="AA22" s="504"/>
      <c r="AB22" s="504"/>
      <c r="AC22" s="504"/>
      <c r="AD22" s="504"/>
      <c r="AE22" s="504"/>
      <c r="AF22" s="504"/>
      <c r="AG22" s="504"/>
      <c r="AH22" s="504"/>
    </row>
    <row r="23" spans="2:34" ht="18.75">
      <c r="B23" s="513" t="s">
        <v>248</v>
      </c>
      <c r="C23" s="514" t="s">
        <v>795</v>
      </c>
      <c r="D23" s="514">
        <v>27</v>
      </c>
      <c r="E23" s="514">
        <v>84</v>
      </c>
      <c r="F23" s="504"/>
      <c r="G23" s="504"/>
      <c r="H23" s="504"/>
      <c r="I23" s="504"/>
      <c r="J23" s="504"/>
      <c r="K23" s="504"/>
      <c r="L23" s="504"/>
      <c r="M23" s="504"/>
      <c r="N23" s="504"/>
      <c r="O23" s="504"/>
      <c r="P23" s="504"/>
      <c r="Q23" s="504"/>
      <c r="R23" s="504"/>
      <c r="S23" s="504"/>
      <c r="T23" s="504"/>
      <c r="U23" s="504"/>
      <c r="V23" s="504"/>
      <c r="W23" s="504"/>
      <c r="X23" s="504"/>
      <c r="Y23" s="504"/>
      <c r="Z23" s="504"/>
      <c r="AA23" s="504"/>
      <c r="AB23" s="504"/>
      <c r="AC23" s="504"/>
      <c r="AD23" s="504"/>
      <c r="AE23" s="504"/>
      <c r="AF23" s="504"/>
      <c r="AG23" s="504"/>
      <c r="AH23" s="504"/>
    </row>
    <row r="24" spans="2:34" ht="18.75">
      <c r="B24" s="513" t="s">
        <v>1074</v>
      </c>
      <c r="C24" s="514" t="s">
        <v>429</v>
      </c>
      <c r="D24" s="514">
        <v>33</v>
      </c>
      <c r="E24" s="514">
        <v>99</v>
      </c>
      <c r="F24" s="504"/>
      <c r="G24" s="504"/>
      <c r="H24" s="504"/>
      <c r="I24" s="504"/>
      <c r="J24" s="504"/>
      <c r="K24" s="504"/>
      <c r="L24" s="504"/>
      <c r="M24" s="504"/>
      <c r="N24" s="504"/>
      <c r="O24" s="504"/>
      <c r="P24" s="504"/>
      <c r="Q24" s="504"/>
      <c r="R24" s="504"/>
      <c r="S24" s="504"/>
      <c r="T24" s="504"/>
      <c r="U24" s="504"/>
      <c r="V24" s="504"/>
      <c r="W24" s="504"/>
      <c r="X24" s="504"/>
      <c r="Y24" s="504"/>
      <c r="Z24" s="504"/>
      <c r="AA24" s="504"/>
      <c r="AB24" s="504"/>
      <c r="AC24" s="504"/>
      <c r="AD24" s="504"/>
      <c r="AE24" s="504"/>
      <c r="AF24" s="504"/>
      <c r="AG24" s="504"/>
      <c r="AH24" s="504"/>
    </row>
    <row r="25" spans="2:34" ht="18.75">
      <c r="B25" s="513" t="s">
        <v>533</v>
      </c>
      <c r="C25" s="514" t="s">
        <v>432</v>
      </c>
      <c r="D25" s="514">
        <v>44</v>
      </c>
      <c r="E25" s="514">
        <v>40</v>
      </c>
      <c r="F25" s="504"/>
      <c r="G25" s="504"/>
      <c r="H25" s="504"/>
      <c r="I25" s="504"/>
      <c r="J25" s="504"/>
      <c r="K25" s="504"/>
      <c r="L25" s="504"/>
      <c r="M25" s="504"/>
      <c r="N25" s="504"/>
      <c r="O25" s="504"/>
      <c r="P25" s="504"/>
      <c r="Q25" s="504"/>
      <c r="R25" s="504"/>
      <c r="S25" s="504"/>
      <c r="T25" s="504"/>
      <c r="U25" s="504"/>
      <c r="V25" s="504"/>
      <c r="W25" s="504"/>
      <c r="X25" s="504"/>
      <c r="Y25" s="504"/>
      <c r="Z25" s="504"/>
      <c r="AA25" s="504"/>
      <c r="AB25" s="504"/>
      <c r="AC25" s="504"/>
      <c r="AD25" s="504"/>
      <c r="AE25" s="504"/>
      <c r="AF25" s="504"/>
      <c r="AG25" s="504"/>
      <c r="AH25" s="504"/>
    </row>
    <row r="26" spans="2:34" ht="18.75">
      <c r="B26" s="513" t="s">
        <v>1075</v>
      </c>
      <c r="C26" s="514" t="s">
        <v>795</v>
      </c>
      <c r="D26" s="514">
        <v>95</v>
      </c>
      <c r="E26" s="514">
        <v>99</v>
      </c>
      <c r="F26" s="504"/>
      <c r="G26" s="504"/>
      <c r="H26" s="504"/>
      <c r="I26" s="504"/>
      <c r="J26" s="504"/>
      <c r="K26" s="504"/>
      <c r="L26" s="504"/>
      <c r="M26" s="504"/>
      <c r="N26" s="504"/>
      <c r="O26" s="504"/>
      <c r="P26" s="504"/>
      <c r="Q26" s="504"/>
      <c r="R26" s="504"/>
      <c r="S26" s="504"/>
      <c r="T26" s="504"/>
      <c r="U26" s="504"/>
      <c r="V26" s="504"/>
      <c r="W26" s="504"/>
      <c r="X26" s="504"/>
      <c r="Y26" s="504"/>
      <c r="Z26" s="504"/>
      <c r="AA26" s="504"/>
      <c r="AB26" s="504"/>
      <c r="AC26" s="504"/>
      <c r="AD26" s="504"/>
      <c r="AE26" s="504"/>
      <c r="AF26" s="504"/>
      <c r="AG26" s="504"/>
      <c r="AH26" s="504"/>
    </row>
    <row r="27" spans="2:34" ht="18.75">
      <c r="B27" s="513" t="s">
        <v>6</v>
      </c>
      <c r="C27" s="514" t="s">
        <v>429</v>
      </c>
      <c r="D27" s="514">
        <v>34</v>
      </c>
      <c r="E27" s="514">
        <v>36</v>
      </c>
      <c r="F27" s="504"/>
      <c r="G27" s="504"/>
      <c r="H27" s="504"/>
      <c r="I27" s="504"/>
      <c r="J27" s="504"/>
      <c r="K27" s="504"/>
      <c r="L27" s="504"/>
      <c r="M27" s="504"/>
      <c r="N27" s="504"/>
      <c r="O27" s="504"/>
      <c r="P27" s="504"/>
      <c r="Q27" s="504"/>
      <c r="R27" s="504"/>
      <c r="S27" s="504"/>
      <c r="T27" s="504"/>
      <c r="U27" s="504"/>
      <c r="V27" s="504"/>
      <c r="W27" s="504"/>
      <c r="X27" s="504"/>
      <c r="Y27" s="504"/>
      <c r="Z27" s="504"/>
      <c r="AA27" s="504"/>
      <c r="AB27" s="504"/>
      <c r="AC27" s="504"/>
      <c r="AD27" s="504"/>
      <c r="AE27" s="504"/>
      <c r="AF27" s="504"/>
      <c r="AG27" s="504"/>
      <c r="AH27" s="504"/>
    </row>
    <row r="28" spans="2:34" ht="18.75">
      <c r="B28" s="513" t="s">
        <v>1076</v>
      </c>
      <c r="C28" s="514" t="s">
        <v>435</v>
      </c>
      <c r="D28" s="514">
        <v>83</v>
      </c>
      <c r="E28" s="514">
        <v>66</v>
      </c>
      <c r="F28" s="504"/>
      <c r="G28" s="504"/>
      <c r="H28" s="504"/>
      <c r="I28" s="504"/>
      <c r="J28" s="504"/>
      <c r="K28" s="504"/>
      <c r="L28" s="504"/>
      <c r="M28" s="504"/>
      <c r="N28" s="504"/>
      <c r="O28" s="504"/>
      <c r="P28" s="504"/>
      <c r="Q28" s="504"/>
      <c r="R28" s="504"/>
      <c r="S28" s="504"/>
      <c r="T28" s="504"/>
      <c r="U28" s="504"/>
      <c r="V28" s="504"/>
      <c r="W28" s="504"/>
      <c r="X28" s="504"/>
      <c r="Y28" s="504"/>
      <c r="Z28" s="504"/>
      <c r="AA28" s="504"/>
      <c r="AB28" s="504"/>
      <c r="AC28" s="504"/>
      <c r="AD28" s="504"/>
      <c r="AE28" s="504"/>
      <c r="AF28" s="504"/>
      <c r="AG28" s="504"/>
      <c r="AH28" s="504"/>
    </row>
    <row r="29" spans="2:34" ht="18.75">
      <c r="B29" s="513" t="s">
        <v>1077</v>
      </c>
      <c r="C29" s="514" t="s">
        <v>435</v>
      </c>
      <c r="D29" s="514">
        <v>22</v>
      </c>
      <c r="E29" s="514">
        <v>86</v>
      </c>
      <c r="F29" s="504"/>
      <c r="G29" s="504"/>
      <c r="H29" s="504"/>
      <c r="I29" s="504"/>
      <c r="J29" s="504"/>
      <c r="K29" s="504"/>
      <c r="L29" s="504"/>
      <c r="M29" s="504"/>
      <c r="N29" s="504"/>
      <c r="O29" s="504"/>
      <c r="P29" s="504"/>
      <c r="Q29" s="504"/>
      <c r="R29" s="504"/>
      <c r="S29" s="504"/>
      <c r="T29" s="504"/>
      <c r="U29" s="504"/>
      <c r="V29" s="504"/>
      <c r="W29" s="504"/>
      <c r="X29" s="504"/>
      <c r="Y29" s="504"/>
      <c r="Z29" s="504"/>
      <c r="AA29" s="504"/>
      <c r="AB29" s="504"/>
      <c r="AC29" s="504"/>
      <c r="AD29" s="504"/>
      <c r="AE29" s="504"/>
      <c r="AF29" s="504"/>
      <c r="AG29" s="504"/>
      <c r="AH29" s="504"/>
    </row>
    <row r="30" spans="2:34">
      <c r="B30" s="504"/>
      <c r="C30" s="504"/>
      <c r="D30" s="504"/>
      <c r="E30" s="504"/>
      <c r="F30" s="504"/>
      <c r="G30" s="504"/>
      <c r="H30" s="504"/>
      <c r="I30" s="504"/>
      <c r="J30" s="504"/>
      <c r="K30" s="504"/>
      <c r="L30" s="504"/>
      <c r="M30" s="504"/>
      <c r="N30" s="504"/>
      <c r="O30" s="504"/>
      <c r="P30" s="504"/>
      <c r="Q30" s="504"/>
      <c r="R30" s="504"/>
      <c r="S30" s="504"/>
      <c r="T30" s="504"/>
      <c r="U30" s="504"/>
      <c r="V30" s="504"/>
      <c r="W30" s="504"/>
      <c r="X30" s="504"/>
      <c r="Y30" s="504"/>
      <c r="Z30" s="504"/>
      <c r="AA30" s="504"/>
      <c r="AB30" s="504"/>
      <c r="AC30" s="504"/>
      <c r="AD30" s="504"/>
      <c r="AE30" s="504"/>
      <c r="AF30" s="504"/>
      <c r="AG30" s="504"/>
      <c r="AH30" s="504"/>
    </row>
    <row r="31" spans="2:34" ht="18.75">
      <c r="B31" s="511" t="s">
        <v>1078</v>
      </c>
      <c r="C31" s="512" t="s">
        <v>1052</v>
      </c>
      <c r="D31" s="512" t="s">
        <v>1052</v>
      </c>
      <c r="E31" s="512" t="s">
        <v>1052</v>
      </c>
      <c r="F31" s="512" t="s">
        <v>1052</v>
      </c>
      <c r="G31" s="504"/>
      <c r="H31" s="504"/>
      <c r="I31" s="504"/>
      <c r="J31" s="504"/>
      <c r="K31" s="504"/>
      <c r="L31" s="504"/>
      <c r="M31" s="504"/>
      <c r="N31" s="504"/>
      <c r="O31" s="504"/>
      <c r="P31" s="504"/>
      <c r="Q31" s="504"/>
      <c r="R31" s="504"/>
      <c r="S31" s="504"/>
      <c r="T31" s="504"/>
      <c r="U31" s="504"/>
      <c r="V31" s="504"/>
      <c r="W31" s="504"/>
      <c r="X31" s="504"/>
      <c r="Y31" s="504"/>
      <c r="Z31" s="504"/>
      <c r="AA31" s="504"/>
      <c r="AB31" s="504"/>
      <c r="AC31" s="504"/>
      <c r="AD31" s="504"/>
      <c r="AE31" s="504"/>
      <c r="AF31" s="504"/>
      <c r="AG31" s="504"/>
      <c r="AH31" s="504"/>
    </row>
    <row r="32" spans="2:34" ht="18.75">
      <c r="B32" s="504"/>
      <c r="C32" s="515" t="s">
        <v>35</v>
      </c>
      <c r="D32" s="516" t="s">
        <v>1052</v>
      </c>
      <c r="E32" s="516" t="s">
        <v>1052</v>
      </c>
      <c r="F32" s="514" t="s">
        <v>1052</v>
      </c>
      <c r="G32" s="504"/>
      <c r="H32" s="504"/>
      <c r="I32" s="504"/>
      <c r="J32" s="504"/>
      <c r="K32" s="504"/>
      <c r="L32" s="504"/>
      <c r="M32" s="504"/>
      <c r="N32" s="504"/>
      <c r="O32" s="504"/>
      <c r="P32" s="504"/>
      <c r="Q32" s="504"/>
      <c r="R32" s="504"/>
      <c r="S32" s="504"/>
      <c r="T32" s="504"/>
      <c r="U32" s="504"/>
      <c r="V32" s="504"/>
      <c r="W32" s="504"/>
      <c r="X32" s="504"/>
      <c r="Y32" s="504"/>
      <c r="Z32" s="504"/>
      <c r="AA32" s="504"/>
      <c r="AB32" s="504"/>
      <c r="AC32" s="504"/>
      <c r="AD32" s="504"/>
      <c r="AE32" s="504"/>
      <c r="AF32" s="504"/>
      <c r="AG32" s="504"/>
      <c r="AH32" s="504"/>
    </row>
    <row r="33" spans="2:34" ht="18.75">
      <c r="B33" s="517" t="s">
        <v>11</v>
      </c>
      <c r="C33" s="514" t="s">
        <v>30</v>
      </c>
      <c r="D33" s="514" t="s">
        <v>31</v>
      </c>
      <c r="E33" s="514" t="s">
        <v>32</v>
      </c>
      <c r="F33" s="514" t="s">
        <v>717</v>
      </c>
      <c r="G33" s="504"/>
      <c r="H33" s="504"/>
      <c r="I33" s="504"/>
      <c r="J33" s="504"/>
      <c r="K33" s="504"/>
      <c r="L33" s="504"/>
      <c r="M33" s="504"/>
      <c r="N33" s="504"/>
      <c r="O33" s="504"/>
      <c r="P33" s="504"/>
      <c r="Q33" s="504"/>
      <c r="R33" s="504"/>
      <c r="S33" s="504"/>
      <c r="T33" s="504"/>
      <c r="U33" s="504"/>
      <c r="V33" s="504"/>
      <c r="W33" s="504"/>
      <c r="X33" s="504"/>
      <c r="Y33" s="504"/>
      <c r="Z33" s="504"/>
      <c r="AA33" s="504"/>
      <c r="AB33" s="504"/>
      <c r="AC33" s="504"/>
      <c r="AD33" s="504"/>
      <c r="AE33" s="504"/>
      <c r="AF33" s="504"/>
      <c r="AG33" s="504"/>
      <c r="AH33" s="504"/>
    </row>
    <row r="34" spans="2:34" ht="18.75">
      <c r="B34" s="513" t="s">
        <v>278</v>
      </c>
      <c r="C34" s="514">
        <v>89</v>
      </c>
      <c r="D34" s="514">
        <v>79</v>
      </c>
      <c r="E34" s="514">
        <v>62</v>
      </c>
      <c r="F34" s="514">
        <v>45</v>
      </c>
      <c r="G34" s="504"/>
      <c r="H34" s="504"/>
      <c r="I34" s="504"/>
      <c r="J34" s="504"/>
      <c r="K34" s="504"/>
      <c r="L34" s="504"/>
      <c r="M34" s="504"/>
      <c r="N34" s="504"/>
      <c r="O34" s="504"/>
      <c r="P34" s="504"/>
      <c r="Q34" s="504"/>
      <c r="R34" s="504"/>
      <c r="S34" s="504"/>
      <c r="T34" s="504"/>
      <c r="U34" s="504"/>
      <c r="V34" s="504"/>
      <c r="W34" s="504"/>
      <c r="X34" s="504"/>
      <c r="Y34" s="504"/>
      <c r="Z34" s="504"/>
      <c r="AA34" s="504"/>
      <c r="AB34" s="504"/>
      <c r="AC34" s="504"/>
      <c r="AD34" s="504"/>
      <c r="AE34" s="504"/>
      <c r="AF34" s="504"/>
      <c r="AG34" s="504"/>
      <c r="AH34" s="504"/>
    </row>
    <row r="35" spans="2:34" ht="18.75">
      <c r="B35" s="513" t="s">
        <v>279</v>
      </c>
      <c r="C35" s="514">
        <v>27</v>
      </c>
      <c r="D35" s="514">
        <v>47</v>
      </c>
      <c r="E35" s="514">
        <v>84</v>
      </c>
      <c r="F35" s="514">
        <v>66</v>
      </c>
      <c r="G35" s="504"/>
      <c r="H35" s="504"/>
      <c r="I35" s="504"/>
      <c r="J35" s="504"/>
      <c r="K35" s="504"/>
      <c r="L35" s="504"/>
      <c r="M35" s="504"/>
      <c r="N35" s="504"/>
      <c r="O35" s="504"/>
      <c r="P35" s="504"/>
      <c r="Q35" s="504"/>
      <c r="R35" s="504"/>
      <c r="S35" s="504"/>
      <c r="T35" s="504"/>
      <c r="U35" s="504"/>
      <c r="V35" s="504"/>
      <c r="W35" s="504"/>
      <c r="X35" s="504"/>
      <c r="Y35" s="504"/>
      <c r="Z35" s="504"/>
      <c r="AA35" s="504"/>
      <c r="AB35" s="504"/>
      <c r="AC35" s="504"/>
      <c r="AD35" s="504"/>
      <c r="AE35" s="504"/>
      <c r="AF35" s="504"/>
      <c r="AG35" s="504"/>
      <c r="AH35" s="504"/>
    </row>
    <row r="36" spans="2:34" ht="18.75">
      <c r="B36" s="513" t="s">
        <v>283</v>
      </c>
      <c r="C36" s="514">
        <v>33</v>
      </c>
      <c r="D36" s="514">
        <v>66</v>
      </c>
      <c r="E36" s="514">
        <v>99</v>
      </c>
      <c r="F36" s="514">
        <v>25</v>
      </c>
      <c r="G36" s="504"/>
      <c r="H36" s="504"/>
      <c r="I36" s="504"/>
      <c r="J36" s="504"/>
      <c r="K36" s="504"/>
      <c r="L36" s="504"/>
      <c r="M36" s="504"/>
      <c r="N36" s="504"/>
      <c r="O36" s="504"/>
      <c r="P36" s="504"/>
      <c r="Q36" s="504"/>
      <c r="R36" s="504"/>
      <c r="S36" s="504"/>
      <c r="T36" s="504"/>
      <c r="U36" s="504"/>
      <c r="V36" s="504"/>
      <c r="W36" s="504"/>
      <c r="X36" s="504"/>
      <c r="Y36" s="504"/>
      <c r="Z36" s="504"/>
      <c r="AA36" s="504"/>
      <c r="AB36" s="504"/>
      <c r="AC36" s="504"/>
      <c r="AD36" s="504"/>
      <c r="AE36" s="504"/>
      <c r="AF36" s="504"/>
      <c r="AG36" s="504"/>
      <c r="AH36" s="504"/>
    </row>
    <row r="37" spans="2:34" ht="18.75">
      <c r="B37" s="513" t="s">
        <v>281</v>
      </c>
      <c r="C37" s="514">
        <v>44</v>
      </c>
      <c r="D37" s="514">
        <v>40</v>
      </c>
      <c r="E37" s="514">
        <v>40</v>
      </c>
      <c r="F37" s="514">
        <v>88</v>
      </c>
      <c r="G37" s="504"/>
      <c r="H37" s="504"/>
      <c r="I37" s="504"/>
      <c r="J37" s="504"/>
      <c r="K37" s="504"/>
      <c r="L37" s="504"/>
      <c r="M37" s="504"/>
      <c r="N37" s="504"/>
      <c r="O37" s="504"/>
      <c r="P37" s="504"/>
      <c r="Q37" s="504"/>
      <c r="R37" s="504"/>
      <c r="S37" s="504"/>
      <c r="T37" s="504"/>
      <c r="U37" s="504"/>
      <c r="V37" s="504"/>
      <c r="W37" s="504"/>
      <c r="X37" s="504"/>
      <c r="Y37" s="504"/>
      <c r="Z37" s="504"/>
      <c r="AA37" s="504"/>
      <c r="AB37" s="504"/>
      <c r="AC37" s="504"/>
      <c r="AD37" s="504"/>
      <c r="AE37" s="504"/>
      <c r="AF37" s="504"/>
      <c r="AG37" s="504"/>
      <c r="AH37" s="504"/>
    </row>
    <row r="38" spans="2:34" ht="18.75">
      <c r="B38" s="513" t="s">
        <v>282</v>
      </c>
      <c r="C38" s="514">
        <v>95</v>
      </c>
      <c r="D38" s="514">
        <v>63</v>
      </c>
      <c r="E38" s="514">
        <v>99</v>
      </c>
      <c r="F38" s="514">
        <v>32</v>
      </c>
      <c r="G38" s="504"/>
      <c r="H38" s="504"/>
      <c r="I38" s="504"/>
      <c r="J38" s="504"/>
      <c r="K38" s="504"/>
      <c r="L38" s="504"/>
      <c r="M38" s="504"/>
      <c r="N38" s="504"/>
      <c r="O38" s="504"/>
      <c r="P38" s="504"/>
      <c r="Q38" s="504"/>
      <c r="R38" s="504"/>
      <c r="S38" s="504"/>
      <c r="T38" s="504"/>
      <c r="U38" s="504"/>
      <c r="V38" s="504"/>
      <c r="W38" s="504"/>
      <c r="X38" s="504"/>
      <c r="Y38" s="504"/>
      <c r="Z38" s="504"/>
      <c r="AA38" s="504"/>
      <c r="AB38" s="504"/>
      <c r="AC38" s="504"/>
      <c r="AD38" s="504"/>
      <c r="AE38" s="504"/>
      <c r="AF38" s="504"/>
      <c r="AG38" s="504"/>
      <c r="AH38" s="504"/>
    </row>
    <row r="39" spans="2:34" ht="18.75">
      <c r="B39" s="513" t="s">
        <v>284</v>
      </c>
      <c r="C39" s="514">
        <v>34</v>
      </c>
      <c r="D39" s="514">
        <v>40</v>
      </c>
      <c r="E39" s="514">
        <v>36</v>
      </c>
      <c r="F39" s="514">
        <v>96</v>
      </c>
      <c r="G39" s="504"/>
      <c r="H39" s="504"/>
      <c r="I39" s="504"/>
      <c r="J39" s="504"/>
      <c r="K39" s="504"/>
      <c r="L39" s="504"/>
      <c r="M39" s="504"/>
      <c r="N39" s="504"/>
      <c r="O39" s="504"/>
      <c r="P39" s="504"/>
      <c r="Q39" s="504"/>
      <c r="R39" s="504"/>
      <c r="S39" s="504"/>
      <c r="T39" s="504"/>
      <c r="U39" s="504"/>
      <c r="V39" s="504"/>
      <c r="W39" s="504"/>
      <c r="X39" s="504"/>
      <c r="Y39" s="504"/>
      <c r="Z39" s="504"/>
      <c r="AA39" s="504"/>
      <c r="AB39" s="504"/>
      <c r="AC39" s="504"/>
      <c r="AD39" s="504"/>
      <c r="AE39" s="504"/>
      <c r="AF39" s="504"/>
      <c r="AG39" s="504"/>
      <c r="AH39" s="504"/>
    </row>
    <row r="40" spans="2:34" ht="18.75">
      <c r="B40" s="513" t="s">
        <v>317</v>
      </c>
      <c r="C40" s="514">
        <v>83</v>
      </c>
      <c r="D40" s="514">
        <v>73</v>
      </c>
      <c r="E40" s="514">
        <v>66</v>
      </c>
      <c r="F40" s="514">
        <v>55</v>
      </c>
      <c r="G40" s="504"/>
      <c r="H40" s="504"/>
      <c r="I40" s="504"/>
      <c r="J40" s="504"/>
      <c r="K40" s="504"/>
      <c r="L40" s="504"/>
      <c r="M40" s="504"/>
      <c r="N40" s="504"/>
      <c r="O40" s="504"/>
      <c r="P40" s="504"/>
      <c r="Q40" s="504"/>
      <c r="R40" s="504"/>
      <c r="S40" s="504"/>
      <c r="T40" s="504"/>
      <c r="U40" s="504"/>
      <c r="V40" s="504"/>
      <c r="W40" s="504"/>
      <c r="X40" s="504"/>
      <c r="Y40" s="504"/>
      <c r="Z40" s="504"/>
      <c r="AA40" s="504"/>
      <c r="AB40" s="504"/>
      <c r="AC40" s="504"/>
      <c r="AD40" s="504"/>
      <c r="AE40" s="504"/>
      <c r="AF40" s="504"/>
      <c r="AG40" s="504"/>
      <c r="AH40" s="504"/>
    </row>
    <row r="41" spans="2:34" ht="18.75">
      <c r="B41" s="513" t="s">
        <v>320</v>
      </c>
      <c r="C41" s="514">
        <v>22</v>
      </c>
      <c r="D41" s="514">
        <v>66</v>
      </c>
      <c r="E41" s="514">
        <v>86</v>
      </c>
      <c r="F41" s="514">
        <v>78</v>
      </c>
      <c r="G41" s="504"/>
      <c r="H41" s="504"/>
      <c r="I41" s="504"/>
      <c r="J41" s="504"/>
      <c r="K41" s="504"/>
      <c r="L41" s="504"/>
      <c r="M41" s="504"/>
      <c r="N41" s="504"/>
      <c r="O41" s="504"/>
      <c r="P41" s="504"/>
      <c r="Q41" s="504"/>
      <c r="R41" s="504"/>
      <c r="S41" s="504"/>
      <c r="T41" s="504"/>
      <c r="U41" s="504"/>
      <c r="V41" s="504"/>
      <c r="W41" s="504"/>
      <c r="X41" s="504"/>
      <c r="Y41" s="504"/>
      <c r="Z41" s="504"/>
      <c r="AA41" s="504"/>
      <c r="AB41" s="504"/>
      <c r="AC41" s="504"/>
      <c r="AD41" s="504"/>
      <c r="AE41" s="504"/>
      <c r="AF41" s="504"/>
      <c r="AG41" s="504"/>
      <c r="AH41" s="504"/>
    </row>
    <row r="42" spans="2:34">
      <c r="B42" s="504"/>
      <c r="C42" s="504"/>
      <c r="D42" s="504"/>
      <c r="E42" s="504"/>
      <c r="F42" s="504"/>
      <c r="G42" s="504"/>
      <c r="H42" s="504"/>
      <c r="I42" s="504"/>
      <c r="J42" s="504"/>
      <c r="K42" s="504"/>
      <c r="L42" s="504"/>
      <c r="M42" s="504"/>
      <c r="N42" s="504"/>
      <c r="O42" s="504"/>
      <c r="P42" s="504"/>
      <c r="Q42" s="504"/>
      <c r="R42" s="504"/>
      <c r="S42" s="504"/>
      <c r="T42" s="504"/>
      <c r="U42" s="504"/>
      <c r="V42" s="504"/>
      <c r="W42" s="504"/>
      <c r="X42" s="504"/>
      <c r="Y42" s="504"/>
      <c r="Z42" s="504"/>
      <c r="AA42" s="504"/>
      <c r="AB42" s="504"/>
      <c r="AC42" s="504"/>
      <c r="AD42" s="504"/>
      <c r="AE42" s="504"/>
      <c r="AF42" s="504"/>
      <c r="AG42" s="504"/>
      <c r="AH42" s="504"/>
    </row>
    <row r="43" spans="2:34" ht="18.75">
      <c r="B43" s="511" t="s">
        <v>1072</v>
      </c>
      <c r="C43" s="504"/>
      <c r="D43" s="504"/>
      <c r="E43" s="504"/>
      <c r="F43" s="504"/>
      <c r="G43" s="504"/>
      <c r="H43" s="504"/>
      <c r="I43" s="504"/>
      <c r="J43" s="504"/>
      <c r="K43" s="504"/>
      <c r="L43" s="504"/>
      <c r="M43" s="504"/>
      <c r="N43" s="504"/>
      <c r="O43" s="504"/>
      <c r="P43" s="504"/>
      <c r="Q43" s="504"/>
      <c r="R43" s="504"/>
      <c r="S43" s="504"/>
      <c r="T43" s="504"/>
      <c r="U43" s="504"/>
      <c r="V43" s="504"/>
      <c r="W43" s="504"/>
      <c r="X43" s="504"/>
      <c r="Y43" s="504"/>
      <c r="Z43" s="504"/>
      <c r="AA43" s="504"/>
      <c r="AB43" s="504"/>
      <c r="AC43" s="504"/>
      <c r="AD43" s="504"/>
      <c r="AE43" s="504"/>
      <c r="AF43" s="504"/>
      <c r="AG43" s="504"/>
      <c r="AH43" s="504"/>
    </row>
    <row r="44" spans="2:34" ht="23.25">
      <c r="B44" s="518" t="s">
        <v>1079</v>
      </c>
      <c r="C44" s="518" t="s">
        <v>1080</v>
      </c>
      <c r="D44" s="518" t="s">
        <v>1081</v>
      </c>
      <c r="E44" s="518" t="s">
        <v>1082</v>
      </c>
      <c r="F44" s="518" t="s">
        <v>580</v>
      </c>
      <c r="G44" s="518" t="s">
        <v>810</v>
      </c>
      <c r="H44" s="519" t="s">
        <v>582</v>
      </c>
      <c r="I44" s="504"/>
      <c r="J44" s="504"/>
      <c r="K44" s="504"/>
      <c r="L44" s="504"/>
      <c r="M44" s="504"/>
      <c r="N44" s="504"/>
      <c r="O44" s="504"/>
      <c r="P44" s="504"/>
      <c r="Q44" s="504"/>
      <c r="R44" s="504"/>
      <c r="S44" s="504"/>
      <c r="T44" s="504"/>
      <c r="U44" s="504"/>
      <c r="V44" s="504"/>
      <c r="W44" s="504"/>
      <c r="X44" s="504"/>
      <c r="Y44" s="504"/>
      <c r="Z44" s="504"/>
      <c r="AA44" s="504"/>
      <c r="AB44" s="504"/>
      <c r="AC44" s="504"/>
      <c r="AD44" s="504"/>
      <c r="AE44" s="504"/>
      <c r="AF44" s="504"/>
      <c r="AG44" s="504"/>
      <c r="AH44" s="504"/>
    </row>
    <row r="45" spans="2:34" ht="18.75">
      <c r="B45" s="513" t="s">
        <v>302</v>
      </c>
      <c r="C45" s="520">
        <v>45295</v>
      </c>
      <c r="D45" s="514" t="s">
        <v>1083</v>
      </c>
      <c r="E45" s="514" t="s">
        <v>1084</v>
      </c>
      <c r="F45" s="514">
        <v>852369</v>
      </c>
      <c r="G45" s="514" t="s">
        <v>602</v>
      </c>
      <c r="H45" s="521" t="s">
        <v>603</v>
      </c>
      <c r="I45" s="504"/>
      <c r="J45" s="504"/>
      <c r="K45" s="504"/>
      <c r="L45" s="504"/>
      <c r="M45" s="504"/>
      <c r="N45" s="504"/>
      <c r="O45" s="504"/>
      <c r="P45" s="504"/>
      <c r="Q45" s="504"/>
      <c r="R45" s="504"/>
      <c r="S45" s="504"/>
      <c r="T45" s="504"/>
      <c r="U45" s="504"/>
      <c r="V45" s="504"/>
      <c r="W45" s="504"/>
      <c r="X45" s="504"/>
      <c r="Y45" s="504"/>
      <c r="Z45" s="504"/>
      <c r="AA45" s="504"/>
      <c r="AB45" s="504"/>
      <c r="AC45" s="504"/>
      <c r="AD45" s="504"/>
      <c r="AE45" s="504"/>
      <c r="AF45" s="504"/>
      <c r="AG45" s="504"/>
      <c r="AH45" s="504"/>
    </row>
    <row r="46" spans="2:34" ht="18.75">
      <c r="B46" s="513" t="s">
        <v>319</v>
      </c>
      <c r="C46" s="520">
        <v>45300</v>
      </c>
      <c r="D46" s="514" t="s">
        <v>1085</v>
      </c>
      <c r="E46" s="514" t="s">
        <v>1084</v>
      </c>
      <c r="F46" s="514">
        <v>126589</v>
      </c>
      <c r="G46" s="514" t="s">
        <v>1007</v>
      </c>
      <c r="H46" s="514" t="s">
        <v>609</v>
      </c>
      <c r="I46" s="504"/>
      <c r="J46" s="504"/>
      <c r="K46" s="504"/>
      <c r="L46" s="504"/>
      <c r="M46" s="504"/>
      <c r="N46" s="504"/>
      <c r="O46" s="504"/>
      <c r="P46" s="504"/>
      <c r="Q46" s="504"/>
      <c r="R46" s="504"/>
      <c r="S46" s="504"/>
      <c r="T46" s="504"/>
      <c r="U46" s="504"/>
      <c r="V46" s="504"/>
      <c r="W46" s="504"/>
      <c r="X46" s="504"/>
      <c r="Y46" s="504"/>
      <c r="Z46" s="504"/>
      <c r="AA46" s="504"/>
      <c r="AB46" s="504"/>
      <c r="AC46" s="504"/>
      <c r="AD46" s="504"/>
      <c r="AE46" s="504"/>
      <c r="AF46" s="504"/>
      <c r="AG46" s="504"/>
      <c r="AH46" s="504"/>
    </row>
    <row r="47" spans="2:34" ht="18.75">
      <c r="B47" s="513" t="s">
        <v>302</v>
      </c>
      <c r="C47" s="520">
        <v>45294</v>
      </c>
      <c r="D47" s="514" t="s">
        <v>1086</v>
      </c>
      <c r="E47" s="514" t="s">
        <v>1087</v>
      </c>
      <c r="F47" s="514">
        <v>126589</v>
      </c>
      <c r="G47" s="514" t="s">
        <v>1088</v>
      </c>
      <c r="H47" s="514" t="s">
        <v>600</v>
      </c>
      <c r="I47" s="504"/>
      <c r="J47" s="504"/>
      <c r="K47" s="504"/>
      <c r="L47" s="504"/>
      <c r="M47" s="504"/>
      <c r="N47" s="504"/>
      <c r="O47" s="504"/>
      <c r="P47" s="504"/>
      <c r="Q47" s="504"/>
      <c r="R47" s="504"/>
      <c r="S47" s="504"/>
      <c r="T47" s="504"/>
      <c r="U47" s="504"/>
      <c r="V47" s="504"/>
      <c r="W47" s="504"/>
      <c r="X47" s="504"/>
      <c r="Y47" s="504"/>
      <c r="Z47" s="504"/>
      <c r="AA47" s="504"/>
      <c r="AB47" s="504"/>
      <c r="AC47" s="504"/>
      <c r="AD47" s="504"/>
      <c r="AE47" s="504"/>
      <c r="AF47" s="504"/>
      <c r="AG47" s="504"/>
      <c r="AH47" s="504"/>
    </row>
    <row r="48" spans="2:34" ht="18.75">
      <c r="B48" s="513" t="s">
        <v>316</v>
      </c>
      <c r="C48" s="520">
        <v>45299</v>
      </c>
      <c r="D48" s="514" t="s">
        <v>1083</v>
      </c>
      <c r="E48" s="514" t="s">
        <v>1087</v>
      </c>
      <c r="F48" s="514">
        <v>556688</v>
      </c>
      <c r="G48" s="514" t="s">
        <v>602</v>
      </c>
      <c r="H48" s="514" t="s">
        <v>608</v>
      </c>
      <c r="I48" s="504"/>
      <c r="J48" s="504"/>
      <c r="K48" s="504"/>
      <c r="L48" s="504"/>
      <c r="M48" s="504"/>
      <c r="N48" s="504"/>
      <c r="O48" s="504"/>
      <c r="P48" s="504"/>
      <c r="Q48" s="504"/>
      <c r="R48" s="504"/>
      <c r="S48" s="504"/>
      <c r="T48" s="504"/>
      <c r="U48" s="504"/>
      <c r="V48" s="504"/>
      <c r="W48" s="504"/>
      <c r="X48" s="504"/>
      <c r="Y48" s="504"/>
      <c r="Z48" s="504"/>
      <c r="AA48" s="504"/>
      <c r="AB48" s="504"/>
      <c r="AC48" s="504"/>
      <c r="AD48" s="504"/>
      <c r="AE48" s="504"/>
      <c r="AF48" s="504"/>
      <c r="AG48" s="504"/>
      <c r="AH48" s="504"/>
    </row>
    <row r="49" spans="2:34" ht="18.75">
      <c r="B49" s="513" t="s">
        <v>611</v>
      </c>
      <c r="C49" s="520">
        <v>45302</v>
      </c>
      <c r="D49" s="514" t="s">
        <v>1083</v>
      </c>
      <c r="E49" s="514" t="s">
        <v>1089</v>
      </c>
      <c r="F49" s="514">
        <v>112285</v>
      </c>
      <c r="G49" s="514" t="s">
        <v>602</v>
      </c>
      <c r="H49" s="514" t="s">
        <v>612</v>
      </c>
      <c r="I49" s="504"/>
      <c r="J49" s="504"/>
      <c r="K49" s="504"/>
      <c r="L49" s="504"/>
      <c r="M49" s="504"/>
      <c r="N49" s="504"/>
      <c r="O49" s="504"/>
      <c r="P49" s="504"/>
      <c r="Q49" s="504"/>
      <c r="R49" s="504"/>
      <c r="S49" s="504"/>
      <c r="T49" s="504"/>
      <c r="U49" s="504"/>
      <c r="V49" s="504"/>
      <c r="W49" s="504"/>
      <c r="X49" s="504"/>
      <c r="Y49" s="504"/>
      <c r="Z49" s="504"/>
      <c r="AA49" s="504"/>
      <c r="AB49" s="504"/>
      <c r="AC49" s="504"/>
      <c r="AD49" s="504"/>
      <c r="AE49" s="504"/>
      <c r="AF49" s="504"/>
      <c r="AG49" s="504"/>
      <c r="AH49" s="504"/>
    </row>
    <row r="50" spans="2:34" ht="18.75">
      <c r="B50" s="513" t="s">
        <v>302</v>
      </c>
      <c r="C50" s="520">
        <v>45292</v>
      </c>
      <c r="D50" s="514" t="s">
        <v>1090</v>
      </c>
      <c r="E50" s="514" t="s">
        <v>1089</v>
      </c>
      <c r="F50" s="514">
        <v>125478</v>
      </c>
      <c r="G50" s="514" t="s">
        <v>594</v>
      </c>
      <c r="H50" s="514" t="s">
        <v>555</v>
      </c>
      <c r="I50" s="504"/>
      <c r="J50" s="504"/>
      <c r="K50" s="504"/>
      <c r="L50" s="504"/>
      <c r="M50" s="504"/>
      <c r="N50" s="504"/>
      <c r="O50" s="504"/>
      <c r="P50" s="504"/>
      <c r="Q50" s="504"/>
      <c r="R50" s="504"/>
      <c r="S50" s="504"/>
      <c r="T50" s="504"/>
      <c r="U50" s="504"/>
      <c r="V50" s="504"/>
      <c r="W50" s="504"/>
      <c r="X50" s="504"/>
      <c r="Y50" s="504"/>
      <c r="Z50" s="504"/>
      <c r="AA50" s="504"/>
      <c r="AB50" s="504"/>
      <c r="AC50" s="504"/>
      <c r="AD50" s="504"/>
      <c r="AE50" s="504"/>
      <c r="AF50" s="504"/>
      <c r="AG50" s="504"/>
      <c r="AH50" s="504"/>
    </row>
    <row r="51" spans="2:34" ht="18.75">
      <c r="B51" s="513" t="s">
        <v>312</v>
      </c>
      <c r="C51" s="520">
        <v>45297</v>
      </c>
      <c r="D51" s="514" t="s">
        <v>1085</v>
      </c>
      <c r="E51" s="514" t="s">
        <v>1089</v>
      </c>
      <c r="F51" s="514">
        <v>695425</v>
      </c>
      <c r="G51" s="514" t="s">
        <v>1007</v>
      </c>
      <c r="H51" s="514" t="s">
        <v>606</v>
      </c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  <c r="U51" s="504"/>
      <c r="V51" s="504"/>
      <c r="W51" s="504"/>
      <c r="X51" s="504"/>
      <c r="Y51" s="504"/>
      <c r="Z51" s="504"/>
      <c r="AA51" s="504"/>
      <c r="AB51" s="504"/>
      <c r="AC51" s="504"/>
      <c r="AD51" s="504"/>
      <c r="AE51" s="504"/>
      <c r="AF51" s="504"/>
      <c r="AG51" s="504"/>
      <c r="AH51" s="504"/>
    </row>
    <row r="52" spans="2:34" ht="18.75">
      <c r="B52" s="513" t="s">
        <v>322</v>
      </c>
      <c r="C52" s="520">
        <v>45301</v>
      </c>
      <c r="D52" s="514" t="s">
        <v>1086</v>
      </c>
      <c r="E52" s="514" t="s">
        <v>1091</v>
      </c>
      <c r="F52" s="514">
        <v>852369</v>
      </c>
      <c r="G52" s="514" t="s">
        <v>1088</v>
      </c>
      <c r="H52" s="514" t="s">
        <v>1092</v>
      </c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W52" s="504"/>
      <c r="X52" s="504"/>
      <c r="Y52" s="504"/>
      <c r="Z52" s="504"/>
      <c r="AA52" s="504"/>
      <c r="AB52" s="504"/>
      <c r="AC52" s="504"/>
      <c r="AD52" s="504"/>
      <c r="AE52" s="504"/>
      <c r="AF52" s="504"/>
      <c r="AG52" s="504"/>
      <c r="AH52" s="504"/>
    </row>
    <row r="53" spans="2:34" ht="18.75">
      <c r="B53" s="513" t="s">
        <v>302</v>
      </c>
      <c r="C53" s="520">
        <v>45296</v>
      </c>
      <c r="D53" s="514" t="s">
        <v>1090</v>
      </c>
      <c r="E53" s="514" t="s">
        <v>1091</v>
      </c>
      <c r="F53" s="514">
        <v>112285</v>
      </c>
      <c r="G53" s="514" t="s">
        <v>594</v>
      </c>
      <c r="H53" s="514" t="s">
        <v>605</v>
      </c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W53" s="504"/>
      <c r="X53" s="504"/>
      <c r="Y53" s="504"/>
      <c r="Z53" s="504"/>
      <c r="AA53" s="504"/>
      <c r="AB53" s="504"/>
      <c r="AC53" s="504"/>
      <c r="AD53" s="504"/>
      <c r="AE53" s="504"/>
      <c r="AF53" s="504"/>
      <c r="AG53" s="504"/>
      <c r="AH53" s="504"/>
    </row>
    <row r="54" spans="2:34" ht="18.75">
      <c r="B54" s="513" t="s">
        <v>314</v>
      </c>
      <c r="C54" s="520">
        <v>45298</v>
      </c>
      <c r="D54" s="514" t="s">
        <v>1086</v>
      </c>
      <c r="E54" s="514" t="s">
        <v>1093</v>
      </c>
      <c r="F54" s="514">
        <v>125478</v>
      </c>
      <c r="G54" s="514" t="s">
        <v>1088</v>
      </c>
      <c r="H54" s="514" t="s">
        <v>607</v>
      </c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W54" s="504"/>
      <c r="X54" s="504"/>
      <c r="Y54" s="504"/>
      <c r="Z54" s="504"/>
      <c r="AA54" s="504"/>
      <c r="AB54" s="504"/>
      <c r="AC54" s="504"/>
      <c r="AD54" s="504"/>
      <c r="AE54" s="504"/>
      <c r="AF54" s="504"/>
      <c r="AG54" s="504"/>
      <c r="AH54" s="504"/>
    </row>
    <row r="55" spans="2:34" ht="18.75">
      <c r="B55" s="513" t="s">
        <v>613</v>
      </c>
      <c r="C55" s="520">
        <v>45303</v>
      </c>
      <c r="D55" s="514" t="s">
        <v>1090</v>
      </c>
      <c r="E55" s="514" t="s">
        <v>1093</v>
      </c>
      <c r="F55" s="514">
        <v>695425</v>
      </c>
      <c r="G55" s="514" t="s">
        <v>594</v>
      </c>
      <c r="H55" s="514" t="s">
        <v>614</v>
      </c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W55" s="504"/>
      <c r="X55" s="504"/>
      <c r="Y55" s="504"/>
      <c r="Z55" s="504"/>
      <c r="AA55" s="504"/>
      <c r="AB55" s="504"/>
      <c r="AC55" s="504"/>
      <c r="AD55" s="504"/>
      <c r="AE55" s="504"/>
      <c r="AF55" s="504"/>
      <c r="AG55" s="504"/>
      <c r="AH55" s="504"/>
    </row>
    <row r="56" spans="2:34" ht="18.75">
      <c r="B56" s="513" t="s">
        <v>302</v>
      </c>
      <c r="C56" s="520">
        <v>45293</v>
      </c>
      <c r="D56" s="514" t="s">
        <v>1085</v>
      </c>
      <c r="E56" s="514" t="s">
        <v>1093</v>
      </c>
      <c r="F56" s="514">
        <v>556688</v>
      </c>
      <c r="G56" s="514" t="s">
        <v>1007</v>
      </c>
      <c r="H56" s="514" t="s">
        <v>597</v>
      </c>
      <c r="I56" s="504"/>
      <c r="J56" s="504"/>
      <c r="K56" s="504"/>
      <c r="L56" s="504"/>
      <c r="M56" s="504"/>
      <c r="N56" s="504"/>
      <c r="O56" s="504"/>
      <c r="P56" s="504"/>
      <c r="Q56" s="504"/>
      <c r="R56" s="504"/>
      <c r="S56" s="504"/>
      <c r="T56" s="504"/>
      <c r="U56" s="504"/>
      <c r="V56" s="504"/>
      <c r="W56" s="504"/>
      <c r="X56" s="504"/>
      <c r="Y56" s="504"/>
      <c r="Z56" s="504"/>
      <c r="AA56" s="504"/>
      <c r="AB56" s="504"/>
      <c r="AC56" s="504"/>
      <c r="AD56" s="504"/>
      <c r="AE56" s="504"/>
      <c r="AF56" s="504"/>
      <c r="AG56" s="504"/>
      <c r="AH56" s="504"/>
    </row>
    <row r="57" spans="2:34">
      <c r="B57" s="504"/>
      <c r="C57" s="504"/>
      <c r="D57" s="504"/>
      <c r="E57" s="504"/>
      <c r="F57" s="504"/>
      <c r="G57" s="504"/>
      <c r="H57" s="504"/>
      <c r="I57" s="504"/>
      <c r="J57" s="504"/>
      <c r="K57" s="504"/>
      <c r="L57" s="504"/>
      <c r="M57" s="504"/>
      <c r="N57" s="504"/>
      <c r="O57" s="504"/>
      <c r="P57" s="504"/>
      <c r="Q57" s="504"/>
      <c r="R57" s="504"/>
      <c r="S57" s="504"/>
      <c r="T57" s="504"/>
      <c r="U57" s="504"/>
      <c r="V57" s="504"/>
      <c r="W57" s="504"/>
      <c r="X57" s="504"/>
      <c r="Y57" s="504"/>
      <c r="Z57" s="504"/>
      <c r="AA57" s="504"/>
      <c r="AB57" s="504"/>
      <c r="AC57" s="504"/>
      <c r="AD57" s="504"/>
      <c r="AE57" s="504"/>
      <c r="AF57" s="504"/>
      <c r="AG57" s="504"/>
      <c r="AH57" s="504"/>
    </row>
    <row r="58" spans="2:34" ht="23.25">
      <c r="B58" s="1189" t="s">
        <v>1072</v>
      </c>
      <c r="C58" s="1190"/>
      <c r="D58" s="1190"/>
      <c r="E58" s="1190"/>
      <c r="F58" s="1190"/>
      <c r="G58" s="1190"/>
      <c r="H58" s="1190"/>
      <c r="I58" s="504"/>
      <c r="J58" s="518" t="s">
        <v>1081</v>
      </c>
      <c r="K58" s="504"/>
      <c r="L58" s="504"/>
      <c r="M58" s="504"/>
      <c r="N58" s="504"/>
      <c r="O58" s="504"/>
      <c r="P58" s="504"/>
      <c r="Q58" s="504"/>
      <c r="R58" s="504"/>
      <c r="S58" s="504"/>
      <c r="T58" s="504"/>
      <c r="U58" s="504"/>
      <c r="V58" s="504"/>
      <c r="W58" s="504"/>
      <c r="X58" s="504"/>
      <c r="Y58" s="504"/>
      <c r="Z58" s="504"/>
      <c r="AA58" s="504"/>
      <c r="AB58" s="504"/>
      <c r="AC58" s="504"/>
      <c r="AD58" s="504"/>
      <c r="AE58" s="504"/>
      <c r="AF58" s="504"/>
      <c r="AG58" s="504"/>
      <c r="AH58" s="504"/>
    </row>
    <row r="59" spans="2:34" ht="23.25">
      <c r="B59" s="518" t="s">
        <v>1079</v>
      </c>
      <c r="C59" s="518" t="s">
        <v>1080</v>
      </c>
      <c r="D59" s="518" t="s">
        <v>1081</v>
      </c>
      <c r="E59" s="518" t="s">
        <v>1082</v>
      </c>
      <c r="F59" s="518" t="s">
        <v>580</v>
      </c>
      <c r="G59" s="518" t="s">
        <v>810</v>
      </c>
      <c r="H59" s="519" t="s">
        <v>582</v>
      </c>
      <c r="I59" s="504"/>
      <c r="J59" s="504"/>
      <c r="K59" s="504"/>
      <c r="L59" s="504"/>
      <c r="M59" s="504"/>
      <c r="N59" s="504"/>
      <c r="O59" s="504"/>
      <c r="P59" s="504"/>
      <c r="Q59" s="504"/>
      <c r="R59" s="504"/>
      <c r="S59" s="504"/>
      <c r="T59" s="504"/>
      <c r="U59" s="504"/>
      <c r="V59" s="504"/>
      <c r="W59" s="504"/>
      <c r="X59" s="504"/>
      <c r="Y59" s="504"/>
      <c r="Z59" s="504"/>
      <c r="AA59" s="504"/>
      <c r="AB59" s="504"/>
      <c r="AC59" s="504"/>
      <c r="AD59" s="504"/>
      <c r="AE59" s="504"/>
      <c r="AF59" s="504"/>
      <c r="AG59" s="504"/>
      <c r="AH59" s="504"/>
    </row>
    <row r="60" spans="2:34" ht="23.25">
      <c r="B60" s="513" t="s">
        <v>302</v>
      </c>
      <c r="C60" s="520">
        <v>45294</v>
      </c>
      <c r="D60" s="514" t="s">
        <v>1086</v>
      </c>
      <c r="E60" s="514" t="s">
        <v>1087</v>
      </c>
      <c r="F60" s="514">
        <v>126589</v>
      </c>
      <c r="G60" s="514" t="s">
        <v>1088</v>
      </c>
      <c r="H60" s="514" t="s">
        <v>600</v>
      </c>
      <c r="I60" s="504"/>
      <c r="J60" s="518" t="s">
        <v>1079</v>
      </c>
      <c r="K60" s="518" t="s">
        <v>1080</v>
      </c>
      <c r="L60" s="518" t="s">
        <v>1081</v>
      </c>
      <c r="M60" s="518" t="s">
        <v>1082</v>
      </c>
      <c r="N60" s="518" t="s">
        <v>580</v>
      </c>
      <c r="O60" s="518" t="s">
        <v>810</v>
      </c>
      <c r="P60" s="519" t="s">
        <v>582</v>
      </c>
      <c r="Q60" s="504"/>
      <c r="R60" s="504"/>
      <c r="S60" s="504"/>
      <c r="T60" s="504"/>
      <c r="U60" s="504"/>
      <c r="V60" s="504"/>
      <c r="W60" s="504"/>
      <c r="X60" s="504"/>
      <c r="Y60" s="504"/>
      <c r="Z60" s="504"/>
      <c r="AA60" s="504"/>
      <c r="AB60" s="504"/>
      <c r="AC60" s="504"/>
      <c r="AD60" s="504"/>
      <c r="AE60" s="504"/>
      <c r="AF60" s="504"/>
      <c r="AG60" s="504"/>
      <c r="AH60" s="504"/>
    </row>
    <row r="61" spans="2:34" ht="18.75">
      <c r="B61" s="513" t="s">
        <v>322</v>
      </c>
      <c r="C61" s="520">
        <v>45301</v>
      </c>
      <c r="D61" s="514" t="s">
        <v>1086</v>
      </c>
      <c r="E61" s="514" t="s">
        <v>1091</v>
      </c>
      <c r="F61" s="514">
        <v>852369</v>
      </c>
      <c r="G61" s="514" t="s">
        <v>1088</v>
      </c>
      <c r="H61" s="514" t="s">
        <v>1092</v>
      </c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504"/>
      <c r="T61" s="504"/>
      <c r="U61" s="504"/>
      <c r="V61" s="504"/>
      <c r="W61" s="504"/>
      <c r="X61" s="504"/>
      <c r="Y61" s="504"/>
      <c r="Z61" s="504"/>
      <c r="AA61" s="504"/>
      <c r="AB61" s="504"/>
      <c r="AC61" s="504"/>
      <c r="AD61" s="504"/>
      <c r="AE61" s="504"/>
      <c r="AF61" s="504"/>
      <c r="AG61" s="504"/>
      <c r="AH61" s="504"/>
    </row>
    <row r="62" spans="2:34" ht="18.75">
      <c r="B62" s="513" t="s">
        <v>314</v>
      </c>
      <c r="C62" s="520">
        <v>45298</v>
      </c>
      <c r="D62" s="514" t="s">
        <v>1086</v>
      </c>
      <c r="E62" s="514" t="s">
        <v>1093</v>
      </c>
      <c r="F62" s="514">
        <v>125478</v>
      </c>
      <c r="G62" s="514" t="s">
        <v>1088</v>
      </c>
      <c r="H62" s="514" t="s">
        <v>607</v>
      </c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504"/>
      <c r="T62" s="504"/>
      <c r="U62" s="504"/>
      <c r="V62" s="504"/>
      <c r="W62" s="504"/>
      <c r="X62" s="504"/>
      <c r="Y62" s="504"/>
      <c r="Z62" s="504"/>
      <c r="AA62" s="504"/>
      <c r="AB62" s="504"/>
      <c r="AC62" s="504"/>
      <c r="AD62" s="504"/>
      <c r="AE62" s="504"/>
      <c r="AF62" s="504"/>
      <c r="AG62" s="504"/>
      <c r="AH62" s="504"/>
    </row>
    <row r="63" spans="2:34">
      <c r="B63" s="504"/>
      <c r="C63" s="504"/>
      <c r="D63" s="504"/>
      <c r="E63" s="504"/>
      <c r="F63" s="504"/>
      <c r="G63" s="504"/>
      <c r="H63" s="504"/>
      <c r="I63" s="504"/>
      <c r="J63" s="504"/>
      <c r="K63" s="504"/>
      <c r="L63" s="504"/>
      <c r="M63" s="504"/>
      <c r="N63" s="504"/>
      <c r="O63" s="504"/>
      <c r="P63" s="504"/>
      <c r="Q63" s="504"/>
      <c r="R63" s="504"/>
      <c r="S63" s="504"/>
      <c r="T63" s="504"/>
      <c r="U63" s="504"/>
      <c r="V63" s="504"/>
      <c r="W63" s="504"/>
      <c r="X63" s="504"/>
      <c r="Y63" s="504"/>
      <c r="Z63" s="504"/>
      <c r="AA63" s="504"/>
      <c r="AB63" s="504"/>
      <c r="AC63" s="504"/>
      <c r="AD63" s="504"/>
      <c r="AE63" s="504"/>
      <c r="AF63" s="504"/>
      <c r="AG63" s="504"/>
      <c r="AH63" s="504"/>
    </row>
    <row r="64" spans="2:34">
      <c r="B64" s="504"/>
      <c r="C64" s="504"/>
      <c r="D64" s="504"/>
      <c r="E64" s="504"/>
      <c r="F64" s="504"/>
      <c r="G64" s="504"/>
      <c r="H64" s="504"/>
      <c r="I64" s="504"/>
      <c r="J64" s="504"/>
      <c r="K64" s="504"/>
      <c r="L64" s="504"/>
      <c r="M64" s="504"/>
      <c r="N64" s="504"/>
      <c r="O64" s="504"/>
      <c r="P64" s="504"/>
      <c r="Q64" s="504"/>
      <c r="R64" s="504"/>
      <c r="S64" s="504"/>
      <c r="T64" s="504"/>
      <c r="U64" s="504"/>
      <c r="V64" s="504"/>
      <c r="W64" s="504"/>
      <c r="X64" s="504"/>
      <c r="Y64" s="504"/>
      <c r="Z64" s="504"/>
      <c r="AA64" s="504"/>
      <c r="AB64" s="504"/>
      <c r="AC64" s="504"/>
      <c r="AD64" s="504"/>
      <c r="AE64" s="504"/>
      <c r="AF64" s="504"/>
      <c r="AG64" s="504"/>
      <c r="AH64" s="504"/>
    </row>
    <row r="65" spans="2:34" ht="18.75">
      <c r="B65" s="504"/>
      <c r="C65" s="504"/>
      <c r="D65" s="504"/>
      <c r="E65" s="504"/>
      <c r="F65" s="504"/>
      <c r="G65" s="504"/>
      <c r="H65" s="504"/>
      <c r="I65" s="504"/>
      <c r="J65" s="504"/>
      <c r="K65" s="504"/>
      <c r="L65" s="504"/>
      <c r="M65" s="504"/>
      <c r="N65" s="504"/>
      <c r="O65" s="504"/>
      <c r="P65" s="504"/>
      <c r="Q65" s="504"/>
      <c r="R65" s="504"/>
      <c r="S65" s="1189" t="s">
        <v>1094</v>
      </c>
      <c r="T65" s="1190"/>
      <c r="U65" s="1190"/>
      <c r="V65" s="504"/>
      <c r="W65" s="504"/>
      <c r="X65" s="504"/>
      <c r="Y65" s="504"/>
      <c r="Z65" s="504"/>
      <c r="AA65" s="504"/>
      <c r="AB65" s="504"/>
      <c r="AC65" s="504"/>
      <c r="AD65" s="504"/>
      <c r="AE65" s="504"/>
      <c r="AF65" s="504"/>
      <c r="AG65" s="504"/>
      <c r="AH65" s="504"/>
    </row>
    <row r="66" spans="2:34" ht="23.25">
      <c r="B66" s="518" t="s">
        <v>1079</v>
      </c>
      <c r="C66" s="518" t="s">
        <v>1080</v>
      </c>
      <c r="D66" s="518" t="s">
        <v>1081</v>
      </c>
      <c r="E66" s="518" t="s">
        <v>1082</v>
      </c>
      <c r="F66" s="518" t="s">
        <v>580</v>
      </c>
      <c r="G66" s="518" t="s">
        <v>810</v>
      </c>
      <c r="H66" s="519" t="s">
        <v>582</v>
      </c>
      <c r="I66" s="504"/>
      <c r="J66" s="518" t="s">
        <v>1079</v>
      </c>
      <c r="K66" s="518" t="s">
        <v>1080</v>
      </c>
      <c r="L66" s="518" t="s">
        <v>1081</v>
      </c>
      <c r="M66" s="518" t="s">
        <v>1082</v>
      </c>
      <c r="N66" s="518" t="s">
        <v>580</v>
      </c>
      <c r="O66" s="518" t="s">
        <v>810</v>
      </c>
      <c r="P66" s="519" t="s">
        <v>582</v>
      </c>
      <c r="Q66" s="504"/>
      <c r="R66" s="504"/>
      <c r="S66" s="518" t="s">
        <v>1079</v>
      </c>
      <c r="T66" s="518" t="s">
        <v>1080</v>
      </c>
      <c r="U66" s="518" t="s">
        <v>1081</v>
      </c>
      <c r="V66" s="518" t="s">
        <v>1082</v>
      </c>
      <c r="W66" s="518" t="s">
        <v>580</v>
      </c>
      <c r="X66" s="518" t="s">
        <v>810</v>
      </c>
      <c r="Y66" s="519" t="s">
        <v>582</v>
      </c>
      <c r="Z66" s="504"/>
      <c r="AA66" s="504"/>
      <c r="AB66" s="504"/>
      <c r="AC66" s="504"/>
      <c r="AD66" s="504"/>
      <c r="AE66" s="504"/>
      <c r="AF66" s="504"/>
      <c r="AG66" s="504"/>
      <c r="AH66" s="504"/>
    </row>
    <row r="67" spans="2:34" ht="18.75">
      <c r="B67" s="513" t="s">
        <v>302</v>
      </c>
      <c r="C67" s="520">
        <v>45295</v>
      </c>
      <c r="D67" s="514" t="s">
        <v>1083</v>
      </c>
      <c r="E67" s="514" t="s">
        <v>1084</v>
      </c>
      <c r="F67" s="514">
        <v>852369</v>
      </c>
      <c r="G67" s="514" t="s">
        <v>602</v>
      </c>
      <c r="H67" s="521" t="s">
        <v>603</v>
      </c>
      <c r="I67" s="504"/>
      <c r="J67" s="504"/>
      <c r="K67" s="504"/>
      <c r="L67" s="504"/>
      <c r="M67" s="504"/>
      <c r="N67" s="504"/>
      <c r="O67" s="504"/>
      <c r="P67" s="517" t="s">
        <v>603</v>
      </c>
      <c r="Q67" s="504"/>
      <c r="R67" s="504"/>
      <c r="S67" s="513" t="s">
        <v>302</v>
      </c>
      <c r="T67" s="520">
        <v>45295</v>
      </c>
      <c r="U67" s="514" t="s">
        <v>1083</v>
      </c>
      <c r="V67" s="514" t="s">
        <v>1084</v>
      </c>
      <c r="W67" s="514">
        <v>852369</v>
      </c>
      <c r="X67" s="514" t="s">
        <v>602</v>
      </c>
      <c r="Y67" s="521" t="s">
        <v>603</v>
      </c>
      <c r="Z67" s="504"/>
      <c r="AA67" s="504"/>
      <c r="AB67" s="504"/>
      <c r="AC67" s="504"/>
      <c r="AD67" s="504"/>
      <c r="AE67" s="504"/>
      <c r="AF67" s="504"/>
      <c r="AG67" s="504"/>
      <c r="AH67" s="504"/>
    </row>
    <row r="68" spans="2:34" ht="18.75">
      <c r="B68" s="513" t="s">
        <v>319</v>
      </c>
      <c r="C68" s="520">
        <v>45300</v>
      </c>
      <c r="D68" s="514" t="s">
        <v>1085</v>
      </c>
      <c r="E68" s="514" t="s">
        <v>1084</v>
      </c>
      <c r="F68" s="514">
        <v>126589</v>
      </c>
      <c r="G68" s="514" t="s">
        <v>1007</v>
      </c>
      <c r="H68" s="514" t="s">
        <v>609</v>
      </c>
      <c r="I68" s="504"/>
      <c r="J68" s="504"/>
      <c r="K68" s="504"/>
      <c r="L68" s="504"/>
      <c r="M68" s="504"/>
      <c r="N68" s="504"/>
      <c r="O68" s="504"/>
      <c r="P68" s="504"/>
      <c r="Q68" s="504"/>
      <c r="R68" s="504"/>
      <c r="S68" s="504"/>
      <c r="T68" s="504"/>
      <c r="U68" s="504"/>
      <c r="V68" s="504"/>
      <c r="W68" s="504"/>
      <c r="X68" s="504"/>
      <c r="Y68" s="504"/>
      <c r="Z68" s="504"/>
      <c r="AA68" s="504"/>
      <c r="AB68" s="504"/>
      <c r="AC68" s="504"/>
      <c r="AD68" s="504"/>
      <c r="AE68" s="504"/>
      <c r="AF68" s="504"/>
      <c r="AG68" s="504"/>
      <c r="AH68" s="504"/>
    </row>
    <row r="69" spans="2:34" ht="18.75">
      <c r="B69" s="513" t="s">
        <v>302</v>
      </c>
      <c r="C69" s="520">
        <v>45294</v>
      </c>
      <c r="D69" s="514" t="s">
        <v>1086</v>
      </c>
      <c r="E69" s="514" t="s">
        <v>1087</v>
      </c>
      <c r="F69" s="514">
        <v>126589</v>
      </c>
      <c r="G69" s="514" t="s">
        <v>1088</v>
      </c>
      <c r="H69" s="514" t="s">
        <v>600</v>
      </c>
      <c r="I69" s="504"/>
      <c r="J69" s="504"/>
      <c r="K69" s="504"/>
      <c r="L69" s="504"/>
      <c r="M69" s="504"/>
      <c r="N69" s="504"/>
      <c r="O69" s="504"/>
      <c r="P69" s="504"/>
      <c r="Q69" s="504"/>
      <c r="R69" s="504"/>
      <c r="S69" s="504"/>
      <c r="T69" s="504"/>
      <c r="U69" s="504"/>
      <c r="V69" s="504"/>
      <c r="W69" s="504"/>
      <c r="X69" s="504"/>
      <c r="Y69" s="504"/>
      <c r="Z69" s="504"/>
      <c r="AA69" s="504"/>
      <c r="AB69" s="504"/>
      <c r="AC69" s="504"/>
      <c r="AD69" s="504"/>
      <c r="AE69" s="504"/>
      <c r="AF69" s="504"/>
      <c r="AG69" s="504"/>
      <c r="AH69" s="504"/>
    </row>
    <row r="70" spans="2:34" ht="18.75">
      <c r="B70" s="513" t="s">
        <v>316</v>
      </c>
      <c r="C70" s="520">
        <v>45299</v>
      </c>
      <c r="D70" s="514" t="s">
        <v>1083</v>
      </c>
      <c r="E70" s="514" t="s">
        <v>1087</v>
      </c>
      <c r="F70" s="514">
        <v>556688</v>
      </c>
      <c r="G70" s="514" t="s">
        <v>602</v>
      </c>
      <c r="H70" s="514" t="s">
        <v>608</v>
      </c>
      <c r="I70" s="504"/>
      <c r="J70" s="504"/>
      <c r="K70" s="504"/>
      <c r="L70" s="504"/>
      <c r="M70" s="504"/>
      <c r="N70" s="504"/>
      <c r="O70" s="504"/>
      <c r="P70" s="504"/>
      <c r="Q70" s="504"/>
      <c r="R70" s="504"/>
      <c r="S70" s="504"/>
      <c r="T70" s="504"/>
      <c r="U70" s="504"/>
      <c r="V70" s="504"/>
      <c r="W70" s="504"/>
      <c r="X70" s="504"/>
      <c r="Y70" s="504"/>
      <c r="Z70" s="504"/>
      <c r="AA70" s="504"/>
      <c r="AB70" s="504"/>
      <c r="AC70" s="504"/>
      <c r="AD70" s="504"/>
      <c r="AE70" s="504"/>
      <c r="AF70" s="504"/>
      <c r="AG70" s="504"/>
      <c r="AH70" s="504"/>
    </row>
    <row r="71" spans="2:34" ht="18.75">
      <c r="B71" s="513" t="s">
        <v>611</v>
      </c>
      <c r="C71" s="520">
        <v>45302</v>
      </c>
      <c r="D71" s="514" t="s">
        <v>1083</v>
      </c>
      <c r="E71" s="514" t="s">
        <v>1089</v>
      </c>
      <c r="F71" s="514">
        <v>112285</v>
      </c>
      <c r="G71" s="514" t="s">
        <v>602</v>
      </c>
      <c r="H71" s="514" t="s">
        <v>612</v>
      </c>
      <c r="I71" s="504"/>
      <c r="J71" s="504"/>
      <c r="K71" s="504"/>
      <c r="L71" s="504"/>
      <c r="M71" s="504"/>
      <c r="N71" s="504"/>
      <c r="O71" s="504"/>
      <c r="P71" s="504"/>
      <c r="Q71" s="504"/>
      <c r="R71" s="504"/>
      <c r="S71" s="504"/>
      <c r="T71" s="504"/>
      <c r="U71" s="504"/>
      <c r="V71" s="504"/>
      <c r="W71" s="504"/>
      <c r="X71" s="504"/>
      <c r="Y71" s="504"/>
      <c r="Z71" s="504"/>
      <c r="AA71" s="504"/>
      <c r="AB71" s="504"/>
      <c r="AC71" s="504"/>
      <c r="AD71" s="504"/>
      <c r="AE71" s="504"/>
      <c r="AF71" s="504"/>
      <c r="AG71" s="504"/>
      <c r="AH71" s="504"/>
    </row>
    <row r="72" spans="2:34" ht="18.75">
      <c r="B72" s="513" t="s">
        <v>302</v>
      </c>
      <c r="C72" s="520">
        <v>45292</v>
      </c>
      <c r="D72" s="514" t="s">
        <v>1090</v>
      </c>
      <c r="E72" s="514" t="s">
        <v>1089</v>
      </c>
      <c r="F72" s="514">
        <v>125478</v>
      </c>
      <c r="G72" s="514" t="s">
        <v>594</v>
      </c>
      <c r="H72" s="514" t="s">
        <v>555</v>
      </c>
      <c r="I72" s="504"/>
      <c r="J72" s="504"/>
      <c r="K72" s="504"/>
      <c r="L72" s="504"/>
      <c r="M72" s="504"/>
      <c r="N72" s="504"/>
      <c r="O72" s="504"/>
      <c r="P72" s="504"/>
      <c r="Q72" s="504"/>
      <c r="R72" s="504"/>
      <c r="S72" s="504"/>
      <c r="T72" s="504"/>
      <c r="U72" s="504"/>
      <c r="V72" s="504"/>
      <c r="W72" s="504"/>
      <c r="X72" s="504"/>
      <c r="Y72" s="504"/>
      <c r="Z72" s="504"/>
      <c r="AA72" s="504"/>
      <c r="AB72" s="504"/>
      <c r="AC72" s="504"/>
      <c r="AD72" s="504"/>
      <c r="AE72" s="504"/>
      <c r="AF72" s="504"/>
      <c r="AG72" s="504"/>
      <c r="AH72" s="504"/>
    </row>
    <row r="73" spans="2:34" ht="18.75">
      <c r="B73" s="513" t="s">
        <v>312</v>
      </c>
      <c r="C73" s="520">
        <v>45297</v>
      </c>
      <c r="D73" s="514" t="s">
        <v>1085</v>
      </c>
      <c r="E73" s="514" t="s">
        <v>1089</v>
      </c>
      <c r="F73" s="514">
        <v>695425</v>
      </c>
      <c r="G73" s="514" t="s">
        <v>1007</v>
      </c>
      <c r="H73" s="514" t="s">
        <v>606</v>
      </c>
      <c r="I73" s="504"/>
      <c r="J73" s="504"/>
      <c r="K73" s="504"/>
      <c r="L73" s="504"/>
      <c r="M73" s="504"/>
      <c r="N73" s="504"/>
      <c r="O73" s="504"/>
      <c r="P73" s="504"/>
      <c r="Q73" s="504"/>
      <c r="R73" s="504"/>
      <c r="S73" s="504"/>
      <c r="T73" s="504"/>
      <c r="U73" s="504"/>
      <c r="V73" s="504"/>
      <c r="W73" s="504"/>
      <c r="X73" s="504"/>
      <c r="Y73" s="504"/>
      <c r="Z73" s="504"/>
      <c r="AA73" s="504"/>
      <c r="AB73" s="504"/>
      <c r="AC73" s="504"/>
      <c r="AD73" s="504"/>
      <c r="AE73" s="504"/>
      <c r="AF73" s="504"/>
      <c r="AG73" s="504"/>
      <c r="AH73" s="504"/>
    </row>
    <row r="74" spans="2:34" ht="18.75">
      <c r="B74" s="513" t="s">
        <v>322</v>
      </c>
      <c r="C74" s="520">
        <v>45301</v>
      </c>
      <c r="D74" s="514" t="s">
        <v>1086</v>
      </c>
      <c r="E74" s="514" t="s">
        <v>1091</v>
      </c>
      <c r="F74" s="514">
        <v>852369</v>
      </c>
      <c r="G74" s="514" t="s">
        <v>1088</v>
      </c>
      <c r="H74" s="514" t="s">
        <v>1092</v>
      </c>
      <c r="I74" s="504"/>
      <c r="J74" s="504"/>
      <c r="K74" s="504"/>
      <c r="L74" s="504"/>
      <c r="M74" s="504"/>
      <c r="N74" s="504"/>
      <c r="O74" s="504"/>
      <c r="P74" s="504"/>
      <c r="Q74" s="504"/>
      <c r="R74" s="504"/>
      <c r="S74" s="504"/>
      <c r="T74" s="504"/>
      <c r="U74" s="504"/>
      <c r="V74" s="504"/>
      <c r="W74" s="504"/>
      <c r="X74" s="504"/>
      <c r="Y74" s="504"/>
      <c r="Z74" s="504"/>
      <c r="AA74" s="504"/>
      <c r="AB74" s="504"/>
      <c r="AC74" s="504"/>
      <c r="AD74" s="504"/>
      <c r="AE74" s="504"/>
      <c r="AF74" s="504"/>
      <c r="AG74" s="504"/>
      <c r="AH74" s="504"/>
    </row>
    <row r="75" spans="2:34" ht="18.75">
      <c r="B75" s="513" t="s">
        <v>302</v>
      </c>
      <c r="C75" s="520">
        <v>45296</v>
      </c>
      <c r="D75" s="514" t="s">
        <v>1090</v>
      </c>
      <c r="E75" s="514" t="s">
        <v>1091</v>
      </c>
      <c r="F75" s="514">
        <v>112285</v>
      </c>
      <c r="G75" s="514" t="s">
        <v>594</v>
      </c>
      <c r="H75" s="514" t="s">
        <v>605</v>
      </c>
      <c r="I75" s="504"/>
      <c r="J75" s="504"/>
      <c r="K75" s="504"/>
      <c r="L75" s="504"/>
      <c r="M75" s="504"/>
      <c r="N75" s="504"/>
      <c r="O75" s="504"/>
      <c r="P75" s="504"/>
      <c r="Q75" s="504"/>
      <c r="R75" s="504"/>
      <c r="S75" s="504"/>
      <c r="T75" s="504"/>
      <c r="U75" s="504"/>
      <c r="V75" s="504"/>
      <c r="W75" s="504"/>
      <c r="X75" s="504"/>
      <c r="Y75" s="504"/>
      <c r="Z75" s="504"/>
      <c r="AA75" s="504"/>
      <c r="AB75" s="504"/>
      <c r="AC75" s="504"/>
      <c r="AD75" s="504"/>
      <c r="AE75" s="504"/>
      <c r="AF75" s="504"/>
      <c r="AG75" s="504"/>
      <c r="AH75" s="504"/>
    </row>
    <row r="76" spans="2:34" ht="18.75">
      <c r="B76" s="513" t="s">
        <v>314</v>
      </c>
      <c r="C76" s="520">
        <v>45298</v>
      </c>
      <c r="D76" s="514" t="s">
        <v>1086</v>
      </c>
      <c r="E76" s="514" t="s">
        <v>1093</v>
      </c>
      <c r="F76" s="514">
        <v>125478</v>
      </c>
      <c r="G76" s="514" t="s">
        <v>1088</v>
      </c>
      <c r="H76" s="514" t="s">
        <v>607</v>
      </c>
      <c r="I76" s="504"/>
      <c r="J76" s="504"/>
      <c r="K76" s="504"/>
      <c r="L76" s="504"/>
      <c r="M76" s="504"/>
      <c r="N76" s="504"/>
      <c r="O76" s="504"/>
      <c r="P76" s="504"/>
      <c r="Q76" s="504"/>
      <c r="R76" s="504"/>
      <c r="S76" s="504"/>
      <c r="T76" s="504"/>
      <c r="U76" s="504"/>
      <c r="V76" s="504"/>
      <c r="W76" s="504"/>
      <c r="X76" s="504"/>
      <c r="Y76" s="504"/>
      <c r="Z76" s="504"/>
      <c r="AA76" s="504"/>
      <c r="AB76" s="504"/>
      <c r="AC76" s="504"/>
      <c r="AD76" s="504"/>
      <c r="AE76" s="504"/>
      <c r="AF76" s="504"/>
      <c r="AG76" s="504"/>
      <c r="AH76" s="504"/>
    </row>
    <row r="77" spans="2:34" ht="18.75">
      <c r="B77" s="513" t="s">
        <v>613</v>
      </c>
      <c r="C77" s="520">
        <v>45303</v>
      </c>
      <c r="D77" s="514" t="s">
        <v>1090</v>
      </c>
      <c r="E77" s="514" t="s">
        <v>1093</v>
      </c>
      <c r="F77" s="514">
        <v>695425</v>
      </c>
      <c r="G77" s="514" t="s">
        <v>594</v>
      </c>
      <c r="H77" s="514" t="s">
        <v>614</v>
      </c>
      <c r="I77" s="504"/>
      <c r="J77" s="504"/>
      <c r="K77" s="504"/>
      <c r="L77" s="504"/>
      <c r="M77" s="504"/>
      <c r="N77" s="504"/>
      <c r="O77" s="504"/>
      <c r="P77" s="504"/>
      <c r="Q77" s="504"/>
      <c r="R77" s="504"/>
      <c r="S77" s="504"/>
      <c r="T77" s="504"/>
      <c r="U77" s="504"/>
      <c r="V77" s="504"/>
      <c r="W77" s="504"/>
      <c r="X77" s="504"/>
      <c r="Y77" s="504"/>
      <c r="Z77" s="504"/>
      <c r="AA77" s="504"/>
      <c r="AB77" s="504"/>
      <c r="AC77" s="504"/>
      <c r="AD77" s="504"/>
      <c r="AE77" s="504"/>
      <c r="AF77" s="504"/>
      <c r="AG77" s="504"/>
      <c r="AH77" s="504"/>
    </row>
    <row r="78" spans="2:34" ht="18.75">
      <c r="B78" s="522" t="s">
        <v>302</v>
      </c>
      <c r="C78" s="523">
        <v>45293</v>
      </c>
      <c r="D78" s="524" t="s">
        <v>1085</v>
      </c>
      <c r="E78" s="524" t="s">
        <v>1093</v>
      </c>
      <c r="F78" s="524">
        <v>556688</v>
      </c>
      <c r="G78" s="524" t="s">
        <v>1007</v>
      </c>
      <c r="H78" s="524" t="s">
        <v>597</v>
      </c>
      <c r="I78" s="504"/>
      <c r="J78" s="504"/>
      <c r="K78" s="504"/>
      <c r="L78" s="504"/>
      <c r="M78" s="504"/>
      <c r="N78" s="504"/>
      <c r="O78" s="504"/>
      <c r="P78" s="504"/>
      <c r="Q78" s="504"/>
      <c r="R78" s="504"/>
      <c r="S78" s="504"/>
      <c r="T78" s="504"/>
      <c r="U78" s="504"/>
      <c r="V78" s="504"/>
      <c r="W78" s="504"/>
      <c r="X78" s="504"/>
      <c r="Y78" s="504"/>
      <c r="Z78" s="504"/>
      <c r="AA78" s="504"/>
      <c r="AB78" s="504"/>
      <c r="AC78" s="504"/>
      <c r="AD78" s="504"/>
      <c r="AE78" s="504"/>
      <c r="AF78" s="504"/>
      <c r="AG78" s="504"/>
      <c r="AH78" s="504"/>
    </row>
    <row r="79" spans="2:34">
      <c r="B79" s="504"/>
      <c r="C79" s="504"/>
      <c r="D79" s="504"/>
      <c r="E79" s="504"/>
      <c r="F79" s="504"/>
      <c r="G79" s="504"/>
      <c r="H79" s="504"/>
      <c r="I79" s="504"/>
      <c r="J79" s="504"/>
      <c r="K79" s="504"/>
      <c r="L79" s="504"/>
      <c r="M79" s="504"/>
      <c r="N79" s="504"/>
      <c r="O79" s="504"/>
      <c r="P79" s="504"/>
      <c r="Q79" s="504"/>
      <c r="R79" s="504"/>
      <c r="S79" s="504"/>
      <c r="T79" s="504"/>
      <c r="U79" s="504"/>
      <c r="V79" s="504"/>
      <c r="W79" s="504"/>
      <c r="X79" s="504"/>
      <c r="Y79" s="504"/>
      <c r="Z79" s="504"/>
      <c r="AA79" s="504"/>
      <c r="AB79" s="504"/>
      <c r="AC79" s="504"/>
      <c r="AD79" s="504"/>
      <c r="AE79" s="504"/>
      <c r="AF79" s="504"/>
      <c r="AG79" s="504"/>
      <c r="AH79" s="504"/>
    </row>
    <row r="80" spans="2:34">
      <c r="B80" s="504"/>
      <c r="C80" s="504"/>
      <c r="D80" s="504"/>
      <c r="E80" s="504"/>
      <c r="F80" s="504"/>
      <c r="G80" s="504"/>
      <c r="H80" s="504"/>
      <c r="I80" s="504"/>
      <c r="J80" s="504"/>
      <c r="K80" s="504"/>
      <c r="L80" s="504"/>
      <c r="M80" s="504"/>
      <c r="N80" s="504"/>
      <c r="O80" s="504"/>
      <c r="P80" s="504"/>
      <c r="Q80" s="504"/>
      <c r="R80" s="504"/>
      <c r="S80" s="504"/>
      <c r="T80" s="504"/>
      <c r="U80" s="504"/>
      <c r="V80" s="504"/>
      <c r="W80" s="504"/>
      <c r="X80" s="504"/>
      <c r="Y80" s="504"/>
      <c r="Z80" s="504"/>
      <c r="AA80" s="504"/>
      <c r="AB80" s="504"/>
      <c r="AC80" s="504"/>
      <c r="AD80" s="504"/>
      <c r="AE80" s="504"/>
      <c r="AF80" s="504"/>
      <c r="AG80" s="504"/>
      <c r="AH80" s="504"/>
    </row>
    <row r="81" spans="2:41">
      <c r="B81" s="504"/>
      <c r="C81" s="504"/>
      <c r="D81" s="504"/>
      <c r="E81" s="504"/>
      <c r="F81" s="504"/>
      <c r="G81" s="504"/>
      <c r="H81" s="504"/>
      <c r="I81" s="504"/>
      <c r="J81" s="504"/>
      <c r="K81" s="504"/>
      <c r="L81" s="504"/>
      <c r="M81" s="504"/>
      <c r="N81" s="504"/>
      <c r="O81" s="504"/>
      <c r="P81" s="504"/>
      <c r="Q81" s="504"/>
      <c r="R81" s="504"/>
      <c r="S81" s="504"/>
      <c r="T81" s="504"/>
      <c r="U81" s="504"/>
      <c r="V81" s="504"/>
      <c r="W81" s="504"/>
      <c r="X81" s="504"/>
      <c r="Y81" s="504"/>
      <c r="Z81" s="504"/>
      <c r="AA81" s="504"/>
      <c r="AB81" s="504"/>
      <c r="AC81" s="504"/>
      <c r="AD81" s="504"/>
      <c r="AE81" s="504"/>
      <c r="AF81" s="504"/>
      <c r="AG81" s="504"/>
      <c r="AH81" s="504"/>
      <c r="AI81" s="504"/>
      <c r="AJ81" s="504"/>
      <c r="AK81" s="504"/>
      <c r="AL81" s="504"/>
      <c r="AM81" s="504"/>
      <c r="AN81" s="504"/>
      <c r="AO81" s="504"/>
    </row>
    <row r="82" spans="2:41">
      <c r="B82" s="504"/>
      <c r="C82" s="504"/>
      <c r="D82" s="504"/>
      <c r="E82" s="504"/>
      <c r="F82" s="525" t="s">
        <v>1052</v>
      </c>
      <c r="G82" s="526" t="s">
        <v>1052</v>
      </c>
      <c r="H82" s="526" t="s">
        <v>1052</v>
      </c>
      <c r="I82" s="526" t="s">
        <v>1052</v>
      </c>
      <c r="J82" s="526" t="s">
        <v>1052</v>
      </c>
      <c r="K82" s="526" t="s">
        <v>1052</v>
      </c>
      <c r="L82" s="526" t="s">
        <v>1052</v>
      </c>
      <c r="M82" s="526" t="s">
        <v>1052</v>
      </c>
      <c r="N82" s="526" t="s">
        <v>1052</v>
      </c>
      <c r="O82" s="526" t="s">
        <v>1052</v>
      </c>
      <c r="P82" s="526" t="s">
        <v>1052</v>
      </c>
      <c r="Q82" s="526" t="s">
        <v>1052</v>
      </c>
      <c r="R82" s="526" t="s">
        <v>1052</v>
      </c>
      <c r="S82" s="526" t="s">
        <v>1052</v>
      </c>
      <c r="T82" s="526" t="s">
        <v>1052</v>
      </c>
      <c r="U82" s="526" t="s">
        <v>1052</v>
      </c>
      <c r="V82" s="526" t="s">
        <v>1052</v>
      </c>
      <c r="W82" s="526" t="s">
        <v>1052</v>
      </c>
      <c r="X82" s="526" t="s">
        <v>1052</v>
      </c>
      <c r="Y82" s="527" t="s">
        <v>1052</v>
      </c>
      <c r="Z82" s="504"/>
      <c r="AA82" s="504"/>
      <c r="AB82" s="504"/>
      <c r="AC82" s="504"/>
      <c r="AD82" s="504"/>
      <c r="AE82" s="504"/>
      <c r="AF82" s="504"/>
      <c r="AG82" s="504"/>
      <c r="AH82" s="504"/>
      <c r="AI82" s="504"/>
      <c r="AJ82" s="504"/>
      <c r="AK82" s="504"/>
      <c r="AL82" s="504"/>
      <c r="AM82" s="504"/>
      <c r="AN82" s="504"/>
      <c r="AO82" s="504"/>
    </row>
    <row r="83" spans="2:41">
      <c r="B83" s="504"/>
      <c r="C83" s="504"/>
      <c r="D83" s="504"/>
      <c r="E83" s="504"/>
      <c r="F83" s="528" t="s">
        <v>1095</v>
      </c>
      <c r="G83" s="504" t="s">
        <v>1096</v>
      </c>
      <c r="H83" s="504" t="s">
        <v>256</v>
      </c>
      <c r="I83" s="504" t="s">
        <v>1097</v>
      </c>
      <c r="J83" s="504" t="s">
        <v>1098</v>
      </c>
      <c r="K83" s="504" t="s">
        <v>1099</v>
      </c>
      <c r="L83" s="504" t="s">
        <v>1100</v>
      </c>
      <c r="M83" s="504" t="s">
        <v>1101</v>
      </c>
      <c r="N83" s="504"/>
      <c r="O83" s="504"/>
      <c r="P83" s="504"/>
      <c r="Q83" s="504"/>
      <c r="R83" s="504"/>
      <c r="S83" s="504"/>
      <c r="T83" s="504"/>
      <c r="U83" s="504"/>
      <c r="V83" s="504"/>
      <c r="W83" s="504"/>
      <c r="X83" s="504"/>
      <c r="Y83" s="529" t="s">
        <v>1052</v>
      </c>
      <c r="Z83" s="504"/>
      <c r="AA83" s="504"/>
      <c r="AB83" s="504"/>
      <c r="AC83" s="504"/>
      <c r="AD83" s="504"/>
      <c r="AE83" s="504"/>
      <c r="AF83" s="504"/>
      <c r="AG83" s="504"/>
      <c r="AH83" s="504"/>
      <c r="AI83" s="504"/>
      <c r="AJ83" s="504"/>
      <c r="AK83" s="504"/>
      <c r="AL83" s="504"/>
      <c r="AM83" s="504"/>
      <c r="AN83" s="504"/>
      <c r="AO83" s="504"/>
    </row>
    <row r="84" spans="2:41">
      <c r="B84" s="504"/>
      <c r="C84" s="504"/>
      <c r="D84" s="504"/>
      <c r="E84" s="504"/>
      <c r="F84" s="528" t="s">
        <v>1052</v>
      </c>
      <c r="G84" s="504"/>
      <c r="H84" s="504"/>
      <c r="I84" s="504"/>
      <c r="J84" s="504"/>
      <c r="K84" s="504"/>
      <c r="L84" s="504"/>
      <c r="M84" s="504"/>
      <c r="N84" s="504"/>
      <c r="O84" s="504"/>
      <c r="P84" s="504"/>
      <c r="Q84" s="504"/>
      <c r="R84" s="504"/>
      <c r="S84" s="504"/>
      <c r="T84" s="504"/>
      <c r="U84" s="504"/>
      <c r="V84" s="504"/>
      <c r="W84" s="504"/>
      <c r="X84" s="504"/>
      <c r="Y84" s="529" t="s">
        <v>1052</v>
      </c>
      <c r="Z84" s="504"/>
      <c r="AA84" s="504"/>
      <c r="AB84" s="504"/>
      <c r="AC84" s="504"/>
      <c r="AD84" s="504"/>
      <c r="AE84" s="504"/>
      <c r="AF84" s="504"/>
      <c r="AG84" s="504"/>
      <c r="AH84" s="504"/>
      <c r="AI84" s="504"/>
      <c r="AJ84" s="504"/>
      <c r="AK84" s="504"/>
      <c r="AL84" s="504"/>
      <c r="AM84" s="504"/>
      <c r="AN84" s="504"/>
      <c r="AO84" s="504"/>
    </row>
    <row r="85" spans="2:41">
      <c r="B85" s="504"/>
      <c r="C85" s="504"/>
      <c r="D85" s="504"/>
      <c r="E85" s="504"/>
      <c r="F85" s="528" t="s">
        <v>1052</v>
      </c>
      <c r="G85" s="504"/>
      <c r="H85" s="504"/>
      <c r="I85" s="504"/>
      <c r="J85" s="504"/>
      <c r="K85" s="504"/>
      <c r="L85" s="504"/>
      <c r="M85" s="504"/>
      <c r="N85" s="504"/>
      <c r="O85" s="504"/>
      <c r="P85" s="504"/>
      <c r="Q85" s="504"/>
      <c r="R85" s="504"/>
      <c r="S85" s="504"/>
      <c r="T85" s="504"/>
      <c r="U85" s="504"/>
      <c r="V85" s="504"/>
      <c r="W85" s="504"/>
      <c r="X85" s="504"/>
      <c r="Y85" s="529" t="s">
        <v>1052</v>
      </c>
      <c r="Z85" s="504"/>
      <c r="AA85" s="504"/>
      <c r="AB85" s="504"/>
      <c r="AC85" s="504"/>
      <c r="AD85" s="504"/>
      <c r="AE85" s="504"/>
      <c r="AF85" s="504"/>
      <c r="AG85" s="504"/>
      <c r="AH85" s="504"/>
      <c r="AI85" s="504"/>
      <c r="AJ85" s="504"/>
      <c r="AK85" s="504"/>
      <c r="AL85" s="504"/>
      <c r="AM85" s="504"/>
      <c r="AN85" s="504"/>
      <c r="AO85" s="504"/>
    </row>
    <row r="86" spans="2:41">
      <c r="B86" s="504"/>
      <c r="C86" s="504"/>
      <c r="D86" s="504"/>
      <c r="E86" s="504"/>
      <c r="F86" s="528">
        <v>125</v>
      </c>
      <c r="G86" s="504">
        <v>555</v>
      </c>
      <c r="H86" s="504" t="s">
        <v>1102</v>
      </c>
      <c r="I86" s="504">
        <v>66</v>
      </c>
      <c r="J86" s="504" t="s">
        <v>1103</v>
      </c>
      <c r="K86" s="504" t="s">
        <v>1104</v>
      </c>
      <c r="L86" s="504">
        <v>845</v>
      </c>
      <c r="M86" s="504"/>
      <c r="N86" s="504"/>
      <c r="O86" s="504"/>
      <c r="P86" s="504"/>
      <c r="Q86" s="504"/>
      <c r="R86" s="504"/>
      <c r="S86" s="504"/>
      <c r="T86" s="504"/>
      <c r="U86" s="504"/>
      <c r="V86" s="504"/>
      <c r="W86" s="504"/>
      <c r="X86" s="504"/>
      <c r="Y86" s="529" t="s">
        <v>1052</v>
      </c>
      <c r="Z86" s="504"/>
      <c r="AA86" s="504"/>
      <c r="AB86" s="504"/>
      <c r="AC86" s="504"/>
      <c r="AD86" s="504"/>
      <c r="AE86" s="504"/>
      <c r="AF86" s="504"/>
      <c r="AG86" s="504"/>
      <c r="AH86" s="504"/>
      <c r="AI86" s="504"/>
      <c r="AJ86" s="504"/>
      <c r="AK86" s="504"/>
      <c r="AL86" s="504"/>
      <c r="AM86" s="504"/>
      <c r="AN86" s="504"/>
      <c r="AO86" s="504"/>
    </row>
    <row r="87" spans="2:41">
      <c r="B87" s="504"/>
      <c r="C87" s="504"/>
      <c r="D87" s="504"/>
      <c r="E87" s="504"/>
      <c r="F87" s="528" t="s">
        <v>1052</v>
      </c>
      <c r="G87" s="504"/>
      <c r="H87" s="504"/>
      <c r="I87" s="504"/>
      <c r="J87" s="504"/>
      <c r="K87" s="504"/>
      <c r="L87" s="504"/>
      <c r="M87" s="504"/>
      <c r="N87" s="504"/>
      <c r="O87" s="504"/>
      <c r="P87" s="504"/>
      <c r="Q87" s="504"/>
      <c r="R87" s="504"/>
      <c r="S87" s="504"/>
      <c r="T87" s="504"/>
      <c r="U87" s="504"/>
      <c r="V87" s="504"/>
      <c r="W87" s="504"/>
      <c r="X87" s="504"/>
      <c r="Y87" s="529" t="s">
        <v>1052</v>
      </c>
      <c r="Z87" s="504"/>
      <c r="AA87" s="504"/>
      <c r="AB87" s="504"/>
      <c r="AC87" s="504"/>
      <c r="AD87" s="504"/>
      <c r="AE87" s="504"/>
      <c r="AF87" s="504"/>
      <c r="AG87" s="504"/>
      <c r="AH87" s="504"/>
      <c r="AI87" s="504"/>
      <c r="AJ87" s="504"/>
      <c r="AK87" s="504"/>
      <c r="AL87" s="504"/>
      <c r="AM87" s="504"/>
      <c r="AN87" s="504"/>
      <c r="AO87" s="504"/>
    </row>
    <row r="88" spans="2:41">
      <c r="B88" s="504"/>
      <c r="C88" s="504"/>
      <c r="D88" s="504"/>
      <c r="E88" s="504"/>
      <c r="F88" s="528">
        <v>23</v>
      </c>
      <c r="G88" s="504">
        <v>50</v>
      </c>
      <c r="H88" s="504">
        <v>88</v>
      </c>
      <c r="I88" s="504">
        <v>46</v>
      </c>
      <c r="J88" s="504">
        <v>98</v>
      </c>
      <c r="K88" s="504">
        <v>2</v>
      </c>
      <c r="L88" s="504">
        <v>74</v>
      </c>
      <c r="M88" s="504">
        <v>20</v>
      </c>
      <c r="N88" s="504">
        <v>50</v>
      </c>
      <c r="O88" s="504">
        <v>88</v>
      </c>
      <c r="P88" s="504">
        <v>99</v>
      </c>
      <c r="Q88" s="504">
        <v>65</v>
      </c>
      <c r="R88" s="504">
        <v>33</v>
      </c>
      <c r="S88" s="504">
        <v>44</v>
      </c>
      <c r="T88" s="504">
        <v>85</v>
      </c>
      <c r="U88" s="504">
        <v>25</v>
      </c>
      <c r="V88" s="504">
        <v>96</v>
      </c>
      <c r="W88" s="504">
        <v>20</v>
      </c>
      <c r="X88" s="504">
        <v>47</v>
      </c>
      <c r="Y88" s="529" t="s">
        <v>1052</v>
      </c>
      <c r="Z88" s="504"/>
      <c r="AA88" s="504"/>
      <c r="AB88" s="504"/>
      <c r="AC88" s="504"/>
      <c r="AD88" s="504"/>
      <c r="AE88" s="504"/>
      <c r="AF88" s="504"/>
      <c r="AG88" s="504"/>
      <c r="AH88" s="504"/>
      <c r="AI88" s="504"/>
      <c r="AJ88" s="504"/>
      <c r="AK88" s="504"/>
      <c r="AL88" s="504"/>
      <c r="AM88" s="504"/>
      <c r="AN88" s="504"/>
      <c r="AO88" s="504"/>
    </row>
    <row r="89" spans="2:41">
      <c r="B89" s="504"/>
      <c r="C89" s="504"/>
      <c r="D89" s="504"/>
      <c r="E89" s="504"/>
      <c r="F89" s="528" t="s">
        <v>1052</v>
      </c>
      <c r="G89" s="504"/>
      <c r="H89" s="504"/>
      <c r="I89" s="504"/>
      <c r="J89" s="504"/>
      <c r="K89" s="504"/>
      <c r="L89" s="504"/>
      <c r="M89" s="504"/>
      <c r="N89" s="504"/>
      <c r="O89" s="504"/>
      <c r="P89" s="504"/>
      <c r="Q89" s="504"/>
      <c r="R89" s="504"/>
      <c r="S89" s="504"/>
      <c r="T89" s="504"/>
      <c r="U89" s="504"/>
      <c r="V89" s="504"/>
      <c r="W89" s="504"/>
      <c r="X89" s="504"/>
      <c r="Y89" s="529" t="s">
        <v>1052</v>
      </c>
      <c r="Z89" s="504"/>
      <c r="AA89" s="504"/>
      <c r="AB89" s="504"/>
      <c r="AC89" s="504"/>
      <c r="AD89" s="504"/>
      <c r="AE89" s="504"/>
      <c r="AF89" s="504"/>
      <c r="AG89" s="504"/>
      <c r="AH89" s="504"/>
      <c r="AI89" s="504"/>
      <c r="AJ89" s="504"/>
      <c r="AK89" s="504"/>
      <c r="AL89" s="504"/>
      <c r="AM89" s="504"/>
      <c r="AN89" s="504"/>
      <c r="AO89" s="504"/>
    </row>
    <row r="90" spans="2:41">
      <c r="B90" s="504"/>
      <c r="C90" s="504"/>
      <c r="D90" s="504"/>
      <c r="E90" s="504"/>
      <c r="F90" s="530" t="s">
        <v>1052</v>
      </c>
      <c r="G90" s="531" t="s">
        <v>1052</v>
      </c>
      <c r="H90" s="531" t="s">
        <v>1052</v>
      </c>
      <c r="I90" s="531" t="s">
        <v>1052</v>
      </c>
      <c r="J90" s="531" t="s">
        <v>1052</v>
      </c>
      <c r="K90" s="531" t="s">
        <v>1052</v>
      </c>
      <c r="L90" s="531" t="s">
        <v>1052</v>
      </c>
      <c r="M90" s="531" t="s">
        <v>1052</v>
      </c>
      <c r="N90" s="531" t="s">
        <v>1052</v>
      </c>
      <c r="O90" s="531" t="s">
        <v>1052</v>
      </c>
      <c r="P90" s="531" t="s">
        <v>1052</v>
      </c>
      <c r="Q90" s="531" t="s">
        <v>1052</v>
      </c>
      <c r="R90" s="531" t="s">
        <v>1052</v>
      </c>
      <c r="S90" s="531" t="s">
        <v>1052</v>
      </c>
      <c r="T90" s="531" t="s">
        <v>1052</v>
      </c>
      <c r="U90" s="531" t="s">
        <v>1052</v>
      </c>
      <c r="V90" s="531" t="s">
        <v>1052</v>
      </c>
      <c r="W90" s="531" t="s">
        <v>1052</v>
      </c>
      <c r="X90" s="531" t="s">
        <v>1052</v>
      </c>
      <c r="Y90" s="532" t="s">
        <v>1052</v>
      </c>
      <c r="Z90" s="504"/>
      <c r="AA90" s="504"/>
      <c r="AB90" s="504"/>
      <c r="AC90" s="504"/>
      <c r="AD90" s="504"/>
      <c r="AE90" s="504"/>
      <c r="AF90" s="504"/>
      <c r="AG90" s="504"/>
      <c r="AH90" s="504"/>
      <c r="AI90" s="504"/>
      <c r="AJ90" s="504"/>
      <c r="AK90" s="504"/>
      <c r="AL90" s="504"/>
      <c r="AM90" s="504"/>
      <c r="AN90" s="504"/>
      <c r="AO90" s="504"/>
    </row>
    <row r="91" spans="2:41">
      <c r="B91" s="504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4"/>
      <c r="W91" s="504"/>
      <c r="X91" s="504"/>
      <c r="Y91" s="504"/>
      <c r="Z91" s="504"/>
      <c r="AA91" s="504"/>
      <c r="AB91" s="504"/>
      <c r="AC91" s="504"/>
      <c r="AD91" s="504"/>
      <c r="AE91" s="504"/>
      <c r="AF91" s="504"/>
      <c r="AG91" s="504"/>
      <c r="AH91" s="504"/>
      <c r="AI91" s="504"/>
      <c r="AJ91" s="504"/>
      <c r="AK91" s="504"/>
      <c r="AL91" s="504"/>
      <c r="AM91" s="504"/>
      <c r="AN91" s="504"/>
      <c r="AO91" s="504"/>
    </row>
    <row r="92" spans="2:41">
      <c r="B92" s="504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4"/>
      <c r="W92" s="504"/>
      <c r="X92" s="504"/>
      <c r="Y92" s="504"/>
      <c r="Z92" s="504"/>
      <c r="AA92" s="504"/>
      <c r="AB92" s="504"/>
      <c r="AC92" s="504"/>
      <c r="AD92" s="504"/>
      <c r="AE92" s="504"/>
      <c r="AF92" s="504"/>
      <c r="AG92" s="504"/>
      <c r="AH92" s="504"/>
      <c r="AI92" s="504"/>
      <c r="AJ92" s="504"/>
      <c r="AK92" s="504"/>
      <c r="AL92" s="504"/>
      <c r="AM92" s="504"/>
      <c r="AN92" s="504"/>
      <c r="AO92" s="504"/>
    </row>
    <row r="93" spans="2:41">
      <c r="B93" s="504"/>
      <c r="C93" s="504"/>
      <c r="D93" s="504"/>
      <c r="E93" s="504"/>
      <c r="F93" s="504"/>
      <c r="G93" s="504"/>
      <c r="H93" s="504"/>
      <c r="I93" s="504"/>
      <c r="J93" s="504"/>
      <c r="K93" s="504"/>
      <c r="L93" s="504"/>
      <c r="M93" s="504"/>
      <c r="N93" s="504"/>
      <c r="O93" s="504"/>
      <c r="P93" s="504"/>
      <c r="Q93" s="504"/>
      <c r="R93" s="504"/>
      <c r="S93" s="504"/>
      <c r="T93" s="504"/>
      <c r="U93" s="504"/>
      <c r="V93" s="504"/>
      <c r="W93" s="504"/>
      <c r="X93" s="504"/>
      <c r="Y93" s="504"/>
      <c r="Z93" s="504"/>
      <c r="AA93" s="504"/>
      <c r="AB93" s="504"/>
      <c r="AC93" s="504"/>
      <c r="AD93" s="504"/>
      <c r="AE93" s="504"/>
      <c r="AF93" s="504"/>
      <c r="AG93" s="504"/>
      <c r="AH93" s="504"/>
      <c r="AI93" s="504"/>
      <c r="AJ93" s="504"/>
      <c r="AK93" s="504"/>
      <c r="AL93" s="504"/>
      <c r="AM93" s="504"/>
      <c r="AN93" s="504"/>
      <c r="AO93" s="504"/>
    </row>
    <row r="94" spans="2:41">
      <c r="B94" s="504"/>
      <c r="C94" s="504"/>
      <c r="D94" s="504"/>
      <c r="E94" s="504"/>
      <c r="F94" s="504"/>
      <c r="G94" s="504"/>
      <c r="H94" s="504"/>
      <c r="I94" s="504"/>
      <c r="J94" s="504"/>
      <c r="K94" s="504"/>
      <c r="L94" s="504"/>
      <c r="M94" s="504"/>
      <c r="N94" s="504"/>
      <c r="O94" s="504"/>
      <c r="P94" s="504"/>
      <c r="Q94" s="504"/>
      <c r="R94" s="504"/>
      <c r="S94" s="504"/>
      <c r="T94" s="504"/>
      <c r="U94" s="504"/>
      <c r="V94" s="504"/>
      <c r="W94" s="504"/>
      <c r="X94" s="504"/>
      <c r="Y94" s="504"/>
      <c r="Z94" s="504"/>
      <c r="AA94" s="504"/>
      <c r="AB94" s="504"/>
      <c r="AC94" s="504"/>
      <c r="AD94" s="504"/>
      <c r="AE94" s="504"/>
      <c r="AF94" s="504"/>
      <c r="AG94" s="504"/>
      <c r="AH94" s="504"/>
      <c r="AI94" s="504"/>
      <c r="AJ94" s="504"/>
      <c r="AK94" s="504"/>
      <c r="AL94" s="504"/>
      <c r="AM94" s="504"/>
      <c r="AN94" s="504"/>
      <c r="AO94" s="504"/>
    </row>
    <row r="95" spans="2:41">
      <c r="B95" s="504"/>
      <c r="C95" s="504"/>
      <c r="D95" s="504"/>
      <c r="E95" s="504">
        <v>680</v>
      </c>
      <c r="F95" s="504"/>
      <c r="G95" s="504">
        <v>73</v>
      </c>
      <c r="H95" s="504"/>
      <c r="I95" s="504"/>
      <c r="J95" s="504"/>
      <c r="K95" s="504"/>
      <c r="L95" s="504"/>
      <c r="M95" s="504"/>
      <c r="N95" s="504"/>
      <c r="O95" s="504"/>
      <c r="P95" s="504"/>
      <c r="Q95" s="504"/>
      <c r="R95" s="504"/>
      <c r="S95" s="504"/>
      <c r="T95" s="504"/>
      <c r="U95" s="504"/>
      <c r="V95" s="504"/>
      <c r="W95" s="504"/>
      <c r="X95" s="504"/>
      <c r="Y95" s="504"/>
      <c r="Z95" s="504"/>
      <c r="AA95" s="504"/>
      <c r="AB95" s="504"/>
      <c r="AC95" s="504"/>
      <c r="AD95" s="504"/>
      <c r="AE95" s="504"/>
      <c r="AF95" s="504"/>
      <c r="AG95" s="504"/>
      <c r="AH95" s="504"/>
      <c r="AI95" s="504"/>
      <c r="AJ95" s="504"/>
      <c r="AK95" s="504"/>
      <c r="AL95" s="504"/>
      <c r="AM95" s="504"/>
      <c r="AN95" s="504"/>
      <c r="AO95" s="504"/>
    </row>
    <row r="96" spans="2:41">
      <c r="B96" s="504"/>
      <c r="C96" s="504"/>
      <c r="D96" s="504"/>
      <c r="E96" s="504"/>
      <c r="F96" s="504"/>
      <c r="G96" s="504"/>
      <c r="H96" s="504"/>
      <c r="I96" s="504"/>
      <c r="J96" s="504"/>
      <c r="K96" s="504"/>
      <c r="L96" s="504"/>
      <c r="M96" s="504"/>
      <c r="N96" s="504"/>
      <c r="O96" s="504"/>
      <c r="P96" s="504"/>
      <c r="Q96" s="504"/>
      <c r="R96" s="504"/>
      <c r="S96" s="504"/>
      <c r="T96" s="504"/>
      <c r="U96" s="504"/>
      <c r="V96" s="504"/>
      <c r="W96" s="504"/>
      <c r="X96" s="504"/>
      <c r="Y96" s="504"/>
      <c r="Z96" s="504"/>
      <c r="AA96" s="504"/>
      <c r="AB96" s="504"/>
      <c r="AC96" s="504"/>
      <c r="AD96" s="504"/>
      <c r="AE96" s="504"/>
      <c r="AF96" s="504"/>
      <c r="AG96" s="504"/>
      <c r="AH96" s="504"/>
      <c r="AI96" s="504"/>
      <c r="AJ96" s="504"/>
      <c r="AK96" s="504"/>
      <c r="AL96" s="504"/>
      <c r="AM96" s="504"/>
      <c r="AN96" s="504"/>
      <c r="AO96" s="504"/>
    </row>
    <row r="97" spans="2:41">
      <c r="B97" s="504"/>
      <c r="C97" s="504"/>
      <c r="D97" s="504"/>
      <c r="E97" s="504"/>
      <c r="F97" s="504"/>
      <c r="G97" s="504"/>
      <c r="H97" s="504"/>
      <c r="I97" s="504"/>
      <c r="J97" s="504"/>
      <c r="K97" s="504"/>
      <c r="L97" s="504"/>
      <c r="M97" s="504"/>
      <c r="N97" s="504"/>
      <c r="O97" s="504"/>
      <c r="P97" s="504"/>
      <c r="Q97" s="504"/>
      <c r="R97" s="504"/>
      <c r="S97" s="504"/>
      <c r="T97" s="504"/>
      <c r="U97" s="504"/>
      <c r="V97" s="504"/>
      <c r="W97" s="504"/>
      <c r="X97" s="504"/>
      <c r="Y97" s="504"/>
      <c r="Z97" s="504"/>
      <c r="AA97" s="504"/>
      <c r="AB97" s="504"/>
      <c r="AC97" s="504"/>
      <c r="AD97" s="504"/>
      <c r="AE97" s="504"/>
      <c r="AF97" s="504"/>
      <c r="AG97" s="504"/>
      <c r="AH97" s="504"/>
      <c r="AI97" s="504"/>
      <c r="AJ97" s="504"/>
      <c r="AK97" s="504"/>
      <c r="AL97" s="504"/>
      <c r="AM97" s="504"/>
      <c r="AN97" s="504"/>
      <c r="AO97" s="504"/>
    </row>
    <row r="98" spans="2:41" ht="46.5">
      <c r="B98" s="504"/>
      <c r="C98" s="504"/>
      <c r="D98" s="1191" t="s">
        <v>1105</v>
      </c>
      <c r="E98" s="1192"/>
      <c r="F98" s="1192"/>
      <c r="G98" s="1192"/>
      <c r="H98" s="1192"/>
      <c r="I98" s="1192"/>
      <c r="J98" s="1192"/>
      <c r="K98" s="1192"/>
      <c r="L98" s="1192"/>
      <c r="M98" s="1192"/>
      <c r="N98" s="1192"/>
      <c r="O98" s="1192"/>
      <c r="P98" s="1192"/>
      <c r="Q98" s="1192"/>
      <c r="R98" s="1192"/>
      <c r="S98" s="1192"/>
      <c r="T98" s="1192"/>
      <c r="U98" s="1192"/>
      <c r="V98" s="1192"/>
      <c r="W98" s="1192"/>
      <c r="X98" s="1192"/>
      <c r="Y98" s="1192"/>
      <c r="Z98" s="1192"/>
      <c r="AA98" s="1192"/>
      <c r="AB98" s="1192"/>
      <c r="AC98" s="1192"/>
      <c r="AD98" s="1192"/>
      <c r="AE98" s="1192"/>
      <c r="AF98" s="1192"/>
      <c r="AG98" s="1192"/>
      <c r="AH98" s="1192"/>
      <c r="AI98" s="1192"/>
      <c r="AJ98" s="1192"/>
      <c r="AK98" s="1192"/>
      <c r="AL98" s="1192"/>
      <c r="AM98" s="1192"/>
      <c r="AN98" s="1192"/>
      <c r="AO98" s="1193"/>
    </row>
    <row r="99" spans="2:41" ht="23.25">
      <c r="B99" s="504"/>
      <c r="C99" s="504"/>
      <c r="D99" s="533" t="s">
        <v>1106</v>
      </c>
      <c r="E99" s="534" t="s">
        <v>1107</v>
      </c>
      <c r="F99" s="534" t="s">
        <v>1108</v>
      </c>
      <c r="G99" s="535">
        <v>1</v>
      </c>
      <c r="H99" s="535">
        <v>2</v>
      </c>
      <c r="I99" s="535">
        <v>3</v>
      </c>
      <c r="J99" s="535">
        <v>4</v>
      </c>
      <c r="K99" s="535">
        <v>5</v>
      </c>
      <c r="L99" s="535">
        <v>6</v>
      </c>
      <c r="M99" s="536">
        <v>7</v>
      </c>
      <c r="N99" s="535">
        <v>8</v>
      </c>
      <c r="O99" s="535">
        <v>9</v>
      </c>
      <c r="P99" s="535">
        <v>10</v>
      </c>
      <c r="Q99" s="535">
        <v>11</v>
      </c>
      <c r="R99" s="535">
        <v>12</v>
      </c>
      <c r="S99" s="535">
        <v>13</v>
      </c>
      <c r="T99" s="536">
        <v>14</v>
      </c>
      <c r="U99" s="535">
        <v>15</v>
      </c>
      <c r="V99" s="535">
        <v>16</v>
      </c>
      <c r="W99" s="535">
        <v>17</v>
      </c>
      <c r="X99" s="535">
        <v>18</v>
      </c>
      <c r="Y99" s="535">
        <v>19</v>
      </c>
      <c r="Z99" s="535">
        <v>20</v>
      </c>
      <c r="AA99" s="536">
        <v>21</v>
      </c>
      <c r="AB99" s="535">
        <v>22</v>
      </c>
      <c r="AC99" s="535">
        <v>23</v>
      </c>
      <c r="AD99" s="535">
        <v>24</v>
      </c>
      <c r="AE99" s="535">
        <v>25</v>
      </c>
      <c r="AF99" s="535">
        <v>26</v>
      </c>
      <c r="AG99" s="535">
        <v>27</v>
      </c>
      <c r="AH99" s="536">
        <v>28</v>
      </c>
      <c r="AI99" s="535">
        <v>29</v>
      </c>
      <c r="AJ99" s="537">
        <v>30</v>
      </c>
      <c r="AK99" s="538" t="s">
        <v>1109</v>
      </c>
      <c r="AL99" s="534" t="s">
        <v>1110</v>
      </c>
      <c r="AM99" s="534" t="s">
        <v>1111</v>
      </c>
      <c r="AN99" s="534" t="s">
        <v>1112</v>
      </c>
      <c r="AO99" s="534" t="s">
        <v>1113</v>
      </c>
    </row>
    <row r="100" spans="2:41" ht="15" customHeight="1">
      <c r="B100" s="504"/>
      <c r="C100" s="504"/>
      <c r="D100" s="539" t="s">
        <v>279</v>
      </c>
      <c r="E100" s="540" t="s">
        <v>1114</v>
      </c>
      <c r="F100" s="540" t="s">
        <v>1115</v>
      </c>
      <c r="G100" s="541" t="s">
        <v>1116</v>
      </c>
      <c r="H100" s="541" t="s">
        <v>1116</v>
      </c>
      <c r="I100" s="541" t="s">
        <v>1116</v>
      </c>
      <c r="J100" s="541" t="s">
        <v>1116</v>
      </c>
      <c r="K100" s="541" t="s">
        <v>1116</v>
      </c>
      <c r="L100" s="541" t="s">
        <v>1116</v>
      </c>
      <c r="M100" s="1194" t="s">
        <v>1117</v>
      </c>
      <c r="N100" s="541" t="s">
        <v>1116</v>
      </c>
      <c r="O100" s="541" t="s">
        <v>1116</v>
      </c>
      <c r="P100" s="541" t="s">
        <v>1116</v>
      </c>
      <c r="Q100" s="541" t="s">
        <v>1116</v>
      </c>
      <c r="R100" s="541" t="s">
        <v>1116</v>
      </c>
      <c r="S100" s="541" t="s">
        <v>1116</v>
      </c>
      <c r="T100" s="1194" t="s">
        <v>1117</v>
      </c>
      <c r="U100" s="541" t="s">
        <v>1116</v>
      </c>
      <c r="V100" s="541" t="s">
        <v>1116</v>
      </c>
      <c r="W100" s="541" t="s">
        <v>1116</v>
      </c>
      <c r="X100" s="541" t="s">
        <v>1116</v>
      </c>
      <c r="Y100" s="541" t="s">
        <v>1116</v>
      </c>
      <c r="Z100" s="541" t="s">
        <v>1116</v>
      </c>
      <c r="AA100" s="1194" t="s">
        <v>1117</v>
      </c>
      <c r="AB100" s="541" t="s">
        <v>1116</v>
      </c>
      <c r="AC100" s="541" t="s">
        <v>1116</v>
      </c>
      <c r="AD100" s="541" t="s">
        <v>1116</v>
      </c>
      <c r="AE100" s="541" t="s">
        <v>1116</v>
      </c>
      <c r="AF100" s="541" t="s">
        <v>1116</v>
      </c>
      <c r="AG100" s="541" t="s">
        <v>45</v>
      </c>
      <c r="AH100" s="1194" t="s">
        <v>1117</v>
      </c>
      <c r="AI100" s="541" t="s">
        <v>48</v>
      </c>
      <c r="AJ100" s="541" t="s">
        <v>1116</v>
      </c>
      <c r="AK100" s="541" t="s">
        <v>1052</v>
      </c>
      <c r="AL100" s="541" t="s">
        <v>1052</v>
      </c>
      <c r="AM100" s="541" t="s">
        <v>1052</v>
      </c>
      <c r="AN100" s="541">
        <v>30</v>
      </c>
      <c r="AO100" s="541" t="s">
        <v>1052</v>
      </c>
    </row>
    <row r="101" spans="2:41" ht="23.25">
      <c r="B101" s="504"/>
      <c r="C101" s="504"/>
      <c r="D101" s="539" t="s">
        <v>1118</v>
      </c>
      <c r="E101" s="540" t="s">
        <v>1119</v>
      </c>
      <c r="F101" s="540" t="s">
        <v>1120</v>
      </c>
      <c r="G101" s="541" t="s">
        <v>1116</v>
      </c>
      <c r="H101" s="541" t="s">
        <v>1116</v>
      </c>
      <c r="I101" s="541" t="s">
        <v>1116</v>
      </c>
      <c r="J101" s="541" t="s">
        <v>1116</v>
      </c>
      <c r="K101" s="541" t="s">
        <v>48</v>
      </c>
      <c r="L101" s="541" t="s">
        <v>1116</v>
      </c>
      <c r="M101" s="1194"/>
      <c r="N101" s="541" t="s">
        <v>1116</v>
      </c>
      <c r="O101" s="541" t="s">
        <v>48</v>
      </c>
      <c r="P101" s="541" t="s">
        <v>1116</v>
      </c>
      <c r="Q101" s="541" t="s">
        <v>1116</v>
      </c>
      <c r="R101" s="541" t="s">
        <v>1116</v>
      </c>
      <c r="S101" s="541" t="s">
        <v>1116</v>
      </c>
      <c r="T101" s="1194"/>
      <c r="U101" s="541" t="s">
        <v>1116</v>
      </c>
      <c r="V101" s="541" t="s">
        <v>1116</v>
      </c>
      <c r="W101" s="541" t="s">
        <v>1116</v>
      </c>
      <c r="X101" s="541" t="s">
        <v>48</v>
      </c>
      <c r="Y101" s="541" t="s">
        <v>1116</v>
      </c>
      <c r="Z101" s="541" t="s">
        <v>1116</v>
      </c>
      <c r="AA101" s="1194"/>
      <c r="AB101" s="541" t="s">
        <v>48</v>
      </c>
      <c r="AC101" s="541" t="s">
        <v>1116</v>
      </c>
      <c r="AD101" s="541" t="s">
        <v>1116</v>
      </c>
      <c r="AE101" s="541" t="s">
        <v>1116</v>
      </c>
      <c r="AF101" s="541" t="s">
        <v>1116</v>
      </c>
      <c r="AG101" s="541" t="s">
        <v>1116</v>
      </c>
      <c r="AH101" s="1194"/>
      <c r="AI101" s="541" t="s">
        <v>48</v>
      </c>
      <c r="AJ101" s="541" t="s">
        <v>1116</v>
      </c>
      <c r="AK101" s="541" t="s">
        <v>1052</v>
      </c>
      <c r="AL101" s="541" t="s">
        <v>1052</v>
      </c>
      <c r="AM101" s="541" t="s">
        <v>1052</v>
      </c>
      <c r="AN101" s="541">
        <v>30</v>
      </c>
      <c r="AO101" s="541" t="s">
        <v>1052</v>
      </c>
    </row>
    <row r="102" spans="2:41" ht="23.25">
      <c r="B102" s="504"/>
      <c r="C102" s="504"/>
      <c r="D102" s="539" t="s">
        <v>283</v>
      </c>
      <c r="E102" s="540" t="s">
        <v>1121</v>
      </c>
      <c r="F102" s="540" t="s">
        <v>1122</v>
      </c>
      <c r="G102" s="541" t="s">
        <v>1116</v>
      </c>
      <c r="H102" s="541" t="s">
        <v>1116</v>
      </c>
      <c r="I102" s="541" t="s">
        <v>48</v>
      </c>
      <c r="J102" s="541" t="s">
        <v>1116</v>
      </c>
      <c r="K102" s="541" t="s">
        <v>1116</v>
      </c>
      <c r="L102" s="541" t="s">
        <v>1116</v>
      </c>
      <c r="M102" s="1194"/>
      <c r="N102" s="541" t="s">
        <v>1116</v>
      </c>
      <c r="O102" s="541" t="s">
        <v>1116</v>
      </c>
      <c r="P102" s="541" t="s">
        <v>1116</v>
      </c>
      <c r="Q102" s="541" t="s">
        <v>1116</v>
      </c>
      <c r="R102" s="541" t="s">
        <v>1116</v>
      </c>
      <c r="S102" s="541" t="s">
        <v>1116</v>
      </c>
      <c r="T102" s="1194"/>
      <c r="U102" s="541" t="s">
        <v>1116</v>
      </c>
      <c r="V102" s="541" t="s">
        <v>1116</v>
      </c>
      <c r="W102" s="541" t="s">
        <v>1116</v>
      </c>
      <c r="X102" s="541" t="s">
        <v>1116</v>
      </c>
      <c r="Y102" s="541" t="s">
        <v>1116</v>
      </c>
      <c r="Z102" s="541" t="s">
        <v>1116</v>
      </c>
      <c r="AA102" s="1194"/>
      <c r="AB102" s="541" t="s">
        <v>1116</v>
      </c>
      <c r="AC102" s="541" t="s">
        <v>1116</v>
      </c>
      <c r="AD102" s="541" t="s">
        <v>1116</v>
      </c>
      <c r="AE102" s="541" t="s">
        <v>1116</v>
      </c>
      <c r="AF102" s="541" t="s">
        <v>1116</v>
      </c>
      <c r="AG102" s="541" t="s">
        <v>1116</v>
      </c>
      <c r="AH102" s="1194"/>
      <c r="AI102" s="541" t="s">
        <v>1116</v>
      </c>
      <c r="AJ102" s="541" t="s">
        <v>1116</v>
      </c>
      <c r="AK102" s="541" t="s">
        <v>1052</v>
      </c>
      <c r="AL102" s="541" t="s">
        <v>1052</v>
      </c>
      <c r="AM102" s="541" t="s">
        <v>1052</v>
      </c>
      <c r="AN102" s="541">
        <v>30</v>
      </c>
      <c r="AO102" s="541" t="s">
        <v>1052</v>
      </c>
    </row>
    <row r="103" spans="2:41" ht="23.25">
      <c r="B103" s="504"/>
      <c r="C103" s="504"/>
      <c r="D103" s="539" t="s">
        <v>1123</v>
      </c>
      <c r="E103" s="540" t="s">
        <v>1124</v>
      </c>
      <c r="F103" s="540" t="s">
        <v>1125</v>
      </c>
      <c r="G103" s="541" t="s">
        <v>1116</v>
      </c>
      <c r="H103" s="541" t="s">
        <v>1116</v>
      </c>
      <c r="I103" s="541" t="s">
        <v>1116</v>
      </c>
      <c r="J103" s="541" t="s">
        <v>1116</v>
      </c>
      <c r="K103" s="541" t="s">
        <v>1116</v>
      </c>
      <c r="L103" s="541" t="s">
        <v>1116</v>
      </c>
      <c r="M103" s="1194"/>
      <c r="N103" s="541" t="s">
        <v>1116</v>
      </c>
      <c r="O103" s="541" t="s">
        <v>1116</v>
      </c>
      <c r="P103" s="541" t="s">
        <v>1116</v>
      </c>
      <c r="Q103" s="541" t="s">
        <v>1116</v>
      </c>
      <c r="R103" s="541" t="s">
        <v>1116</v>
      </c>
      <c r="S103" s="541" t="s">
        <v>1116</v>
      </c>
      <c r="T103" s="1194"/>
      <c r="U103" s="541" t="s">
        <v>1116</v>
      </c>
      <c r="V103" s="541" t="s">
        <v>1116</v>
      </c>
      <c r="W103" s="541" t="s">
        <v>1116</v>
      </c>
      <c r="X103" s="541" t="s">
        <v>1116</v>
      </c>
      <c r="Y103" s="541" t="s">
        <v>1116</v>
      </c>
      <c r="Z103" s="541" t="s">
        <v>1116</v>
      </c>
      <c r="AA103" s="1194"/>
      <c r="AB103" s="541" t="s">
        <v>1116</v>
      </c>
      <c r="AC103" s="541" t="s">
        <v>1116</v>
      </c>
      <c r="AD103" s="541" t="s">
        <v>1116</v>
      </c>
      <c r="AE103" s="541" t="s">
        <v>1116</v>
      </c>
      <c r="AF103" s="541" t="s">
        <v>1116</v>
      </c>
      <c r="AG103" s="541" t="s">
        <v>1116</v>
      </c>
      <c r="AH103" s="1194"/>
      <c r="AI103" s="541" t="s">
        <v>1116</v>
      </c>
      <c r="AJ103" s="541" t="s">
        <v>1116</v>
      </c>
      <c r="AK103" s="541" t="s">
        <v>1052</v>
      </c>
      <c r="AL103" s="541" t="s">
        <v>1052</v>
      </c>
      <c r="AM103" s="541" t="s">
        <v>1052</v>
      </c>
      <c r="AN103" s="541">
        <v>30</v>
      </c>
      <c r="AO103" s="541" t="s">
        <v>1052</v>
      </c>
    </row>
    <row r="104" spans="2:41" ht="23.25">
      <c r="B104" s="504"/>
      <c r="C104" s="504"/>
      <c r="D104" s="539" t="s">
        <v>1126</v>
      </c>
      <c r="E104" s="540" t="s">
        <v>311</v>
      </c>
      <c r="F104" s="540" t="s">
        <v>1127</v>
      </c>
      <c r="G104" s="541" t="s">
        <v>1116</v>
      </c>
      <c r="H104" s="541" t="s">
        <v>1116</v>
      </c>
      <c r="I104" s="541" t="s">
        <v>1116</v>
      </c>
      <c r="J104" s="541" t="s">
        <v>1116</v>
      </c>
      <c r="K104" s="541" t="s">
        <v>1116</v>
      </c>
      <c r="L104" s="541" t="s">
        <v>1116</v>
      </c>
      <c r="M104" s="1194"/>
      <c r="N104" s="541" t="s">
        <v>1116</v>
      </c>
      <c r="O104" s="541" t="s">
        <v>1116</v>
      </c>
      <c r="P104" s="541" t="s">
        <v>1116</v>
      </c>
      <c r="Q104" s="541" t="s">
        <v>1116</v>
      </c>
      <c r="R104" s="541" t="s">
        <v>1116</v>
      </c>
      <c r="S104" s="541" t="s">
        <v>1116</v>
      </c>
      <c r="T104" s="1194"/>
      <c r="U104" s="541" t="s">
        <v>1116</v>
      </c>
      <c r="V104" s="541" t="s">
        <v>1116</v>
      </c>
      <c r="W104" s="541" t="s">
        <v>1116</v>
      </c>
      <c r="X104" s="541" t="s">
        <v>1116</v>
      </c>
      <c r="Y104" s="541" t="s">
        <v>1116</v>
      </c>
      <c r="Z104" s="541" t="s">
        <v>1116</v>
      </c>
      <c r="AA104" s="1194"/>
      <c r="AB104" s="541" t="s">
        <v>1116</v>
      </c>
      <c r="AC104" s="541" t="s">
        <v>1116</v>
      </c>
      <c r="AD104" s="541" t="s">
        <v>1116</v>
      </c>
      <c r="AE104" s="541" t="s">
        <v>1116</v>
      </c>
      <c r="AF104" s="541" t="s">
        <v>1116</v>
      </c>
      <c r="AG104" s="541" t="s">
        <v>1116</v>
      </c>
      <c r="AH104" s="1194"/>
      <c r="AI104" s="541" t="s">
        <v>1116</v>
      </c>
      <c r="AJ104" s="541" t="s">
        <v>1116</v>
      </c>
      <c r="AK104" s="541" t="s">
        <v>1052</v>
      </c>
      <c r="AL104" s="541" t="s">
        <v>1052</v>
      </c>
      <c r="AM104" s="541" t="s">
        <v>1052</v>
      </c>
      <c r="AN104" s="541">
        <v>30</v>
      </c>
      <c r="AO104" s="541" t="s">
        <v>1052</v>
      </c>
    </row>
    <row r="105" spans="2:41" ht="23.25">
      <c r="B105" s="504"/>
      <c r="C105" s="504"/>
      <c r="D105" s="539" t="s">
        <v>1128</v>
      </c>
      <c r="E105" s="540" t="s">
        <v>313</v>
      </c>
      <c r="F105" s="540" t="s">
        <v>1129</v>
      </c>
      <c r="G105" s="541" t="s">
        <v>1116</v>
      </c>
      <c r="H105" s="541" t="s">
        <v>1116</v>
      </c>
      <c r="I105" s="541" t="s">
        <v>1116</v>
      </c>
      <c r="J105" s="541" t="s">
        <v>1116</v>
      </c>
      <c r="K105" s="541" t="s">
        <v>1116</v>
      </c>
      <c r="L105" s="541" t="s">
        <v>1116</v>
      </c>
      <c r="M105" s="1194"/>
      <c r="N105" s="541" t="s">
        <v>1116</v>
      </c>
      <c r="O105" s="541" t="s">
        <v>1116</v>
      </c>
      <c r="P105" s="541" t="s">
        <v>1116</v>
      </c>
      <c r="Q105" s="541" t="s">
        <v>1116</v>
      </c>
      <c r="R105" s="541" t="s">
        <v>1116</v>
      </c>
      <c r="S105" s="541" t="s">
        <v>1116</v>
      </c>
      <c r="T105" s="1194"/>
      <c r="U105" s="541" t="s">
        <v>1116</v>
      </c>
      <c r="V105" s="541" t="s">
        <v>1116</v>
      </c>
      <c r="W105" s="541" t="s">
        <v>1116</v>
      </c>
      <c r="X105" s="541" t="s">
        <v>1116</v>
      </c>
      <c r="Y105" s="541" t="s">
        <v>1116</v>
      </c>
      <c r="Z105" s="541" t="s">
        <v>1116</v>
      </c>
      <c r="AA105" s="1194"/>
      <c r="AB105" s="541" t="s">
        <v>1116</v>
      </c>
      <c r="AC105" s="541" t="s">
        <v>1116</v>
      </c>
      <c r="AD105" s="541" t="s">
        <v>1116</v>
      </c>
      <c r="AE105" s="541" t="s">
        <v>1116</v>
      </c>
      <c r="AF105" s="541" t="s">
        <v>1116</v>
      </c>
      <c r="AG105" s="541" t="s">
        <v>1116</v>
      </c>
      <c r="AH105" s="1194"/>
      <c r="AI105" s="541" t="s">
        <v>1116</v>
      </c>
      <c r="AJ105" s="541" t="s">
        <v>1116</v>
      </c>
      <c r="AK105" s="541" t="s">
        <v>1052</v>
      </c>
      <c r="AL105" s="541" t="s">
        <v>1052</v>
      </c>
      <c r="AM105" s="541" t="s">
        <v>1052</v>
      </c>
      <c r="AN105" s="541">
        <v>30</v>
      </c>
      <c r="AO105" s="541" t="s">
        <v>1052</v>
      </c>
    </row>
    <row r="106" spans="2:41" ht="23.25">
      <c r="B106" s="504"/>
      <c r="C106" s="504"/>
      <c r="D106" s="539" t="s">
        <v>1130</v>
      </c>
      <c r="E106" s="540" t="s">
        <v>315</v>
      </c>
      <c r="F106" s="540" t="s">
        <v>1131</v>
      </c>
      <c r="G106" s="541" t="s">
        <v>1116</v>
      </c>
      <c r="H106" s="541" t="s">
        <v>1116</v>
      </c>
      <c r="I106" s="541" t="s">
        <v>1116</v>
      </c>
      <c r="J106" s="541" t="s">
        <v>1116</v>
      </c>
      <c r="K106" s="541" t="s">
        <v>1116</v>
      </c>
      <c r="L106" s="541" t="s">
        <v>1116</v>
      </c>
      <c r="M106" s="1194"/>
      <c r="N106" s="541" t="s">
        <v>1116</v>
      </c>
      <c r="O106" s="541" t="s">
        <v>1116</v>
      </c>
      <c r="P106" s="541" t="s">
        <v>1116</v>
      </c>
      <c r="Q106" s="541" t="s">
        <v>1116</v>
      </c>
      <c r="R106" s="541" t="s">
        <v>1116</v>
      </c>
      <c r="S106" s="541" t="s">
        <v>1116</v>
      </c>
      <c r="T106" s="1194"/>
      <c r="U106" s="541" t="s">
        <v>1116</v>
      </c>
      <c r="V106" s="541" t="s">
        <v>1116</v>
      </c>
      <c r="W106" s="541" t="s">
        <v>1116</v>
      </c>
      <c r="X106" s="541" t="s">
        <v>1116</v>
      </c>
      <c r="Y106" s="541" t="s">
        <v>1116</v>
      </c>
      <c r="Z106" s="541" t="s">
        <v>1116</v>
      </c>
      <c r="AA106" s="1194"/>
      <c r="AB106" s="541" t="s">
        <v>1116</v>
      </c>
      <c r="AC106" s="541" t="s">
        <v>1116</v>
      </c>
      <c r="AD106" s="541" t="s">
        <v>1116</v>
      </c>
      <c r="AE106" s="541" t="s">
        <v>1116</v>
      </c>
      <c r="AF106" s="541" t="s">
        <v>1116</v>
      </c>
      <c r="AG106" s="541" t="s">
        <v>1116</v>
      </c>
      <c r="AH106" s="1194"/>
      <c r="AI106" s="541" t="s">
        <v>1116</v>
      </c>
      <c r="AJ106" s="541" t="s">
        <v>1116</v>
      </c>
      <c r="AK106" s="541" t="s">
        <v>1052</v>
      </c>
      <c r="AL106" s="541" t="s">
        <v>1052</v>
      </c>
      <c r="AM106" s="541" t="s">
        <v>1052</v>
      </c>
      <c r="AN106" s="541">
        <v>30</v>
      </c>
      <c r="AO106" s="541" t="s">
        <v>1052</v>
      </c>
    </row>
    <row r="107" spans="2:41" ht="23.25">
      <c r="B107" s="504"/>
      <c r="C107" s="504"/>
      <c r="D107" s="539" t="s">
        <v>1132</v>
      </c>
      <c r="E107" s="540" t="s">
        <v>318</v>
      </c>
      <c r="F107" s="540" t="s">
        <v>1133</v>
      </c>
      <c r="G107" s="541" t="s">
        <v>1116</v>
      </c>
      <c r="H107" s="541" t="s">
        <v>1116</v>
      </c>
      <c r="I107" s="541" t="s">
        <v>1116</v>
      </c>
      <c r="J107" s="541" t="s">
        <v>1116</v>
      </c>
      <c r="K107" s="541" t="s">
        <v>1116</v>
      </c>
      <c r="L107" s="541" t="s">
        <v>1116</v>
      </c>
      <c r="M107" s="1194"/>
      <c r="N107" s="541" t="s">
        <v>1116</v>
      </c>
      <c r="O107" s="541" t="s">
        <v>1116</v>
      </c>
      <c r="P107" s="541" t="s">
        <v>1116</v>
      </c>
      <c r="Q107" s="541" t="s">
        <v>1116</v>
      </c>
      <c r="R107" s="541" t="s">
        <v>1116</v>
      </c>
      <c r="S107" s="541" t="s">
        <v>1116</v>
      </c>
      <c r="T107" s="1194"/>
      <c r="U107" s="541" t="s">
        <v>1116</v>
      </c>
      <c r="V107" s="541" t="s">
        <v>1116</v>
      </c>
      <c r="W107" s="541" t="s">
        <v>1116</v>
      </c>
      <c r="X107" s="541" t="s">
        <v>1116</v>
      </c>
      <c r="Y107" s="541" t="s">
        <v>1116</v>
      </c>
      <c r="Z107" s="541" t="s">
        <v>1116</v>
      </c>
      <c r="AA107" s="1194"/>
      <c r="AB107" s="541" t="s">
        <v>1116</v>
      </c>
      <c r="AC107" s="541" t="s">
        <v>1116</v>
      </c>
      <c r="AD107" s="541" t="s">
        <v>1116</v>
      </c>
      <c r="AE107" s="541" t="s">
        <v>1116</v>
      </c>
      <c r="AF107" s="541" t="s">
        <v>45</v>
      </c>
      <c r="AG107" s="541" t="s">
        <v>1116</v>
      </c>
      <c r="AH107" s="1194"/>
      <c r="AI107" s="541" t="s">
        <v>1116</v>
      </c>
      <c r="AJ107" s="541" t="s">
        <v>1116</v>
      </c>
      <c r="AK107" s="541" t="s">
        <v>1052</v>
      </c>
      <c r="AL107" s="541" t="s">
        <v>1052</v>
      </c>
      <c r="AM107" s="541" t="s">
        <v>1052</v>
      </c>
      <c r="AN107" s="541">
        <v>30</v>
      </c>
      <c r="AO107" s="541" t="s">
        <v>1052</v>
      </c>
    </row>
    <row r="108" spans="2:41" ht="23.25">
      <c r="B108" s="504"/>
      <c r="C108" s="504"/>
      <c r="D108" s="539" t="s">
        <v>1134</v>
      </c>
      <c r="E108" s="540" t="s">
        <v>321</v>
      </c>
      <c r="F108" s="540" t="s">
        <v>1135</v>
      </c>
      <c r="G108" s="541" t="s">
        <v>1116</v>
      </c>
      <c r="H108" s="541" t="s">
        <v>1116</v>
      </c>
      <c r="I108" s="541" t="s">
        <v>1116</v>
      </c>
      <c r="J108" s="541" t="s">
        <v>1116</v>
      </c>
      <c r="K108" s="541" t="s">
        <v>1116</v>
      </c>
      <c r="L108" s="541" t="s">
        <v>1116</v>
      </c>
      <c r="M108" s="1194"/>
      <c r="N108" s="541" t="s">
        <v>1116</v>
      </c>
      <c r="O108" s="541" t="s">
        <v>1116</v>
      </c>
      <c r="P108" s="541" t="s">
        <v>1116</v>
      </c>
      <c r="Q108" s="541" t="s">
        <v>1116</v>
      </c>
      <c r="R108" s="541" t="s">
        <v>1116</v>
      </c>
      <c r="S108" s="541" t="s">
        <v>1116</v>
      </c>
      <c r="T108" s="1194"/>
      <c r="U108" s="541" t="s">
        <v>1116</v>
      </c>
      <c r="V108" s="541" t="s">
        <v>1116</v>
      </c>
      <c r="W108" s="541" t="s">
        <v>1116</v>
      </c>
      <c r="X108" s="541" t="s">
        <v>1116</v>
      </c>
      <c r="Y108" s="541" t="s">
        <v>1116</v>
      </c>
      <c r="Z108" s="541" t="s">
        <v>1116</v>
      </c>
      <c r="AA108" s="1194"/>
      <c r="AB108" s="541" t="s">
        <v>1116</v>
      </c>
      <c r="AC108" s="541" t="s">
        <v>1116</v>
      </c>
      <c r="AD108" s="541" t="s">
        <v>1116</v>
      </c>
      <c r="AE108" s="541" t="s">
        <v>1116</v>
      </c>
      <c r="AF108" s="541" t="s">
        <v>1116</v>
      </c>
      <c r="AG108" s="541" t="s">
        <v>1116</v>
      </c>
      <c r="AH108" s="1194"/>
      <c r="AI108" s="541" t="s">
        <v>1116</v>
      </c>
      <c r="AJ108" s="541" t="s">
        <v>1116</v>
      </c>
      <c r="AK108" s="541" t="s">
        <v>1052</v>
      </c>
      <c r="AL108" s="541" t="s">
        <v>1052</v>
      </c>
      <c r="AM108" s="541" t="s">
        <v>1052</v>
      </c>
      <c r="AN108" s="541">
        <v>30</v>
      </c>
      <c r="AO108" s="541" t="s">
        <v>1052</v>
      </c>
    </row>
    <row r="109" spans="2:41" ht="23.25">
      <c r="B109" s="504"/>
      <c r="C109" s="504"/>
      <c r="D109" s="539" t="s">
        <v>1136</v>
      </c>
      <c r="E109" s="540" t="s">
        <v>324</v>
      </c>
      <c r="F109" s="540" t="s">
        <v>1137</v>
      </c>
      <c r="G109" s="541" t="s">
        <v>1116</v>
      </c>
      <c r="H109" s="541" t="s">
        <v>1116</v>
      </c>
      <c r="I109" s="541" t="s">
        <v>1116</v>
      </c>
      <c r="J109" s="541" t="s">
        <v>1116</v>
      </c>
      <c r="K109" s="541" t="s">
        <v>1116</v>
      </c>
      <c r="L109" s="541" t="s">
        <v>1116</v>
      </c>
      <c r="M109" s="1194"/>
      <c r="N109" s="541" t="s">
        <v>1116</v>
      </c>
      <c r="O109" s="541" t="s">
        <v>1116</v>
      </c>
      <c r="P109" s="541" t="s">
        <v>1116</v>
      </c>
      <c r="Q109" s="541" t="s">
        <v>1116</v>
      </c>
      <c r="R109" s="541" t="s">
        <v>1116</v>
      </c>
      <c r="S109" s="541" t="s">
        <v>1116</v>
      </c>
      <c r="T109" s="1194"/>
      <c r="U109" s="541" t="s">
        <v>1116</v>
      </c>
      <c r="V109" s="541" t="s">
        <v>1116</v>
      </c>
      <c r="W109" s="541" t="s">
        <v>1116</v>
      </c>
      <c r="X109" s="541" t="s">
        <v>1116</v>
      </c>
      <c r="Y109" s="541" t="s">
        <v>1116</v>
      </c>
      <c r="Z109" s="541" t="s">
        <v>1116</v>
      </c>
      <c r="AA109" s="1194"/>
      <c r="AB109" s="541" t="s">
        <v>1116</v>
      </c>
      <c r="AC109" s="541" t="s">
        <v>1116</v>
      </c>
      <c r="AD109" s="541" t="s">
        <v>48</v>
      </c>
      <c r="AE109" s="541" t="s">
        <v>1116</v>
      </c>
      <c r="AF109" s="541" t="s">
        <v>1116</v>
      </c>
      <c r="AG109" s="541" t="s">
        <v>1116</v>
      </c>
      <c r="AH109" s="1194"/>
      <c r="AI109" s="541" t="s">
        <v>1116</v>
      </c>
      <c r="AJ109" s="541" t="s">
        <v>1116</v>
      </c>
      <c r="AK109" s="541" t="s">
        <v>1052</v>
      </c>
      <c r="AL109" s="541" t="s">
        <v>1052</v>
      </c>
      <c r="AM109" s="541" t="s">
        <v>1052</v>
      </c>
      <c r="AN109" s="541">
        <v>30</v>
      </c>
      <c r="AO109" s="541" t="s">
        <v>1052</v>
      </c>
    </row>
    <row r="110" spans="2:41" ht="23.25">
      <c r="B110" s="504"/>
      <c r="C110" s="504"/>
      <c r="D110" s="539" t="s">
        <v>1138</v>
      </c>
      <c r="E110" s="540" t="s">
        <v>303</v>
      </c>
      <c r="F110" s="540" t="s">
        <v>1139</v>
      </c>
      <c r="G110" s="541" t="s">
        <v>1116</v>
      </c>
      <c r="H110" s="541" t="s">
        <v>1116</v>
      </c>
      <c r="I110" s="541" t="s">
        <v>1116</v>
      </c>
      <c r="J110" s="541" t="s">
        <v>1116</v>
      </c>
      <c r="K110" s="541" t="s">
        <v>1116</v>
      </c>
      <c r="L110" s="541" t="s">
        <v>1116</v>
      </c>
      <c r="M110" s="1194"/>
      <c r="N110" s="541" t="s">
        <v>1116</v>
      </c>
      <c r="O110" s="541" t="s">
        <v>1116</v>
      </c>
      <c r="P110" s="541" t="s">
        <v>1116</v>
      </c>
      <c r="Q110" s="541" t="s">
        <v>1116</v>
      </c>
      <c r="R110" s="541" t="s">
        <v>1116</v>
      </c>
      <c r="S110" s="541" t="s">
        <v>1116</v>
      </c>
      <c r="T110" s="1194"/>
      <c r="U110" s="541" t="s">
        <v>1116</v>
      </c>
      <c r="V110" s="541" t="s">
        <v>1116</v>
      </c>
      <c r="W110" s="541" t="s">
        <v>1116</v>
      </c>
      <c r="X110" s="541" t="s">
        <v>1116</v>
      </c>
      <c r="Y110" s="541" t="s">
        <v>1116</v>
      </c>
      <c r="Z110" s="541" t="s">
        <v>1116</v>
      </c>
      <c r="AA110" s="1194"/>
      <c r="AB110" s="541" t="s">
        <v>1116</v>
      </c>
      <c r="AC110" s="541" t="s">
        <v>1116</v>
      </c>
      <c r="AD110" s="541" t="s">
        <v>1116</v>
      </c>
      <c r="AE110" s="541" t="s">
        <v>1116</v>
      </c>
      <c r="AF110" s="541" t="s">
        <v>1116</v>
      </c>
      <c r="AG110" s="541" t="s">
        <v>1116</v>
      </c>
      <c r="AH110" s="1194"/>
      <c r="AI110" s="541" t="s">
        <v>1116</v>
      </c>
      <c r="AJ110" s="541" t="s">
        <v>1116</v>
      </c>
      <c r="AK110" s="541" t="s">
        <v>1052</v>
      </c>
      <c r="AL110" s="541" t="s">
        <v>1052</v>
      </c>
      <c r="AM110" s="541" t="s">
        <v>1052</v>
      </c>
      <c r="AN110" s="541">
        <v>30</v>
      </c>
      <c r="AO110" s="541" t="s">
        <v>1052</v>
      </c>
    </row>
    <row r="111" spans="2:41" ht="23.25">
      <c r="B111" s="504"/>
      <c r="C111" s="504"/>
      <c r="D111" s="539" t="s">
        <v>1140</v>
      </c>
      <c r="E111" s="540" t="s">
        <v>305</v>
      </c>
      <c r="F111" s="540" t="s">
        <v>1141</v>
      </c>
      <c r="G111" s="541" t="s">
        <v>1116</v>
      </c>
      <c r="H111" s="541" t="s">
        <v>1116</v>
      </c>
      <c r="I111" s="541" t="s">
        <v>1116</v>
      </c>
      <c r="J111" s="541" t="s">
        <v>1116</v>
      </c>
      <c r="K111" s="541" t="s">
        <v>1116</v>
      </c>
      <c r="L111" s="541" t="s">
        <v>1116</v>
      </c>
      <c r="M111" s="1194"/>
      <c r="N111" s="541" t="s">
        <v>1116</v>
      </c>
      <c r="O111" s="541" t="s">
        <v>1116</v>
      </c>
      <c r="P111" s="541" t="s">
        <v>1116</v>
      </c>
      <c r="Q111" s="541" t="s">
        <v>1116</v>
      </c>
      <c r="R111" s="541" t="s">
        <v>1116</v>
      </c>
      <c r="S111" s="541" t="s">
        <v>1116</v>
      </c>
      <c r="T111" s="1194"/>
      <c r="U111" s="541" t="s">
        <v>1116</v>
      </c>
      <c r="V111" s="541" t="s">
        <v>1116</v>
      </c>
      <c r="W111" s="541" t="s">
        <v>1116</v>
      </c>
      <c r="X111" s="541" t="s">
        <v>1116</v>
      </c>
      <c r="Y111" s="541" t="s">
        <v>1116</v>
      </c>
      <c r="Z111" s="541" t="s">
        <v>1116</v>
      </c>
      <c r="AA111" s="1194"/>
      <c r="AB111" s="541" t="s">
        <v>1116</v>
      </c>
      <c r="AC111" s="541" t="s">
        <v>1116</v>
      </c>
      <c r="AD111" s="541" t="s">
        <v>1116</v>
      </c>
      <c r="AE111" s="541" t="s">
        <v>1116</v>
      </c>
      <c r="AF111" s="541" t="s">
        <v>1116</v>
      </c>
      <c r="AG111" s="541" t="s">
        <v>1116</v>
      </c>
      <c r="AH111" s="1194"/>
      <c r="AI111" s="541" t="s">
        <v>1116</v>
      </c>
      <c r="AJ111" s="541" t="s">
        <v>1116</v>
      </c>
      <c r="AK111" s="541" t="s">
        <v>1052</v>
      </c>
      <c r="AL111" s="541" t="s">
        <v>1052</v>
      </c>
      <c r="AM111" s="541" t="s">
        <v>1052</v>
      </c>
      <c r="AN111" s="541">
        <v>30</v>
      </c>
      <c r="AO111" s="541" t="s">
        <v>1052</v>
      </c>
    </row>
    <row r="112" spans="2:41" ht="23.25">
      <c r="B112" s="504"/>
      <c r="C112" s="504"/>
      <c r="D112" s="539" t="s">
        <v>1142</v>
      </c>
      <c r="E112" s="540" t="s">
        <v>307</v>
      </c>
      <c r="F112" s="540" t="s">
        <v>1120</v>
      </c>
      <c r="G112" s="541" t="s">
        <v>1116</v>
      </c>
      <c r="H112" s="541" t="s">
        <v>1116</v>
      </c>
      <c r="I112" s="541" t="s">
        <v>1116</v>
      </c>
      <c r="J112" s="541" t="s">
        <v>1116</v>
      </c>
      <c r="K112" s="541" t="s">
        <v>1116</v>
      </c>
      <c r="L112" s="541" t="s">
        <v>1116</v>
      </c>
      <c r="M112" s="1194"/>
      <c r="N112" s="541" t="s">
        <v>1116</v>
      </c>
      <c r="O112" s="541" t="s">
        <v>1116</v>
      </c>
      <c r="P112" s="541" t="s">
        <v>1116</v>
      </c>
      <c r="Q112" s="541" t="s">
        <v>1116</v>
      </c>
      <c r="R112" s="541" t="s">
        <v>1116</v>
      </c>
      <c r="S112" s="541" t="s">
        <v>1116</v>
      </c>
      <c r="T112" s="1194"/>
      <c r="U112" s="541" t="s">
        <v>1116</v>
      </c>
      <c r="V112" s="541" t="s">
        <v>1116</v>
      </c>
      <c r="W112" s="541" t="s">
        <v>1116</v>
      </c>
      <c r="X112" s="541" t="s">
        <v>1116</v>
      </c>
      <c r="Y112" s="541" t="s">
        <v>1116</v>
      </c>
      <c r="Z112" s="541" t="s">
        <v>1116</v>
      </c>
      <c r="AA112" s="1194"/>
      <c r="AB112" s="541" t="s">
        <v>1116</v>
      </c>
      <c r="AC112" s="541" t="s">
        <v>1116</v>
      </c>
      <c r="AD112" s="541" t="s">
        <v>1116</v>
      </c>
      <c r="AE112" s="541" t="s">
        <v>1116</v>
      </c>
      <c r="AF112" s="541" t="s">
        <v>1116</v>
      </c>
      <c r="AG112" s="541" t="s">
        <v>1116</v>
      </c>
      <c r="AH112" s="1194"/>
      <c r="AI112" s="541" t="s">
        <v>1116</v>
      </c>
      <c r="AJ112" s="541" t="s">
        <v>1116</v>
      </c>
      <c r="AK112" s="541" t="s">
        <v>1052</v>
      </c>
      <c r="AL112" s="541" t="s">
        <v>1052</v>
      </c>
      <c r="AM112" s="541" t="s">
        <v>1052</v>
      </c>
      <c r="AN112" s="541">
        <v>30</v>
      </c>
      <c r="AO112" s="541" t="s">
        <v>1052</v>
      </c>
    </row>
    <row r="113" spans="2:41" ht="23.25">
      <c r="B113" s="504"/>
      <c r="C113" s="504"/>
      <c r="D113" s="539" t="s">
        <v>1143</v>
      </c>
      <c r="E113" s="540" t="s">
        <v>309</v>
      </c>
      <c r="F113" s="540" t="s">
        <v>1144</v>
      </c>
      <c r="G113" s="541" t="s">
        <v>1116</v>
      </c>
      <c r="H113" s="541" t="s">
        <v>1116</v>
      </c>
      <c r="I113" s="541" t="s">
        <v>1116</v>
      </c>
      <c r="J113" s="541" t="s">
        <v>1116</v>
      </c>
      <c r="K113" s="541" t="s">
        <v>1116</v>
      </c>
      <c r="L113" s="541" t="s">
        <v>1116</v>
      </c>
      <c r="M113" s="1194"/>
      <c r="N113" s="541" t="s">
        <v>1116</v>
      </c>
      <c r="O113" s="541" t="s">
        <v>1116</v>
      </c>
      <c r="P113" s="541" t="s">
        <v>1116</v>
      </c>
      <c r="Q113" s="541" t="s">
        <v>1116</v>
      </c>
      <c r="R113" s="541" t="s">
        <v>1116</v>
      </c>
      <c r="S113" s="541" t="s">
        <v>1116</v>
      </c>
      <c r="T113" s="1194"/>
      <c r="U113" s="541" t="s">
        <v>1116</v>
      </c>
      <c r="V113" s="541" t="s">
        <v>1116</v>
      </c>
      <c r="W113" s="541" t="s">
        <v>1116</v>
      </c>
      <c r="X113" s="541" t="s">
        <v>1116</v>
      </c>
      <c r="Y113" s="541" t="s">
        <v>1116</v>
      </c>
      <c r="Z113" s="541" t="s">
        <v>1116</v>
      </c>
      <c r="AA113" s="1194"/>
      <c r="AB113" s="541" t="s">
        <v>1116</v>
      </c>
      <c r="AC113" s="541" t="s">
        <v>1116</v>
      </c>
      <c r="AD113" s="541" t="s">
        <v>1116</v>
      </c>
      <c r="AE113" s="541" t="s">
        <v>1116</v>
      </c>
      <c r="AF113" s="541" t="s">
        <v>1116</v>
      </c>
      <c r="AG113" s="541" t="s">
        <v>1116</v>
      </c>
      <c r="AH113" s="1194"/>
      <c r="AI113" s="541" t="s">
        <v>45</v>
      </c>
      <c r="AJ113" s="541" t="s">
        <v>1116</v>
      </c>
      <c r="AK113" s="541" t="s">
        <v>1052</v>
      </c>
      <c r="AL113" s="541" t="s">
        <v>1052</v>
      </c>
      <c r="AM113" s="541" t="s">
        <v>1052</v>
      </c>
      <c r="AN113" s="541">
        <v>30</v>
      </c>
      <c r="AO113" s="541" t="s">
        <v>1052</v>
      </c>
    </row>
    <row r="114" spans="2:41" ht="23.25">
      <c r="B114" s="504"/>
      <c r="C114" s="504"/>
      <c r="D114" s="539" t="s">
        <v>450</v>
      </c>
      <c r="E114" s="540" t="s">
        <v>1145</v>
      </c>
      <c r="F114" s="540" t="s">
        <v>1146</v>
      </c>
      <c r="G114" s="541" t="s">
        <v>1116</v>
      </c>
      <c r="H114" s="541" t="s">
        <v>1116</v>
      </c>
      <c r="I114" s="541" t="s">
        <v>1116</v>
      </c>
      <c r="J114" s="541" t="s">
        <v>1116</v>
      </c>
      <c r="K114" s="541" t="s">
        <v>1116</v>
      </c>
      <c r="L114" s="541" t="s">
        <v>1116</v>
      </c>
      <c r="M114" s="1194"/>
      <c r="N114" s="541" t="s">
        <v>1116</v>
      </c>
      <c r="O114" s="541" t="s">
        <v>1116</v>
      </c>
      <c r="P114" s="541" t="s">
        <v>1116</v>
      </c>
      <c r="Q114" s="541" t="s">
        <v>1116</v>
      </c>
      <c r="R114" s="541" t="s">
        <v>1116</v>
      </c>
      <c r="S114" s="541" t="s">
        <v>1116</v>
      </c>
      <c r="T114" s="1194"/>
      <c r="U114" s="541" t="s">
        <v>1116</v>
      </c>
      <c r="V114" s="541" t="s">
        <v>1116</v>
      </c>
      <c r="W114" s="541" t="s">
        <v>1116</v>
      </c>
      <c r="X114" s="541" t="s">
        <v>1116</v>
      </c>
      <c r="Y114" s="541" t="s">
        <v>1116</v>
      </c>
      <c r="Z114" s="541" t="s">
        <v>1116</v>
      </c>
      <c r="AA114" s="1194"/>
      <c r="AB114" s="541" t="s">
        <v>1116</v>
      </c>
      <c r="AC114" s="541" t="s">
        <v>1116</v>
      </c>
      <c r="AD114" s="541" t="s">
        <v>1116</v>
      </c>
      <c r="AE114" s="541" t="s">
        <v>1116</v>
      </c>
      <c r="AF114" s="541" t="s">
        <v>1116</v>
      </c>
      <c r="AG114" s="541" t="s">
        <v>1116</v>
      </c>
      <c r="AH114" s="1194"/>
      <c r="AI114" s="541" t="s">
        <v>1116</v>
      </c>
      <c r="AJ114" s="541" t="s">
        <v>1116</v>
      </c>
      <c r="AK114" s="541" t="s">
        <v>1052</v>
      </c>
      <c r="AL114" s="541" t="s">
        <v>1052</v>
      </c>
      <c r="AM114" s="541" t="s">
        <v>1052</v>
      </c>
      <c r="AN114" s="541">
        <v>30</v>
      </c>
      <c r="AO114" s="541" t="s">
        <v>1052</v>
      </c>
    </row>
    <row r="115" spans="2:41" ht="23.25">
      <c r="B115" s="504"/>
      <c r="C115" s="504"/>
      <c r="D115" s="539" t="s">
        <v>1147</v>
      </c>
      <c r="E115" s="540" t="s">
        <v>1148</v>
      </c>
      <c r="F115" s="540" t="s">
        <v>1129</v>
      </c>
      <c r="G115" s="541" t="s">
        <v>1116</v>
      </c>
      <c r="H115" s="541" t="s">
        <v>1116</v>
      </c>
      <c r="I115" s="541" t="s">
        <v>1116</v>
      </c>
      <c r="J115" s="541" t="s">
        <v>1116</v>
      </c>
      <c r="K115" s="541" t="s">
        <v>1116</v>
      </c>
      <c r="L115" s="541" t="s">
        <v>1116</v>
      </c>
      <c r="M115" s="1194"/>
      <c r="N115" s="541" t="s">
        <v>1116</v>
      </c>
      <c r="O115" s="541" t="s">
        <v>1116</v>
      </c>
      <c r="P115" s="541" t="s">
        <v>1116</v>
      </c>
      <c r="Q115" s="541" t="s">
        <v>1116</v>
      </c>
      <c r="R115" s="541" t="s">
        <v>1116</v>
      </c>
      <c r="S115" s="541" t="s">
        <v>1116</v>
      </c>
      <c r="T115" s="1194"/>
      <c r="U115" s="541" t="s">
        <v>1116</v>
      </c>
      <c r="V115" s="541" t="s">
        <v>1116</v>
      </c>
      <c r="W115" s="541" t="s">
        <v>1116</v>
      </c>
      <c r="X115" s="541" t="s">
        <v>1116</v>
      </c>
      <c r="Y115" s="541" t="s">
        <v>1116</v>
      </c>
      <c r="Z115" s="541" t="s">
        <v>1116</v>
      </c>
      <c r="AA115" s="1194"/>
      <c r="AB115" s="541" t="s">
        <v>1116</v>
      </c>
      <c r="AC115" s="541" t="s">
        <v>1116</v>
      </c>
      <c r="AD115" s="541" t="s">
        <v>1116</v>
      </c>
      <c r="AE115" s="541" t="s">
        <v>1116</v>
      </c>
      <c r="AF115" s="541" t="s">
        <v>1116</v>
      </c>
      <c r="AG115" s="541" t="s">
        <v>1116</v>
      </c>
      <c r="AH115" s="1194"/>
      <c r="AI115" s="541" t="s">
        <v>1116</v>
      </c>
      <c r="AJ115" s="541" t="s">
        <v>1116</v>
      </c>
      <c r="AK115" s="541" t="s">
        <v>1052</v>
      </c>
      <c r="AL115" s="541" t="s">
        <v>1052</v>
      </c>
      <c r="AM115" s="541" t="s">
        <v>1052</v>
      </c>
      <c r="AN115" s="541">
        <v>30</v>
      </c>
      <c r="AO115" s="541" t="s">
        <v>1052</v>
      </c>
    </row>
    <row r="116" spans="2:41" ht="23.25">
      <c r="B116" s="504"/>
      <c r="C116" s="504"/>
      <c r="D116" s="539" t="s">
        <v>284</v>
      </c>
      <c r="E116" s="540" t="s">
        <v>1149</v>
      </c>
      <c r="F116" s="540" t="s">
        <v>1115</v>
      </c>
      <c r="G116" s="541" t="s">
        <v>1116</v>
      </c>
      <c r="H116" s="541" t="s">
        <v>1116</v>
      </c>
      <c r="I116" s="541" t="s">
        <v>1116</v>
      </c>
      <c r="J116" s="541" t="s">
        <v>1116</v>
      </c>
      <c r="K116" s="541" t="s">
        <v>1116</v>
      </c>
      <c r="L116" s="541" t="s">
        <v>1116</v>
      </c>
      <c r="M116" s="1194"/>
      <c r="N116" s="541" t="s">
        <v>1116</v>
      </c>
      <c r="O116" s="541" t="s">
        <v>1116</v>
      </c>
      <c r="P116" s="541" t="s">
        <v>1116</v>
      </c>
      <c r="Q116" s="541" t="s">
        <v>1116</v>
      </c>
      <c r="R116" s="541" t="s">
        <v>1116</v>
      </c>
      <c r="S116" s="541" t="s">
        <v>1116</v>
      </c>
      <c r="T116" s="1194"/>
      <c r="U116" s="541" t="s">
        <v>1116</v>
      </c>
      <c r="V116" s="541" t="s">
        <v>1116</v>
      </c>
      <c r="W116" s="541" t="s">
        <v>1116</v>
      </c>
      <c r="X116" s="541" t="s">
        <v>1116</v>
      </c>
      <c r="Y116" s="541" t="s">
        <v>1116</v>
      </c>
      <c r="Z116" s="541" t="s">
        <v>1116</v>
      </c>
      <c r="AA116" s="1194"/>
      <c r="AB116" s="541" t="s">
        <v>1116</v>
      </c>
      <c r="AC116" s="541" t="s">
        <v>1116</v>
      </c>
      <c r="AD116" s="541" t="s">
        <v>1116</v>
      </c>
      <c r="AE116" s="541" t="s">
        <v>1116</v>
      </c>
      <c r="AF116" s="541" t="s">
        <v>1116</v>
      </c>
      <c r="AG116" s="541" t="s">
        <v>1116</v>
      </c>
      <c r="AH116" s="1194"/>
      <c r="AI116" s="541" t="s">
        <v>1116</v>
      </c>
      <c r="AJ116" s="541" t="s">
        <v>1116</v>
      </c>
      <c r="AK116" s="541" t="s">
        <v>1052</v>
      </c>
      <c r="AL116" s="541" t="s">
        <v>1052</v>
      </c>
      <c r="AM116" s="541" t="s">
        <v>1052</v>
      </c>
      <c r="AN116" s="541">
        <v>30</v>
      </c>
      <c r="AO116" s="541" t="s">
        <v>1052</v>
      </c>
    </row>
    <row r="117" spans="2:41" ht="23.25">
      <c r="B117" s="504"/>
      <c r="C117" s="504"/>
      <c r="D117" s="539" t="s">
        <v>317</v>
      </c>
      <c r="E117" s="540" t="s">
        <v>1150</v>
      </c>
      <c r="F117" s="540" t="s">
        <v>1122</v>
      </c>
      <c r="G117" s="541" t="s">
        <v>1116</v>
      </c>
      <c r="H117" s="541" t="s">
        <v>1116</v>
      </c>
      <c r="I117" s="541" t="s">
        <v>1116</v>
      </c>
      <c r="J117" s="541" t="s">
        <v>1116</v>
      </c>
      <c r="K117" s="541" t="s">
        <v>1116</v>
      </c>
      <c r="L117" s="541" t="s">
        <v>1116</v>
      </c>
      <c r="M117" s="1194"/>
      <c r="N117" s="541" t="s">
        <v>1116</v>
      </c>
      <c r="O117" s="541" t="s">
        <v>1116</v>
      </c>
      <c r="P117" s="541" t="s">
        <v>1116</v>
      </c>
      <c r="Q117" s="541" t="s">
        <v>1116</v>
      </c>
      <c r="R117" s="541" t="s">
        <v>1116</v>
      </c>
      <c r="S117" s="541" t="s">
        <v>1116</v>
      </c>
      <c r="T117" s="1194"/>
      <c r="U117" s="541" t="s">
        <v>1116</v>
      </c>
      <c r="V117" s="541" t="s">
        <v>1116</v>
      </c>
      <c r="W117" s="541" t="s">
        <v>1116</v>
      </c>
      <c r="X117" s="541" t="s">
        <v>1116</v>
      </c>
      <c r="Y117" s="541" t="s">
        <v>1116</v>
      </c>
      <c r="Z117" s="541" t="s">
        <v>1116</v>
      </c>
      <c r="AA117" s="1194"/>
      <c r="AB117" s="541" t="s">
        <v>1116</v>
      </c>
      <c r="AC117" s="541" t="s">
        <v>1116</v>
      </c>
      <c r="AD117" s="541" t="s">
        <v>1116</v>
      </c>
      <c r="AE117" s="541" t="s">
        <v>1116</v>
      </c>
      <c r="AF117" s="541" t="s">
        <v>1116</v>
      </c>
      <c r="AG117" s="541" t="s">
        <v>1116</v>
      </c>
      <c r="AH117" s="1194"/>
      <c r="AI117" s="541" t="s">
        <v>1116</v>
      </c>
      <c r="AJ117" s="541" t="s">
        <v>1116</v>
      </c>
      <c r="AK117" s="541" t="s">
        <v>1052</v>
      </c>
      <c r="AL117" s="541" t="s">
        <v>1052</v>
      </c>
      <c r="AM117" s="541" t="s">
        <v>1052</v>
      </c>
      <c r="AN117" s="541">
        <v>30</v>
      </c>
      <c r="AO117" s="541" t="s">
        <v>1052</v>
      </c>
    </row>
    <row r="118" spans="2:41" ht="23.25">
      <c r="B118" s="504"/>
      <c r="C118" s="504"/>
      <c r="D118" s="539" t="s">
        <v>320</v>
      </c>
      <c r="E118" s="540" t="s">
        <v>1151</v>
      </c>
      <c r="F118" s="540" t="s">
        <v>1137</v>
      </c>
      <c r="G118" s="541" t="s">
        <v>1116</v>
      </c>
      <c r="H118" s="541" t="s">
        <v>1116</v>
      </c>
      <c r="I118" s="541" t="s">
        <v>1116</v>
      </c>
      <c r="J118" s="541" t="s">
        <v>1116</v>
      </c>
      <c r="K118" s="541" t="s">
        <v>1116</v>
      </c>
      <c r="L118" s="541" t="s">
        <v>1116</v>
      </c>
      <c r="M118" s="1194"/>
      <c r="N118" s="541" t="s">
        <v>1116</v>
      </c>
      <c r="O118" s="541" t="s">
        <v>1116</v>
      </c>
      <c r="P118" s="541" t="s">
        <v>1116</v>
      </c>
      <c r="Q118" s="541" t="s">
        <v>1116</v>
      </c>
      <c r="R118" s="541" t="s">
        <v>1116</v>
      </c>
      <c r="S118" s="541" t="s">
        <v>1116</v>
      </c>
      <c r="T118" s="1194"/>
      <c r="U118" s="541" t="s">
        <v>1116</v>
      </c>
      <c r="V118" s="541" t="s">
        <v>1116</v>
      </c>
      <c r="W118" s="541" t="s">
        <v>1116</v>
      </c>
      <c r="X118" s="541" t="s">
        <v>1116</v>
      </c>
      <c r="Y118" s="541" t="s">
        <v>1116</v>
      </c>
      <c r="Z118" s="541" t="s">
        <v>1116</v>
      </c>
      <c r="AA118" s="1194"/>
      <c r="AB118" s="541" t="s">
        <v>1116</v>
      </c>
      <c r="AC118" s="541" t="s">
        <v>1116</v>
      </c>
      <c r="AD118" s="541" t="s">
        <v>1116</v>
      </c>
      <c r="AE118" s="541" t="s">
        <v>1116</v>
      </c>
      <c r="AF118" s="541" t="s">
        <v>1116</v>
      </c>
      <c r="AG118" s="541" t="s">
        <v>1116</v>
      </c>
      <c r="AH118" s="1194"/>
      <c r="AI118" s="541" t="s">
        <v>1116</v>
      </c>
      <c r="AJ118" s="541" t="s">
        <v>1116</v>
      </c>
      <c r="AK118" s="541" t="s">
        <v>1052</v>
      </c>
      <c r="AL118" s="541" t="s">
        <v>1052</v>
      </c>
      <c r="AM118" s="541" t="s">
        <v>1052</v>
      </c>
      <c r="AN118" s="541">
        <v>30</v>
      </c>
      <c r="AO118" s="541" t="s">
        <v>1052</v>
      </c>
    </row>
    <row r="119" spans="2:41" ht="23.25">
      <c r="B119" s="504"/>
      <c r="C119" s="504"/>
      <c r="D119" s="542" t="s">
        <v>323</v>
      </c>
      <c r="E119" s="543" t="s">
        <v>1152</v>
      </c>
      <c r="F119" s="543" t="s">
        <v>1146</v>
      </c>
      <c r="G119" s="544" t="s">
        <v>1116</v>
      </c>
      <c r="H119" s="544" t="s">
        <v>1116</v>
      </c>
      <c r="I119" s="544" t="s">
        <v>1116</v>
      </c>
      <c r="J119" s="544" t="s">
        <v>1116</v>
      </c>
      <c r="K119" s="544" t="s">
        <v>1116</v>
      </c>
      <c r="L119" s="544" t="s">
        <v>1116</v>
      </c>
      <c r="M119" s="1194"/>
      <c r="N119" s="544" t="s">
        <v>1116</v>
      </c>
      <c r="O119" s="544" t="s">
        <v>1116</v>
      </c>
      <c r="P119" s="544" t="s">
        <v>1116</v>
      </c>
      <c r="Q119" s="544" t="s">
        <v>1116</v>
      </c>
      <c r="R119" s="544" t="s">
        <v>1116</v>
      </c>
      <c r="S119" s="544" t="s">
        <v>1116</v>
      </c>
      <c r="T119" s="1194"/>
      <c r="U119" s="544" t="s">
        <v>1116</v>
      </c>
      <c r="V119" s="544" t="s">
        <v>1116</v>
      </c>
      <c r="W119" s="544" t="s">
        <v>1116</v>
      </c>
      <c r="X119" s="544" t="s">
        <v>1116</v>
      </c>
      <c r="Y119" s="544" t="s">
        <v>1116</v>
      </c>
      <c r="Z119" s="544" t="s">
        <v>1116</v>
      </c>
      <c r="AA119" s="1194"/>
      <c r="AB119" s="544" t="s">
        <v>1116</v>
      </c>
      <c r="AC119" s="544" t="s">
        <v>1116</v>
      </c>
      <c r="AD119" s="544" t="s">
        <v>1116</v>
      </c>
      <c r="AE119" s="544" t="s">
        <v>1116</v>
      </c>
      <c r="AF119" s="544" t="s">
        <v>1116</v>
      </c>
      <c r="AG119" s="544" t="s">
        <v>1116</v>
      </c>
      <c r="AH119" s="1194"/>
      <c r="AI119" s="544" t="s">
        <v>1116</v>
      </c>
      <c r="AJ119" s="544" t="s">
        <v>1116</v>
      </c>
      <c r="AK119" s="541" t="s">
        <v>1052</v>
      </c>
      <c r="AL119" s="541" t="s">
        <v>1052</v>
      </c>
      <c r="AM119" s="544" t="s">
        <v>1052</v>
      </c>
      <c r="AN119" s="544">
        <v>30</v>
      </c>
      <c r="AO119" s="544" t="s">
        <v>1052</v>
      </c>
    </row>
    <row r="120" spans="2:41">
      <c r="B120" s="504"/>
      <c r="C120" s="504"/>
      <c r="D120" s="504"/>
      <c r="E120" s="504"/>
      <c r="F120" s="504"/>
      <c r="G120" s="504"/>
      <c r="H120" s="504"/>
      <c r="I120" s="504"/>
      <c r="J120" s="504"/>
      <c r="K120" s="504"/>
      <c r="L120" s="504"/>
      <c r="M120" s="504"/>
      <c r="N120" s="504"/>
      <c r="O120" s="504"/>
      <c r="P120" s="504"/>
      <c r="Q120" s="504"/>
      <c r="R120" s="504"/>
      <c r="S120" s="504"/>
      <c r="T120" s="504"/>
      <c r="U120" s="504"/>
      <c r="V120" s="504"/>
      <c r="W120" s="504"/>
      <c r="X120" s="504"/>
      <c r="Y120" s="504"/>
      <c r="Z120" s="504"/>
      <c r="AA120" s="504"/>
      <c r="AB120" s="504"/>
      <c r="AC120" s="504"/>
      <c r="AD120" s="504"/>
      <c r="AE120" s="504"/>
      <c r="AF120" s="504"/>
      <c r="AG120" s="504"/>
      <c r="AH120" s="504"/>
      <c r="AI120" s="504"/>
      <c r="AJ120" s="504"/>
      <c r="AK120" s="504"/>
      <c r="AL120" s="504"/>
      <c r="AM120" s="504"/>
      <c r="AN120" s="504"/>
      <c r="AO120" s="504"/>
    </row>
    <row r="121" spans="2:41">
      <c r="B121" s="504"/>
      <c r="C121" s="504"/>
      <c r="D121" s="504"/>
      <c r="E121" s="504"/>
      <c r="F121" s="504"/>
      <c r="G121" s="504"/>
      <c r="H121" s="504"/>
      <c r="I121" s="504"/>
      <c r="J121" s="504"/>
      <c r="K121" s="504"/>
      <c r="L121" s="504"/>
      <c r="M121" s="504"/>
      <c r="N121" s="504"/>
      <c r="O121" s="504"/>
      <c r="P121" s="504"/>
      <c r="Q121" s="504"/>
      <c r="R121" s="504"/>
      <c r="S121" s="504"/>
      <c r="T121" s="504"/>
      <c r="U121" s="504"/>
      <c r="V121" s="504"/>
      <c r="W121" s="504"/>
      <c r="X121" s="504"/>
      <c r="Y121" s="504"/>
      <c r="Z121" s="504"/>
      <c r="AA121" s="504"/>
      <c r="AB121" s="504"/>
      <c r="AC121" s="504"/>
      <c r="AD121" s="504"/>
      <c r="AE121" s="504"/>
      <c r="AF121" s="504"/>
      <c r="AG121" s="504"/>
      <c r="AH121" s="504"/>
      <c r="AI121" s="504"/>
      <c r="AJ121" s="504"/>
      <c r="AK121" s="504"/>
      <c r="AL121" s="504"/>
      <c r="AM121" s="504"/>
      <c r="AN121" s="504"/>
      <c r="AO121" s="504"/>
    </row>
    <row r="122" spans="2:41" ht="23.25">
      <c r="B122" s="504"/>
      <c r="C122" s="504"/>
      <c r="D122" s="1183" t="s">
        <v>1153</v>
      </c>
      <c r="E122" s="1184"/>
      <c r="F122" s="504"/>
      <c r="G122" s="504"/>
      <c r="H122" s="504"/>
      <c r="I122" s="504"/>
      <c r="J122" s="504"/>
      <c r="K122" s="504"/>
      <c r="L122" s="504"/>
      <c r="M122" s="504"/>
      <c r="N122" s="504"/>
      <c r="O122" s="504"/>
      <c r="P122" s="504"/>
      <c r="Q122" s="504"/>
      <c r="R122" s="504"/>
      <c r="S122" s="504"/>
      <c r="T122" s="504"/>
      <c r="U122" s="504"/>
      <c r="V122" s="504"/>
      <c r="W122" s="504"/>
      <c r="X122" s="504"/>
      <c r="Y122" s="504"/>
      <c r="Z122" s="504"/>
      <c r="AA122" s="504"/>
      <c r="AB122" s="504"/>
      <c r="AC122" s="504"/>
      <c r="AD122" s="504"/>
      <c r="AE122" s="504"/>
      <c r="AF122" s="504"/>
      <c r="AG122" s="504"/>
      <c r="AH122" s="504"/>
      <c r="AI122" s="504"/>
      <c r="AJ122" s="504"/>
      <c r="AK122" s="504"/>
      <c r="AL122" s="504"/>
      <c r="AM122" s="504"/>
      <c r="AN122" s="504"/>
      <c r="AO122" s="504"/>
    </row>
    <row r="123" spans="2:41">
      <c r="B123" s="504"/>
      <c r="C123" s="504"/>
      <c r="D123" s="504"/>
      <c r="E123" s="504"/>
      <c r="F123" s="504"/>
      <c r="G123" s="504"/>
      <c r="H123" s="504"/>
      <c r="I123" s="504"/>
      <c r="J123" s="504"/>
      <c r="K123" s="504"/>
      <c r="L123" s="504"/>
      <c r="M123" s="504"/>
      <c r="N123" s="504"/>
      <c r="O123" s="504"/>
      <c r="P123" s="504"/>
      <c r="Q123" s="504"/>
      <c r="R123" s="504"/>
      <c r="S123" s="504"/>
      <c r="T123" s="504"/>
      <c r="U123" s="504"/>
      <c r="V123" s="504"/>
      <c r="W123" s="504"/>
      <c r="X123" s="504"/>
      <c r="Y123" s="504"/>
      <c r="Z123" s="504"/>
      <c r="AA123" s="504"/>
      <c r="AB123" s="504"/>
      <c r="AC123" s="504"/>
      <c r="AD123" s="504"/>
      <c r="AE123" s="504"/>
      <c r="AF123" s="504"/>
      <c r="AG123" s="504"/>
      <c r="AH123" s="504"/>
      <c r="AI123" s="504"/>
      <c r="AJ123" s="504"/>
      <c r="AK123" s="504"/>
      <c r="AL123" s="504"/>
      <c r="AM123" s="504"/>
      <c r="AN123" s="504"/>
      <c r="AO123" s="504"/>
    </row>
    <row r="124" spans="2:41" ht="23.25">
      <c r="B124" s="504"/>
      <c r="C124" s="504"/>
      <c r="D124" s="533" t="s">
        <v>1106</v>
      </c>
      <c r="E124" s="534" t="s">
        <v>1107</v>
      </c>
      <c r="F124" s="534" t="s">
        <v>1108</v>
      </c>
      <c r="G124" s="535">
        <v>1</v>
      </c>
      <c r="H124" s="535">
        <v>2</v>
      </c>
      <c r="I124" s="535">
        <v>3</v>
      </c>
      <c r="J124" s="535">
        <v>4</v>
      </c>
      <c r="K124" s="535">
        <v>5</v>
      </c>
      <c r="L124" s="535">
        <v>6</v>
      </c>
      <c r="M124" s="535">
        <v>7</v>
      </c>
      <c r="N124" s="535">
        <v>8</v>
      </c>
      <c r="O124" s="535">
        <v>9</v>
      </c>
      <c r="P124" s="535">
        <v>10</v>
      </c>
      <c r="Q124" s="535">
        <v>11</v>
      </c>
      <c r="R124" s="535">
        <v>12</v>
      </c>
      <c r="S124" s="535">
        <v>13</v>
      </c>
      <c r="T124" s="535">
        <v>14</v>
      </c>
      <c r="U124" s="535">
        <v>15</v>
      </c>
      <c r="V124" s="535">
        <v>16</v>
      </c>
      <c r="W124" s="535">
        <v>17</v>
      </c>
      <c r="X124" s="535">
        <v>18</v>
      </c>
      <c r="Y124" s="535">
        <v>19</v>
      </c>
      <c r="Z124" s="535">
        <v>20</v>
      </c>
      <c r="AA124" s="504"/>
      <c r="AB124" s="504"/>
      <c r="AC124" s="504"/>
      <c r="AD124" s="504"/>
      <c r="AE124" s="504"/>
      <c r="AF124" s="504"/>
      <c r="AG124" s="504"/>
      <c r="AH124" s="504"/>
      <c r="AI124" s="504"/>
      <c r="AJ124" s="504"/>
      <c r="AK124" s="504"/>
      <c r="AL124" s="504"/>
      <c r="AM124" s="504"/>
      <c r="AN124" s="504"/>
      <c r="AO124" s="504"/>
    </row>
    <row r="125" spans="2:41" ht="23.25">
      <c r="B125" s="504"/>
      <c r="C125" s="504"/>
      <c r="D125" s="539" t="s">
        <v>279</v>
      </c>
      <c r="E125" s="540" t="s">
        <v>1114</v>
      </c>
      <c r="F125" s="540" t="s">
        <v>1115</v>
      </c>
      <c r="G125" s="541" t="s">
        <v>48</v>
      </c>
      <c r="H125" s="541" t="s">
        <v>1052</v>
      </c>
      <c r="I125" s="541" t="s">
        <v>1052</v>
      </c>
      <c r="J125" s="541" t="s">
        <v>1052</v>
      </c>
      <c r="K125" s="541" t="s">
        <v>1052</v>
      </c>
      <c r="L125" s="541" t="s">
        <v>1052</v>
      </c>
      <c r="M125" s="541" t="s">
        <v>1052</v>
      </c>
      <c r="N125" s="541" t="s">
        <v>1052</v>
      </c>
      <c r="O125" s="541" t="s">
        <v>1052</v>
      </c>
      <c r="P125" s="541" t="s">
        <v>1052</v>
      </c>
      <c r="Q125" s="541" t="s">
        <v>1052</v>
      </c>
      <c r="R125" s="541" t="s">
        <v>1052</v>
      </c>
      <c r="S125" s="541" t="s">
        <v>1052</v>
      </c>
      <c r="T125" s="541" t="s">
        <v>1052</v>
      </c>
      <c r="U125" s="541" t="s">
        <v>1052</v>
      </c>
      <c r="V125" s="541" t="s">
        <v>1052</v>
      </c>
      <c r="W125" s="541" t="s">
        <v>1052</v>
      </c>
      <c r="X125" s="541" t="s">
        <v>1052</v>
      </c>
      <c r="Y125" s="541" t="s">
        <v>1052</v>
      </c>
      <c r="Z125" s="541" t="s">
        <v>1052</v>
      </c>
      <c r="AA125" s="504"/>
      <c r="AB125" s="504"/>
      <c r="AC125" s="504"/>
      <c r="AD125" s="504"/>
      <c r="AE125" s="504"/>
      <c r="AF125" s="504"/>
      <c r="AG125" s="504"/>
      <c r="AH125" s="504"/>
      <c r="AI125" s="504"/>
      <c r="AJ125" s="504"/>
      <c r="AK125" s="504"/>
      <c r="AL125" s="504"/>
      <c r="AM125" s="504"/>
      <c r="AN125" s="504"/>
      <c r="AO125" s="504"/>
    </row>
    <row r="126" spans="2:41" ht="23.25">
      <c r="B126" s="504"/>
      <c r="C126" s="504"/>
      <c r="D126" s="539" t="s">
        <v>1118</v>
      </c>
      <c r="E126" s="540" t="s">
        <v>1119</v>
      </c>
      <c r="F126" s="540" t="s">
        <v>1120</v>
      </c>
      <c r="G126" s="541" t="s">
        <v>1052</v>
      </c>
      <c r="H126" s="541" t="s">
        <v>1052</v>
      </c>
      <c r="I126" s="541" t="s">
        <v>1052</v>
      </c>
      <c r="J126" s="541" t="s">
        <v>697</v>
      </c>
      <c r="K126" s="541" t="s">
        <v>1052</v>
      </c>
      <c r="L126" s="541" t="s">
        <v>1052</v>
      </c>
      <c r="M126" s="541" t="s">
        <v>1052</v>
      </c>
      <c r="N126" s="541" t="s">
        <v>1052</v>
      </c>
      <c r="O126" s="541" t="s">
        <v>1052</v>
      </c>
      <c r="P126" s="541" t="s">
        <v>1052</v>
      </c>
      <c r="Q126" s="541" t="s">
        <v>1052</v>
      </c>
      <c r="R126" s="541" t="s">
        <v>1052</v>
      </c>
      <c r="S126" s="541" t="s">
        <v>1052</v>
      </c>
      <c r="T126" s="541" t="s">
        <v>1052</v>
      </c>
      <c r="U126" s="541" t="s">
        <v>1052</v>
      </c>
      <c r="V126" s="541" t="s">
        <v>1052</v>
      </c>
      <c r="W126" s="541" t="s">
        <v>1052</v>
      </c>
      <c r="X126" s="541" t="s">
        <v>1052</v>
      </c>
      <c r="Y126" s="541" t="s">
        <v>1052</v>
      </c>
      <c r="Z126" s="541" t="s">
        <v>1052</v>
      </c>
      <c r="AA126" s="504"/>
      <c r="AB126" s="504"/>
      <c r="AC126" s="504"/>
      <c r="AD126" s="504"/>
      <c r="AE126" s="504"/>
      <c r="AF126" s="504"/>
      <c r="AG126" s="504"/>
      <c r="AH126" s="504"/>
      <c r="AI126" s="504"/>
      <c r="AJ126" s="504"/>
      <c r="AK126" s="504"/>
      <c r="AL126" s="504"/>
      <c r="AM126" s="504"/>
      <c r="AN126" s="504"/>
      <c r="AO126" s="504"/>
    </row>
    <row r="127" spans="2:41" ht="23.25">
      <c r="B127" s="504"/>
      <c r="C127" s="504"/>
      <c r="D127" s="539" t="s">
        <v>283</v>
      </c>
      <c r="E127" s="540" t="s">
        <v>1121</v>
      </c>
      <c r="F127" s="540" t="s">
        <v>1122</v>
      </c>
      <c r="G127" s="541" t="s">
        <v>1052</v>
      </c>
      <c r="H127" s="541" t="s">
        <v>1052</v>
      </c>
      <c r="I127" s="541" t="s">
        <v>1052</v>
      </c>
      <c r="J127" s="541" t="s">
        <v>1052</v>
      </c>
      <c r="K127" s="541" t="s">
        <v>1052</v>
      </c>
      <c r="L127" s="541" t="s">
        <v>1052</v>
      </c>
      <c r="M127" s="541" t="s">
        <v>1052</v>
      </c>
      <c r="N127" s="541" t="s">
        <v>1052</v>
      </c>
      <c r="O127" s="541" t="s">
        <v>1052</v>
      </c>
      <c r="P127" s="541" t="s">
        <v>1052</v>
      </c>
      <c r="Q127" s="541" t="s">
        <v>1052</v>
      </c>
      <c r="R127" s="541" t="s">
        <v>1052</v>
      </c>
      <c r="S127" s="541" t="s">
        <v>1052</v>
      </c>
      <c r="T127" s="541" t="s">
        <v>1052</v>
      </c>
      <c r="U127" s="541" t="s">
        <v>1052</v>
      </c>
      <c r="V127" s="541" t="s">
        <v>1052</v>
      </c>
      <c r="W127" s="541" t="s">
        <v>1052</v>
      </c>
      <c r="X127" s="541" t="s">
        <v>1052</v>
      </c>
      <c r="Y127" s="541" t="s">
        <v>1052</v>
      </c>
      <c r="Z127" s="541" t="s">
        <v>1052</v>
      </c>
      <c r="AA127" s="504"/>
      <c r="AB127" s="504"/>
      <c r="AC127" s="504"/>
      <c r="AD127" s="504"/>
      <c r="AE127" s="504"/>
      <c r="AF127" s="504"/>
      <c r="AG127" s="504"/>
      <c r="AH127" s="504"/>
      <c r="AI127" s="504"/>
      <c r="AJ127" s="504"/>
      <c r="AK127" s="504"/>
      <c r="AL127" s="504"/>
      <c r="AM127" s="504"/>
      <c r="AN127" s="504"/>
      <c r="AO127" s="504"/>
    </row>
    <row r="128" spans="2:41" ht="23.25">
      <c r="B128" s="504"/>
      <c r="C128" s="504"/>
      <c r="D128" s="539" t="s">
        <v>1123</v>
      </c>
      <c r="E128" s="540" t="s">
        <v>1124</v>
      </c>
      <c r="F128" s="540" t="s">
        <v>1125</v>
      </c>
      <c r="G128" s="541" t="s">
        <v>1052</v>
      </c>
      <c r="H128" s="541" t="s">
        <v>1052</v>
      </c>
      <c r="I128" s="541" t="s">
        <v>1052</v>
      </c>
      <c r="J128" s="541" t="s">
        <v>1052</v>
      </c>
      <c r="K128" s="541" t="s">
        <v>1052</v>
      </c>
      <c r="L128" s="541" t="s">
        <v>1052</v>
      </c>
      <c r="M128" s="541" t="s">
        <v>1052</v>
      </c>
      <c r="N128" s="541" t="s">
        <v>1052</v>
      </c>
      <c r="O128" s="541" t="s">
        <v>1052</v>
      </c>
      <c r="P128" s="541" t="s">
        <v>1052</v>
      </c>
      <c r="Q128" s="541" t="s">
        <v>1052</v>
      </c>
      <c r="R128" s="541" t="s">
        <v>1052</v>
      </c>
      <c r="S128" s="541" t="s">
        <v>1052</v>
      </c>
      <c r="T128" s="541" t="s">
        <v>1052</v>
      </c>
      <c r="U128" s="541" t="s">
        <v>1052</v>
      </c>
      <c r="V128" s="541" t="s">
        <v>1052</v>
      </c>
      <c r="W128" s="541" t="s">
        <v>1052</v>
      </c>
      <c r="X128" s="541" t="s">
        <v>1052</v>
      </c>
      <c r="Y128" s="541" t="s">
        <v>1052</v>
      </c>
      <c r="Z128" s="541" t="s">
        <v>1052</v>
      </c>
      <c r="AA128" s="504"/>
      <c r="AB128" s="504"/>
      <c r="AC128" s="504"/>
      <c r="AD128" s="504"/>
      <c r="AE128" s="504"/>
      <c r="AF128" s="504"/>
      <c r="AG128" s="504"/>
      <c r="AH128" s="504"/>
      <c r="AI128" s="504"/>
      <c r="AJ128" s="504"/>
      <c r="AK128" s="504"/>
      <c r="AL128" s="504"/>
      <c r="AM128" s="504"/>
      <c r="AN128" s="504"/>
      <c r="AO128" s="504"/>
    </row>
    <row r="129" spans="2:41" ht="23.25">
      <c r="B129" s="504"/>
      <c r="C129" s="504"/>
      <c r="D129" s="539" t="s">
        <v>1126</v>
      </c>
      <c r="E129" s="540" t="s">
        <v>311</v>
      </c>
      <c r="F129" s="540" t="s">
        <v>1127</v>
      </c>
      <c r="G129" s="541" t="s">
        <v>1052</v>
      </c>
      <c r="H129" s="541" t="s">
        <v>1052</v>
      </c>
      <c r="I129" s="541" t="s">
        <v>1052</v>
      </c>
      <c r="J129" s="541" t="s">
        <v>1052</v>
      </c>
      <c r="K129" s="541" t="s">
        <v>1052</v>
      </c>
      <c r="L129" s="541" t="s">
        <v>1052</v>
      </c>
      <c r="M129" s="541" t="s">
        <v>1052</v>
      </c>
      <c r="N129" s="541" t="s">
        <v>1052</v>
      </c>
      <c r="O129" s="541" t="s">
        <v>1052</v>
      </c>
      <c r="P129" s="541" t="s">
        <v>1052</v>
      </c>
      <c r="Q129" s="541" t="s">
        <v>1052</v>
      </c>
      <c r="R129" s="541" t="s">
        <v>1052</v>
      </c>
      <c r="S129" s="541" t="s">
        <v>1052</v>
      </c>
      <c r="T129" s="541" t="s">
        <v>1052</v>
      </c>
      <c r="U129" s="541" t="s">
        <v>1052</v>
      </c>
      <c r="V129" s="541" t="s">
        <v>1052</v>
      </c>
      <c r="W129" s="541" t="s">
        <v>1052</v>
      </c>
      <c r="X129" s="541" t="s">
        <v>1052</v>
      </c>
      <c r="Y129" s="541" t="s">
        <v>1052</v>
      </c>
      <c r="Z129" s="541" t="s">
        <v>1052</v>
      </c>
      <c r="AA129" s="504"/>
      <c r="AB129" s="504"/>
      <c r="AC129" s="504"/>
      <c r="AD129" s="504"/>
      <c r="AE129" s="504"/>
      <c r="AF129" s="504"/>
      <c r="AG129" s="504"/>
      <c r="AH129" s="504"/>
      <c r="AI129" s="504"/>
      <c r="AJ129" s="504"/>
      <c r="AK129" s="504"/>
      <c r="AL129" s="504"/>
      <c r="AM129" s="504"/>
      <c r="AN129" s="504"/>
      <c r="AO129" s="504"/>
    </row>
    <row r="130" spans="2:41" ht="23.25">
      <c r="B130" s="504"/>
      <c r="C130" s="504"/>
      <c r="D130" s="539" t="s">
        <v>1128</v>
      </c>
      <c r="E130" s="540" t="s">
        <v>313</v>
      </c>
      <c r="F130" s="540" t="s">
        <v>1129</v>
      </c>
      <c r="G130" s="541" t="s">
        <v>1052</v>
      </c>
      <c r="H130" s="541" t="s">
        <v>697</v>
      </c>
      <c r="I130" s="541" t="s">
        <v>1052</v>
      </c>
      <c r="J130" s="541" t="s">
        <v>1052</v>
      </c>
      <c r="K130" s="541" t="s">
        <v>1052</v>
      </c>
      <c r="L130" s="541" t="s">
        <v>1052</v>
      </c>
      <c r="M130" s="541" t="s">
        <v>1052</v>
      </c>
      <c r="N130" s="541" t="s">
        <v>1052</v>
      </c>
      <c r="O130" s="541" t="s">
        <v>1052</v>
      </c>
      <c r="P130" s="541" t="s">
        <v>1052</v>
      </c>
      <c r="Q130" s="541" t="s">
        <v>1052</v>
      </c>
      <c r="R130" s="541" t="s">
        <v>1052</v>
      </c>
      <c r="S130" s="541" t="s">
        <v>1052</v>
      </c>
      <c r="T130" s="541" t="s">
        <v>1052</v>
      </c>
      <c r="U130" s="541" t="s">
        <v>1052</v>
      </c>
      <c r="V130" s="541" t="s">
        <v>1052</v>
      </c>
      <c r="W130" s="541" t="s">
        <v>1052</v>
      </c>
      <c r="X130" s="541" t="s">
        <v>1052</v>
      </c>
      <c r="Y130" s="541" t="s">
        <v>1052</v>
      </c>
      <c r="Z130" s="541" t="s">
        <v>1052</v>
      </c>
      <c r="AA130" s="504"/>
      <c r="AB130" s="504"/>
      <c r="AC130" s="504"/>
      <c r="AD130" s="504"/>
      <c r="AE130" s="504"/>
      <c r="AF130" s="504"/>
      <c r="AG130" s="504"/>
      <c r="AH130" s="504"/>
      <c r="AI130" s="504"/>
      <c r="AJ130" s="504"/>
      <c r="AK130" s="504"/>
      <c r="AL130" s="504"/>
      <c r="AM130" s="504"/>
      <c r="AN130" s="504"/>
      <c r="AO130" s="504"/>
    </row>
    <row r="131" spans="2:41" ht="23.25">
      <c r="B131" s="504"/>
      <c r="C131" s="504"/>
      <c r="D131" s="539" t="s">
        <v>1130</v>
      </c>
      <c r="E131" s="540" t="s">
        <v>315</v>
      </c>
      <c r="F131" s="540" t="s">
        <v>1131</v>
      </c>
      <c r="G131" s="541" t="s">
        <v>1052</v>
      </c>
      <c r="H131" s="541" t="s">
        <v>1052</v>
      </c>
      <c r="I131" s="541" t="s">
        <v>1052</v>
      </c>
      <c r="J131" s="541" t="s">
        <v>697</v>
      </c>
      <c r="K131" s="541" t="s">
        <v>1052</v>
      </c>
      <c r="L131" s="541" t="s">
        <v>1052</v>
      </c>
      <c r="M131" s="541" t="s">
        <v>1052</v>
      </c>
      <c r="N131" s="541" t="s">
        <v>1052</v>
      </c>
      <c r="O131" s="541" t="s">
        <v>1052</v>
      </c>
      <c r="P131" s="541" t="s">
        <v>1052</v>
      </c>
      <c r="Q131" s="541" t="s">
        <v>1052</v>
      </c>
      <c r="R131" s="541" t="s">
        <v>1052</v>
      </c>
      <c r="S131" s="541" t="s">
        <v>1052</v>
      </c>
      <c r="T131" s="541" t="s">
        <v>1052</v>
      </c>
      <c r="U131" s="541" t="s">
        <v>1052</v>
      </c>
      <c r="V131" s="541" t="s">
        <v>1052</v>
      </c>
      <c r="W131" s="541" t="s">
        <v>1052</v>
      </c>
      <c r="X131" s="541" t="s">
        <v>1052</v>
      </c>
      <c r="Y131" s="541" t="s">
        <v>1052</v>
      </c>
      <c r="Z131" s="541" t="s">
        <v>1052</v>
      </c>
      <c r="AA131" s="504"/>
      <c r="AB131" s="504"/>
      <c r="AC131" s="504"/>
      <c r="AD131" s="504"/>
      <c r="AE131" s="504"/>
      <c r="AF131" s="504"/>
      <c r="AG131" s="504"/>
      <c r="AH131" s="504"/>
      <c r="AI131" s="504"/>
      <c r="AJ131" s="504"/>
      <c r="AK131" s="504"/>
      <c r="AL131" s="504"/>
      <c r="AM131" s="504"/>
      <c r="AN131" s="504"/>
      <c r="AO131" s="504"/>
    </row>
    <row r="132" spans="2:41" ht="23.25">
      <c r="B132" s="504"/>
      <c r="C132" s="504"/>
      <c r="D132" s="539" t="s">
        <v>1132</v>
      </c>
      <c r="E132" s="540" t="s">
        <v>318</v>
      </c>
      <c r="F132" s="540" t="s">
        <v>1133</v>
      </c>
      <c r="G132" s="541" t="s">
        <v>1052</v>
      </c>
      <c r="H132" s="541" t="s">
        <v>1052</v>
      </c>
      <c r="I132" s="541" t="s">
        <v>1052</v>
      </c>
      <c r="J132" s="541" t="s">
        <v>1052</v>
      </c>
      <c r="K132" s="541" t="s">
        <v>1052</v>
      </c>
      <c r="L132" s="541" t="s">
        <v>1052</v>
      </c>
      <c r="M132" s="541" t="s">
        <v>1052</v>
      </c>
      <c r="N132" s="541" t="s">
        <v>1052</v>
      </c>
      <c r="O132" s="541" t="s">
        <v>1052</v>
      </c>
      <c r="P132" s="541" t="s">
        <v>1052</v>
      </c>
      <c r="Q132" s="541" t="s">
        <v>1052</v>
      </c>
      <c r="R132" s="541" t="s">
        <v>1052</v>
      </c>
      <c r="S132" s="541" t="s">
        <v>1052</v>
      </c>
      <c r="T132" s="541" t="s">
        <v>1052</v>
      </c>
      <c r="U132" s="541" t="s">
        <v>1052</v>
      </c>
      <c r="V132" s="541" t="s">
        <v>1052</v>
      </c>
      <c r="W132" s="541" t="s">
        <v>1052</v>
      </c>
      <c r="X132" s="541" t="s">
        <v>1052</v>
      </c>
      <c r="Y132" s="541" t="s">
        <v>1052</v>
      </c>
      <c r="Z132" s="541" t="s">
        <v>1052</v>
      </c>
      <c r="AA132" s="504"/>
      <c r="AB132" s="504"/>
      <c r="AC132" s="504"/>
      <c r="AD132" s="504"/>
      <c r="AE132" s="504"/>
      <c r="AF132" s="504"/>
      <c r="AG132" s="504"/>
      <c r="AH132" s="504"/>
      <c r="AI132" s="504"/>
      <c r="AJ132" s="504"/>
      <c r="AK132" s="504"/>
      <c r="AL132" s="504"/>
      <c r="AM132" s="504"/>
      <c r="AN132" s="504"/>
      <c r="AO132" s="504"/>
    </row>
    <row r="133" spans="2:41" ht="23.25">
      <c r="B133" s="504"/>
      <c r="C133" s="504"/>
      <c r="D133" s="539" t="s">
        <v>1134</v>
      </c>
      <c r="E133" s="540" t="s">
        <v>321</v>
      </c>
      <c r="F133" s="540" t="s">
        <v>1135</v>
      </c>
      <c r="G133" s="541" t="s">
        <v>1052</v>
      </c>
      <c r="H133" s="541" t="s">
        <v>1052</v>
      </c>
      <c r="I133" s="541" t="s">
        <v>1052</v>
      </c>
      <c r="J133" s="541" t="s">
        <v>1052</v>
      </c>
      <c r="K133" s="541" t="s">
        <v>1052</v>
      </c>
      <c r="L133" s="541" t="s">
        <v>1052</v>
      </c>
      <c r="M133" s="541" t="s">
        <v>1052</v>
      </c>
      <c r="N133" s="541" t="s">
        <v>1052</v>
      </c>
      <c r="O133" s="541" t="s">
        <v>1052</v>
      </c>
      <c r="P133" s="541" t="s">
        <v>1052</v>
      </c>
      <c r="Q133" s="541" t="s">
        <v>1052</v>
      </c>
      <c r="R133" s="541" t="s">
        <v>1052</v>
      </c>
      <c r="S133" s="541" t="s">
        <v>1052</v>
      </c>
      <c r="T133" s="541" t="s">
        <v>1052</v>
      </c>
      <c r="U133" s="541" t="s">
        <v>1052</v>
      </c>
      <c r="V133" s="541" t="s">
        <v>1052</v>
      </c>
      <c r="W133" s="541" t="s">
        <v>1052</v>
      </c>
      <c r="X133" s="541" t="s">
        <v>1052</v>
      </c>
      <c r="Y133" s="541" t="s">
        <v>1052</v>
      </c>
      <c r="Z133" s="541" t="s">
        <v>1052</v>
      </c>
      <c r="AA133" s="504"/>
      <c r="AB133" s="504"/>
      <c r="AC133" s="504"/>
      <c r="AD133" s="504"/>
      <c r="AE133" s="504"/>
      <c r="AF133" s="504"/>
      <c r="AG133" s="504"/>
      <c r="AH133" s="504"/>
      <c r="AI133" s="504"/>
      <c r="AJ133" s="504"/>
      <c r="AK133" s="504"/>
      <c r="AL133" s="504"/>
      <c r="AM133" s="504"/>
      <c r="AN133" s="504"/>
      <c r="AO133" s="504"/>
    </row>
    <row r="134" spans="2:41" ht="23.25">
      <c r="B134" s="504"/>
      <c r="C134" s="504"/>
      <c r="D134" s="539" t="s">
        <v>1136</v>
      </c>
      <c r="E134" s="540" t="s">
        <v>324</v>
      </c>
      <c r="F134" s="540" t="s">
        <v>1137</v>
      </c>
      <c r="G134" s="541" t="s">
        <v>1052</v>
      </c>
      <c r="H134" s="541" t="s">
        <v>1052</v>
      </c>
      <c r="I134" s="541" t="s">
        <v>1052</v>
      </c>
      <c r="J134" s="541" t="s">
        <v>1052</v>
      </c>
      <c r="K134" s="541" t="s">
        <v>1052</v>
      </c>
      <c r="L134" s="541" t="s">
        <v>1052</v>
      </c>
      <c r="M134" s="541" t="s">
        <v>1052</v>
      </c>
      <c r="N134" s="541" t="s">
        <v>1052</v>
      </c>
      <c r="O134" s="541" t="s">
        <v>1052</v>
      </c>
      <c r="P134" s="541" t="s">
        <v>1052</v>
      </c>
      <c r="Q134" s="541" t="s">
        <v>1052</v>
      </c>
      <c r="R134" s="541" t="s">
        <v>1052</v>
      </c>
      <c r="S134" s="541" t="s">
        <v>1052</v>
      </c>
      <c r="T134" s="541" t="s">
        <v>1052</v>
      </c>
      <c r="U134" s="541" t="s">
        <v>1052</v>
      </c>
      <c r="V134" s="541" t="s">
        <v>1052</v>
      </c>
      <c r="W134" s="541" t="s">
        <v>1052</v>
      </c>
      <c r="X134" s="541" t="s">
        <v>1052</v>
      </c>
      <c r="Y134" s="541" t="s">
        <v>1052</v>
      </c>
      <c r="Z134" s="541" t="s">
        <v>1052</v>
      </c>
      <c r="AA134" s="504"/>
      <c r="AB134" s="504"/>
      <c r="AC134" s="504"/>
      <c r="AD134" s="504"/>
      <c r="AE134" s="504"/>
      <c r="AF134" s="504"/>
      <c r="AG134" s="504"/>
      <c r="AH134" s="504"/>
      <c r="AI134" s="504"/>
      <c r="AJ134" s="504"/>
      <c r="AK134" s="504"/>
      <c r="AL134" s="504"/>
      <c r="AM134" s="504"/>
      <c r="AN134" s="504"/>
      <c r="AO134" s="504"/>
    </row>
    <row r="135" spans="2:41" ht="23.25">
      <c r="B135" s="504"/>
      <c r="C135" s="504"/>
      <c r="D135" s="539" t="s">
        <v>1138</v>
      </c>
      <c r="E135" s="540" t="s">
        <v>303</v>
      </c>
      <c r="F135" s="540" t="s">
        <v>1139</v>
      </c>
      <c r="G135" s="541" t="s">
        <v>1052</v>
      </c>
      <c r="H135" s="541" t="s">
        <v>1052</v>
      </c>
      <c r="I135" s="541" t="s">
        <v>1052</v>
      </c>
      <c r="J135" s="541" t="s">
        <v>1052</v>
      </c>
      <c r="K135" s="541" t="s">
        <v>1052</v>
      </c>
      <c r="L135" s="541" t="s">
        <v>1052</v>
      </c>
      <c r="M135" s="541" t="s">
        <v>1052</v>
      </c>
      <c r="N135" s="541" t="s">
        <v>1052</v>
      </c>
      <c r="O135" s="541" t="s">
        <v>1052</v>
      </c>
      <c r="P135" s="541" t="s">
        <v>1052</v>
      </c>
      <c r="Q135" s="541" t="s">
        <v>1052</v>
      </c>
      <c r="R135" s="541" t="s">
        <v>1052</v>
      </c>
      <c r="S135" s="541" t="s">
        <v>1052</v>
      </c>
      <c r="T135" s="541" t="s">
        <v>1052</v>
      </c>
      <c r="U135" s="541" t="s">
        <v>1052</v>
      </c>
      <c r="V135" s="541" t="s">
        <v>1052</v>
      </c>
      <c r="W135" s="541" t="s">
        <v>1052</v>
      </c>
      <c r="X135" s="541" t="s">
        <v>1052</v>
      </c>
      <c r="Y135" s="541" t="s">
        <v>1052</v>
      </c>
      <c r="Z135" s="541" t="s">
        <v>1052</v>
      </c>
      <c r="AA135" s="504"/>
      <c r="AB135" s="504"/>
      <c r="AC135" s="504"/>
      <c r="AD135" s="504"/>
      <c r="AE135" s="504"/>
      <c r="AF135" s="504"/>
      <c r="AG135" s="504"/>
      <c r="AH135" s="504"/>
      <c r="AI135" s="504"/>
      <c r="AJ135" s="504"/>
      <c r="AK135" s="504"/>
      <c r="AL135" s="504"/>
      <c r="AM135" s="504"/>
      <c r="AN135" s="504"/>
      <c r="AO135" s="504"/>
    </row>
    <row r="136" spans="2:41" ht="23.25">
      <c r="B136" s="504"/>
      <c r="C136" s="504"/>
      <c r="D136" s="539" t="s">
        <v>1140</v>
      </c>
      <c r="E136" s="540" t="s">
        <v>305</v>
      </c>
      <c r="F136" s="540" t="s">
        <v>1141</v>
      </c>
      <c r="G136" s="541" t="s">
        <v>1052</v>
      </c>
      <c r="H136" s="541" t="s">
        <v>1052</v>
      </c>
      <c r="I136" s="541" t="s">
        <v>1052</v>
      </c>
      <c r="J136" s="541" t="s">
        <v>1052</v>
      </c>
      <c r="K136" s="541" t="s">
        <v>1052</v>
      </c>
      <c r="L136" s="541" t="s">
        <v>1052</v>
      </c>
      <c r="M136" s="541" t="s">
        <v>1052</v>
      </c>
      <c r="N136" s="541" t="s">
        <v>1052</v>
      </c>
      <c r="O136" s="541" t="s">
        <v>1052</v>
      </c>
      <c r="P136" s="541" t="s">
        <v>1052</v>
      </c>
      <c r="Q136" s="541" t="s">
        <v>1052</v>
      </c>
      <c r="R136" s="541" t="s">
        <v>1052</v>
      </c>
      <c r="S136" s="541" t="s">
        <v>1052</v>
      </c>
      <c r="T136" s="541" t="s">
        <v>1052</v>
      </c>
      <c r="U136" s="541" t="s">
        <v>1052</v>
      </c>
      <c r="V136" s="541" t="s">
        <v>1052</v>
      </c>
      <c r="W136" s="541" t="s">
        <v>1052</v>
      </c>
      <c r="X136" s="541" t="s">
        <v>1052</v>
      </c>
      <c r="Y136" s="541" t="s">
        <v>1052</v>
      </c>
      <c r="Z136" s="541" t="s">
        <v>1052</v>
      </c>
      <c r="AA136" s="504"/>
      <c r="AB136" s="504"/>
      <c r="AC136" s="504"/>
      <c r="AD136" s="504"/>
      <c r="AE136" s="504"/>
      <c r="AF136" s="504"/>
      <c r="AG136" s="504"/>
      <c r="AH136" s="504"/>
      <c r="AI136" s="504"/>
      <c r="AJ136" s="504"/>
      <c r="AK136" s="504"/>
      <c r="AL136" s="504"/>
      <c r="AM136" s="504"/>
      <c r="AN136" s="504"/>
      <c r="AO136" s="504"/>
    </row>
    <row r="137" spans="2:41" ht="23.25">
      <c r="B137" s="504"/>
      <c r="C137" s="504"/>
      <c r="D137" s="539" t="s">
        <v>1142</v>
      </c>
      <c r="E137" s="540" t="s">
        <v>307</v>
      </c>
      <c r="F137" s="540" t="s">
        <v>1120</v>
      </c>
      <c r="G137" s="541" t="s">
        <v>1052</v>
      </c>
      <c r="H137" s="541" t="s">
        <v>1052</v>
      </c>
      <c r="I137" s="541" t="s">
        <v>1052</v>
      </c>
      <c r="J137" s="541" t="s">
        <v>1052</v>
      </c>
      <c r="K137" s="541" t="s">
        <v>1052</v>
      </c>
      <c r="L137" s="541" t="s">
        <v>1052</v>
      </c>
      <c r="M137" s="541" t="s">
        <v>1052</v>
      </c>
      <c r="N137" s="541" t="s">
        <v>1052</v>
      </c>
      <c r="O137" s="541" t="s">
        <v>1052</v>
      </c>
      <c r="P137" s="541" t="s">
        <v>1052</v>
      </c>
      <c r="Q137" s="541" t="s">
        <v>1052</v>
      </c>
      <c r="R137" s="541" t="s">
        <v>1052</v>
      </c>
      <c r="S137" s="541" t="s">
        <v>1052</v>
      </c>
      <c r="T137" s="541" t="s">
        <v>1052</v>
      </c>
      <c r="U137" s="541" t="s">
        <v>1052</v>
      </c>
      <c r="V137" s="541" t="s">
        <v>1052</v>
      </c>
      <c r="W137" s="541" t="s">
        <v>1052</v>
      </c>
      <c r="X137" s="541" t="s">
        <v>1052</v>
      </c>
      <c r="Y137" s="541" t="s">
        <v>1052</v>
      </c>
      <c r="Z137" s="541" t="s">
        <v>1052</v>
      </c>
      <c r="AA137" s="504"/>
      <c r="AB137" s="504"/>
      <c r="AC137" s="504"/>
      <c r="AD137" s="504"/>
      <c r="AE137" s="504"/>
      <c r="AF137" s="504"/>
      <c r="AG137" s="504"/>
      <c r="AH137" s="504"/>
      <c r="AI137" s="504"/>
      <c r="AJ137" s="504"/>
      <c r="AK137" s="504"/>
      <c r="AL137" s="504"/>
      <c r="AM137" s="504"/>
      <c r="AN137" s="504"/>
      <c r="AO137" s="504"/>
    </row>
    <row r="138" spans="2:41" ht="23.25">
      <c r="B138" s="504"/>
      <c r="C138" s="504"/>
      <c r="D138" s="539" t="s">
        <v>1143</v>
      </c>
      <c r="E138" s="540" t="s">
        <v>309</v>
      </c>
      <c r="F138" s="540" t="s">
        <v>1144</v>
      </c>
      <c r="G138" s="541" t="s">
        <v>1052</v>
      </c>
      <c r="H138" s="541" t="s">
        <v>1052</v>
      </c>
      <c r="I138" s="541" t="s">
        <v>1052</v>
      </c>
      <c r="J138" s="541" t="s">
        <v>1052</v>
      </c>
      <c r="K138" s="541" t="s">
        <v>1052</v>
      </c>
      <c r="L138" s="541" t="s">
        <v>1052</v>
      </c>
      <c r="M138" s="541" t="s">
        <v>1052</v>
      </c>
      <c r="N138" s="541" t="s">
        <v>1052</v>
      </c>
      <c r="O138" s="541" t="s">
        <v>1052</v>
      </c>
      <c r="P138" s="541" t="s">
        <v>1052</v>
      </c>
      <c r="Q138" s="541" t="s">
        <v>1052</v>
      </c>
      <c r="R138" s="541" t="s">
        <v>1052</v>
      </c>
      <c r="S138" s="541" t="s">
        <v>1052</v>
      </c>
      <c r="T138" s="541" t="s">
        <v>1052</v>
      </c>
      <c r="U138" s="541" t="s">
        <v>1052</v>
      </c>
      <c r="V138" s="541" t="s">
        <v>1052</v>
      </c>
      <c r="W138" s="541" t="s">
        <v>1052</v>
      </c>
      <c r="X138" s="541" t="s">
        <v>1052</v>
      </c>
      <c r="Y138" s="541" t="s">
        <v>1052</v>
      </c>
      <c r="Z138" s="541" t="s">
        <v>1052</v>
      </c>
      <c r="AA138" s="504"/>
      <c r="AB138" s="504"/>
      <c r="AC138" s="504"/>
      <c r="AD138" s="504"/>
      <c r="AE138" s="504"/>
      <c r="AF138" s="504"/>
      <c r="AG138" s="504"/>
      <c r="AH138" s="504"/>
      <c r="AI138" s="504"/>
      <c r="AJ138" s="504"/>
      <c r="AK138" s="504"/>
      <c r="AL138" s="504"/>
      <c r="AM138" s="504"/>
      <c r="AN138" s="504"/>
      <c r="AO138" s="504"/>
    </row>
    <row r="139" spans="2:41" ht="23.25">
      <c r="B139" s="504"/>
      <c r="C139" s="504"/>
      <c r="D139" s="539" t="s">
        <v>450</v>
      </c>
      <c r="E139" s="540" t="s">
        <v>1145</v>
      </c>
      <c r="F139" s="540" t="s">
        <v>1146</v>
      </c>
      <c r="G139" s="541" t="s">
        <v>1052</v>
      </c>
      <c r="H139" s="541" t="s">
        <v>1052</v>
      </c>
      <c r="I139" s="541" t="s">
        <v>1052</v>
      </c>
      <c r="J139" s="541" t="s">
        <v>1052</v>
      </c>
      <c r="K139" s="541" t="s">
        <v>1052</v>
      </c>
      <c r="L139" s="541" t="s">
        <v>1052</v>
      </c>
      <c r="M139" s="541" t="s">
        <v>1052</v>
      </c>
      <c r="N139" s="541" t="s">
        <v>1052</v>
      </c>
      <c r="O139" s="541" t="s">
        <v>1052</v>
      </c>
      <c r="P139" s="541" t="s">
        <v>1052</v>
      </c>
      <c r="Q139" s="541" t="s">
        <v>1052</v>
      </c>
      <c r="R139" s="541" t="s">
        <v>1052</v>
      </c>
      <c r="S139" s="541" t="s">
        <v>1052</v>
      </c>
      <c r="T139" s="541" t="s">
        <v>1052</v>
      </c>
      <c r="U139" s="541" t="s">
        <v>1052</v>
      </c>
      <c r="V139" s="541" t="s">
        <v>1052</v>
      </c>
      <c r="W139" s="541" t="s">
        <v>1052</v>
      </c>
      <c r="X139" s="541" t="s">
        <v>1052</v>
      </c>
      <c r="Y139" s="541" t="s">
        <v>1052</v>
      </c>
      <c r="Z139" s="541" t="s">
        <v>1052</v>
      </c>
      <c r="AA139" s="504"/>
      <c r="AB139" s="504"/>
      <c r="AC139" s="504"/>
      <c r="AD139" s="504"/>
      <c r="AE139" s="504"/>
      <c r="AF139" s="504"/>
      <c r="AG139" s="504"/>
      <c r="AH139" s="504"/>
      <c r="AI139" s="504"/>
      <c r="AJ139" s="504"/>
      <c r="AK139" s="504"/>
      <c r="AL139" s="504"/>
      <c r="AM139" s="504"/>
      <c r="AN139" s="504"/>
      <c r="AO139" s="504"/>
    </row>
    <row r="140" spans="2:41" ht="23.25">
      <c r="B140" s="504"/>
      <c r="C140" s="504"/>
      <c r="D140" s="539" t="s">
        <v>1147</v>
      </c>
      <c r="E140" s="540" t="s">
        <v>1148</v>
      </c>
      <c r="F140" s="540" t="s">
        <v>1129</v>
      </c>
      <c r="G140" s="541" t="s">
        <v>1052</v>
      </c>
      <c r="H140" s="541" t="s">
        <v>1052</v>
      </c>
      <c r="I140" s="541" t="s">
        <v>1052</v>
      </c>
      <c r="J140" s="541" t="s">
        <v>1052</v>
      </c>
      <c r="K140" s="541" t="s">
        <v>1052</v>
      </c>
      <c r="L140" s="541" t="s">
        <v>1052</v>
      </c>
      <c r="M140" s="541" t="s">
        <v>1052</v>
      </c>
      <c r="N140" s="541" t="s">
        <v>1052</v>
      </c>
      <c r="O140" s="541" t="s">
        <v>1052</v>
      </c>
      <c r="P140" s="541" t="s">
        <v>1052</v>
      </c>
      <c r="Q140" s="541" t="s">
        <v>1052</v>
      </c>
      <c r="R140" s="541" t="s">
        <v>1052</v>
      </c>
      <c r="S140" s="541" t="s">
        <v>1052</v>
      </c>
      <c r="T140" s="541" t="s">
        <v>1052</v>
      </c>
      <c r="U140" s="541" t="s">
        <v>1052</v>
      </c>
      <c r="V140" s="541" t="s">
        <v>1052</v>
      </c>
      <c r="W140" s="541" t="s">
        <v>1052</v>
      </c>
      <c r="X140" s="541" t="s">
        <v>1052</v>
      </c>
      <c r="Y140" s="541" t="s">
        <v>1052</v>
      </c>
      <c r="Z140" s="541" t="s">
        <v>1052</v>
      </c>
      <c r="AA140" s="504"/>
      <c r="AB140" s="504"/>
      <c r="AC140" s="504"/>
      <c r="AD140" s="504"/>
      <c r="AE140" s="504"/>
      <c r="AF140" s="504"/>
      <c r="AG140" s="504"/>
      <c r="AH140" s="504"/>
      <c r="AI140" s="504"/>
      <c r="AJ140" s="504"/>
      <c r="AK140" s="504"/>
      <c r="AL140" s="504"/>
      <c r="AM140" s="504"/>
      <c r="AN140" s="504"/>
      <c r="AO140" s="504"/>
    </row>
    <row r="141" spans="2:41" ht="23.25">
      <c r="B141" s="504"/>
      <c r="C141" s="504"/>
      <c r="D141" s="539" t="s">
        <v>284</v>
      </c>
      <c r="E141" s="540" t="s">
        <v>1149</v>
      </c>
      <c r="F141" s="540" t="s">
        <v>1115</v>
      </c>
      <c r="G141" s="541" t="s">
        <v>1052</v>
      </c>
      <c r="H141" s="541" t="s">
        <v>1052</v>
      </c>
      <c r="I141" s="541" t="s">
        <v>1052</v>
      </c>
      <c r="J141" s="541" t="s">
        <v>1052</v>
      </c>
      <c r="K141" s="541" t="s">
        <v>1052</v>
      </c>
      <c r="L141" s="541" t="s">
        <v>1052</v>
      </c>
      <c r="M141" s="541" t="s">
        <v>1052</v>
      </c>
      <c r="N141" s="541" t="s">
        <v>1052</v>
      </c>
      <c r="O141" s="541" t="s">
        <v>1052</v>
      </c>
      <c r="P141" s="541" t="s">
        <v>1052</v>
      </c>
      <c r="Q141" s="541" t="s">
        <v>1052</v>
      </c>
      <c r="R141" s="541" t="s">
        <v>1052</v>
      </c>
      <c r="S141" s="541" t="s">
        <v>1052</v>
      </c>
      <c r="T141" s="541" t="s">
        <v>1052</v>
      </c>
      <c r="U141" s="541" t="s">
        <v>1052</v>
      </c>
      <c r="V141" s="541" t="s">
        <v>1052</v>
      </c>
      <c r="W141" s="541" t="s">
        <v>1052</v>
      </c>
      <c r="X141" s="541" t="s">
        <v>1052</v>
      </c>
      <c r="Y141" s="541" t="s">
        <v>1052</v>
      </c>
      <c r="Z141" s="541" t="s">
        <v>1052</v>
      </c>
      <c r="AA141" s="504"/>
      <c r="AB141" s="504"/>
      <c r="AC141" s="504"/>
      <c r="AD141" s="504"/>
      <c r="AE141" s="504"/>
      <c r="AF141" s="504"/>
      <c r="AG141" s="504"/>
      <c r="AH141" s="504"/>
      <c r="AI141" s="504"/>
      <c r="AJ141" s="504"/>
      <c r="AK141" s="504"/>
      <c r="AL141" s="504"/>
      <c r="AM141" s="504"/>
      <c r="AN141" s="504"/>
      <c r="AO141" s="504"/>
    </row>
    <row r="142" spans="2:41" ht="23.25">
      <c r="B142" s="504"/>
      <c r="C142" s="504"/>
      <c r="D142" s="539" t="s">
        <v>317</v>
      </c>
      <c r="E142" s="540" t="s">
        <v>1150</v>
      </c>
      <c r="F142" s="540" t="s">
        <v>1122</v>
      </c>
      <c r="G142" s="541" t="s">
        <v>1052</v>
      </c>
      <c r="H142" s="541" t="s">
        <v>1052</v>
      </c>
      <c r="I142" s="541" t="s">
        <v>1052</v>
      </c>
      <c r="J142" s="541" t="s">
        <v>1052</v>
      </c>
      <c r="K142" s="541" t="s">
        <v>1052</v>
      </c>
      <c r="L142" s="541" t="s">
        <v>1052</v>
      </c>
      <c r="M142" s="541" t="s">
        <v>1052</v>
      </c>
      <c r="N142" s="541" t="s">
        <v>1052</v>
      </c>
      <c r="O142" s="541" t="s">
        <v>1052</v>
      </c>
      <c r="P142" s="541" t="s">
        <v>1052</v>
      </c>
      <c r="Q142" s="541" t="s">
        <v>1052</v>
      </c>
      <c r="R142" s="541" t="s">
        <v>1052</v>
      </c>
      <c r="S142" s="541" t="s">
        <v>1052</v>
      </c>
      <c r="T142" s="541" t="s">
        <v>1052</v>
      </c>
      <c r="U142" s="541" t="s">
        <v>1052</v>
      </c>
      <c r="V142" s="541" t="s">
        <v>1052</v>
      </c>
      <c r="W142" s="541" t="s">
        <v>1052</v>
      </c>
      <c r="X142" s="541" t="s">
        <v>1052</v>
      </c>
      <c r="Y142" s="541" t="s">
        <v>1052</v>
      </c>
      <c r="Z142" s="541" t="s">
        <v>1052</v>
      </c>
      <c r="AA142" s="504"/>
      <c r="AB142" s="504"/>
      <c r="AC142" s="504"/>
      <c r="AD142" s="504"/>
      <c r="AE142" s="504"/>
      <c r="AF142" s="504"/>
      <c r="AG142" s="504"/>
      <c r="AH142" s="504"/>
      <c r="AI142" s="504"/>
      <c r="AJ142" s="504"/>
      <c r="AK142" s="504"/>
      <c r="AL142" s="504"/>
      <c r="AM142" s="504"/>
      <c r="AN142" s="504"/>
      <c r="AO142" s="504"/>
    </row>
    <row r="143" spans="2:41" ht="23.25">
      <c r="B143" s="504"/>
      <c r="C143" s="504"/>
      <c r="D143" s="539" t="s">
        <v>320</v>
      </c>
      <c r="E143" s="540" t="s">
        <v>1151</v>
      </c>
      <c r="F143" s="540" t="s">
        <v>1137</v>
      </c>
      <c r="G143" s="541" t="s">
        <v>1052</v>
      </c>
      <c r="H143" s="541" t="s">
        <v>1052</v>
      </c>
      <c r="I143" s="541" t="s">
        <v>1052</v>
      </c>
      <c r="J143" s="541" t="s">
        <v>1052</v>
      </c>
      <c r="K143" s="541" t="s">
        <v>1052</v>
      </c>
      <c r="L143" s="541" t="s">
        <v>1052</v>
      </c>
      <c r="M143" s="541" t="s">
        <v>697</v>
      </c>
      <c r="N143" s="541" t="s">
        <v>1052</v>
      </c>
      <c r="O143" s="541" t="s">
        <v>1052</v>
      </c>
      <c r="P143" s="541" t="s">
        <v>1052</v>
      </c>
      <c r="Q143" s="541" t="s">
        <v>1052</v>
      </c>
      <c r="R143" s="541" t="s">
        <v>1052</v>
      </c>
      <c r="S143" s="541" t="s">
        <v>1052</v>
      </c>
      <c r="T143" s="541" t="s">
        <v>1052</v>
      </c>
      <c r="U143" s="541" t="s">
        <v>1052</v>
      </c>
      <c r="V143" s="541" t="s">
        <v>1052</v>
      </c>
      <c r="W143" s="541" t="s">
        <v>1052</v>
      </c>
      <c r="X143" s="541" t="s">
        <v>1052</v>
      </c>
      <c r="Y143" s="541" t="s">
        <v>1052</v>
      </c>
      <c r="Z143" s="541" t="s">
        <v>1052</v>
      </c>
      <c r="AA143" s="504"/>
      <c r="AB143" s="504"/>
      <c r="AC143" s="504"/>
      <c r="AD143" s="504"/>
      <c r="AE143" s="504"/>
      <c r="AF143" s="504"/>
      <c r="AG143" s="504"/>
      <c r="AH143" s="504"/>
      <c r="AI143" s="504"/>
      <c r="AJ143" s="504"/>
      <c r="AK143" s="504"/>
      <c r="AL143" s="504"/>
      <c r="AM143" s="504"/>
      <c r="AN143" s="504"/>
      <c r="AO143" s="504"/>
    </row>
    <row r="144" spans="2:41" ht="23.25">
      <c r="B144" s="504"/>
      <c r="C144" s="504"/>
      <c r="D144" s="542" t="s">
        <v>323</v>
      </c>
      <c r="E144" s="543" t="s">
        <v>1152</v>
      </c>
      <c r="F144" s="543" t="s">
        <v>1146</v>
      </c>
      <c r="G144" s="544" t="s">
        <v>1052</v>
      </c>
      <c r="H144" s="544" t="s">
        <v>1052</v>
      </c>
      <c r="I144" s="544" t="s">
        <v>1052</v>
      </c>
      <c r="J144" s="544" t="s">
        <v>1052</v>
      </c>
      <c r="K144" s="544" t="s">
        <v>1052</v>
      </c>
      <c r="L144" s="544" t="s">
        <v>1052</v>
      </c>
      <c r="M144" s="541" t="s">
        <v>1052</v>
      </c>
      <c r="N144" s="541" t="s">
        <v>1052</v>
      </c>
      <c r="O144" s="541" t="s">
        <v>1052</v>
      </c>
      <c r="P144" s="541" t="s">
        <v>1052</v>
      </c>
      <c r="Q144" s="541" t="s">
        <v>1052</v>
      </c>
      <c r="R144" s="541" t="s">
        <v>1052</v>
      </c>
      <c r="S144" s="541" t="s">
        <v>1052</v>
      </c>
      <c r="T144" s="541" t="s">
        <v>1052</v>
      </c>
      <c r="U144" s="541" t="s">
        <v>1052</v>
      </c>
      <c r="V144" s="541" t="s">
        <v>1052</v>
      </c>
      <c r="W144" s="541" t="s">
        <v>1052</v>
      </c>
      <c r="X144" s="541" t="s">
        <v>1052</v>
      </c>
      <c r="Y144" s="541" t="s">
        <v>1052</v>
      </c>
      <c r="Z144" s="541" t="s">
        <v>1052</v>
      </c>
      <c r="AA144" s="504"/>
      <c r="AB144" s="504"/>
      <c r="AC144" s="504"/>
      <c r="AD144" s="504"/>
      <c r="AE144" s="504"/>
      <c r="AF144" s="504"/>
      <c r="AG144" s="504"/>
      <c r="AH144" s="504"/>
      <c r="AI144" s="504"/>
      <c r="AJ144" s="504"/>
      <c r="AK144" s="504"/>
      <c r="AL144" s="504"/>
      <c r="AM144" s="504"/>
      <c r="AN144" s="504"/>
      <c r="AO144" s="504"/>
    </row>
    <row r="145" spans="2:41">
      <c r="B145" s="504"/>
      <c r="C145" s="504"/>
      <c r="D145" s="504"/>
      <c r="E145" s="504"/>
      <c r="F145" s="504"/>
      <c r="G145" s="504"/>
      <c r="H145" s="504"/>
      <c r="I145" s="504"/>
      <c r="J145" s="504"/>
      <c r="K145" s="504"/>
      <c r="L145" s="504"/>
      <c r="M145" s="504"/>
      <c r="N145" s="504"/>
      <c r="O145" s="504"/>
      <c r="P145" s="504"/>
      <c r="Q145" s="504"/>
      <c r="R145" s="504"/>
      <c r="S145" s="504"/>
      <c r="T145" s="504"/>
      <c r="U145" s="504"/>
      <c r="V145" s="504"/>
      <c r="W145" s="504"/>
      <c r="X145" s="504"/>
      <c r="Y145" s="504"/>
      <c r="Z145" s="504"/>
      <c r="AA145" s="504"/>
      <c r="AB145" s="504"/>
      <c r="AC145" s="504"/>
      <c r="AD145" s="504"/>
      <c r="AE145" s="504"/>
      <c r="AF145" s="504"/>
      <c r="AG145" s="504"/>
      <c r="AH145" s="504"/>
      <c r="AI145" s="504"/>
      <c r="AJ145" s="504"/>
      <c r="AK145" s="504"/>
      <c r="AL145" s="504"/>
      <c r="AM145" s="504"/>
      <c r="AN145" s="504"/>
      <c r="AO145" s="504"/>
    </row>
    <row r="146" spans="2:41">
      <c r="B146" s="504"/>
      <c r="C146" s="504"/>
      <c r="D146" s="504"/>
      <c r="E146" s="504"/>
      <c r="F146" s="525" t="s">
        <v>1052</v>
      </c>
      <c r="G146" s="526" t="s">
        <v>1052</v>
      </c>
      <c r="H146" s="526" t="s">
        <v>1052</v>
      </c>
      <c r="I146" s="526" t="s">
        <v>1052</v>
      </c>
      <c r="J146" s="526" t="s">
        <v>1052</v>
      </c>
      <c r="K146" s="526" t="s">
        <v>1052</v>
      </c>
      <c r="L146" s="526" t="s">
        <v>1052</v>
      </c>
      <c r="M146" s="526" t="s">
        <v>1052</v>
      </c>
      <c r="N146" s="526" t="s">
        <v>1052</v>
      </c>
      <c r="O146" s="526" t="s">
        <v>1052</v>
      </c>
      <c r="P146" s="526" t="s">
        <v>1052</v>
      </c>
      <c r="Q146" s="526" t="s">
        <v>1052</v>
      </c>
      <c r="R146" s="526" t="s">
        <v>1052</v>
      </c>
      <c r="S146" s="526" t="s">
        <v>1052</v>
      </c>
      <c r="T146" s="526" t="s">
        <v>1052</v>
      </c>
      <c r="U146" s="526" t="s">
        <v>1052</v>
      </c>
      <c r="V146" s="526" t="s">
        <v>1052</v>
      </c>
      <c r="W146" s="526" t="s">
        <v>1052</v>
      </c>
      <c r="X146" s="526" t="s">
        <v>1052</v>
      </c>
      <c r="Y146" s="526" t="s">
        <v>1052</v>
      </c>
      <c r="Z146" s="526" t="s">
        <v>1052</v>
      </c>
      <c r="AA146" s="526" t="s">
        <v>1052</v>
      </c>
      <c r="AB146" s="526" t="s">
        <v>1052</v>
      </c>
      <c r="AC146" s="526" t="s">
        <v>1052</v>
      </c>
      <c r="AD146" s="526" t="s">
        <v>1052</v>
      </c>
      <c r="AE146" s="526" t="s">
        <v>1052</v>
      </c>
      <c r="AF146" s="527" t="s">
        <v>1052</v>
      </c>
      <c r="AG146" s="504"/>
      <c r="AH146" s="504"/>
      <c r="AI146" s="504"/>
      <c r="AJ146" s="504"/>
      <c r="AK146" s="504"/>
      <c r="AL146" s="504"/>
      <c r="AM146" s="504"/>
      <c r="AN146" s="504"/>
      <c r="AO146" s="504"/>
    </row>
    <row r="147" spans="2:41">
      <c r="B147" s="504"/>
      <c r="C147" s="504"/>
      <c r="D147" s="504"/>
      <c r="E147" s="504"/>
      <c r="F147" s="528" t="s">
        <v>1052</v>
      </c>
      <c r="G147" s="504"/>
      <c r="H147" s="504"/>
      <c r="I147" s="504"/>
      <c r="J147" s="504"/>
      <c r="K147" s="504"/>
      <c r="L147" s="504"/>
      <c r="M147" s="504"/>
      <c r="N147" s="504"/>
      <c r="O147" s="504">
        <v>500</v>
      </c>
      <c r="P147" s="504">
        <v>1200</v>
      </c>
      <c r="Q147" s="504"/>
      <c r="R147" s="504"/>
      <c r="S147" s="504"/>
      <c r="T147" s="504"/>
      <c r="U147" s="504"/>
      <c r="V147" s="504"/>
      <c r="W147" s="504"/>
      <c r="X147" s="504"/>
      <c r="Y147" s="504"/>
      <c r="Z147" s="504"/>
      <c r="AA147" s="504"/>
      <c r="AB147" s="504"/>
      <c r="AC147" s="504"/>
      <c r="AD147" s="504"/>
      <c r="AE147" s="504"/>
      <c r="AF147" s="529" t="s">
        <v>1052</v>
      </c>
      <c r="AG147" s="504"/>
      <c r="AH147" s="504"/>
      <c r="AI147" s="504"/>
      <c r="AJ147" s="504"/>
      <c r="AK147" s="504"/>
      <c r="AL147" s="504"/>
      <c r="AM147" s="504"/>
      <c r="AN147" s="504"/>
      <c r="AO147" s="504"/>
    </row>
    <row r="148" spans="2:41" ht="23.25">
      <c r="B148" s="504"/>
      <c r="C148" s="504"/>
      <c r="D148" s="504"/>
      <c r="E148" s="504"/>
      <c r="F148" s="528" t="s">
        <v>1052</v>
      </c>
      <c r="G148" s="1183" t="s">
        <v>1154</v>
      </c>
      <c r="H148" s="1185"/>
      <c r="I148" s="1185"/>
      <c r="J148" s="1185"/>
      <c r="K148" s="1184"/>
      <c r="L148" s="504"/>
      <c r="M148" s="504"/>
      <c r="N148" s="504" t="s">
        <v>248</v>
      </c>
      <c r="O148" s="504">
        <v>550</v>
      </c>
      <c r="P148" s="504">
        <v>1500</v>
      </c>
      <c r="Q148" s="504"/>
      <c r="R148" s="504"/>
      <c r="S148" s="504"/>
      <c r="T148" s="504"/>
      <c r="U148" s="504"/>
      <c r="V148" s="504"/>
      <c r="W148" s="504"/>
      <c r="X148" s="504"/>
      <c r="Y148" s="504"/>
      <c r="Z148" s="504"/>
      <c r="AA148" s="504"/>
      <c r="AB148" s="504"/>
      <c r="AC148" s="504"/>
      <c r="AD148" s="504">
        <v>700</v>
      </c>
      <c r="AE148" s="504">
        <v>900</v>
      </c>
      <c r="AF148" s="529" t="s">
        <v>1052</v>
      </c>
      <c r="AG148" s="504"/>
      <c r="AH148" s="504"/>
      <c r="AI148" s="504"/>
      <c r="AJ148" s="504"/>
      <c r="AK148" s="504"/>
      <c r="AL148" s="504"/>
      <c r="AM148" s="504"/>
      <c r="AN148" s="504"/>
      <c r="AO148" s="504"/>
    </row>
    <row r="149" spans="2:41" ht="15" customHeight="1">
      <c r="B149" s="504"/>
      <c r="C149" s="504"/>
      <c r="D149" s="504"/>
      <c r="E149" s="504"/>
      <c r="F149" s="528" t="s">
        <v>1052</v>
      </c>
      <c r="G149" s="1186">
        <v>45630</v>
      </c>
      <c r="H149" s="1187"/>
      <c r="I149" s="545"/>
      <c r="J149" s="1186">
        <v>45631</v>
      </c>
      <c r="K149" s="1187"/>
      <c r="L149" s="504"/>
      <c r="M149" s="504"/>
      <c r="N149" s="504" t="s">
        <v>1074</v>
      </c>
      <c r="O149" s="504">
        <v>600</v>
      </c>
      <c r="P149" s="504">
        <v>1300</v>
      </c>
      <c r="Q149" s="504"/>
      <c r="R149" s="504"/>
      <c r="S149" s="504"/>
      <c r="T149" s="504"/>
      <c r="U149" s="504" t="s">
        <v>248</v>
      </c>
      <c r="V149" s="504">
        <v>700</v>
      </c>
      <c r="W149" s="504"/>
      <c r="X149" s="504" t="s">
        <v>248</v>
      </c>
      <c r="Y149" s="504">
        <v>900</v>
      </c>
      <c r="Z149" s="504"/>
      <c r="AA149" s="504"/>
      <c r="AB149" s="504"/>
      <c r="AC149" s="504" t="s">
        <v>19</v>
      </c>
      <c r="AD149" s="504">
        <v>800</v>
      </c>
      <c r="AE149" s="504">
        <v>1000</v>
      </c>
      <c r="AF149" s="529" t="s">
        <v>1052</v>
      </c>
      <c r="AG149" s="504"/>
      <c r="AH149" s="504"/>
      <c r="AI149" s="504"/>
      <c r="AJ149" s="504"/>
      <c r="AK149" s="504"/>
      <c r="AL149" s="504"/>
      <c r="AM149" s="504"/>
      <c r="AN149" s="504"/>
      <c r="AO149" s="504"/>
    </row>
    <row r="150" spans="2:41" ht="23.25">
      <c r="B150" s="504"/>
      <c r="C150" s="504"/>
      <c r="D150" s="504"/>
      <c r="E150" s="504"/>
      <c r="F150" s="528" t="s">
        <v>1052</v>
      </c>
      <c r="G150" s="518" t="s">
        <v>256</v>
      </c>
      <c r="H150" s="518" t="s">
        <v>301</v>
      </c>
      <c r="I150" s="504"/>
      <c r="J150" s="518" t="s">
        <v>256</v>
      </c>
      <c r="K150" s="518" t="s">
        <v>301</v>
      </c>
      <c r="L150" s="504"/>
      <c r="M150" s="504"/>
      <c r="N150" s="504" t="s">
        <v>533</v>
      </c>
      <c r="O150" s="504">
        <v>650</v>
      </c>
      <c r="P150" s="504">
        <v>1400</v>
      </c>
      <c r="Q150" s="504"/>
      <c r="R150" s="504"/>
      <c r="S150" s="504"/>
      <c r="T150" s="504"/>
      <c r="U150" s="504" t="s">
        <v>19</v>
      </c>
      <c r="V150" s="504">
        <v>800</v>
      </c>
      <c r="W150" s="504"/>
      <c r="X150" s="504" t="s">
        <v>19</v>
      </c>
      <c r="Y150" s="504">
        <v>1000</v>
      </c>
      <c r="Z150" s="504"/>
      <c r="AA150" s="504"/>
      <c r="AB150" s="504"/>
      <c r="AC150" s="504"/>
      <c r="AD150" s="504"/>
      <c r="AE150" s="504"/>
      <c r="AF150" s="529" t="s">
        <v>1052</v>
      </c>
      <c r="AG150" s="504"/>
      <c r="AH150" s="504"/>
      <c r="AI150" s="504"/>
      <c r="AJ150" s="504"/>
      <c r="AK150" s="504"/>
      <c r="AL150" s="504"/>
      <c r="AM150" s="504"/>
      <c r="AN150" s="504"/>
      <c r="AO150" s="504"/>
    </row>
    <row r="151" spans="2:41" ht="18.75">
      <c r="B151" s="504"/>
      <c r="C151" s="504"/>
      <c r="D151" s="504"/>
      <c r="E151" s="504"/>
      <c r="F151" s="528" t="s">
        <v>1052</v>
      </c>
      <c r="G151" s="513" t="s">
        <v>262</v>
      </c>
      <c r="H151" s="514">
        <v>500</v>
      </c>
      <c r="I151" s="504"/>
      <c r="J151" s="513" t="s">
        <v>262</v>
      </c>
      <c r="K151" s="514">
        <v>1200</v>
      </c>
      <c r="L151" s="504"/>
      <c r="M151" s="504"/>
      <c r="N151" s="504" t="s">
        <v>1075</v>
      </c>
      <c r="O151" s="504">
        <v>700</v>
      </c>
      <c r="P151" s="504">
        <v>1600</v>
      </c>
      <c r="Q151" s="504"/>
      <c r="R151" s="504"/>
      <c r="S151" s="504"/>
      <c r="T151" s="504"/>
      <c r="U151" s="504"/>
      <c r="V151" s="504"/>
      <c r="W151" s="504"/>
      <c r="X151" s="504"/>
      <c r="Y151" s="504"/>
      <c r="Z151" s="504"/>
      <c r="AA151" s="504"/>
      <c r="AB151" s="504"/>
      <c r="AC151" s="504"/>
      <c r="AD151" s="504"/>
      <c r="AE151" s="504"/>
      <c r="AF151" s="529" t="s">
        <v>1052</v>
      </c>
      <c r="AG151" s="504"/>
      <c r="AH151" s="504"/>
      <c r="AI151" s="504"/>
      <c r="AJ151" s="504"/>
      <c r="AK151" s="504"/>
      <c r="AL151" s="504"/>
      <c r="AM151" s="504"/>
      <c r="AN151" s="504"/>
      <c r="AO151" s="504"/>
    </row>
    <row r="152" spans="2:41" ht="18.75">
      <c r="B152" s="504"/>
      <c r="C152" s="504"/>
      <c r="D152" s="504"/>
      <c r="E152" s="504"/>
      <c r="F152" s="528" t="s">
        <v>1052</v>
      </c>
      <c r="G152" s="513" t="s">
        <v>248</v>
      </c>
      <c r="H152" s="514">
        <v>550</v>
      </c>
      <c r="I152" s="504"/>
      <c r="J152" s="513" t="s">
        <v>248</v>
      </c>
      <c r="K152" s="514">
        <v>1500</v>
      </c>
      <c r="L152" s="504"/>
      <c r="M152" s="504"/>
      <c r="N152" s="504" t="s">
        <v>6</v>
      </c>
      <c r="O152" s="504">
        <v>750</v>
      </c>
      <c r="P152" s="504">
        <v>1800</v>
      </c>
      <c r="Q152" s="504"/>
      <c r="R152" s="504"/>
      <c r="S152" s="504"/>
      <c r="T152" s="504"/>
      <c r="U152" s="504"/>
      <c r="V152" s="504"/>
      <c r="W152" s="504"/>
      <c r="X152" s="504">
        <v>700</v>
      </c>
      <c r="Y152" s="504">
        <v>900</v>
      </c>
      <c r="Z152" s="504"/>
      <c r="AA152" s="504"/>
      <c r="AB152" s="504"/>
      <c r="AC152" s="504"/>
      <c r="AD152" s="504"/>
      <c r="AE152" s="504"/>
      <c r="AF152" s="529" t="s">
        <v>1052</v>
      </c>
      <c r="AG152" s="504"/>
      <c r="AH152" s="504"/>
      <c r="AI152" s="504"/>
      <c r="AJ152" s="504"/>
      <c r="AK152" s="504"/>
      <c r="AL152" s="504"/>
      <c r="AM152" s="504"/>
      <c r="AN152" s="504"/>
      <c r="AO152" s="504"/>
    </row>
    <row r="153" spans="2:41" ht="18.75">
      <c r="B153" s="504"/>
      <c r="C153" s="504"/>
      <c r="D153" s="504"/>
      <c r="E153" s="504"/>
      <c r="F153" s="528" t="s">
        <v>1052</v>
      </c>
      <c r="G153" s="513" t="s">
        <v>1074</v>
      </c>
      <c r="H153" s="514">
        <v>600</v>
      </c>
      <c r="I153" s="504"/>
      <c r="J153" s="513" t="s">
        <v>1074</v>
      </c>
      <c r="K153" s="514">
        <v>1300</v>
      </c>
      <c r="L153" s="504"/>
      <c r="M153" s="504"/>
      <c r="N153" s="504" t="s">
        <v>1076</v>
      </c>
      <c r="O153" s="504">
        <v>800</v>
      </c>
      <c r="P153" s="504">
        <v>1900</v>
      </c>
      <c r="Q153" s="504"/>
      <c r="R153" s="504"/>
      <c r="S153" s="504"/>
      <c r="T153" s="504"/>
      <c r="U153" s="504"/>
      <c r="V153" s="504"/>
      <c r="W153" s="504" t="s">
        <v>19</v>
      </c>
      <c r="X153" s="504">
        <v>800</v>
      </c>
      <c r="Y153" s="504">
        <v>1000</v>
      </c>
      <c r="Z153" s="504"/>
      <c r="AA153" s="504"/>
      <c r="AB153" s="504"/>
      <c r="AC153" s="504"/>
      <c r="AD153" s="504"/>
      <c r="AE153" s="504"/>
      <c r="AF153" s="529" t="s">
        <v>1052</v>
      </c>
      <c r="AG153" s="504"/>
      <c r="AH153" s="504"/>
      <c r="AI153" s="504"/>
      <c r="AJ153" s="504"/>
      <c r="AK153" s="504"/>
      <c r="AL153" s="504"/>
      <c r="AM153" s="504"/>
      <c r="AN153" s="504"/>
      <c r="AO153" s="504"/>
    </row>
    <row r="154" spans="2:41" ht="18.75">
      <c r="B154" s="504"/>
      <c r="C154" s="504"/>
      <c r="D154" s="504"/>
      <c r="E154" s="504"/>
      <c r="F154" s="528" t="s">
        <v>1052</v>
      </c>
      <c r="G154" s="513" t="s">
        <v>533</v>
      </c>
      <c r="H154" s="514">
        <v>650</v>
      </c>
      <c r="I154" s="504"/>
      <c r="J154" s="513" t="s">
        <v>533</v>
      </c>
      <c r="K154" s="514">
        <v>1400</v>
      </c>
      <c r="L154" s="504"/>
      <c r="M154" s="504"/>
      <c r="N154" s="504" t="s">
        <v>1077</v>
      </c>
      <c r="O154" s="504">
        <v>850</v>
      </c>
      <c r="P154" s="504">
        <v>2000</v>
      </c>
      <c r="Q154" s="504"/>
      <c r="R154" s="504"/>
      <c r="S154" s="504"/>
      <c r="T154" s="504"/>
      <c r="U154" s="504"/>
      <c r="V154" s="504"/>
      <c r="W154" s="504"/>
      <c r="X154" s="504"/>
      <c r="Y154" s="504"/>
      <c r="Z154" s="504"/>
      <c r="AA154" s="504"/>
      <c r="AB154" s="504"/>
      <c r="AC154" s="504"/>
      <c r="AD154" s="504">
        <v>700</v>
      </c>
      <c r="AE154" s="504">
        <v>900</v>
      </c>
      <c r="AF154" s="529" t="s">
        <v>1052</v>
      </c>
      <c r="AG154" s="504"/>
      <c r="AH154" s="504"/>
      <c r="AI154" s="504"/>
      <c r="AJ154" s="504"/>
      <c r="AK154" s="504"/>
      <c r="AL154" s="504"/>
      <c r="AM154" s="504"/>
      <c r="AN154" s="504"/>
      <c r="AO154" s="504"/>
    </row>
    <row r="155" spans="2:41" ht="18.75">
      <c r="B155" s="504"/>
      <c r="C155" s="504"/>
      <c r="D155" s="504"/>
      <c r="E155" s="504"/>
      <c r="F155" s="528" t="s">
        <v>1052</v>
      </c>
      <c r="G155" s="513" t="s">
        <v>1075</v>
      </c>
      <c r="H155" s="514">
        <v>700</v>
      </c>
      <c r="I155" s="504"/>
      <c r="J155" s="513" t="s">
        <v>1075</v>
      </c>
      <c r="K155" s="514">
        <v>1600</v>
      </c>
      <c r="L155" s="504"/>
      <c r="M155" s="504"/>
      <c r="N155" s="504"/>
      <c r="O155" s="504"/>
      <c r="P155" s="504"/>
      <c r="Q155" s="504"/>
      <c r="R155" s="504"/>
      <c r="S155" s="504"/>
      <c r="T155" s="504"/>
      <c r="U155" s="504"/>
      <c r="V155" s="504"/>
      <c r="W155" s="504"/>
      <c r="X155" s="504"/>
      <c r="Y155" s="504"/>
      <c r="Z155" s="504"/>
      <c r="AA155" s="504"/>
      <c r="AB155" s="504"/>
      <c r="AC155" s="504" t="s">
        <v>19</v>
      </c>
      <c r="AD155" s="504">
        <v>1</v>
      </c>
      <c r="AE155" s="504">
        <v>1</v>
      </c>
      <c r="AF155" s="529" t="s">
        <v>1052</v>
      </c>
      <c r="AG155" s="504"/>
      <c r="AH155" s="504"/>
      <c r="AI155" s="504"/>
      <c r="AJ155" s="504"/>
      <c r="AK155" s="504"/>
      <c r="AL155" s="504"/>
      <c r="AM155" s="504"/>
      <c r="AN155" s="504"/>
      <c r="AO155" s="504"/>
    </row>
    <row r="156" spans="2:41" ht="18.75">
      <c r="B156" s="504"/>
      <c r="C156" s="504"/>
      <c r="D156" s="504"/>
      <c r="E156" s="504"/>
      <c r="F156" s="528" t="s">
        <v>1052</v>
      </c>
      <c r="G156" s="513" t="s">
        <v>6</v>
      </c>
      <c r="H156" s="514">
        <v>750</v>
      </c>
      <c r="I156" s="504"/>
      <c r="J156" s="513" t="s">
        <v>6</v>
      </c>
      <c r="K156" s="514">
        <v>1800</v>
      </c>
      <c r="L156" s="504"/>
      <c r="M156" s="504"/>
      <c r="N156" s="504"/>
      <c r="O156" s="504"/>
      <c r="P156" s="504"/>
      <c r="Q156" s="504"/>
      <c r="R156" s="504"/>
      <c r="S156" s="504"/>
      <c r="T156" s="504"/>
      <c r="U156" s="504"/>
      <c r="V156" s="504"/>
      <c r="W156" s="504"/>
      <c r="X156" s="504"/>
      <c r="Y156" s="504"/>
      <c r="Z156" s="504"/>
      <c r="AA156" s="504"/>
      <c r="AB156" s="504"/>
      <c r="AC156" s="504"/>
      <c r="AD156" s="504"/>
      <c r="AE156" s="504"/>
      <c r="AF156" s="529" t="s">
        <v>1052</v>
      </c>
      <c r="AG156" s="504"/>
      <c r="AH156" s="504"/>
      <c r="AI156" s="504"/>
      <c r="AJ156" s="504"/>
      <c r="AK156" s="504"/>
      <c r="AL156" s="504"/>
      <c r="AM156" s="504"/>
      <c r="AN156" s="504"/>
      <c r="AO156" s="504"/>
    </row>
    <row r="157" spans="2:41" ht="18.75">
      <c r="B157" s="504"/>
      <c r="C157" s="504"/>
      <c r="D157" s="504"/>
      <c r="E157" s="504"/>
      <c r="F157" s="528" t="s">
        <v>1052</v>
      </c>
      <c r="G157" s="513" t="s">
        <v>1076</v>
      </c>
      <c r="H157" s="514">
        <v>800</v>
      </c>
      <c r="I157" s="504"/>
      <c r="J157" s="513" t="s">
        <v>1076</v>
      </c>
      <c r="K157" s="514">
        <v>1900</v>
      </c>
      <c r="L157" s="504"/>
      <c r="M157" s="504"/>
      <c r="N157" s="504"/>
      <c r="O157" s="504"/>
      <c r="P157" s="504"/>
      <c r="Q157" s="504"/>
      <c r="R157" s="504"/>
      <c r="S157" s="504"/>
      <c r="T157" s="504"/>
      <c r="U157" s="504"/>
      <c r="V157" s="504"/>
      <c r="W157" s="504"/>
      <c r="X157" s="504"/>
      <c r="Y157" s="504"/>
      <c r="Z157" s="504"/>
      <c r="AA157" s="504"/>
      <c r="AB157" s="504"/>
      <c r="AC157" s="504"/>
      <c r="AD157" s="504"/>
      <c r="AE157" s="504"/>
      <c r="AF157" s="529" t="s">
        <v>1052</v>
      </c>
      <c r="AG157" s="504"/>
      <c r="AH157" s="504"/>
      <c r="AI157" s="504"/>
      <c r="AJ157" s="504"/>
      <c r="AK157" s="504"/>
      <c r="AL157" s="504"/>
      <c r="AM157" s="504"/>
      <c r="AN157" s="504"/>
      <c r="AO157" s="504"/>
    </row>
    <row r="158" spans="2:41" ht="18.75">
      <c r="B158" s="504"/>
      <c r="C158" s="504"/>
      <c r="D158" s="504"/>
      <c r="E158" s="504"/>
      <c r="F158" s="528" t="s">
        <v>1052</v>
      </c>
      <c r="G158" s="513" t="s">
        <v>1077</v>
      </c>
      <c r="H158" s="514">
        <v>850</v>
      </c>
      <c r="I158" s="504"/>
      <c r="J158" s="513" t="s">
        <v>1077</v>
      </c>
      <c r="K158" s="514">
        <v>2000</v>
      </c>
      <c r="L158" s="504"/>
      <c r="M158" s="504"/>
      <c r="N158" s="504"/>
      <c r="O158" s="504"/>
      <c r="P158" s="504"/>
      <c r="Q158" s="504"/>
      <c r="R158" s="504">
        <v>700</v>
      </c>
      <c r="S158" s="504">
        <v>900</v>
      </c>
      <c r="T158" s="504"/>
      <c r="U158" s="504"/>
      <c r="V158" s="504"/>
      <c r="W158" s="504"/>
      <c r="X158" s="504"/>
      <c r="Y158" s="504"/>
      <c r="Z158" s="504">
        <v>700</v>
      </c>
      <c r="AA158" s="504">
        <v>900</v>
      </c>
      <c r="AB158" s="504"/>
      <c r="AC158" s="504"/>
      <c r="AD158" s="504"/>
      <c r="AE158" s="504"/>
      <c r="AF158" s="529" t="s">
        <v>1052</v>
      </c>
      <c r="AG158" s="504"/>
      <c r="AH158" s="504"/>
      <c r="AI158" s="504"/>
      <c r="AJ158" s="504"/>
      <c r="AK158" s="504"/>
      <c r="AL158" s="504"/>
      <c r="AM158" s="504"/>
      <c r="AN158" s="504"/>
      <c r="AO158" s="504"/>
    </row>
    <row r="159" spans="2:41">
      <c r="B159" s="504"/>
      <c r="C159" s="504"/>
      <c r="D159" s="504"/>
      <c r="E159" s="504"/>
      <c r="F159" s="528" t="s">
        <v>1052</v>
      </c>
      <c r="G159" s="504"/>
      <c r="H159" s="504"/>
      <c r="I159" s="504"/>
      <c r="J159" s="504"/>
      <c r="K159" s="504"/>
      <c r="L159" s="504"/>
      <c r="M159" s="504"/>
      <c r="N159" s="504"/>
      <c r="O159" s="504"/>
      <c r="P159" s="504"/>
      <c r="Q159" s="504" t="s">
        <v>19</v>
      </c>
      <c r="R159" s="504">
        <v>800</v>
      </c>
      <c r="S159" s="504">
        <v>1000</v>
      </c>
      <c r="T159" s="504"/>
      <c r="U159" s="504"/>
      <c r="V159" s="504"/>
      <c r="W159" s="504"/>
      <c r="X159" s="504"/>
      <c r="Y159" s="504" t="s">
        <v>19</v>
      </c>
      <c r="Z159" s="504">
        <v>800</v>
      </c>
      <c r="AA159" s="504">
        <v>1000</v>
      </c>
      <c r="AB159" s="504"/>
      <c r="AC159" s="504"/>
      <c r="AD159" s="504"/>
      <c r="AE159" s="504"/>
      <c r="AF159" s="529" t="s">
        <v>1052</v>
      </c>
      <c r="AG159" s="504"/>
      <c r="AH159" s="504"/>
      <c r="AI159" s="504"/>
      <c r="AJ159" s="504"/>
      <c r="AK159" s="504"/>
      <c r="AL159" s="504"/>
      <c r="AM159" s="504"/>
      <c r="AN159" s="504"/>
      <c r="AO159" s="504"/>
    </row>
    <row r="160" spans="2:41">
      <c r="B160" s="504"/>
      <c r="C160" s="504"/>
      <c r="D160" s="504"/>
      <c r="E160" s="504"/>
      <c r="F160" s="528" t="s">
        <v>1052</v>
      </c>
      <c r="G160" s="504"/>
      <c r="H160" s="504"/>
      <c r="I160" s="504"/>
      <c r="J160" s="504"/>
      <c r="K160" s="504"/>
      <c r="L160" s="504"/>
      <c r="M160" s="504"/>
      <c r="N160" s="504"/>
      <c r="O160" s="504"/>
      <c r="P160" s="504"/>
      <c r="Q160" s="504"/>
      <c r="R160" s="504"/>
      <c r="S160" s="504"/>
      <c r="T160" s="504"/>
      <c r="U160" s="504"/>
      <c r="V160" s="504"/>
      <c r="W160" s="504"/>
      <c r="X160" s="504"/>
      <c r="Y160" s="504"/>
      <c r="Z160" s="504"/>
      <c r="AA160" s="504"/>
      <c r="AB160" s="504"/>
      <c r="AC160" s="504"/>
      <c r="AD160" s="504"/>
      <c r="AE160" s="504"/>
      <c r="AF160" s="529" t="s">
        <v>1052</v>
      </c>
      <c r="AG160" s="504"/>
      <c r="AH160" s="504"/>
      <c r="AI160" s="504"/>
      <c r="AJ160" s="504"/>
      <c r="AK160" s="504"/>
      <c r="AL160" s="504"/>
      <c r="AM160" s="504"/>
      <c r="AN160" s="504"/>
      <c r="AO160" s="504"/>
    </row>
    <row r="161" spans="2:41">
      <c r="B161" s="504"/>
      <c r="C161" s="504"/>
      <c r="D161" s="504"/>
      <c r="E161" s="504"/>
      <c r="F161" s="530" t="s">
        <v>1052</v>
      </c>
      <c r="G161" s="531" t="s">
        <v>1052</v>
      </c>
      <c r="H161" s="531" t="s">
        <v>1052</v>
      </c>
      <c r="I161" s="531" t="s">
        <v>1052</v>
      </c>
      <c r="J161" s="531" t="s">
        <v>1052</v>
      </c>
      <c r="K161" s="531" t="s">
        <v>1052</v>
      </c>
      <c r="L161" s="531" t="s">
        <v>1052</v>
      </c>
      <c r="M161" s="531" t="s">
        <v>1052</v>
      </c>
      <c r="N161" s="531" t="s">
        <v>1052</v>
      </c>
      <c r="O161" s="531" t="s">
        <v>1052</v>
      </c>
      <c r="P161" s="531" t="s">
        <v>1052</v>
      </c>
      <c r="Q161" s="531" t="s">
        <v>1052</v>
      </c>
      <c r="R161" s="531" t="s">
        <v>1052</v>
      </c>
      <c r="S161" s="531" t="s">
        <v>1052</v>
      </c>
      <c r="T161" s="531" t="s">
        <v>1052</v>
      </c>
      <c r="U161" s="531" t="s">
        <v>1052</v>
      </c>
      <c r="V161" s="531" t="s">
        <v>1052</v>
      </c>
      <c r="W161" s="531" t="s">
        <v>1052</v>
      </c>
      <c r="X161" s="531" t="s">
        <v>1052</v>
      </c>
      <c r="Y161" s="531" t="s">
        <v>1052</v>
      </c>
      <c r="Z161" s="531" t="s">
        <v>1052</v>
      </c>
      <c r="AA161" s="531" t="s">
        <v>1052</v>
      </c>
      <c r="AB161" s="531" t="s">
        <v>1052</v>
      </c>
      <c r="AC161" s="531" t="s">
        <v>1052</v>
      </c>
      <c r="AD161" s="531" t="s">
        <v>1052</v>
      </c>
      <c r="AE161" s="531" t="s">
        <v>1052</v>
      </c>
      <c r="AF161" s="532" t="s">
        <v>1052</v>
      </c>
      <c r="AG161" s="504"/>
      <c r="AH161" s="504"/>
      <c r="AI161" s="504"/>
      <c r="AJ161" s="504"/>
      <c r="AK161" s="504"/>
      <c r="AL161" s="504"/>
      <c r="AM161" s="504"/>
      <c r="AN161" s="504"/>
      <c r="AO161" s="504"/>
    </row>
    <row r="162" spans="2:41">
      <c r="B162" s="504"/>
      <c r="C162" s="504"/>
      <c r="D162" s="504"/>
      <c r="E162" s="504"/>
      <c r="F162" s="504"/>
      <c r="G162" s="504"/>
      <c r="H162" s="504"/>
      <c r="I162" s="504"/>
      <c r="J162" s="504"/>
      <c r="K162" s="504"/>
      <c r="L162" s="504"/>
      <c r="M162" s="504"/>
      <c r="N162" s="504"/>
      <c r="O162" s="504"/>
      <c r="P162" s="504"/>
      <c r="Q162" s="504"/>
      <c r="R162" s="504"/>
      <c r="S162" s="504"/>
      <c r="T162" s="504"/>
      <c r="U162" s="504"/>
      <c r="V162" s="504"/>
      <c r="W162" s="504"/>
      <c r="X162" s="504"/>
      <c r="Y162" s="504"/>
      <c r="Z162" s="504"/>
      <c r="AA162" s="504"/>
      <c r="AB162" s="504"/>
      <c r="AC162" s="504"/>
      <c r="AD162" s="504"/>
      <c r="AE162" s="504"/>
      <c r="AF162" s="504"/>
      <c r="AG162" s="504"/>
      <c r="AH162" s="504"/>
      <c r="AI162" s="504"/>
      <c r="AJ162" s="504"/>
      <c r="AK162" s="504"/>
      <c r="AL162" s="504"/>
      <c r="AM162" s="504"/>
      <c r="AN162" s="504"/>
      <c r="AO162" s="504"/>
    </row>
    <row r="163" spans="2:41">
      <c r="B163" s="504"/>
      <c r="C163" s="504"/>
      <c r="D163" s="504"/>
      <c r="E163" s="504"/>
      <c r="F163" s="504"/>
      <c r="G163" s="504"/>
      <c r="H163" s="504"/>
      <c r="I163" s="504"/>
      <c r="J163" s="504"/>
      <c r="K163" s="504"/>
      <c r="L163" s="504"/>
      <c r="M163" s="504"/>
      <c r="N163" s="504"/>
      <c r="O163" s="504"/>
      <c r="P163" s="504"/>
      <c r="Q163" s="504"/>
      <c r="R163" s="504"/>
      <c r="S163" s="504"/>
      <c r="T163" s="504"/>
      <c r="U163" s="504"/>
      <c r="V163" s="504"/>
      <c r="W163" s="504"/>
      <c r="X163" s="504"/>
      <c r="Y163" s="504"/>
      <c r="Z163" s="504"/>
      <c r="AA163" s="504"/>
      <c r="AB163" s="504"/>
      <c r="AC163" s="504"/>
      <c r="AD163" s="504"/>
      <c r="AE163" s="504"/>
      <c r="AF163" s="504"/>
      <c r="AG163" s="504"/>
      <c r="AH163" s="504"/>
      <c r="AI163" s="504"/>
      <c r="AJ163" s="504"/>
      <c r="AK163" s="504"/>
      <c r="AL163" s="504"/>
      <c r="AM163" s="504"/>
      <c r="AN163" s="504"/>
      <c r="AO163" s="504"/>
    </row>
    <row r="164" spans="2:41">
      <c r="B164" s="504"/>
      <c r="C164" s="504"/>
      <c r="D164" s="504"/>
      <c r="E164" s="504"/>
      <c r="F164" s="525" t="s">
        <v>1052</v>
      </c>
      <c r="G164" s="526" t="s">
        <v>1052</v>
      </c>
      <c r="H164" s="526" t="s">
        <v>1052</v>
      </c>
      <c r="I164" s="527" t="s">
        <v>1052</v>
      </c>
      <c r="J164" s="504"/>
      <c r="K164" s="504"/>
      <c r="L164" s="504"/>
      <c r="M164" s="504"/>
      <c r="N164" s="504"/>
      <c r="O164" s="504"/>
      <c r="P164" s="504"/>
      <c r="Q164" s="504"/>
      <c r="R164" s="504"/>
      <c r="S164" s="504"/>
      <c r="T164" s="504"/>
      <c r="U164" s="504"/>
      <c r="V164" s="504"/>
      <c r="W164" s="504"/>
      <c r="X164" s="504"/>
      <c r="Y164" s="504"/>
      <c r="Z164" s="504"/>
      <c r="AA164" s="504"/>
      <c r="AB164" s="504"/>
      <c r="AC164" s="504"/>
      <c r="AD164" s="504"/>
      <c r="AE164" s="504"/>
      <c r="AF164" s="504"/>
      <c r="AG164" s="504"/>
      <c r="AH164" s="504"/>
      <c r="AI164" s="504"/>
      <c r="AJ164" s="504"/>
      <c r="AK164" s="504"/>
      <c r="AL164" s="504"/>
      <c r="AM164" s="504"/>
      <c r="AN164" s="504"/>
      <c r="AO164" s="504"/>
    </row>
    <row r="165" spans="2:41" ht="23.25">
      <c r="B165" s="504"/>
      <c r="C165" s="504"/>
      <c r="D165" s="504"/>
      <c r="E165" s="504"/>
      <c r="F165" s="528" t="s">
        <v>1052</v>
      </c>
      <c r="G165" s="953" t="s">
        <v>1155</v>
      </c>
      <c r="H165" s="954" t="s">
        <v>1052</v>
      </c>
      <c r="I165" s="529" t="s">
        <v>1052</v>
      </c>
      <c r="J165" s="504"/>
      <c r="K165" s="504"/>
      <c r="L165" s="504"/>
      <c r="M165" s="504"/>
      <c r="N165" s="504"/>
      <c r="O165" s="504"/>
      <c r="P165" s="504"/>
      <c r="Q165" s="504"/>
      <c r="R165" s="504"/>
      <c r="S165" s="504"/>
      <c r="T165" s="504"/>
      <c r="U165" s="504"/>
      <c r="V165" s="504"/>
      <c r="W165" s="504"/>
      <c r="X165" s="504"/>
      <c r="Y165" s="504"/>
      <c r="Z165" s="504"/>
      <c r="AA165" s="504"/>
      <c r="AB165" s="504"/>
      <c r="AC165" s="504"/>
      <c r="AD165" s="504"/>
      <c r="AE165" s="504"/>
      <c r="AF165" s="504"/>
      <c r="AG165" s="504"/>
      <c r="AH165" s="504"/>
      <c r="AI165" s="504"/>
      <c r="AJ165" s="504"/>
      <c r="AK165" s="504"/>
      <c r="AL165" s="504"/>
      <c r="AM165" s="504"/>
      <c r="AN165" s="504"/>
      <c r="AO165" s="504"/>
    </row>
    <row r="166" spans="2:41">
      <c r="B166" s="504"/>
      <c r="C166" s="504"/>
      <c r="D166" s="504"/>
      <c r="E166" s="504"/>
      <c r="F166" s="528" t="s">
        <v>1052</v>
      </c>
      <c r="G166" s="530" t="s">
        <v>1052</v>
      </c>
      <c r="H166" s="532" t="s">
        <v>1052</v>
      </c>
      <c r="I166" s="529" t="s">
        <v>1052</v>
      </c>
      <c r="J166" s="504"/>
      <c r="K166" s="504"/>
      <c r="L166" s="504"/>
      <c r="M166" s="504"/>
      <c r="N166" s="504"/>
      <c r="O166" s="504"/>
      <c r="P166" s="504"/>
      <c r="Q166" s="504"/>
      <c r="R166" s="504"/>
      <c r="S166" s="504"/>
      <c r="T166" s="504"/>
      <c r="U166" s="504"/>
      <c r="V166" s="504"/>
      <c r="W166" s="504"/>
      <c r="X166" s="504"/>
      <c r="Y166" s="504"/>
      <c r="Z166" s="504"/>
      <c r="AA166" s="504"/>
      <c r="AB166" s="504"/>
      <c r="AC166" s="504"/>
      <c r="AD166" s="504"/>
      <c r="AE166" s="504"/>
      <c r="AF166" s="504"/>
      <c r="AG166" s="504"/>
      <c r="AH166" s="504"/>
      <c r="AI166" s="504"/>
      <c r="AJ166" s="504"/>
      <c r="AK166" s="504"/>
      <c r="AL166" s="504"/>
      <c r="AM166" s="504"/>
      <c r="AN166" s="504"/>
      <c r="AO166" s="504"/>
    </row>
    <row r="167" spans="2:41" ht="21">
      <c r="B167" s="504"/>
      <c r="C167" s="504"/>
      <c r="D167" s="504"/>
      <c r="E167" s="504"/>
      <c r="F167" s="528" t="s">
        <v>1052</v>
      </c>
      <c r="G167" s="546" t="s">
        <v>960</v>
      </c>
      <c r="H167" s="547" t="s">
        <v>352</v>
      </c>
      <c r="I167" s="529" t="s">
        <v>1052</v>
      </c>
      <c r="J167" s="504"/>
      <c r="K167" s="504"/>
      <c r="L167" s="504"/>
      <c r="M167" s="504"/>
      <c r="N167" s="504"/>
      <c r="O167" s="504"/>
      <c r="P167" s="504"/>
      <c r="Q167" s="504"/>
      <c r="R167" s="504"/>
      <c r="S167" s="504"/>
      <c r="T167" s="504"/>
      <c r="U167" s="504"/>
      <c r="V167" s="504"/>
      <c r="W167" s="504"/>
      <c r="X167" s="504"/>
      <c r="Y167" s="504"/>
      <c r="Z167" s="504"/>
      <c r="AA167" s="504"/>
      <c r="AB167" s="504"/>
      <c r="AC167" s="504"/>
      <c r="AD167" s="504"/>
      <c r="AE167" s="504"/>
      <c r="AF167" s="504"/>
      <c r="AG167" s="504"/>
      <c r="AH167" s="504"/>
      <c r="AI167" s="504"/>
      <c r="AJ167" s="504"/>
      <c r="AK167" s="504"/>
      <c r="AL167" s="504"/>
      <c r="AM167" s="504"/>
      <c r="AN167" s="504"/>
      <c r="AO167" s="504"/>
    </row>
    <row r="168" spans="2:41" ht="21">
      <c r="B168" s="504"/>
      <c r="C168" s="504"/>
      <c r="D168" s="504"/>
      <c r="E168" s="504"/>
      <c r="F168" s="528" t="s">
        <v>1052</v>
      </c>
      <c r="G168" s="546" t="s">
        <v>1156</v>
      </c>
      <c r="H168" s="541">
        <v>150</v>
      </c>
      <c r="I168" s="529" t="s">
        <v>1052</v>
      </c>
      <c r="J168" s="504"/>
      <c r="K168" s="504"/>
      <c r="L168" s="504"/>
      <c r="M168" s="504"/>
      <c r="N168" s="504"/>
      <c r="O168" s="504"/>
      <c r="P168" s="504"/>
      <c r="Q168" s="504"/>
      <c r="R168" s="504"/>
      <c r="S168" s="504"/>
      <c r="T168" s="504"/>
      <c r="U168" s="504"/>
      <c r="V168" s="504"/>
      <c r="W168" s="504"/>
      <c r="X168" s="504"/>
      <c r="Y168" s="504"/>
      <c r="Z168" s="504"/>
      <c r="AA168" s="504"/>
      <c r="AB168" s="504"/>
      <c r="AC168" s="504"/>
      <c r="AD168" s="504"/>
      <c r="AE168" s="504"/>
      <c r="AF168" s="504"/>
      <c r="AG168" s="504"/>
      <c r="AH168" s="504"/>
      <c r="AI168" s="504"/>
      <c r="AJ168" s="504"/>
      <c r="AK168" s="504"/>
      <c r="AL168" s="504"/>
      <c r="AM168" s="504"/>
      <c r="AN168" s="504"/>
      <c r="AO168" s="504"/>
    </row>
    <row r="169" spans="2:41" ht="21">
      <c r="B169" s="504"/>
      <c r="C169" s="504"/>
      <c r="D169" s="504"/>
      <c r="E169" s="504"/>
      <c r="F169" s="528" t="s">
        <v>1052</v>
      </c>
      <c r="G169" s="546" t="s">
        <v>1157</v>
      </c>
      <c r="H169" s="541">
        <v>25</v>
      </c>
      <c r="I169" s="529" t="s">
        <v>1052</v>
      </c>
      <c r="J169" s="504"/>
      <c r="K169" s="504"/>
      <c r="L169" s="504"/>
      <c r="M169" s="504"/>
      <c r="N169" s="504"/>
      <c r="O169" s="504"/>
      <c r="P169" s="504"/>
      <c r="Q169" s="504"/>
      <c r="R169" s="504"/>
      <c r="S169" s="504"/>
      <c r="T169" s="504"/>
      <c r="U169" s="504"/>
      <c r="V169" s="504"/>
      <c r="W169" s="504"/>
      <c r="X169" s="504"/>
      <c r="Y169" s="504"/>
      <c r="Z169" s="504"/>
      <c r="AA169" s="504"/>
      <c r="AB169" s="504"/>
      <c r="AC169" s="504"/>
      <c r="AD169" s="504"/>
      <c r="AE169" s="504"/>
      <c r="AF169" s="504"/>
      <c r="AG169" s="504"/>
      <c r="AH169" s="504"/>
      <c r="AI169" s="504"/>
      <c r="AJ169" s="504"/>
      <c r="AK169" s="504"/>
      <c r="AL169" s="504"/>
      <c r="AM169" s="504"/>
      <c r="AN169" s="504"/>
      <c r="AO169" s="504"/>
    </row>
    <row r="170" spans="2:41" ht="21">
      <c r="B170" s="504"/>
      <c r="C170" s="504"/>
      <c r="D170" s="504"/>
      <c r="E170" s="504"/>
      <c r="F170" s="528" t="s">
        <v>1052</v>
      </c>
      <c r="G170" s="548" t="s">
        <v>762</v>
      </c>
      <c r="H170" s="541">
        <v>3750</v>
      </c>
      <c r="I170" s="529" t="s">
        <v>1052</v>
      </c>
      <c r="J170" s="504"/>
      <c r="K170" s="504"/>
      <c r="L170" s="504"/>
      <c r="M170" s="504"/>
      <c r="N170" s="504"/>
      <c r="O170" s="504"/>
      <c r="P170" s="504"/>
      <c r="Q170" s="504"/>
      <c r="R170" s="504"/>
      <c r="S170" s="504"/>
      <c r="T170" s="504"/>
      <c r="U170" s="504"/>
      <c r="V170" s="504"/>
      <c r="W170" s="504"/>
      <c r="X170" s="504"/>
      <c r="Y170" s="504"/>
      <c r="Z170" s="504"/>
      <c r="AA170" s="504"/>
      <c r="AB170" s="504"/>
      <c r="AC170" s="504"/>
      <c r="AD170" s="504"/>
      <c r="AE170" s="504"/>
      <c r="AF170" s="504"/>
      <c r="AG170" s="504"/>
      <c r="AH170" s="504"/>
      <c r="AI170" s="504"/>
      <c r="AJ170" s="504"/>
      <c r="AK170" s="504"/>
      <c r="AL170" s="504"/>
      <c r="AM170" s="504"/>
      <c r="AN170" s="504"/>
      <c r="AO170" s="504"/>
    </row>
    <row r="171" spans="2:41">
      <c r="B171" s="504"/>
      <c r="C171" s="504"/>
      <c r="D171" s="504"/>
      <c r="E171" s="504"/>
      <c r="F171" s="528" t="s">
        <v>1052</v>
      </c>
      <c r="G171" s="504"/>
      <c r="H171" s="504"/>
      <c r="I171" s="529" t="s">
        <v>1052</v>
      </c>
      <c r="J171" s="504"/>
      <c r="K171" s="504"/>
      <c r="L171" s="504"/>
      <c r="M171" s="504"/>
      <c r="N171" s="504"/>
      <c r="O171" s="504"/>
      <c r="P171" s="504"/>
      <c r="Q171" s="504"/>
      <c r="R171" s="504"/>
      <c r="S171" s="504"/>
      <c r="T171" s="504"/>
      <c r="U171" s="504"/>
      <c r="V171" s="504"/>
      <c r="W171" s="504"/>
      <c r="X171" s="504"/>
      <c r="Y171" s="504"/>
      <c r="Z171" s="504"/>
      <c r="AA171" s="504"/>
      <c r="AB171" s="504"/>
      <c r="AC171" s="504"/>
      <c r="AD171" s="504"/>
      <c r="AE171" s="504"/>
      <c r="AF171" s="504"/>
      <c r="AG171" s="504"/>
      <c r="AH171" s="504"/>
      <c r="AI171" s="504"/>
      <c r="AJ171" s="504"/>
      <c r="AK171" s="504"/>
      <c r="AL171" s="504"/>
      <c r="AM171" s="504"/>
      <c r="AN171" s="504"/>
      <c r="AO171" s="504"/>
    </row>
    <row r="172" spans="2:41" ht="23.25">
      <c r="B172" s="504"/>
      <c r="C172" s="504"/>
      <c r="D172" s="504"/>
      <c r="E172" s="504"/>
      <c r="F172" s="528" t="s">
        <v>1052</v>
      </c>
      <c r="G172" s="953" t="s">
        <v>1158</v>
      </c>
      <c r="H172" s="954" t="s">
        <v>1052</v>
      </c>
      <c r="I172" s="529" t="s">
        <v>1052</v>
      </c>
      <c r="J172" s="504"/>
      <c r="K172" s="504"/>
      <c r="L172" s="504"/>
      <c r="M172" s="504"/>
      <c r="N172" s="504"/>
      <c r="O172" s="504"/>
      <c r="P172" s="504"/>
      <c r="Q172" s="504"/>
      <c r="R172" s="504"/>
      <c r="S172" s="504"/>
      <c r="T172" s="504"/>
      <c r="U172" s="504"/>
      <c r="V172" s="504"/>
      <c r="W172" s="504"/>
      <c r="X172" s="504"/>
      <c r="Y172" s="504"/>
      <c r="Z172" s="504"/>
      <c r="AA172" s="504"/>
      <c r="AB172" s="504"/>
      <c r="AC172" s="504"/>
      <c r="AD172" s="504"/>
      <c r="AE172" s="504"/>
      <c r="AF172" s="504"/>
      <c r="AG172" s="504"/>
      <c r="AH172" s="504"/>
      <c r="AI172" s="504"/>
      <c r="AJ172" s="504"/>
      <c r="AK172" s="504"/>
      <c r="AL172" s="504"/>
      <c r="AM172" s="504"/>
      <c r="AN172" s="504"/>
      <c r="AO172" s="504"/>
    </row>
    <row r="173" spans="2:41">
      <c r="B173" s="504"/>
      <c r="C173" s="504"/>
      <c r="D173" s="504"/>
      <c r="E173" s="504"/>
      <c r="F173" s="528" t="s">
        <v>1052</v>
      </c>
      <c r="G173" s="530" t="s">
        <v>1052</v>
      </c>
      <c r="H173" s="532" t="s">
        <v>1052</v>
      </c>
      <c r="I173" s="529" t="s">
        <v>1052</v>
      </c>
      <c r="J173" s="504"/>
      <c r="K173" s="504"/>
      <c r="L173" s="504"/>
      <c r="M173" s="504"/>
      <c r="N173" s="504"/>
      <c r="O173" s="504"/>
      <c r="P173" s="504"/>
      <c r="Q173" s="504"/>
      <c r="R173" s="504"/>
      <c r="S173" s="504"/>
      <c r="T173" s="504"/>
      <c r="U173" s="504"/>
      <c r="V173" s="504"/>
      <c r="W173" s="504"/>
      <c r="X173" s="504"/>
      <c r="Y173" s="504"/>
      <c r="Z173" s="504"/>
      <c r="AA173" s="504"/>
      <c r="AB173" s="504"/>
      <c r="AC173" s="504"/>
      <c r="AD173" s="504"/>
      <c r="AE173" s="504"/>
      <c r="AF173" s="504"/>
      <c r="AG173" s="504"/>
      <c r="AH173" s="504"/>
      <c r="AI173" s="504"/>
      <c r="AJ173" s="504"/>
      <c r="AK173" s="504"/>
      <c r="AL173" s="504"/>
      <c r="AM173" s="504"/>
      <c r="AN173" s="504"/>
      <c r="AO173" s="504"/>
    </row>
    <row r="174" spans="2:41" ht="21">
      <c r="B174" s="504"/>
      <c r="C174" s="504"/>
      <c r="D174" s="504"/>
      <c r="E174" s="504"/>
      <c r="F174" s="528" t="s">
        <v>1052</v>
      </c>
      <c r="G174" s="546" t="s">
        <v>960</v>
      </c>
      <c r="H174" s="547" t="s">
        <v>352</v>
      </c>
      <c r="I174" s="529" t="s">
        <v>1052</v>
      </c>
      <c r="J174" s="504"/>
      <c r="K174" s="504"/>
      <c r="L174" s="504"/>
      <c r="M174" s="504"/>
      <c r="N174" s="504"/>
      <c r="O174" s="504"/>
      <c r="P174" s="504"/>
      <c r="Q174" s="504"/>
      <c r="R174" s="504"/>
      <c r="S174" s="504"/>
      <c r="T174" s="504"/>
      <c r="U174" s="504"/>
      <c r="V174" s="504"/>
      <c r="W174" s="504"/>
      <c r="X174" s="504"/>
      <c r="Y174" s="504"/>
      <c r="Z174" s="504"/>
      <c r="AA174" s="504"/>
      <c r="AB174" s="504"/>
      <c r="AC174" s="504"/>
      <c r="AD174" s="504"/>
      <c r="AE174" s="504"/>
      <c r="AF174" s="504"/>
      <c r="AG174" s="504"/>
      <c r="AH174" s="504"/>
      <c r="AI174" s="504"/>
      <c r="AJ174" s="504"/>
      <c r="AK174" s="504"/>
      <c r="AL174" s="504"/>
      <c r="AM174" s="504"/>
      <c r="AN174" s="504"/>
      <c r="AO174" s="504"/>
    </row>
    <row r="175" spans="2:41" ht="21">
      <c r="B175" s="504"/>
      <c r="C175" s="504"/>
      <c r="D175" s="504"/>
      <c r="E175" s="504"/>
      <c r="F175" s="528" t="s">
        <v>1052</v>
      </c>
      <c r="G175" s="546" t="s">
        <v>1156</v>
      </c>
      <c r="H175" s="541">
        <v>150</v>
      </c>
      <c r="I175" s="529" t="s">
        <v>1052</v>
      </c>
      <c r="J175" s="504"/>
      <c r="K175" s="504"/>
      <c r="L175" s="504"/>
      <c r="M175" s="504"/>
      <c r="N175" s="504"/>
      <c r="O175" s="504"/>
      <c r="P175" s="504"/>
      <c r="Q175" s="504"/>
      <c r="R175" s="504"/>
      <c r="S175" s="504"/>
      <c r="T175" s="504"/>
      <c r="U175" s="504"/>
      <c r="V175" s="504"/>
      <c r="W175" s="504"/>
      <c r="X175" s="504"/>
      <c r="Y175" s="504"/>
      <c r="Z175" s="504"/>
      <c r="AA175" s="504"/>
      <c r="AB175" s="504"/>
      <c r="AC175" s="504"/>
      <c r="AD175" s="504"/>
      <c r="AE175" s="504"/>
      <c r="AF175" s="504"/>
      <c r="AG175" s="504"/>
      <c r="AH175" s="504"/>
      <c r="AI175" s="504"/>
      <c r="AJ175" s="504"/>
      <c r="AK175" s="504"/>
      <c r="AL175" s="504"/>
      <c r="AM175" s="504"/>
      <c r="AN175" s="504"/>
      <c r="AO175" s="504"/>
    </row>
    <row r="176" spans="2:41" ht="21">
      <c r="B176" s="504"/>
      <c r="C176" s="504"/>
      <c r="D176" s="504"/>
      <c r="E176" s="504"/>
      <c r="F176" s="528" t="s">
        <v>1052</v>
      </c>
      <c r="G176" s="546" t="s">
        <v>1157</v>
      </c>
      <c r="H176" s="541">
        <v>26.666666670000001</v>
      </c>
      <c r="I176" s="529" t="s">
        <v>1052</v>
      </c>
      <c r="J176" s="504"/>
      <c r="K176" s="504"/>
      <c r="L176" s="504"/>
      <c r="M176" s="504"/>
      <c r="N176" s="504"/>
      <c r="O176" s="504"/>
      <c r="P176" s="504"/>
      <c r="Q176" s="504"/>
      <c r="R176" s="504"/>
      <c r="S176" s="504"/>
      <c r="T176" s="504"/>
      <c r="U176" s="504"/>
      <c r="V176" s="504"/>
      <c r="W176" s="504"/>
      <c r="X176" s="504"/>
      <c r="Y176" s="504"/>
      <c r="Z176" s="504"/>
      <c r="AA176" s="504"/>
      <c r="AB176" s="504"/>
      <c r="AC176" s="504"/>
      <c r="AD176" s="504"/>
      <c r="AE176" s="504"/>
      <c r="AF176" s="504"/>
      <c r="AG176" s="504"/>
      <c r="AH176" s="504"/>
      <c r="AI176" s="504"/>
      <c r="AJ176" s="504"/>
      <c r="AK176" s="504"/>
      <c r="AL176" s="504"/>
      <c r="AM176" s="504"/>
      <c r="AN176" s="504"/>
      <c r="AO176" s="504"/>
    </row>
    <row r="177" spans="2:41" ht="21">
      <c r="B177" s="504"/>
      <c r="C177" s="504"/>
      <c r="D177" s="504"/>
      <c r="E177" s="504"/>
      <c r="F177" s="528" t="s">
        <v>1052</v>
      </c>
      <c r="G177" s="548" t="s">
        <v>762</v>
      </c>
      <c r="H177" s="541">
        <v>4000</v>
      </c>
      <c r="I177" s="529" t="s">
        <v>1052</v>
      </c>
      <c r="J177" s="504"/>
      <c r="K177" s="504"/>
      <c r="L177" s="504"/>
      <c r="M177" s="504"/>
      <c r="N177" s="504"/>
      <c r="O177" s="504"/>
      <c r="P177" s="504"/>
      <c r="Q177" s="504"/>
      <c r="R177" s="504"/>
      <c r="S177" s="504"/>
      <c r="T177" s="504"/>
      <c r="U177" s="504"/>
      <c r="V177" s="504"/>
      <c r="W177" s="504"/>
      <c r="X177" s="504"/>
      <c r="Y177" s="504"/>
      <c r="Z177" s="504"/>
      <c r="AA177" s="504"/>
      <c r="AB177" s="504"/>
      <c r="AC177" s="504"/>
      <c r="AD177" s="504"/>
      <c r="AE177" s="504"/>
      <c r="AF177" s="504"/>
      <c r="AG177" s="504"/>
      <c r="AH177" s="504"/>
      <c r="AI177" s="504"/>
      <c r="AJ177" s="504"/>
      <c r="AK177" s="504"/>
      <c r="AL177" s="504"/>
      <c r="AM177" s="504"/>
      <c r="AN177" s="504"/>
      <c r="AO177" s="504"/>
    </row>
    <row r="178" spans="2:41">
      <c r="B178" s="504"/>
      <c r="C178" s="504"/>
      <c r="D178" s="504"/>
      <c r="E178" s="504"/>
      <c r="F178" s="530" t="s">
        <v>1052</v>
      </c>
      <c r="G178" s="531" t="s">
        <v>1052</v>
      </c>
      <c r="H178" s="531" t="s">
        <v>1052</v>
      </c>
      <c r="I178" s="532" t="s">
        <v>1052</v>
      </c>
      <c r="J178" s="504"/>
      <c r="K178" s="504"/>
      <c r="L178" s="504"/>
      <c r="M178" s="504"/>
      <c r="N178" s="504"/>
      <c r="O178" s="504"/>
      <c r="P178" s="504"/>
      <c r="Q178" s="504"/>
      <c r="R178" s="504"/>
      <c r="S178" s="504"/>
      <c r="T178" s="504"/>
      <c r="U178" s="504"/>
      <c r="V178" s="504"/>
      <c r="W178" s="504"/>
      <c r="X178" s="504"/>
      <c r="Y178" s="504"/>
      <c r="Z178" s="504"/>
      <c r="AA178" s="504"/>
      <c r="AB178" s="504"/>
      <c r="AC178" s="504"/>
      <c r="AD178" s="504"/>
      <c r="AE178" s="504"/>
      <c r="AF178" s="504"/>
      <c r="AG178" s="504"/>
      <c r="AH178" s="504"/>
      <c r="AI178" s="504"/>
      <c r="AJ178" s="504"/>
      <c r="AK178" s="504"/>
      <c r="AL178" s="504"/>
      <c r="AM178" s="504"/>
      <c r="AN178" s="504"/>
      <c r="AO178" s="504"/>
    </row>
    <row r="179" spans="2:41">
      <c r="B179" s="504"/>
      <c r="C179" s="504"/>
      <c r="D179" s="504"/>
      <c r="E179" s="504"/>
      <c r="F179" s="504"/>
      <c r="G179" s="504"/>
      <c r="H179" s="504"/>
      <c r="I179" s="504"/>
      <c r="J179" s="504"/>
      <c r="K179" s="504"/>
      <c r="L179" s="504"/>
      <c r="M179" s="504"/>
      <c r="N179" s="504"/>
      <c r="O179" s="504"/>
      <c r="P179" s="504"/>
      <c r="Q179" s="504"/>
      <c r="R179" s="504"/>
      <c r="S179" s="504"/>
      <c r="T179" s="504"/>
      <c r="U179" s="504"/>
      <c r="V179" s="504"/>
      <c r="W179" s="504"/>
      <c r="X179" s="504"/>
      <c r="Y179" s="504"/>
      <c r="Z179" s="504"/>
      <c r="AA179" s="504"/>
      <c r="AB179" s="504"/>
      <c r="AC179" s="504"/>
      <c r="AD179" s="504"/>
      <c r="AE179" s="504"/>
      <c r="AF179" s="504"/>
      <c r="AG179" s="504"/>
      <c r="AH179" s="504"/>
      <c r="AI179" s="504"/>
      <c r="AJ179" s="504"/>
      <c r="AK179" s="504"/>
      <c r="AL179" s="504"/>
      <c r="AM179" s="504"/>
      <c r="AN179" s="504"/>
      <c r="AO179" s="504"/>
    </row>
    <row r="180" spans="2:41" ht="21">
      <c r="B180" s="504"/>
      <c r="C180" s="504"/>
      <c r="D180" s="504"/>
      <c r="E180" s="504"/>
      <c r="F180" s="549" t="s">
        <v>1159</v>
      </c>
      <c r="G180" s="526" t="s">
        <v>1052</v>
      </c>
      <c r="H180" s="526" t="s">
        <v>1052</v>
      </c>
      <c r="I180" s="526" t="s">
        <v>1052</v>
      </c>
      <c r="J180" s="526" t="s">
        <v>1052</v>
      </c>
      <c r="K180" s="526" t="s">
        <v>1052</v>
      </c>
      <c r="L180" s="526" t="s">
        <v>1052</v>
      </c>
      <c r="M180" s="526" t="s">
        <v>1052</v>
      </c>
      <c r="N180" s="527" t="s">
        <v>1052</v>
      </c>
      <c r="O180" s="504"/>
      <c r="P180" s="504"/>
      <c r="Q180" s="504"/>
      <c r="R180" s="504"/>
      <c r="S180" s="504"/>
      <c r="T180" s="504"/>
      <c r="U180" s="504"/>
      <c r="V180" s="504"/>
      <c r="W180" s="504"/>
      <c r="X180" s="504"/>
      <c r="Y180" s="504"/>
      <c r="Z180" s="504"/>
      <c r="AA180" s="504"/>
      <c r="AB180" s="504"/>
      <c r="AC180" s="504"/>
      <c r="AD180" s="504"/>
      <c r="AE180" s="504"/>
      <c r="AF180" s="504"/>
      <c r="AG180" s="504"/>
      <c r="AH180" s="504"/>
      <c r="AI180" s="504"/>
      <c r="AJ180" s="504"/>
      <c r="AK180" s="504"/>
      <c r="AL180" s="504"/>
      <c r="AM180" s="504"/>
      <c r="AN180" s="504"/>
      <c r="AO180" s="504"/>
    </row>
    <row r="181" spans="2:41" ht="21">
      <c r="B181" s="504"/>
      <c r="C181" s="504"/>
      <c r="D181" s="504"/>
      <c r="E181" s="504"/>
      <c r="F181" s="528" t="s">
        <v>1052</v>
      </c>
      <c r="G181" s="550">
        <v>1</v>
      </c>
      <c r="H181" s="504"/>
      <c r="I181" s="504"/>
      <c r="J181" s="504"/>
      <c r="K181" s="504"/>
      <c r="L181" s="504"/>
      <c r="M181" s="504"/>
      <c r="N181" s="529" t="s">
        <v>1052</v>
      </c>
      <c r="O181" s="504"/>
      <c r="P181" s="504"/>
      <c r="Q181" s="504"/>
      <c r="R181" s="504"/>
      <c r="S181" s="504"/>
      <c r="T181" s="504"/>
      <c r="U181" s="504"/>
      <c r="V181" s="504"/>
      <c r="W181" s="504"/>
      <c r="X181" s="504"/>
      <c r="Y181" s="504"/>
      <c r="Z181" s="504"/>
      <c r="AA181" s="504"/>
      <c r="AB181" s="504"/>
      <c r="AC181" s="504"/>
      <c r="AD181" s="504"/>
      <c r="AE181" s="504"/>
      <c r="AF181" s="504"/>
      <c r="AG181" s="504"/>
      <c r="AH181" s="504"/>
      <c r="AI181" s="504"/>
      <c r="AJ181" s="504"/>
      <c r="AK181" s="504"/>
      <c r="AL181" s="504"/>
      <c r="AM181" s="504"/>
      <c r="AN181" s="504"/>
      <c r="AO181" s="504"/>
    </row>
    <row r="182" spans="2:41">
      <c r="B182" s="504"/>
      <c r="C182" s="504"/>
      <c r="D182" s="504"/>
      <c r="E182" s="504"/>
      <c r="F182" s="528" t="s">
        <v>1052</v>
      </c>
      <c r="G182" s="504"/>
      <c r="H182" s="504"/>
      <c r="I182" s="504"/>
      <c r="J182" s="504"/>
      <c r="K182" s="504"/>
      <c r="L182" s="504"/>
      <c r="M182" s="504"/>
      <c r="N182" s="529" t="s">
        <v>1052</v>
      </c>
      <c r="O182" s="504"/>
      <c r="P182" s="504"/>
      <c r="Q182" s="504"/>
      <c r="R182" s="504"/>
      <c r="S182" s="504"/>
      <c r="T182" s="504"/>
      <c r="U182" s="504"/>
      <c r="V182" s="504"/>
      <c r="W182" s="504"/>
      <c r="X182" s="504"/>
      <c r="Y182" s="504"/>
      <c r="Z182" s="504"/>
      <c r="AA182" s="504"/>
      <c r="AB182" s="504"/>
      <c r="AC182" s="504"/>
      <c r="AD182" s="504"/>
      <c r="AE182" s="504"/>
      <c r="AF182" s="504"/>
      <c r="AG182" s="504"/>
      <c r="AH182" s="504"/>
      <c r="AI182" s="504"/>
      <c r="AJ182" s="504"/>
      <c r="AK182" s="504"/>
      <c r="AL182" s="504"/>
      <c r="AM182" s="504"/>
      <c r="AN182" s="504"/>
      <c r="AO182" s="504"/>
    </row>
    <row r="183" spans="2:41" ht="21">
      <c r="B183" s="504"/>
      <c r="C183" s="504"/>
      <c r="D183" s="504"/>
      <c r="E183" s="504"/>
      <c r="F183" s="550">
        <v>1</v>
      </c>
      <c r="G183" s="504"/>
      <c r="H183" s="504"/>
      <c r="I183" s="504"/>
      <c r="J183" s="504"/>
      <c r="K183" s="504"/>
      <c r="L183" s="504"/>
      <c r="M183" s="504"/>
      <c r="N183" s="529" t="s">
        <v>1052</v>
      </c>
      <c r="O183" s="504"/>
      <c r="P183" s="504"/>
      <c r="Q183" s="504"/>
      <c r="R183" s="504"/>
      <c r="S183" s="504"/>
      <c r="T183" s="504"/>
      <c r="U183" s="504"/>
      <c r="V183" s="504"/>
      <c r="W183" s="504"/>
      <c r="X183" s="504"/>
      <c r="Y183" s="504"/>
      <c r="Z183" s="504"/>
      <c r="AA183" s="504"/>
      <c r="AB183" s="504"/>
      <c r="AC183" s="504"/>
      <c r="AD183" s="504"/>
      <c r="AE183" s="504"/>
      <c r="AF183" s="504"/>
      <c r="AG183" s="504"/>
      <c r="AH183" s="504"/>
      <c r="AI183" s="504"/>
      <c r="AJ183" s="504"/>
      <c r="AK183" s="504"/>
      <c r="AL183" s="504"/>
      <c r="AM183" s="504"/>
      <c r="AN183" s="504"/>
      <c r="AO183" s="504"/>
    </row>
    <row r="184" spans="2:41" ht="21">
      <c r="B184" s="504"/>
      <c r="C184" s="504"/>
      <c r="D184" s="504"/>
      <c r="E184" s="504"/>
      <c r="F184" s="528" t="s">
        <v>1052</v>
      </c>
      <c r="G184" s="550">
        <v>1</v>
      </c>
      <c r="H184" s="551">
        <v>2</v>
      </c>
      <c r="I184" s="551">
        <v>3</v>
      </c>
      <c r="J184" s="551">
        <v>4</v>
      </c>
      <c r="K184" s="551">
        <v>5</v>
      </c>
      <c r="L184" s="504"/>
      <c r="M184" s="504"/>
      <c r="N184" s="529" t="s">
        <v>1052</v>
      </c>
      <c r="O184" s="504"/>
      <c r="P184" s="504"/>
      <c r="Q184" s="504"/>
      <c r="R184" s="504"/>
      <c r="S184" s="504"/>
      <c r="T184" s="504"/>
      <c r="U184" s="504"/>
      <c r="V184" s="504"/>
      <c r="W184" s="504"/>
      <c r="X184" s="504"/>
      <c r="Y184" s="504"/>
      <c r="Z184" s="504"/>
      <c r="AA184" s="504"/>
      <c r="AB184" s="504"/>
      <c r="AC184" s="504"/>
      <c r="AD184" s="504"/>
      <c r="AE184" s="504"/>
      <c r="AF184" s="504"/>
      <c r="AG184" s="504"/>
      <c r="AH184" s="504"/>
      <c r="AI184" s="504"/>
      <c r="AJ184" s="504"/>
      <c r="AK184" s="504"/>
      <c r="AL184" s="504"/>
      <c r="AM184" s="504"/>
      <c r="AN184" s="504"/>
      <c r="AO184" s="504"/>
    </row>
    <row r="185" spans="2:41" ht="21">
      <c r="B185" s="504"/>
      <c r="C185" s="504"/>
      <c r="D185" s="504"/>
      <c r="E185" s="504"/>
      <c r="F185" s="528" t="s">
        <v>1052</v>
      </c>
      <c r="G185" s="552">
        <v>2</v>
      </c>
      <c r="H185" s="541">
        <v>4</v>
      </c>
      <c r="I185" s="541">
        <v>6</v>
      </c>
      <c r="J185" s="541">
        <v>8</v>
      </c>
      <c r="K185" s="541">
        <v>10</v>
      </c>
      <c r="L185" s="504"/>
      <c r="M185" s="504"/>
      <c r="N185" s="529" t="s">
        <v>1052</v>
      </c>
      <c r="O185" s="504"/>
      <c r="P185" s="504"/>
      <c r="Q185" s="504"/>
      <c r="R185" s="504"/>
      <c r="S185" s="504"/>
      <c r="T185" s="504"/>
      <c r="U185" s="504"/>
      <c r="V185" s="504"/>
      <c r="W185" s="504"/>
      <c r="X185" s="504"/>
      <c r="Y185" s="504"/>
      <c r="Z185" s="504"/>
      <c r="AA185" s="504"/>
      <c r="AB185" s="504"/>
      <c r="AC185" s="504"/>
      <c r="AD185" s="504"/>
      <c r="AE185" s="504"/>
      <c r="AF185" s="504"/>
      <c r="AG185" s="504"/>
      <c r="AH185" s="504"/>
      <c r="AI185" s="504"/>
      <c r="AJ185" s="504"/>
      <c r="AK185" s="504"/>
      <c r="AL185" s="504"/>
      <c r="AM185" s="504"/>
      <c r="AN185" s="504"/>
      <c r="AO185" s="504"/>
    </row>
    <row r="186" spans="2:41" ht="21">
      <c r="B186" s="504"/>
      <c r="C186" s="504"/>
      <c r="D186" s="504"/>
      <c r="E186" s="504"/>
      <c r="F186" s="528" t="s">
        <v>1052</v>
      </c>
      <c r="G186" s="552">
        <v>3</v>
      </c>
      <c r="H186" s="541">
        <v>6</v>
      </c>
      <c r="I186" s="541">
        <v>9</v>
      </c>
      <c r="J186" s="541">
        <v>12</v>
      </c>
      <c r="K186" s="541">
        <v>15</v>
      </c>
      <c r="L186" s="504"/>
      <c r="M186" s="504"/>
      <c r="N186" s="529" t="s">
        <v>1052</v>
      </c>
      <c r="O186" s="504"/>
      <c r="P186" s="504"/>
      <c r="Q186" s="504"/>
      <c r="R186" s="504"/>
      <c r="S186" s="504"/>
      <c r="T186" s="504"/>
      <c r="U186" s="504"/>
      <c r="V186" s="504"/>
      <c r="W186" s="504"/>
      <c r="X186" s="504"/>
      <c r="Y186" s="504"/>
      <c r="Z186" s="504"/>
      <c r="AA186" s="504"/>
      <c r="AB186" s="504"/>
      <c r="AC186" s="504"/>
      <c r="AD186" s="504"/>
      <c r="AE186" s="504"/>
      <c r="AF186" s="504"/>
      <c r="AG186" s="504"/>
      <c r="AH186" s="504"/>
      <c r="AI186" s="504"/>
      <c r="AJ186" s="504"/>
      <c r="AK186" s="504"/>
      <c r="AL186" s="504"/>
      <c r="AM186" s="504"/>
      <c r="AN186" s="504"/>
      <c r="AO186" s="504"/>
    </row>
    <row r="187" spans="2:41" ht="21">
      <c r="B187" s="504"/>
      <c r="C187" s="504"/>
      <c r="D187" s="504"/>
      <c r="E187" s="504"/>
      <c r="F187" s="528" t="s">
        <v>1052</v>
      </c>
      <c r="G187" s="552">
        <v>4</v>
      </c>
      <c r="H187" s="541">
        <v>8</v>
      </c>
      <c r="I187" s="541">
        <v>12</v>
      </c>
      <c r="J187" s="541">
        <v>16</v>
      </c>
      <c r="K187" s="541">
        <v>20</v>
      </c>
      <c r="L187" s="504"/>
      <c r="M187" s="504"/>
      <c r="N187" s="529" t="s">
        <v>1052</v>
      </c>
      <c r="O187" s="504"/>
      <c r="P187" s="504"/>
      <c r="Q187" s="504"/>
      <c r="R187" s="504"/>
      <c r="S187" s="504"/>
      <c r="T187" s="504"/>
      <c r="U187" s="504"/>
      <c r="V187" s="504"/>
      <c r="W187" s="504"/>
      <c r="X187" s="504"/>
      <c r="Y187" s="504"/>
      <c r="Z187" s="504"/>
      <c r="AA187" s="504"/>
      <c r="AB187" s="504"/>
      <c r="AC187" s="504"/>
      <c r="AD187" s="504"/>
      <c r="AE187" s="504"/>
      <c r="AF187" s="504"/>
      <c r="AG187" s="504"/>
      <c r="AH187" s="504"/>
      <c r="AI187" s="504"/>
      <c r="AJ187" s="504"/>
      <c r="AK187" s="504"/>
      <c r="AL187" s="504"/>
      <c r="AM187" s="504"/>
      <c r="AN187" s="504"/>
      <c r="AO187" s="504"/>
    </row>
    <row r="188" spans="2:41" ht="21">
      <c r="B188" s="504"/>
      <c r="C188" s="504"/>
      <c r="D188" s="504"/>
      <c r="E188" s="504"/>
      <c r="F188" s="528" t="s">
        <v>1052</v>
      </c>
      <c r="G188" s="552">
        <v>5</v>
      </c>
      <c r="H188" s="541">
        <v>10</v>
      </c>
      <c r="I188" s="541">
        <v>15</v>
      </c>
      <c r="J188" s="541">
        <v>20</v>
      </c>
      <c r="K188" s="541">
        <v>25</v>
      </c>
      <c r="L188" s="504"/>
      <c r="M188" s="504"/>
      <c r="N188" s="529" t="s">
        <v>1052</v>
      </c>
      <c r="O188" s="504"/>
      <c r="P188" s="504"/>
      <c r="Q188" s="504"/>
      <c r="R188" s="504"/>
      <c r="S188" s="504"/>
      <c r="T188" s="504"/>
      <c r="U188" s="504"/>
      <c r="V188" s="504"/>
      <c r="W188" s="504"/>
      <c r="X188" s="504"/>
      <c r="Y188" s="504"/>
      <c r="Z188" s="504"/>
      <c r="AA188" s="504"/>
      <c r="AB188" s="504"/>
      <c r="AC188" s="504"/>
      <c r="AD188" s="504"/>
      <c r="AE188" s="504"/>
      <c r="AF188" s="504"/>
      <c r="AG188" s="504"/>
      <c r="AH188" s="504"/>
      <c r="AI188" s="504"/>
      <c r="AJ188" s="504"/>
      <c r="AK188" s="504"/>
      <c r="AL188" s="504"/>
      <c r="AM188" s="504"/>
      <c r="AN188" s="504"/>
      <c r="AO188" s="504"/>
    </row>
    <row r="189" spans="2:41">
      <c r="B189" s="504"/>
      <c r="C189" s="504"/>
      <c r="D189" s="504"/>
      <c r="E189" s="504"/>
      <c r="F189" s="528" t="s">
        <v>1052</v>
      </c>
      <c r="G189" s="504"/>
      <c r="H189" s="504"/>
      <c r="I189" s="504"/>
      <c r="J189" s="504"/>
      <c r="K189" s="504"/>
      <c r="L189" s="504"/>
      <c r="M189" s="504"/>
      <c r="N189" s="529" t="s">
        <v>1052</v>
      </c>
      <c r="O189" s="504"/>
      <c r="P189" s="504"/>
      <c r="Q189" s="504"/>
      <c r="R189" s="504"/>
      <c r="S189" s="504"/>
      <c r="T189" s="504"/>
      <c r="U189" s="504"/>
      <c r="V189" s="504"/>
      <c r="W189" s="504"/>
      <c r="X189" s="504"/>
      <c r="Y189" s="504"/>
      <c r="Z189" s="504"/>
      <c r="AA189" s="504"/>
      <c r="AB189" s="504"/>
      <c r="AC189" s="504"/>
      <c r="AD189" s="504"/>
      <c r="AE189" s="504"/>
      <c r="AF189" s="504"/>
      <c r="AG189" s="504"/>
      <c r="AH189" s="504"/>
      <c r="AI189" s="504"/>
      <c r="AJ189" s="504"/>
      <c r="AK189" s="504"/>
      <c r="AL189" s="504"/>
      <c r="AM189" s="504"/>
      <c r="AN189" s="504"/>
      <c r="AO189" s="504"/>
    </row>
    <row r="190" spans="2:41">
      <c r="B190" s="504"/>
      <c r="C190" s="504"/>
      <c r="D190" s="504"/>
      <c r="E190" s="504"/>
      <c r="F190" s="528" t="s">
        <v>1052</v>
      </c>
      <c r="G190" s="504"/>
      <c r="H190" s="504"/>
      <c r="I190" s="504"/>
      <c r="J190" s="504"/>
      <c r="K190" s="504"/>
      <c r="L190" s="504"/>
      <c r="M190" s="504"/>
      <c r="N190" s="529" t="s">
        <v>1052</v>
      </c>
      <c r="O190" s="504"/>
      <c r="P190" s="504"/>
      <c r="Q190" s="504"/>
      <c r="R190" s="504"/>
      <c r="S190" s="504"/>
      <c r="T190" s="504"/>
      <c r="U190" s="504"/>
      <c r="V190" s="504"/>
      <c r="W190" s="504"/>
      <c r="X190" s="504"/>
      <c r="Y190" s="504"/>
      <c r="Z190" s="504"/>
      <c r="AA190" s="504"/>
      <c r="AB190" s="504"/>
      <c r="AC190" s="504"/>
      <c r="AD190" s="504"/>
      <c r="AE190" s="504"/>
      <c r="AF190" s="504"/>
      <c r="AG190" s="504"/>
      <c r="AH190" s="504"/>
      <c r="AI190" s="504"/>
      <c r="AJ190" s="504"/>
      <c r="AK190" s="504"/>
      <c r="AL190" s="504"/>
      <c r="AM190" s="504"/>
      <c r="AN190" s="504"/>
      <c r="AO190" s="504"/>
    </row>
    <row r="191" spans="2:41">
      <c r="B191" s="504"/>
      <c r="C191" s="504"/>
      <c r="D191" s="504"/>
      <c r="E191" s="504"/>
      <c r="F191" s="530" t="s">
        <v>1052</v>
      </c>
      <c r="G191" s="531" t="s">
        <v>1052</v>
      </c>
      <c r="H191" s="531" t="s">
        <v>1052</v>
      </c>
      <c r="I191" s="531" t="s">
        <v>1052</v>
      </c>
      <c r="J191" s="531" t="s">
        <v>1052</v>
      </c>
      <c r="K191" s="531" t="s">
        <v>1052</v>
      </c>
      <c r="L191" s="531" t="s">
        <v>1052</v>
      </c>
      <c r="M191" s="531" t="s">
        <v>1052</v>
      </c>
      <c r="N191" s="532" t="s">
        <v>1052</v>
      </c>
      <c r="O191" s="504"/>
      <c r="P191" s="504"/>
      <c r="Q191" s="504"/>
      <c r="R191" s="504"/>
      <c r="S191" s="504"/>
      <c r="T191" s="504"/>
      <c r="U191" s="504"/>
      <c r="V191" s="504"/>
      <c r="W191" s="504"/>
      <c r="X191" s="504"/>
      <c r="Y191" s="504"/>
      <c r="Z191" s="504"/>
      <c r="AA191" s="504"/>
      <c r="AB191" s="504"/>
      <c r="AC191" s="504"/>
      <c r="AD191" s="504"/>
      <c r="AE191" s="504"/>
      <c r="AF191" s="504"/>
      <c r="AG191" s="504"/>
      <c r="AH191" s="504"/>
      <c r="AI191" s="504"/>
      <c r="AJ191" s="504"/>
      <c r="AK191" s="504"/>
      <c r="AL191" s="504"/>
      <c r="AM191" s="504"/>
      <c r="AN191" s="504"/>
      <c r="AO191" s="504"/>
    </row>
    <row r="192" spans="2:41">
      <c r="B192" s="504"/>
      <c r="C192" s="504"/>
      <c r="D192" s="504"/>
      <c r="E192" s="504"/>
      <c r="F192" s="528" t="s">
        <v>1052</v>
      </c>
      <c r="G192" s="504" t="s">
        <v>1052</v>
      </c>
      <c r="H192" s="504" t="s">
        <v>1052</v>
      </c>
      <c r="I192" s="504" t="s">
        <v>1052</v>
      </c>
      <c r="J192" s="529" t="s">
        <v>1052</v>
      </c>
      <c r="K192" s="504"/>
      <c r="L192" s="504"/>
      <c r="M192" s="504"/>
      <c r="N192" s="504"/>
      <c r="O192" s="504"/>
      <c r="P192" s="504"/>
      <c r="Q192" s="504"/>
      <c r="R192" s="504"/>
      <c r="S192" s="504"/>
      <c r="T192" s="504"/>
      <c r="U192" s="504"/>
      <c r="V192" s="504"/>
      <c r="W192" s="504"/>
      <c r="X192" s="504"/>
      <c r="Y192" s="504"/>
      <c r="Z192" s="504"/>
      <c r="AA192" s="504"/>
      <c r="AB192" s="504"/>
      <c r="AC192" s="504"/>
      <c r="AD192" s="504"/>
      <c r="AE192" s="504"/>
      <c r="AF192" s="504"/>
      <c r="AG192" s="504"/>
      <c r="AH192" s="504"/>
      <c r="AI192" s="504"/>
      <c r="AJ192" s="504"/>
      <c r="AK192" s="504"/>
      <c r="AL192" s="504"/>
      <c r="AM192" s="504"/>
      <c r="AN192" s="504"/>
      <c r="AO192" s="504"/>
    </row>
    <row r="193" spans="2:41">
      <c r="B193" s="504"/>
      <c r="C193" s="504"/>
      <c r="D193" s="504"/>
      <c r="E193" s="504"/>
      <c r="F193" s="528" t="s">
        <v>1052</v>
      </c>
      <c r="G193" s="504"/>
      <c r="H193" s="504"/>
      <c r="I193" s="504"/>
      <c r="J193" s="529" t="s">
        <v>1052</v>
      </c>
      <c r="K193" s="504"/>
      <c r="L193" s="504"/>
      <c r="M193" s="504"/>
      <c r="N193" s="504"/>
      <c r="O193" s="504"/>
      <c r="P193" s="504"/>
      <c r="Q193" s="504"/>
      <c r="R193" s="504"/>
      <c r="S193" s="504"/>
      <c r="T193" s="504"/>
      <c r="U193" s="504"/>
      <c r="V193" s="504"/>
      <c r="W193" s="504"/>
      <c r="X193" s="504"/>
      <c r="Y193" s="504"/>
      <c r="Z193" s="504"/>
      <c r="AA193" s="504"/>
      <c r="AB193" s="504"/>
      <c r="AC193" s="504"/>
      <c r="AD193" s="504"/>
      <c r="AE193" s="504"/>
      <c r="AF193" s="504"/>
      <c r="AG193" s="504"/>
      <c r="AH193" s="504"/>
      <c r="AI193" s="504"/>
      <c r="AJ193" s="504"/>
      <c r="AK193" s="504"/>
      <c r="AL193" s="504"/>
      <c r="AM193" s="504"/>
      <c r="AN193" s="504"/>
      <c r="AO193" s="504"/>
    </row>
    <row r="194" spans="2:41" ht="21">
      <c r="B194" s="504"/>
      <c r="C194" s="504"/>
      <c r="D194" s="504"/>
      <c r="E194" s="504"/>
      <c r="F194" s="550">
        <v>2</v>
      </c>
      <c r="G194" s="504"/>
      <c r="H194" s="504"/>
      <c r="I194" s="504"/>
      <c r="J194" s="529" t="s">
        <v>1052</v>
      </c>
      <c r="K194" s="504"/>
      <c r="L194" s="504"/>
      <c r="M194" s="504"/>
      <c r="N194" s="504"/>
      <c r="O194" s="504"/>
      <c r="P194" s="504"/>
      <c r="Q194" s="504"/>
      <c r="R194" s="504"/>
      <c r="S194" s="504"/>
      <c r="T194" s="504"/>
      <c r="U194" s="504"/>
      <c r="V194" s="504"/>
      <c r="W194" s="504"/>
      <c r="X194" s="504"/>
      <c r="Y194" s="504"/>
      <c r="Z194" s="504"/>
      <c r="AA194" s="504"/>
      <c r="AB194" s="504"/>
      <c r="AC194" s="504"/>
      <c r="AD194" s="504"/>
      <c r="AE194" s="504"/>
      <c r="AF194" s="504"/>
      <c r="AG194" s="504"/>
      <c r="AH194" s="504"/>
      <c r="AI194" s="504"/>
      <c r="AJ194" s="504"/>
      <c r="AK194" s="504"/>
      <c r="AL194" s="504"/>
      <c r="AM194" s="504"/>
      <c r="AN194" s="504"/>
      <c r="AO194" s="504"/>
    </row>
    <row r="195" spans="2:41">
      <c r="B195" s="504"/>
      <c r="C195" s="504"/>
      <c r="D195" s="504"/>
      <c r="E195" s="504"/>
      <c r="F195" s="528" t="s">
        <v>1052</v>
      </c>
      <c r="G195" s="504"/>
      <c r="H195" s="504"/>
      <c r="I195" s="504"/>
      <c r="J195" s="529" t="s">
        <v>1052</v>
      </c>
      <c r="K195" s="504"/>
      <c r="L195" s="504"/>
      <c r="M195" s="504"/>
      <c r="N195" s="504"/>
      <c r="O195" s="504"/>
      <c r="P195" s="504"/>
      <c r="Q195" s="504"/>
      <c r="R195" s="504"/>
      <c r="S195" s="504"/>
      <c r="T195" s="504"/>
      <c r="U195" s="504"/>
      <c r="V195" s="504"/>
      <c r="W195" s="504"/>
      <c r="X195" s="504"/>
      <c r="Y195" s="504"/>
      <c r="Z195" s="504"/>
      <c r="AA195" s="504"/>
      <c r="AB195" s="504"/>
      <c r="AC195" s="504"/>
      <c r="AD195" s="504"/>
      <c r="AE195" s="504"/>
      <c r="AF195" s="504"/>
      <c r="AG195" s="504"/>
      <c r="AH195" s="504"/>
      <c r="AI195" s="504"/>
      <c r="AJ195" s="504"/>
      <c r="AK195" s="504"/>
      <c r="AL195" s="504"/>
      <c r="AM195" s="504"/>
      <c r="AN195" s="504"/>
      <c r="AO195" s="504"/>
    </row>
    <row r="196" spans="2:41" ht="21">
      <c r="B196" s="504"/>
      <c r="C196" s="504"/>
      <c r="D196" s="504"/>
      <c r="E196" s="504"/>
      <c r="F196" s="550">
        <v>4</v>
      </c>
      <c r="G196" s="504"/>
      <c r="H196" s="504"/>
      <c r="I196" s="504"/>
      <c r="J196" s="529" t="s">
        <v>1052</v>
      </c>
      <c r="K196" s="504"/>
      <c r="L196" s="504"/>
      <c r="M196" s="504"/>
      <c r="N196" s="504"/>
      <c r="O196" s="504"/>
      <c r="P196" s="504"/>
      <c r="Q196" s="504"/>
      <c r="R196" s="504"/>
      <c r="S196" s="504"/>
      <c r="T196" s="504"/>
      <c r="U196" s="504"/>
      <c r="V196" s="504"/>
      <c r="W196" s="504"/>
      <c r="X196" s="504"/>
      <c r="Y196" s="504"/>
      <c r="Z196" s="504"/>
      <c r="AA196" s="504"/>
      <c r="AB196" s="504"/>
      <c r="AC196" s="504"/>
      <c r="AD196" s="504"/>
      <c r="AE196" s="504"/>
      <c r="AF196" s="504"/>
      <c r="AG196" s="504"/>
      <c r="AH196" s="504"/>
      <c r="AI196" s="504"/>
      <c r="AJ196" s="504"/>
      <c r="AK196" s="504"/>
      <c r="AL196" s="504"/>
      <c r="AM196" s="504"/>
      <c r="AN196" s="504"/>
      <c r="AO196" s="504"/>
    </row>
    <row r="197" spans="2:41" ht="21">
      <c r="B197" s="504"/>
      <c r="C197" s="504"/>
      <c r="D197" s="504"/>
      <c r="E197" s="504"/>
      <c r="F197" s="528" t="s">
        <v>1052</v>
      </c>
      <c r="G197" s="550">
        <v>8</v>
      </c>
      <c r="H197" s="551">
        <v>10</v>
      </c>
      <c r="I197" s="551">
        <v>12</v>
      </c>
      <c r="J197" s="529" t="s">
        <v>1052</v>
      </c>
      <c r="K197" s="504"/>
      <c r="L197" s="504"/>
      <c r="M197" s="504"/>
      <c r="N197" s="504"/>
      <c r="O197" s="504"/>
      <c r="P197" s="504"/>
      <c r="Q197" s="504"/>
      <c r="R197" s="504"/>
      <c r="S197" s="504"/>
      <c r="T197" s="504"/>
      <c r="U197" s="504"/>
      <c r="V197" s="504"/>
      <c r="W197" s="504"/>
      <c r="X197" s="504"/>
      <c r="Y197" s="504"/>
      <c r="Z197" s="504"/>
      <c r="AA197" s="504"/>
      <c r="AB197" s="504"/>
      <c r="AC197" s="504"/>
      <c r="AD197" s="504"/>
      <c r="AE197" s="504"/>
      <c r="AF197" s="504"/>
      <c r="AG197" s="504"/>
      <c r="AH197" s="504"/>
      <c r="AI197" s="504"/>
      <c r="AJ197" s="504"/>
      <c r="AK197" s="504"/>
      <c r="AL197" s="504"/>
      <c r="AM197" s="504"/>
      <c r="AN197" s="504"/>
      <c r="AO197" s="504"/>
    </row>
    <row r="198" spans="2:41" ht="21">
      <c r="B198" s="504"/>
      <c r="C198" s="504"/>
      <c r="D198" s="504"/>
      <c r="E198" s="504"/>
      <c r="F198" s="528" t="s">
        <v>1052</v>
      </c>
      <c r="G198" s="552">
        <v>14</v>
      </c>
      <c r="H198" s="541">
        <v>140</v>
      </c>
      <c r="I198" s="541">
        <v>168</v>
      </c>
      <c r="J198" s="529" t="s">
        <v>1052</v>
      </c>
      <c r="K198" s="504"/>
      <c r="L198" s="504"/>
      <c r="M198" s="504"/>
      <c r="N198" s="504"/>
      <c r="O198" s="504"/>
      <c r="P198" s="504"/>
      <c r="Q198" s="504"/>
      <c r="R198" s="504"/>
      <c r="S198" s="504"/>
      <c r="T198" s="504"/>
      <c r="U198" s="504"/>
      <c r="V198" s="504"/>
      <c r="W198" s="504"/>
      <c r="X198" s="504"/>
      <c r="Y198" s="504"/>
      <c r="Z198" s="504"/>
      <c r="AA198" s="504"/>
      <c r="AB198" s="504"/>
      <c r="AC198" s="504"/>
      <c r="AD198" s="504"/>
      <c r="AE198" s="504"/>
      <c r="AF198" s="504"/>
      <c r="AG198" s="504"/>
      <c r="AH198" s="504"/>
      <c r="AI198" s="504"/>
      <c r="AJ198" s="504"/>
      <c r="AK198" s="504"/>
      <c r="AL198" s="504"/>
      <c r="AM198" s="504"/>
      <c r="AN198" s="504"/>
      <c r="AO198" s="504"/>
    </row>
    <row r="199" spans="2:41" ht="21">
      <c r="B199" s="504"/>
      <c r="C199" s="504"/>
      <c r="D199" s="504"/>
      <c r="E199" s="504"/>
      <c r="F199" s="528" t="s">
        <v>1052</v>
      </c>
      <c r="G199" s="552">
        <v>20</v>
      </c>
      <c r="H199" s="541">
        <v>200</v>
      </c>
      <c r="I199" s="541">
        <v>240</v>
      </c>
      <c r="J199" s="529" t="s">
        <v>1052</v>
      </c>
      <c r="K199" s="504"/>
      <c r="L199" s="504"/>
      <c r="M199" s="504"/>
      <c r="N199" s="504"/>
      <c r="O199" s="504"/>
      <c r="P199" s="504"/>
      <c r="Q199" s="504"/>
      <c r="R199" s="504"/>
      <c r="S199" s="504"/>
      <c r="T199" s="504"/>
      <c r="U199" s="504"/>
      <c r="V199" s="504"/>
      <c r="W199" s="504"/>
      <c r="X199" s="504"/>
      <c r="Y199" s="504"/>
      <c r="Z199" s="504"/>
      <c r="AA199" s="504"/>
      <c r="AB199" s="504"/>
      <c r="AC199" s="504"/>
      <c r="AD199" s="504"/>
      <c r="AE199" s="504"/>
      <c r="AF199" s="504"/>
      <c r="AG199" s="504"/>
      <c r="AH199" s="504"/>
      <c r="AI199" s="504"/>
      <c r="AJ199" s="504"/>
      <c r="AK199" s="504"/>
      <c r="AL199" s="504"/>
      <c r="AM199" s="504"/>
      <c r="AN199" s="504"/>
      <c r="AO199" s="504"/>
    </row>
    <row r="200" spans="2:41">
      <c r="B200" s="504"/>
      <c r="C200" s="504"/>
      <c r="D200" s="504"/>
      <c r="E200" s="504"/>
      <c r="F200" s="530" t="s">
        <v>1052</v>
      </c>
      <c r="G200" s="531" t="s">
        <v>1052</v>
      </c>
      <c r="H200" s="531" t="s">
        <v>1052</v>
      </c>
      <c r="I200" s="531" t="s">
        <v>1052</v>
      </c>
      <c r="J200" s="532" t="s">
        <v>1052</v>
      </c>
      <c r="K200" s="504"/>
      <c r="L200" s="504"/>
      <c r="M200" s="504"/>
      <c r="N200" s="504"/>
      <c r="O200" s="504"/>
      <c r="P200" s="504"/>
      <c r="Q200" s="504"/>
      <c r="R200" s="504"/>
      <c r="S200" s="504"/>
      <c r="T200" s="504"/>
      <c r="U200" s="504"/>
      <c r="V200" s="504"/>
      <c r="W200" s="504"/>
      <c r="X200" s="504"/>
      <c r="Y200" s="504"/>
      <c r="Z200" s="504"/>
      <c r="AA200" s="504"/>
      <c r="AB200" s="504"/>
      <c r="AC200" s="504"/>
      <c r="AD200" s="504"/>
      <c r="AE200" s="504"/>
      <c r="AF200" s="504"/>
      <c r="AG200" s="504"/>
      <c r="AH200" s="504"/>
      <c r="AI200" s="504"/>
      <c r="AJ200" s="504"/>
      <c r="AK200" s="504"/>
      <c r="AL200" s="504"/>
      <c r="AM200" s="504"/>
      <c r="AN200" s="504"/>
      <c r="AO200" s="504"/>
    </row>
    <row r="201" spans="2:41" ht="21">
      <c r="B201" s="1181" t="s">
        <v>1160</v>
      </c>
      <c r="C201" s="1182"/>
      <c r="E201" s="504"/>
      <c r="F201" s="504"/>
      <c r="G201" s="504"/>
      <c r="H201" s="504"/>
      <c r="I201" s="504"/>
      <c r="J201" s="504"/>
      <c r="K201" s="504"/>
      <c r="L201" s="504"/>
      <c r="M201" s="504"/>
      <c r="N201" s="504"/>
      <c r="O201" s="504"/>
      <c r="P201" s="504"/>
      <c r="Q201" s="504"/>
      <c r="R201" s="504"/>
      <c r="S201" s="504"/>
      <c r="T201" s="504"/>
      <c r="U201" s="504"/>
      <c r="V201" s="504"/>
      <c r="W201" s="504"/>
      <c r="X201" s="504"/>
      <c r="Y201" s="504"/>
      <c r="Z201" s="504"/>
      <c r="AA201" s="504"/>
      <c r="AB201" s="504"/>
      <c r="AC201" s="504"/>
      <c r="AD201" s="504"/>
      <c r="AE201" s="504"/>
      <c r="AF201" s="504"/>
      <c r="AG201" s="504"/>
      <c r="AH201" s="504"/>
      <c r="AI201" s="504"/>
      <c r="AJ201" s="504"/>
      <c r="AK201" s="504"/>
      <c r="AL201" s="504"/>
      <c r="AM201" s="504"/>
      <c r="AN201" s="504"/>
      <c r="AO201" s="504"/>
    </row>
    <row r="202" spans="2:41">
      <c r="B202" s="504"/>
      <c r="C202" s="504"/>
      <c r="E202" s="504"/>
      <c r="F202" s="504"/>
      <c r="G202" s="504"/>
      <c r="H202" s="504"/>
      <c r="I202" s="504"/>
      <c r="J202" s="504"/>
      <c r="K202" s="504"/>
      <c r="L202" s="504"/>
      <c r="M202" s="504"/>
      <c r="N202" s="504"/>
      <c r="O202" s="504"/>
      <c r="P202" s="504"/>
      <c r="Q202" s="504"/>
      <c r="R202" s="504"/>
      <c r="S202" s="504"/>
      <c r="T202" s="504"/>
      <c r="U202" s="504"/>
      <c r="V202" s="504"/>
      <c r="W202" s="504"/>
      <c r="X202" s="504"/>
      <c r="Y202" s="504"/>
      <c r="Z202" s="504"/>
      <c r="AA202" s="504"/>
      <c r="AB202" s="504"/>
      <c r="AC202" s="504"/>
      <c r="AD202" s="504"/>
      <c r="AE202" s="504"/>
      <c r="AF202" s="504"/>
      <c r="AG202" s="504"/>
      <c r="AH202" s="504"/>
      <c r="AI202" s="504"/>
      <c r="AJ202" s="504"/>
      <c r="AK202" s="504"/>
      <c r="AL202" s="504"/>
      <c r="AM202" s="504"/>
      <c r="AN202" s="504"/>
      <c r="AO202" s="504"/>
    </row>
    <row r="203" spans="2:41" ht="23.25">
      <c r="B203" s="559" t="s">
        <v>256</v>
      </c>
      <c r="C203" s="554" t="s">
        <v>301</v>
      </c>
      <c r="E203" s="504"/>
      <c r="F203" s="504"/>
      <c r="G203" s="504"/>
      <c r="H203" s="504"/>
      <c r="I203" s="504"/>
      <c r="J203" s="504"/>
      <c r="K203" s="504"/>
      <c r="L203" s="504"/>
      <c r="M203" s="504"/>
      <c r="N203" s="504"/>
      <c r="O203" s="504"/>
      <c r="P203" s="504"/>
      <c r="Q203" s="504"/>
      <c r="R203" s="504"/>
      <c r="S203" s="504"/>
      <c r="T203" s="504"/>
      <c r="U203" s="504"/>
      <c r="V203" s="504"/>
      <c r="W203" s="504"/>
      <c r="X203" s="504"/>
      <c r="Y203" s="504"/>
      <c r="Z203" s="504"/>
      <c r="AA203" s="504"/>
      <c r="AB203" s="504"/>
      <c r="AC203" s="504"/>
      <c r="AD203" s="504"/>
      <c r="AE203" s="504"/>
      <c r="AF203" s="504"/>
      <c r="AG203" s="504"/>
      <c r="AH203" s="504"/>
      <c r="AI203" s="504"/>
      <c r="AJ203" s="504"/>
      <c r="AK203" s="504"/>
      <c r="AL203" s="504"/>
      <c r="AM203" s="504"/>
      <c r="AN203" s="504"/>
      <c r="AO203" s="504"/>
    </row>
    <row r="204" spans="2:41" ht="21">
      <c r="B204" s="955" t="s">
        <v>278</v>
      </c>
      <c r="C204" s="541" t="s">
        <v>380</v>
      </c>
      <c r="E204" s="504"/>
      <c r="F204" s="504"/>
      <c r="G204" s="504"/>
      <c r="H204" s="504"/>
      <c r="I204" s="504"/>
      <c r="J204" s="504"/>
      <c r="K204" s="504"/>
      <c r="L204" s="504"/>
      <c r="M204" s="504"/>
      <c r="N204" s="504"/>
      <c r="O204" s="504"/>
      <c r="P204" s="504"/>
      <c r="Q204" s="504"/>
      <c r="R204" s="504"/>
      <c r="S204" s="504"/>
      <c r="T204" s="504"/>
      <c r="U204" s="504"/>
      <c r="V204" s="504"/>
      <c r="W204" s="504"/>
      <c r="X204" s="504"/>
      <c r="Y204" s="504"/>
      <c r="Z204" s="504"/>
      <c r="AA204" s="504"/>
      <c r="AB204" s="504"/>
      <c r="AC204" s="504"/>
      <c r="AD204" s="504"/>
      <c r="AE204" s="504"/>
      <c r="AF204" s="504"/>
      <c r="AG204" s="504"/>
      <c r="AH204" s="504"/>
      <c r="AI204" s="504"/>
      <c r="AJ204" s="504"/>
      <c r="AK204" s="504"/>
      <c r="AL204" s="504"/>
      <c r="AM204" s="504"/>
      <c r="AN204" s="504"/>
      <c r="AO204" s="504"/>
    </row>
    <row r="205" spans="2:41" ht="21" outlineLevel="2">
      <c r="B205" s="955" t="s">
        <v>279</v>
      </c>
      <c r="C205" s="541" t="s">
        <v>381</v>
      </c>
      <c r="E205" s="504"/>
      <c r="F205" s="504"/>
      <c r="G205" s="504"/>
      <c r="H205" s="504"/>
      <c r="I205" s="504"/>
      <c r="J205" s="504"/>
      <c r="K205" s="504"/>
      <c r="L205" s="504"/>
      <c r="M205" s="504"/>
      <c r="N205" s="504"/>
      <c r="O205" s="504"/>
      <c r="P205" s="504"/>
      <c r="Q205" s="504"/>
      <c r="R205" s="504"/>
      <c r="S205" s="504"/>
      <c r="T205" s="504"/>
      <c r="U205" s="504"/>
      <c r="V205" s="504"/>
      <c r="W205" s="504"/>
      <c r="X205" s="504"/>
      <c r="Y205" s="504"/>
      <c r="Z205" s="504"/>
      <c r="AA205" s="504"/>
      <c r="AB205" s="504"/>
      <c r="AC205" s="504"/>
      <c r="AD205" s="504"/>
      <c r="AE205" s="504"/>
      <c r="AF205" s="504"/>
      <c r="AG205" s="504"/>
      <c r="AH205" s="504"/>
      <c r="AI205" s="504"/>
      <c r="AJ205" s="504"/>
      <c r="AK205" s="504"/>
      <c r="AL205" s="504"/>
      <c r="AM205" s="504"/>
      <c r="AN205" s="504"/>
      <c r="AO205" s="504"/>
    </row>
    <row r="206" spans="2:41" ht="21" outlineLevel="2">
      <c r="B206" s="560" t="s">
        <v>283</v>
      </c>
      <c r="C206" s="541" t="s">
        <v>382</v>
      </c>
      <c r="E206" s="504"/>
      <c r="F206" s="504"/>
      <c r="G206" s="504"/>
      <c r="H206" s="504"/>
      <c r="I206" s="504"/>
      <c r="J206" s="504"/>
      <c r="K206" s="504"/>
      <c r="L206" s="504"/>
      <c r="M206" s="504"/>
      <c r="N206" s="504"/>
      <c r="O206" s="504"/>
      <c r="P206" s="504"/>
      <c r="Q206" s="504"/>
      <c r="R206" s="504"/>
      <c r="S206" s="504"/>
      <c r="T206" s="504"/>
      <c r="U206" s="504"/>
      <c r="V206" s="504"/>
      <c r="W206" s="504"/>
      <c r="X206" s="504"/>
      <c r="Y206" s="504"/>
      <c r="Z206" s="504"/>
      <c r="AA206" s="504"/>
      <c r="AB206" s="504"/>
      <c r="AC206" s="504"/>
      <c r="AD206" s="504"/>
      <c r="AE206" s="504"/>
      <c r="AF206" s="504"/>
      <c r="AG206" s="504"/>
      <c r="AH206" s="504"/>
      <c r="AI206" s="504"/>
      <c r="AJ206" s="504"/>
      <c r="AK206" s="504"/>
      <c r="AL206" s="504"/>
      <c r="AM206" s="504"/>
      <c r="AN206" s="504"/>
      <c r="AO206" s="504"/>
    </row>
    <row r="207" spans="2:41" ht="21" outlineLevel="2">
      <c r="B207" s="955" t="s">
        <v>281</v>
      </c>
      <c r="C207" s="541" t="s">
        <v>383</v>
      </c>
      <c r="E207" s="504"/>
      <c r="F207" s="504"/>
      <c r="G207" s="504"/>
      <c r="H207" s="504"/>
      <c r="I207" s="504"/>
      <c r="J207" s="504"/>
      <c r="K207" s="504"/>
      <c r="L207" s="504"/>
      <c r="M207" s="504"/>
      <c r="N207" s="504"/>
      <c r="O207" s="504"/>
      <c r="P207" s="504"/>
      <c r="Q207" s="504"/>
      <c r="R207" s="504"/>
      <c r="S207" s="504"/>
      <c r="T207" s="504"/>
      <c r="U207" s="504"/>
      <c r="V207" s="504"/>
      <c r="W207" s="504"/>
      <c r="X207" s="504"/>
      <c r="Y207" s="504"/>
      <c r="Z207" s="504"/>
      <c r="AA207" s="504"/>
      <c r="AB207" s="504"/>
      <c r="AC207" s="504"/>
      <c r="AD207" s="504"/>
      <c r="AE207" s="504"/>
      <c r="AF207" s="504"/>
      <c r="AG207" s="504"/>
      <c r="AH207" s="504"/>
      <c r="AI207" s="504"/>
      <c r="AJ207" s="504"/>
      <c r="AK207" s="504"/>
      <c r="AL207" s="504"/>
      <c r="AM207" s="504"/>
      <c r="AN207" s="504"/>
      <c r="AO207" s="504"/>
    </row>
    <row r="208" spans="2:41" ht="21" outlineLevel="2">
      <c r="B208" s="955" t="s">
        <v>282</v>
      </c>
      <c r="C208" s="541" t="s">
        <v>384</v>
      </c>
      <c r="E208" s="504"/>
      <c r="F208" s="504"/>
      <c r="G208" s="504"/>
      <c r="H208" s="504"/>
      <c r="I208" s="504"/>
      <c r="J208" s="504"/>
      <c r="K208" s="504"/>
      <c r="L208" s="504"/>
      <c r="M208" s="504"/>
      <c r="N208" s="504"/>
      <c r="O208" s="504"/>
      <c r="P208" s="504"/>
      <c r="Q208" s="504"/>
      <c r="R208" s="504"/>
      <c r="S208" s="504"/>
      <c r="T208" s="504"/>
      <c r="U208" s="504"/>
      <c r="V208" s="504"/>
      <c r="W208" s="504"/>
      <c r="X208" s="504"/>
      <c r="Y208" s="504"/>
      <c r="Z208" s="504"/>
      <c r="AA208" s="504"/>
      <c r="AB208" s="504"/>
      <c r="AC208" s="504"/>
      <c r="AD208" s="504"/>
      <c r="AE208" s="504"/>
      <c r="AF208" s="504"/>
      <c r="AG208" s="504"/>
      <c r="AH208" s="504"/>
      <c r="AI208" s="504"/>
      <c r="AJ208" s="504"/>
      <c r="AK208" s="504"/>
      <c r="AL208" s="504"/>
      <c r="AM208" s="504"/>
      <c r="AN208" s="504"/>
      <c r="AO208" s="504"/>
    </row>
    <row r="209" spans="2:41" ht="21" outlineLevel="2">
      <c r="B209" s="560" t="s">
        <v>283</v>
      </c>
      <c r="C209" s="541" t="s">
        <v>385</v>
      </c>
      <c r="E209" s="504"/>
      <c r="F209" s="504"/>
      <c r="G209" s="504"/>
      <c r="H209" s="504"/>
      <c r="I209" s="504"/>
      <c r="J209" s="504"/>
      <c r="K209" s="504"/>
      <c r="L209" s="504"/>
      <c r="M209" s="504"/>
      <c r="N209" s="504"/>
      <c r="O209" s="504"/>
      <c r="P209" s="504"/>
      <c r="Q209" s="504"/>
      <c r="R209" s="504"/>
      <c r="S209" s="504"/>
      <c r="T209" s="504"/>
      <c r="U209" s="504"/>
      <c r="V209" s="504"/>
      <c r="W209" s="504"/>
      <c r="X209" s="504"/>
      <c r="Y209" s="504"/>
      <c r="Z209" s="504"/>
      <c r="AA209" s="504"/>
      <c r="AB209" s="504"/>
      <c r="AC209" s="504"/>
      <c r="AD209" s="504"/>
      <c r="AE209" s="504"/>
      <c r="AF209" s="504"/>
      <c r="AG209" s="504"/>
      <c r="AH209" s="504"/>
      <c r="AI209" s="504"/>
      <c r="AJ209" s="504"/>
      <c r="AK209" s="504"/>
      <c r="AL209" s="504"/>
      <c r="AM209" s="504"/>
      <c r="AN209" s="504"/>
      <c r="AO209" s="504"/>
    </row>
    <row r="210" spans="2:41" ht="21">
      <c r="B210" s="955" t="s">
        <v>284</v>
      </c>
      <c r="C210" s="541" t="s">
        <v>386</v>
      </c>
      <c r="E210" s="504"/>
      <c r="F210" s="504"/>
      <c r="G210" s="504"/>
      <c r="H210" s="504"/>
      <c r="I210" s="504"/>
      <c r="J210" s="504"/>
      <c r="K210" s="504"/>
      <c r="L210" s="504"/>
      <c r="M210" s="504"/>
      <c r="N210" s="504"/>
      <c r="O210" s="504"/>
      <c r="P210" s="504"/>
      <c r="Q210" s="504"/>
      <c r="R210" s="504"/>
      <c r="S210" s="504"/>
      <c r="T210" s="504"/>
      <c r="U210" s="504"/>
      <c r="V210" s="504"/>
      <c r="W210" s="504"/>
      <c r="X210" s="504"/>
      <c r="Y210" s="504"/>
      <c r="Z210" s="504"/>
      <c r="AA210" s="504"/>
      <c r="AB210" s="504"/>
      <c r="AC210" s="504"/>
      <c r="AD210" s="504"/>
      <c r="AE210" s="504"/>
      <c r="AF210" s="504"/>
      <c r="AG210" s="504"/>
      <c r="AH210" s="504"/>
      <c r="AI210" s="504"/>
      <c r="AJ210" s="504"/>
      <c r="AK210" s="504"/>
      <c r="AL210" s="504"/>
      <c r="AM210" s="504"/>
      <c r="AN210" s="504"/>
      <c r="AO210" s="504"/>
    </row>
    <row r="211" spans="2:41" ht="21" outlineLevel="2">
      <c r="B211" s="955" t="s">
        <v>317</v>
      </c>
      <c r="C211" s="541" t="s">
        <v>387</v>
      </c>
      <c r="E211" s="504"/>
      <c r="F211" s="504"/>
      <c r="G211" s="504"/>
      <c r="H211" s="504"/>
      <c r="I211" s="504"/>
      <c r="J211" s="504"/>
      <c r="K211" s="504"/>
      <c r="L211" s="504"/>
      <c r="M211" s="504"/>
      <c r="N211" s="504"/>
      <c r="O211" s="504"/>
      <c r="P211" s="504"/>
      <c r="Q211" s="504"/>
      <c r="R211" s="504"/>
      <c r="S211" s="504"/>
      <c r="T211" s="504"/>
      <c r="U211" s="504"/>
      <c r="V211" s="504"/>
      <c r="W211" s="504"/>
      <c r="X211" s="504"/>
      <c r="Y211" s="504"/>
      <c r="Z211" s="504"/>
      <c r="AA211" s="504"/>
      <c r="AB211" s="504"/>
      <c r="AC211" s="504"/>
      <c r="AD211" s="504"/>
      <c r="AE211" s="504"/>
      <c r="AF211" s="504"/>
      <c r="AG211" s="504"/>
      <c r="AH211" s="504"/>
      <c r="AI211" s="504"/>
      <c r="AJ211" s="504"/>
      <c r="AK211" s="504"/>
      <c r="AL211" s="504"/>
      <c r="AM211" s="504"/>
      <c r="AN211" s="504"/>
      <c r="AO211" s="504"/>
    </row>
    <row r="212" spans="2:41" ht="21" outlineLevel="2">
      <c r="B212" s="955" t="s">
        <v>320</v>
      </c>
      <c r="C212" s="541" t="s">
        <v>388</v>
      </c>
      <c r="E212" s="504"/>
      <c r="F212" s="504"/>
      <c r="G212" s="504"/>
      <c r="H212" s="504"/>
      <c r="I212" s="504"/>
      <c r="J212" s="504"/>
      <c r="K212" s="504"/>
      <c r="L212" s="504"/>
      <c r="M212" s="504"/>
      <c r="N212" s="504"/>
      <c r="O212" s="504"/>
      <c r="P212" s="504"/>
      <c r="Q212" s="504"/>
      <c r="R212" s="504"/>
      <c r="S212" s="504"/>
      <c r="T212" s="504"/>
      <c r="U212" s="504"/>
      <c r="V212" s="504"/>
      <c r="W212" s="504"/>
      <c r="X212" s="504"/>
      <c r="Y212" s="504"/>
      <c r="Z212" s="504"/>
      <c r="AA212" s="504"/>
      <c r="AB212" s="504"/>
      <c r="AC212" s="504"/>
      <c r="AD212" s="504"/>
      <c r="AE212" s="504"/>
      <c r="AF212" s="504"/>
      <c r="AG212" s="504"/>
      <c r="AH212" s="504"/>
      <c r="AI212" s="504"/>
      <c r="AJ212" s="504"/>
      <c r="AK212" s="504"/>
      <c r="AL212" s="504"/>
      <c r="AM212" s="504"/>
      <c r="AN212" s="504"/>
      <c r="AO212" s="504"/>
    </row>
    <row r="213" spans="2:41" ht="21" outlineLevel="2">
      <c r="B213" s="565" t="s">
        <v>389</v>
      </c>
      <c r="C213" s="541" t="s">
        <v>390</v>
      </c>
      <c r="E213" s="504"/>
      <c r="F213" s="504"/>
      <c r="G213" s="504"/>
      <c r="H213" s="504"/>
      <c r="I213" s="504"/>
      <c r="J213" s="504"/>
      <c r="K213" s="504"/>
      <c r="L213" s="504"/>
      <c r="M213" s="504"/>
      <c r="N213" s="504"/>
      <c r="O213" s="504"/>
      <c r="P213" s="504"/>
      <c r="Q213" s="504"/>
      <c r="R213" s="504"/>
      <c r="S213" s="504"/>
      <c r="T213" s="504"/>
      <c r="U213" s="504"/>
      <c r="V213" s="504"/>
      <c r="W213" s="504"/>
      <c r="X213" s="504"/>
      <c r="Y213" s="504"/>
      <c r="Z213" s="504"/>
      <c r="AA213" s="504"/>
      <c r="AB213" s="504"/>
      <c r="AC213" s="504"/>
      <c r="AD213" s="504"/>
      <c r="AE213" s="504"/>
      <c r="AF213" s="504"/>
      <c r="AG213" s="504"/>
      <c r="AH213" s="504"/>
      <c r="AI213" s="504"/>
      <c r="AJ213" s="504"/>
      <c r="AK213" s="504"/>
      <c r="AL213" s="504"/>
      <c r="AM213" s="504"/>
      <c r="AN213" s="504"/>
      <c r="AO213" s="504"/>
    </row>
    <row r="214" spans="2:41" ht="21" outlineLevel="2">
      <c r="B214" s="555" t="s">
        <v>282</v>
      </c>
      <c r="C214" s="541" t="s">
        <v>391</v>
      </c>
      <c r="E214" s="504"/>
      <c r="F214" s="504"/>
      <c r="G214" s="504"/>
      <c r="H214" s="504"/>
      <c r="I214" s="504"/>
      <c r="J214" s="504"/>
      <c r="K214" s="504"/>
      <c r="L214" s="504"/>
      <c r="M214" s="504"/>
      <c r="N214" s="504"/>
      <c r="O214" s="504"/>
      <c r="P214" s="504"/>
      <c r="Q214" s="504"/>
      <c r="R214" s="504"/>
      <c r="S214" s="504"/>
      <c r="T214" s="504"/>
      <c r="U214" s="504"/>
      <c r="V214" s="504"/>
      <c r="W214" s="504"/>
      <c r="X214" s="504"/>
      <c r="Y214" s="504"/>
      <c r="Z214" s="504"/>
      <c r="AA214" s="504"/>
      <c r="AB214" s="504"/>
      <c r="AC214" s="504"/>
      <c r="AD214" s="504"/>
      <c r="AE214" s="504"/>
      <c r="AF214" s="504"/>
      <c r="AG214" s="504"/>
      <c r="AH214" s="504"/>
      <c r="AI214" s="504"/>
      <c r="AJ214" s="504"/>
      <c r="AK214" s="504"/>
      <c r="AL214" s="504"/>
      <c r="AM214" s="504"/>
      <c r="AN214" s="504"/>
      <c r="AO214" s="504"/>
    </row>
    <row r="215" spans="2:41" ht="21" outlineLevel="2">
      <c r="B215" s="565" t="s">
        <v>283</v>
      </c>
      <c r="C215" s="541" t="s">
        <v>385</v>
      </c>
      <c r="E215" s="504"/>
      <c r="F215" s="504"/>
      <c r="G215" s="504"/>
      <c r="H215" s="504"/>
      <c r="I215" s="504"/>
      <c r="J215" s="504"/>
      <c r="K215" s="504"/>
      <c r="L215" s="504"/>
      <c r="M215" s="504"/>
      <c r="N215" s="504"/>
      <c r="O215" s="504"/>
      <c r="P215" s="504"/>
      <c r="Q215" s="504"/>
      <c r="R215" s="504"/>
      <c r="S215" s="504"/>
      <c r="T215" s="504"/>
      <c r="U215" s="504"/>
      <c r="V215" s="504"/>
      <c r="W215" s="504"/>
      <c r="X215" s="504"/>
      <c r="Y215" s="504"/>
      <c r="Z215" s="504"/>
      <c r="AA215" s="504"/>
      <c r="AB215" s="504"/>
      <c r="AC215" s="504"/>
      <c r="AD215" s="504"/>
      <c r="AE215" s="504"/>
      <c r="AF215" s="504"/>
      <c r="AG215" s="504"/>
      <c r="AH215" s="504"/>
      <c r="AI215" s="504"/>
      <c r="AJ215" s="504"/>
      <c r="AK215" s="504"/>
      <c r="AL215" s="504"/>
      <c r="AM215" s="504"/>
      <c r="AN215" s="504"/>
      <c r="AO215" s="504"/>
    </row>
    <row r="216" spans="2:41" ht="21">
      <c r="B216" s="555" t="s">
        <v>284</v>
      </c>
      <c r="C216" s="541" t="s">
        <v>386</v>
      </c>
      <c r="E216" s="504"/>
      <c r="F216" s="504"/>
      <c r="G216" s="504"/>
      <c r="H216" s="504"/>
      <c r="I216" s="504"/>
      <c r="J216" s="504"/>
      <c r="K216" s="504"/>
      <c r="L216" s="504"/>
      <c r="M216" s="504"/>
      <c r="N216" s="504"/>
      <c r="O216" s="504"/>
      <c r="P216" s="504"/>
      <c r="Q216" s="504"/>
      <c r="R216" s="504"/>
      <c r="S216" s="504"/>
      <c r="T216" s="504"/>
      <c r="U216" s="504"/>
      <c r="V216" s="504"/>
      <c r="W216" s="504"/>
      <c r="X216" s="504"/>
      <c r="Y216" s="504"/>
      <c r="Z216" s="504"/>
      <c r="AA216" s="504"/>
      <c r="AB216" s="504"/>
      <c r="AC216" s="504"/>
      <c r="AD216" s="504"/>
      <c r="AE216" s="504"/>
      <c r="AF216" s="504"/>
      <c r="AG216" s="504"/>
      <c r="AH216" s="504"/>
      <c r="AI216" s="504"/>
      <c r="AJ216" s="504"/>
      <c r="AK216" s="504"/>
      <c r="AL216" s="504"/>
      <c r="AM216" s="504"/>
      <c r="AN216" s="504"/>
      <c r="AO216" s="504"/>
    </row>
    <row r="217" spans="2:41" ht="21">
      <c r="B217" s="555" t="s">
        <v>317</v>
      </c>
      <c r="C217" s="541" t="s">
        <v>392</v>
      </c>
      <c r="E217" s="504"/>
      <c r="F217" s="504"/>
      <c r="G217" s="504"/>
      <c r="H217" s="504"/>
      <c r="I217" s="504"/>
      <c r="J217" s="504"/>
      <c r="K217" s="504"/>
      <c r="L217" s="504"/>
      <c r="M217" s="504"/>
      <c r="N217" s="504"/>
      <c r="O217" s="504"/>
      <c r="P217" s="504"/>
      <c r="Q217" s="504"/>
      <c r="R217" s="504"/>
      <c r="S217" s="504"/>
      <c r="T217" s="504"/>
      <c r="U217" s="504"/>
      <c r="V217" s="504"/>
      <c r="W217" s="504"/>
      <c r="X217" s="504"/>
      <c r="Y217" s="504"/>
      <c r="Z217" s="504"/>
      <c r="AA217" s="504"/>
      <c r="AB217" s="504"/>
      <c r="AC217" s="504"/>
      <c r="AD217" s="504"/>
      <c r="AE217" s="504"/>
      <c r="AF217" s="504"/>
      <c r="AG217" s="504"/>
      <c r="AH217" s="504"/>
      <c r="AI217" s="504"/>
      <c r="AJ217" s="504"/>
      <c r="AK217" s="504"/>
      <c r="AL217" s="504"/>
      <c r="AM217" s="504"/>
      <c r="AN217" s="504"/>
      <c r="AO217" s="504"/>
    </row>
    <row r="218" spans="2:41" ht="21" outlineLevel="2">
      <c r="B218" s="555" t="s">
        <v>320</v>
      </c>
      <c r="C218" s="541" t="s">
        <v>393</v>
      </c>
      <c r="E218" s="504"/>
      <c r="F218" s="504"/>
      <c r="G218" s="504"/>
      <c r="H218" s="504"/>
      <c r="I218" s="504"/>
      <c r="J218" s="504"/>
      <c r="K218" s="504"/>
      <c r="L218" s="504"/>
      <c r="M218" s="504"/>
      <c r="N218" s="504"/>
      <c r="O218" s="504"/>
      <c r="P218" s="504"/>
      <c r="Q218" s="504"/>
      <c r="R218" s="504"/>
      <c r="S218" s="504"/>
      <c r="T218" s="504"/>
      <c r="U218" s="504"/>
      <c r="V218" s="504"/>
      <c r="W218" s="504"/>
      <c r="X218" s="504"/>
      <c r="Y218" s="504"/>
      <c r="Z218" s="504"/>
      <c r="AA218" s="504"/>
      <c r="AB218" s="504"/>
      <c r="AC218" s="504"/>
      <c r="AD218" s="504"/>
      <c r="AE218" s="504"/>
      <c r="AF218" s="504"/>
      <c r="AG218" s="504"/>
      <c r="AH218" s="504"/>
      <c r="AI218" s="504"/>
      <c r="AJ218" s="504"/>
      <c r="AK218" s="504"/>
      <c r="AL218" s="504"/>
      <c r="AM218" s="504"/>
      <c r="AN218" s="504"/>
      <c r="AO218" s="504"/>
    </row>
    <row r="219" spans="2:41" ht="21" outlineLevel="2">
      <c r="B219" s="555" t="s">
        <v>323</v>
      </c>
      <c r="C219" s="541" t="s">
        <v>394</v>
      </c>
      <c r="E219" s="504"/>
      <c r="F219" s="504"/>
      <c r="G219" s="504"/>
      <c r="H219" s="504"/>
      <c r="I219" s="504"/>
      <c r="J219" s="504"/>
      <c r="K219" s="504"/>
      <c r="L219" s="504"/>
      <c r="M219" s="504"/>
      <c r="N219" s="504"/>
      <c r="O219" s="504"/>
      <c r="P219" s="504"/>
      <c r="Q219" s="504"/>
      <c r="R219" s="504"/>
      <c r="S219" s="504"/>
      <c r="T219" s="504"/>
      <c r="U219" s="504"/>
      <c r="V219" s="504"/>
      <c r="W219" s="504"/>
      <c r="X219" s="504"/>
      <c r="Y219" s="504"/>
      <c r="Z219" s="504"/>
      <c r="AA219" s="504"/>
      <c r="AB219" s="504"/>
      <c r="AC219" s="504"/>
      <c r="AD219" s="504"/>
      <c r="AE219" s="504"/>
      <c r="AF219" s="504"/>
      <c r="AG219" s="504"/>
      <c r="AH219" s="504"/>
      <c r="AI219" s="504"/>
      <c r="AJ219" s="504"/>
      <c r="AK219" s="504"/>
      <c r="AL219" s="504"/>
      <c r="AM219" s="504"/>
      <c r="AN219" s="504"/>
      <c r="AO219" s="504"/>
    </row>
    <row r="220" spans="2:41" ht="21" outlineLevel="2">
      <c r="B220" s="555" t="s">
        <v>278</v>
      </c>
      <c r="C220" s="541" t="s">
        <v>395</v>
      </c>
      <c r="E220" s="504"/>
      <c r="F220" s="504"/>
      <c r="G220" s="504"/>
      <c r="H220" s="504"/>
      <c r="I220" s="504"/>
      <c r="J220" s="504"/>
      <c r="K220" s="504"/>
      <c r="L220" s="504"/>
      <c r="M220" s="504"/>
      <c r="N220" s="504"/>
      <c r="O220" s="504"/>
      <c r="P220" s="504"/>
      <c r="Q220" s="504"/>
      <c r="R220" s="504"/>
      <c r="S220" s="504"/>
      <c r="T220" s="504"/>
      <c r="U220" s="504"/>
      <c r="V220" s="504"/>
      <c r="W220" s="504"/>
      <c r="X220" s="504"/>
      <c r="Y220" s="504"/>
      <c r="Z220" s="504"/>
      <c r="AA220" s="504"/>
      <c r="AB220" s="504"/>
      <c r="AC220" s="504"/>
      <c r="AD220" s="504"/>
      <c r="AE220" s="504"/>
      <c r="AF220" s="504"/>
      <c r="AG220" s="504"/>
      <c r="AH220" s="504"/>
      <c r="AI220" s="504"/>
      <c r="AJ220" s="504"/>
      <c r="AK220" s="504"/>
      <c r="AL220" s="504"/>
      <c r="AM220" s="504"/>
      <c r="AN220" s="504"/>
      <c r="AO220" s="504"/>
    </row>
    <row r="221" spans="2:41" ht="21" outlineLevel="2">
      <c r="B221" s="555" t="s">
        <v>279</v>
      </c>
      <c r="C221" s="541" t="s">
        <v>396</v>
      </c>
      <c r="E221" s="504"/>
      <c r="F221" s="504"/>
      <c r="G221" s="504"/>
      <c r="H221" s="504"/>
      <c r="I221" s="504"/>
      <c r="J221" s="504"/>
      <c r="K221" s="504"/>
      <c r="L221" s="504"/>
      <c r="M221" s="504"/>
      <c r="N221" s="504"/>
      <c r="O221" s="504"/>
      <c r="P221" s="504"/>
      <c r="Q221" s="504"/>
      <c r="R221" s="504"/>
      <c r="S221" s="504"/>
      <c r="T221" s="504"/>
      <c r="U221" s="504"/>
      <c r="V221" s="504"/>
      <c r="W221" s="504"/>
      <c r="X221" s="504"/>
      <c r="Y221" s="504"/>
      <c r="Z221" s="504"/>
      <c r="AA221" s="504"/>
      <c r="AB221" s="504"/>
      <c r="AC221" s="504"/>
      <c r="AD221" s="504"/>
      <c r="AE221" s="504"/>
      <c r="AF221" s="504"/>
      <c r="AG221" s="504"/>
      <c r="AH221" s="504"/>
      <c r="AI221" s="504"/>
      <c r="AJ221" s="504"/>
      <c r="AK221" s="504"/>
      <c r="AL221" s="504"/>
      <c r="AM221" s="504"/>
      <c r="AN221" s="504"/>
      <c r="AO221" s="504"/>
    </row>
    <row r="222" spans="2:41" ht="21" outlineLevel="2">
      <c r="B222" s="555" t="s">
        <v>280</v>
      </c>
      <c r="C222" s="541" t="s">
        <v>397</v>
      </c>
      <c r="E222" s="504"/>
      <c r="F222" s="504"/>
      <c r="G222" s="504"/>
      <c r="H222" s="504"/>
      <c r="I222" s="504"/>
      <c r="J222" s="504"/>
      <c r="K222" s="504"/>
      <c r="L222" s="504"/>
      <c r="M222" s="504"/>
      <c r="N222" s="504"/>
      <c r="O222" s="504"/>
      <c r="P222" s="504"/>
      <c r="Q222" s="504"/>
      <c r="R222" s="504"/>
      <c r="S222" s="504"/>
      <c r="T222" s="504"/>
      <c r="U222" s="504"/>
      <c r="V222" s="504"/>
      <c r="W222" s="504"/>
      <c r="X222" s="504"/>
      <c r="Y222" s="504"/>
      <c r="Z222" s="504"/>
      <c r="AA222" s="504"/>
      <c r="AB222" s="504"/>
      <c r="AC222" s="504"/>
      <c r="AD222" s="504"/>
      <c r="AE222" s="504"/>
      <c r="AF222" s="504"/>
      <c r="AG222" s="504"/>
      <c r="AH222" s="504"/>
      <c r="AI222" s="504"/>
      <c r="AJ222" s="504"/>
      <c r="AK222" s="504"/>
      <c r="AL222" s="504"/>
      <c r="AM222" s="504"/>
      <c r="AN222" s="504"/>
      <c r="AO222" s="504"/>
    </row>
    <row r="223" spans="2:41" ht="21">
      <c r="B223" s="565" t="s">
        <v>398</v>
      </c>
      <c r="C223" s="541" t="s">
        <v>399</v>
      </c>
      <c r="E223" s="504"/>
      <c r="F223" s="504"/>
      <c r="G223" s="504"/>
      <c r="H223" s="504"/>
      <c r="I223" s="504"/>
      <c r="J223" s="504"/>
      <c r="K223" s="504"/>
      <c r="L223" s="504"/>
      <c r="M223" s="504"/>
      <c r="N223" s="504"/>
      <c r="O223" s="504"/>
      <c r="P223" s="504"/>
      <c r="Q223" s="504"/>
      <c r="R223" s="504"/>
      <c r="S223" s="504"/>
      <c r="T223" s="504"/>
      <c r="U223" s="504"/>
      <c r="V223" s="504"/>
      <c r="W223" s="504"/>
      <c r="X223" s="504"/>
      <c r="Y223" s="504"/>
      <c r="Z223" s="504"/>
      <c r="AA223" s="504"/>
      <c r="AB223" s="504"/>
      <c r="AC223" s="504"/>
      <c r="AD223" s="504"/>
      <c r="AE223" s="504"/>
      <c r="AF223" s="504"/>
      <c r="AG223" s="504"/>
      <c r="AH223" s="504"/>
      <c r="AI223" s="504"/>
      <c r="AJ223" s="504"/>
      <c r="AK223" s="504"/>
      <c r="AL223" s="504"/>
      <c r="AM223" s="504"/>
      <c r="AN223" s="504"/>
      <c r="AO223" s="504"/>
    </row>
    <row r="224" spans="2:41" ht="21">
      <c r="B224" s="555" t="s">
        <v>282</v>
      </c>
      <c r="C224" s="541" t="s">
        <v>400</v>
      </c>
      <c r="E224" s="504"/>
      <c r="F224" s="504"/>
      <c r="G224" s="504"/>
      <c r="H224" s="504"/>
      <c r="I224" s="504"/>
      <c r="J224" s="504"/>
      <c r="K224" s="504"/>
      <c r="L224" s="504"/>
      <c r="M224" s="504"/>
      <c r="N224" s="504"/>
      <c r="O224" s="504"/>
      <c r="P224" s="504"/>
      <c r="Q224" s="504"/>
      <c r="R224" s="504"/>
      <c r="S224" s="504"/>
      <c r="T224" s="504"/>
      <c r="U224" s="504"/>
      <c r="V224" s="504"/>
      <c r="W224" s="504"/>
      <c r="X224" s="504"/>
      <c r="Y224" s="504"/>
      <c r="Z224" s="504"/>
      <c r="AA224" s="504"/>
      <c r="AB224" s="504"/>
      <c r="AC224" s="504"/>
      <c r="AD224" s="504"/>
      <c r="AE224" s="504"/>
      <c r="AF224" s="504"/>
      <c r="AG224" s="504"/>
      <c r="AH224" s="504"/>
      <c r="AI224" s="504"/>
      <c r="AJ224" s="504"/>
      <c r="AK224" s="504"/>
      <c r="AL224" s="504"/>
      <c r="AM224" s="504"/>
      <c r="AN224" s="504"/>
      <c r="AO224" s="504"/>
    </row>
    <row r="225" spans="5:41">
      <c r="E225" s="504"/>
      <c r="F225" s="504"/>
      <c r="G225" s="504"/>
      <c r="H225" s="504"/>
      <c r="I225" s="504"/>
      <c r="J225" s="504"/>
      <c r="K225" s="504"/>
      <c r="L225" s="504"/>
      <c r="M225" s="504"/>
      <c r="N225" s="504"/>
      <c r="O225" s="504"/>
      <c r="P225" s="504"/>
      <c r="Q225" s="504"/>
      <c r="R225" s="504"/>
      <c r="S225" s="504"/>
      <c r="T225" s="504"/>
      <c r="U225" s="504"/>
      <c r="V225" s="504"/>
      <c r="W225" s="504"/>
      <c r="X225" s="504"/>
      <c r="Y225" s="504"/>
      <c r="Z225" s="504"/>
      <c r="AA225" s="504"/>
      <c r="AB225" s="504"/>
      <c r="AC225" s="504"/>
      <c r="AD225" s="504"/>
      <c r="AE225" s="504"/>
      <c r="AF225" s="504"/>
      <c r="AG225" s="504"/>
      <c r="AH225" s="504"/>
      <c r="AI225" s="504"/>
      <c r="AJ225" s="504"/>
      <c r="AK225" s="504"/>
      <c r="AL225" s="504"/>
      <c r="AM225" s="504"/>
      <c r="AN225" s="504"/>
      <c r="AO225" s="504"/>
    </row>
    <row r="226" spans="5:41">
      <c r="E226" s="504"/>
      <c r="F226" s="504"/>
      <c r="G226" s="504"/>
      <c r="H226" s="504"/>
      <c r="I226" s="504"/>
      <c r="J226" s="504"/>
      <c r="K226" s="504"/>
      <c r="L226" s="504"/>
      <c r="M226" s="504"/>
      <c r="N226" s="504"/>
      <c r="O226" s="504"/>
      <c r="P226" s="504"/>
      <c r="Q226" s="504"/>
      <c r="R226" s="504"/>
      <c r="S226" s="504"/>
      <c r="T226" s="504"/>
      <c r="U226" s="504"/>
      <c r="V226" s="504"/>
      <c r="W226" s="504"/>
      <c r="X226" s="504"/>
      <c r="Y226" s="504"/>
      <c r="Z226" s="504"/>
      <c r="AA226" s="504"/>
      <c r="AB226" s="504"/>
      <c r="AC226" s="504"/>
      <c r="AD226" s="504"/>
      <c r="AE226" s="504"/>
      <c r="AF226" s="504"/>
      <c r="AG226" s="504"/>
      <c r="AH226" s="504"/>
      <c r="AI226" s="504"/>
      <c r="AJ226" s="504"/>
      <c r="AK226" s="504"/>
      <c r="AL226" s="504"/>
      <c r="AM226" s="504"/>
      <c r="AN226" s="504"/>
      <c r="AO226" s="504"/>
    </row>
    <row r="227" spans="5:41">
      <c r="E227" s="504"/>
      <c r="F227" s="504"/>
      <c r="G227" s="504"/>
      <c r="H227" s="504"/>
      <c r="I227" s="504"/>
      <c r="J227" s="504"/>
      <c r="K227" s="504"/>
      <c r="L227" s="504"/>
      <c r="M227" s="504"/>
      <c r="N227" s="504"/>
      <c r="O227" s="504"/>
      <c r="P227" s="504"/>
      <c r="Q227" s="504"/>
      <c r="R227" s="504"/>
      <c r="S227" s="504"/>
      <c r="T227" s="504"/>
      <c r="U227" s="504"/>
      <c r="V227" s="504"/>
      <c r="W227" s="504"/>
      <c r="X227" s="504"/>
      <c r="Y227" s="504"/>
      <c r="Z227" s="504"/>
      <c r="AA227" s="504"/>
      <c r="AB227" s="504"/>
      <c r="AC227" s="504"/>
      <c r="AD227" s="504"/>
      <c r="AE227" s="504"/>
      <c r="AF227" s="504"/>
      <c r="AG227" s="504"/>
      <c r="AH227" s="504"/>
      <c r="AI227" s="504"/>
      <c r="AJ227" s="504"/>
      <c r="AK227" s="504"/>
      <c r="AL227" s="504"/>
      <c r="AM227" s="504"/>
      <c r="AN227" s="504"/>
      <c r="AO227" s="504"/>
    </row>
    <row r="228" spans="5:41">
      <c r="E228" s="504"/>
      <c r="F228" s="504"/>
      <c r="G228" s="504"/>
      <c r="H228" s="504"/>
      <c r="I228" s="504"/>
      <c r="J228" s="504"/>
      <c r="K228" s="504"/>
      <c r="L228" s="504"/>
      <c r="M228" s="504"/>
      <c r="N228" s="504"/>
      <c r="O228" s="504"/>
      <c r="P228" s="504"/>
      <c r="Q228" s="504"/>
      <c r="R228" s="504"/>
      <c r="S228" s="504"/>
      <c r="T228" s="504"/>
      <c r="U228" s="504"/>
      <c r="V228" s="504"/>
      <c r="W228" s="504"/>
      <c r="X228" s="504"/>
      <c r="Y228" s="504"/>
      <c r="Z228" s="504"/>
      <c r="AA228" s="504"/>
      <c r="AB228" s="504"/>
      <c r="AC228" s="504"/>
      <c r="AD228" s="504"/>
      <c r="AE228" s="504"/>
      <c r="AF228" s="504"/>
      <c r="AG228" s="504"/>
      <c r="AH228" s="504"/>
      <c r="AI228" s="504"/>
      <c r="AJ228" s="504"/>
      <c r="AK228" s="504"/>
      <c r="AL228" s="504"/>
      <c r="AM228" s="504"/>
      <c r="AN228" s="504"/>
      <c r="AO228" s="504"/>
    </row>
    <row r="229" spans="5:41">
      <c r="E229" s="504"/>
      <c r="F229" s="504"/>
      <c r="G229" s="504"/>
      <c r="H229" s="504"/>
      <c r="I229" s="504"/>
      <c r="J229" s="504"/>
      <c r="K229" s="504"/>
      <c r="L229" s="504"/>
      <c r="M229" s="504"/>
      <c r="N229" s="504"/>
      <c r="O229" s="504"/>
      <c r="P229" s="504"/>
      <c r="Q229" s="504"/>
      <c r="R229" s="504"/>
      <c r="S229" s="504"/>
      <c r="T229" s="504"/>
      <c r="U229" s="504"/>
      <c r="V229" s="504"/>
      <c r="W229" s="504"/>
      <c r="X229" s="504"/>
      <c r="Y229" s="504"/>
      <c r="Z229" s="504"/>
      <c r="AA229" s="504"/>
      <c r="AB229" s="504"/>
      <c r="AC229" s="504"/>
      <c r="AD229" s="504"/>
      <c r="AE229" s="504"/>
      <c r="AF229" s="504"/>
      <c r="AG229" s="504"/>
      <c r="AH229" s="504"/>
      <c r="AI229" s="504"/>
      <c r="AJ229" s="504"/>
      <c r="AK229" s="504"/>
      <c r="AL229" s="504"/>
      <c r="AM229" s="504"/>
      <c r="AN229" s="504"/>
      <c r="AO229" s="504"/>
    </row>
    <row r="230" spans="5:41">
      <c r="E230" s="504"/>
      <c r="F230" s="504"/>
      <c r="G230" s="504"/>
      <c r="H230" s="504"/>
      <c r="I230" s="504"/>
      <c r="J230" s="504"/>
      <c r="K230" s="504"/>
      <c r="L230" s="504"/>
      <c r="M230" s="504"/>
      <c r="N230" s="504"/>
      <c r="O230" s="504"/>
      <c r="P230" s="504"/>
      <c r="Q230" s="504"/>
      <c r="R230" s="504"/>
      <c r="S230" s="504"/>
      <c r="T230" s="504"/>
      <c r="U230" s="504"/>
      <c r="V230" s="504"/>
      <c r="W230" s="504"/>
      <c r="X230" s="504"/>
      <c r="Y230" s="504"/>
      <c r="Z230" s="504"/>
      <c r="AA230" s="504"/>
      <c r="AB230" s="504"/>
      <c r="AC230" s="504"/>
      <c r="AD230" s="504"/>
      <c r="AE230" s="504"/>
      <c r="AF230" s="504"/>
      <c r="AG230" s="504"/>
      <c r="AH230" s="504"/>
      <c r="AI230" s="504"/>
      <c r="AJ230" s="504"/>
      <c r="AK230" s="504"/>
      <c r="AL230" s="504"/>
      <c r="AM230" s="504"/>
      <c r="AN230" s="504"/>
      <c r="AO230" s="504"/>
    </row>
    <row r="231" spans="5:41">
      <c r="E231" s="504"/>
      <c r="F231" s="504"/>
      <c r="G231" s="504"/>
      <c r="H231" s="504"/>
      <c r="I231" s="504"/>
      <c r="J231" s="504"/>
      <c r="K231" s="504"/>
      <c r="L231" s="504"/>
      <c r="M231" s="504"/>
      <c r="N231" s="504"/>
      <c r="O231" s="504"/>
      <c r="P231" s="504"/>
      <c r="Q231" s="504"/>
      <c r="R231" s="504"/>
      <c r="S231" s="504"/>
      <c r="T231" s="504"/>
      <c r="U231" s="504"/>
      <c r="V231" s="504"/>
      <c r="W231" s="504"/>
      <c r="X231" s="504"/>
      <c r="Y231" s="504"/>
      <c r="Z231" s="504"/>
      <c r="AA231" s="504"/>
      <c r="AB231" s="504"/>
      <c r="AC231" s="504"/>
      <c r="AD231" s="504"/>
      <c r="AE231" s="504"/>
      <c r="AF231" s="504"/>
      <c r="AG231" s="504"/>
      <c r="AH231" s="504"/>
      <c r="AI231" s="504"/>
      <c r="AJ231" s="504"/>
      <c r="AK231" s="504"/>
      <c r="AL231" s="504"/>
      <c r="AM231" s="504"/>
      <c r="AN231" s="504"/>
      <c r="AO231" s="504"/>
    </row>
    <row r="232" spans="5:41">
      <c r="E232" s="504"/>
      <c r="F232" s="504"/>
      <c r="G232" s="504"/>
      <c r="H232" s="504"/>
      <c r="I232" s="504"/>
      <c r="J232" s="504"/>
      <c r="K232" s="504"/>
      <c r="L232" s="504"/>
      <c r="M232" s="504"/>
      <c r="N232" s="504"/>
      <c r="O232" s="504"/>
      <c r="P232" s="504"/>
      <c r="Q232" s="504"/>
      <c r="R232" s="504"/>
      <c r="S232" s="504"/>
      <c r="T232" s="504"/>
      <c r="U232" s="504"/>
      <c r="V232" s="504"/>
      <c r="W232" s="504"/>
      <c r="X232" s="504"/>
      <c r="Y232" s="504"/>
      <c r="Z232" s="504"/>
      <c r="AA232" s="504"/>
      <c r="AB232" s="504"/>
      <c r="AC232" s="504"/>
      <c r="AD232" s="504"/>
      <c r="AE232" s="504"/>
      <c r="AF232" s="504"/>
      <c r="AG232" s="504"/>
      <c r="AH232" s="504"/>
      <c r="AI232" s="504"/>
      <c r="AJ232" s="504"/>
      <c r="AK232" s="504"/>
      <c r="AL232" s="504"/>
      <c r="AM232" s="504"/>
      <c r="AN232" s="504"/>
      <c r="AO232" s="504"/>
    </row>
    <row r="233" spans="5:41">
      <c r="E233" s="504"/>
      <c r="F233" s="504"/>
      <c r="G233" s="504"/>
      <c r="H233" s="504"/>
      <c r="I233" s="504"/>
      <c r="J233" s="504"/>
      <c r="K233" s="504"/>
      <c r="L233" s="504"/>
      <c r="M233" s="504"/>
      <c r="N233" s="504"/>
      <c r="O233" s="504"/>
      <c r="P233" s="504"/>
      <c r="Q233" s="504"/>
      <c r="R233" s="504"/>
      <c r="S233" s="504"/>
      <c r="T233" s="504"/>
      <c r="U233" s="504"/>
      <c r="V233" s="504"/>
      <c r="W233" s="504"/>
      <c r="X233" s="504"/>
      <c r="Y233" s="504"/>
      <c r="Z233" s="504"/>
      <c r="AA233" s="504"/>
      <c r="AB233" s="504"/>
      <c r="AC233" s="504"/>
      <c r="AD233" s="504"/>
      <c r="AE233" s="504"/>
      <c r="AF233" s="504"/>
      <c r="AG233" s="504"/>
      <c r="AH233" s="504"/>
      <c r="AI233" s="504"/>
      <c r="AJ233" s="504"/>
      <c r="AK233" s="504"/>
      <c r="AL233" s="504"/>
      <c r="AM233" s="504"/>
      <c r="AN233" s="504"/>
      <c r="AO233" s="504"/>
    </row>
    <row r="234" spans="5:41">
      <c r="E234" s="504"/>
      <c r="F234" s="504"/>
      <c r="G234" s="504"/>
      <c r="H234" s="504"/>
      <c r="I234" s="504"/>
      <c r="J234" s="504"/>
      <c r="K234" s="504"/>
      <c r="L234" s="504"/>
      <c r="M234" s="504"/>
      <c r="N234" s="504"/>
      <c r="O234" s="504"/>
      <c r="P234" s="504"/>
      <c r="Q234" s="504"/>
      <c r="R234" s="504"/>
      <c r="S234" s="504"/>
      <c r="T234" s="504"/>
      <c r="U234" s="504"/>
      <c r="V234" s="504"/>
      <c r="W234" s="504"/>
      <c r="X234" s="504"/>
      <c r="Y234" s="504"/>
      <c r="Z234" s="504"/>
      <c r="AA234" s="504"/>
      <c r="AB234" s="504"/>
      <c r="AC234" s="504"/>
      <c r="AD234" s="504"/>
      <c r="AE234" s="504"/>
      <c r="AF234" s="504"/>
      <c r="AG234" s="504"/>
      <c r="AH234" s="504"/>
      <c r="AI234" s="504"/>
      <c r="AJ234" s="504"/>
      <c r="AK234" s="504"/>
      <c r="AL234" s="504"/>
      <c r="AM234" s="504"/>
      <c r="AN234" s="504"/>
      <c r="AO234" s="504"/>
    </row>
    <row r="235" spans="5:41">
      <c r="E235" s="504"/>
      <c r="F235" s="504"/>
      <c r="G235" s="504"/>
      <c r="H235" s="504"/>
      <c r="I235" s="504"/>
      <c r="J235" s="504"/>
      <c r="K235" s="504"/>
      <c r="L235" s="504"/>
      <c r="M235" s="504"/>
      <c r="N235" s="504"/>
      <c r="O235" s="504"/>
      <c r="P235" s="504"/>
      <c r="Q235" s="504"/>
      <c r="R235" s="504"/>
      <c r="S235" s="504"/>
      <c r="T235" s="504"/>
      <c r="U235" s="504"/>
      <c r="V235" s="504"/>
      <c r="W235" s="504"/>
      <c r="X235" s="504"/>
      <c r="Y235" s="504"/>
      <c r="Z235" s="504"/>
      <c r="AA235" s="504"/>
      <c r="AB235" s="504"/>
      <c r="AC235" s="504"/>
      <c r="AD235" s="504"/>
      <c r="AE235" s="504"/>
      <c r="AF235" s="504"/>
      <c r="AG235" s="504"/>
      <c r="AH235" s="504"/>
      <c r="AI235" s="504"/>
      <c r="AJ235" s="504"/>
      <c r="AK235" s="504"/>
      <c r="AL235" s="504"/>
      <c r="AM235" s="504"/>
      <c r="AN235" s="504"/>
      <c r="AO235" s="504"/>
    </row>
    <row r="236" spans="5:41">
      <c r="E236" s="504"/>
      <c r="F236" s="504"/>
      <c r="G236" s="504"/>
      <c r="H236" s="504"/>
      <c r="I236" s="504"/>
      <c r="J236" s="504"/>
      <c r="K236" s="504"/>
      <c r="L236" s="504"/>
      <c r="M236" s="504"/>
      <c r="N236" s="504"/>
      <c r="O236" s="504"/>
      <c r="P236" s="504"/>
      <c r="Q236" s="504"/>
      <c r="R236" s="504"/>
      <c r="S236" s="504"/>
      <c r="T236" s="504"/>
      <c r="U236" s="504"/>
      <c r="V236" s="504"/>
      <c r="W236" s="504"/>
      <c r="X236" s="504"/>
      <c r="Y236" s="504"/>
      <c r="Z236" s="504"/>
      <c r="AA236" s="504"/>
      <c r="AB236" s="504"/>
      <c r="AC236" s="504"/>
      <c r="AD236" s="504"/>
      <c r="AE236" s="504"/>
      <c r="AF236" s="504"/>
      <c r="AG236" s="504"/>
      <c r="AH236" s="504"/>
      <c r="AI236" s="504"/>
      <c r="AJ236" s="504"/>
      <c r="AK236" s="504"/>
      <c r="AL236" s="504"/>
      <c r="AM236" s="504"/>
      <c r="AN236" s="504"/>
      <c r="AO236" s="504"/>
    </row>
    <row r="237" spans="5:41">
      <c r="E237" s="504"/>
      <c r="F237" s="504"/>
      <c r="G237" s="504"/>
      <c r="H237" s="504"/>
      <c r="I237" s="504"/>
      <c r="J237" s="504"/>
      <c r="K237" s="504"/>
      <c r="L237" s="504"/>
      <c r="M237" s="504"/>
      <c r="N237" s="504"/>
      <c r="O237" s="504"/>
      <c r="P237" s="504"/>
      <c r="Q237" s="504"/>
      <c r="R237" s="504"/>
      <c r="S237" s="504"/>
      <c r="T237" s="504"/>
      <c r="U237" s="504"/>
      <c r="V237" s="504"/>
      <c r="W237" s="504"/>
      <c r="X237" s="504"/>
      <c r="Y237" s="504"/>
      <c r="Z237" s="504"/>
      <c r="AA237" s="504"/>
      <c r="AB237" s="504"/>
      <c r="AC237" s="504"/>
      <c r="AD237" s="504"/>
      <c r="AE237" s="504"/>
      <c r="AF237" s="504"/>
      <c r="AG237" s="504"/>
      <c r="AH237" s="504"/>
      <c r="AI237" s="504"/>
      <c r="AJ237" s="504"/>
      <c r="AK237" s="504"/>
      <c r="AL237" s="504"/>
      <c r="AM237" s="504"/>
      <c r="AN237" s="504"/>
      <c r="AO237" s="504"/>
    </row>
    <row r="238" spans="5:41">
      <c r="E238" s="504"/>
      <c r="F238" s="504"/>
      <c r="G238" s="504"/>
      <c r="H238" s="504"/>
      <c r="I238" s="504"/>
      <c r="J238" s="504"/>
      <c r="K238" s="504"/>
      <c r="L238" s="504"/>
      <c r="M238" s="504"/>
      <c r="N238" s="504"/>
      <c r="O238" s="504"/>
      <c r="P238" s="504"/>
      <c r="Q238" s="504"/>
      <c r="R238" s="504"/>
      <c r="S238" s="504"/>
      <c r="T238" s="504"/>
      <c r="U238" s="504"/>
      <c r="V238" s="504"/>
      <c r="W238" s="504"/>
      <c r="X238" s="504"/>
      <c r="Y238" s="504"/>
      <c r="Z238" s="504"/>
      <c r="AA238" s="504"/>
      <c r="AB238" s="504"/>
      <c r="AC238" s="504"/>
      <c r="AD238" s="504"/>
      <c r="AE238" s="504"/>
      <c r="AF238" s="504"/>
      <c r="AG238" s="504"/>
      <c r="AH238" s="504"/>
      <c r="AI238" s="504"/>
      <c r="AJ238" s="504"/>
      <c r="AK238" s="504"/>
      <c r="AL238" s="504"/>
      <c r="AM238" s="504"/>
      <c r="AN238" s="504"/>
      <c r="AO238" s="504"/>
    </row>
    <row r="239" spans="5:41">
      <c r="E239" s="504"/>
      <c r="F239" s="504"/>
      <c r="G239" s="504"/>
      <c r="H239" s="504"/>
      <c r="I239" s="504"/>
      <c r="J239" s="504"/>
      <c r="K239" s="504"/>
      <c r="L239" s="504"/>
      <c r="M239" s="504"/>
      <c r="N239" s="504"/>
      <c r="O239" s="504"/>
      <c r="P239" s="504"/>
      <c r="Q239" s="504"/>
      <c r="R239" s="504"/>
      <c r="S239" s="504"/>
      <c r="T239" s="504"/>
      <c r="U239" s="504"/>
      <c r="V239" s="504"/>
      <c r="W239" s="504"/>
      <c r="X239" s="504"/>
      <c r="Y239" s="504"/>
      <c r="Z239" s="504"/>
      <c r="AA239" s="504"/>
      <c r="AB239" s="504"/>
      <c r="AC239" s="504"/>
      <c r="AD239" s="504"/>
      <c r="AE239" s="504"/>
      <c r="AF239" s="504"/>
      <c r="AG239" s="504"/>
      <c r="AH239" s="504"/>
      <c r="AI239" s="504"/>
      <c r="AJ239" s="504"/>
      <c r="AK239" s="504"/>
      <c r="AL239" s="504"/>
      <c r="AM239" s="504"/>
      <c r="AN239" s="504"/>
      <c r="AO239" s="504"/>
    </row>
    <row r="240" spans="5:41">
      <c r="E240" s="504"/>
      <c r="F240" s="504"/>
      <c r="G240" s="504"/>
      <c r="H240" s="504"/>
      <c r="I240" s="504"/>
      <c r="J240" s="504"/>
      <c r="K240" s="504"/>
      <c r="L240" s="504"/>
      <c r="M240" s="504"/>
      <c r="N240" s="504"/>
      <c r="O240" s="504"/>
      <c r="P240" s="504"/>
      <c r="Q240" s="504"/>
      <c r="R240" s="504"/>
      <c r="S240" s="504"/>
      <c r="T240" s="504"/>
      <c r="U240" s="504"/>
      <c r="V240" s="504"/>
      <c r="W240" s="504"/>
      <c r="X240" s="504"/>
      <c r="Y240" s="504"/>
      <c r="Z240" s="504"/>
      <c r="AA240" s="504"/>
      <c r="AB240" s="504"/>
      <c r="AC240" s="504"/>
      <c r="AD240" s="504"/>
      <c r="AE240" s="504"/>
      <c r="AF240" s="504"/>
      <c r="AG240" s="504"/>
      <c r="AH240" s="504"/>
      <c r="AI240" s="504"/>
      <c r="AJ240" s="504"/>
      <c r="AK240" s="504"/>
      <c r="AL240" s="504"/>
      <c r="AM240" s="504"/>
      <c r="AN240" s="504"/>
      <c r="AO240" s="504"/>
    </row>
    <row r="241" spans="2:41">
      <c r="E241" s="504"/>
      <c r="F241" s="504"/>
      <c r="G241" s="504"/>
      <c r="H241" s="504"/>
      <c r="I241" s="504"/>
      <c r="J241" s="504"/>
      <c r="K241" s="504"/>
      <c r="L241" s="504"/>
      <c r="M241" s="504"/>
      <c r="N241" s="504"/>
      <c r="O241" s="504"/>
      <c r="P241" s="504"/>
      <c r="Q241" s="504"/>
      <c r="R241" s="504"/>
      <c r="S241" s="504"/>
      <c r="T241" s="504"/>
      <c r="U241" s="504"/>
      <c r="V241" s="504"/>
      <c r="W241" s="504"/>
      <c r="X241" s="504"/>
      <c r="Y241" s="504"/>
      <c r="Z241" s="504"/>
      <c r="AA241" s="504"/>
      <c r="AB241" s="504"/>
      <c r="AC241" s="504"/>
      <c r="AD241" s="504"/>
      <c r="AE241" s="504"/>
      <c r="AF241" s="504"/>
      <c r="AG241" s="504"/>
      <c r="AH241" s="504"/>
      <c r="AI241" s="504"/>
      <c r="AJ241" s="504"/>
      <c r="AK241" s="504"/>
      <c r="AL241" s="504"/>
      <c r="AM241" s="504"/>
      <c r="AN241" s="504"/>
      <c r="AO241" s="504"/>
    </row>
    <row r="242" spans="2:41">
      <c r="E242" s="504"/>
      <c r="F242" s="504"/>
      <c r="G242" s="504"/>
      <c r="H242" s="504"/>
      <c r="I242" s="504"/>
      <c r="J242" s="504"/>
      <c r="K242" s="504"/>
      <c r="L242" s="504"/>
      <c r="M242" s="504"/>
      <c r="N242" s="504"/>
      <c r="O242" s="504"/>
      <c r="P242" s="504"/>
      <c r="Q242" s="504"/>
      <c r="R242" s="504"/>
      <c r="S242" s="504"/>
      <c r="T242" s="504"/>
      <c r="U242" s="504"/>
      <c r="V242" s="504"/>
      <c r="W242" s="504"/>
      <c r="X242" s="504"/>
      <c r="Y242" s="504"/>
      <c r="Z242" s="504"/>
      <c r="AA242" s="504"/>
      <c r="AB242" s="504"/>
      <c r="AC242" s="504"/>
      <c r="AD242" s="504"/>
      <c r="AE242" s="504"/>
      <c r="AF242" s="504"/>
      <c r="AG242" s="504"/>
      <c r="AH242" s="504"/>
      <c r="AI242" s="504"/>
      <c r="AJ242" s="504"/>
      <c r="AK242" s="504"/>
      <c r="AL242" s="504"/>
      <c r="AM242" s="504"/>
      <c r="AN242" s="504"/>
      <c r="AO242" s="504"/>
    </row>
    <row r="243" spans="2:41">
      <c r="E243" s="504"/>
      <c r="F243" s="504"/>
      <c r="G243" s="504"/>
      <c r="H243" s="504"/>
      <c r="I243" s="504"/>
      <c r="J243" s="504"/>
      <c r="K243" s="504"/>
      <c r="L243" s="504"/>
      <c r="M243" s="504"/>
      <c r="N243" s="504"/>
      <c r="O243" s="504"/>
      <c r="P243" s="504"/>
      <c r="Q243" s="504"/>
      <c r="R243" s="504"/>
      <c r="S243" s="504"/>
      <c r="T243" s="504"/>
      <c r="U243" s="504"/>
      <c r="V243" s="504"/>
      <c r="W243" s="504"/>
      <c r="X243" s="504"/>
      <c r="Y243" s="504"/>
      <c r="Z243" s="504"/>
      <c r="AA243" s="504"/>
      <c r="AB243" s="504"/>
      <c r="AC243" s="504"/>
      <c r="AD243" s="504"/>
      <c r="AE243" s="504"/>
      <c r="AF243" s="504"/>
      <c r="AG243" s="504"/>
      <c r="AH243" s="504"/>
      <c r="AI243" s="504"/>
      <c r="AJ243" s="504"/>
      <c r="AK243" s="504"/>
      <c r="AL243" s="504"/>
      <c r="AM243" s="504"/>
      <c r="AN243" s="504"/>
      <c r="AO243" s="504"/>
    </row>
    <row r="244" spans="2:41">
      <c r="E244" s="504"/>
      <c r="F244" s="504"/>
      <c r="G244" s="504"/>
      <c r="H244" s="504"/>
      <c r="I244" s="504"/>
      <c r="J244" s="504"/>
      <c r="K244" s="504"/>
      <c r="L244" s="504"/>
      <c r="M244" s="504"/>
      <c r="N244" s="504"/>
      <c r="O244" s="504"/>
      <c r="P244" s="504"/>
      <c r="Q244" s="504"/>
      <c r="R244" s="504"/>
      <c r="S244" s="504"/>
      <c r="T244" s="504"/>
      <c r="U244" s="504"/>
      <c r="V244" s="504"/>
      <c r="W244" s="504"/>
      <c r="X244" s="504"/>
      <c r="Y244" s="504"/>
      <c r="Z244" s="504"/>
      <c r="AA244" s="504"/>
      <c r="AB244" s="504"/>
      <c r="AC244" s="504"/>
      <c r="AD244" s="504"/>
      <c r="AE244" s="504"/>
      <c r="AF244" s="504"/>
      <c r="AG244" s="504"/>
      <c r="AH244" s="504"/>
      <c r="AI244" s="504"/>
      <c r="AJ244" s="504"/>
      <c r="AK244" s="504"/>
      <c r="AL244" s="504"/>
      <c r="AM244" s="504"/>
      <c r="AN244" s="504"/>
      <c r="AO244" s="504"/>
    </row>
    <row r="245" spans="2:41">
      <c r="E245" s="504"/>
      <c r="F245" s="504"/>
      <c r="G245" s="504"/>
      <c r="H245" s="504"/>
      <c r="I245" s="504"/>
      <c r="J245" s="504"/>
      <c r="K245" s="504"/>
      <c r="L245" s="504"/>
      <c r="M245" s="504"/>
      <c r="N245" s="504"/>
      <c r="O245" s="504"/>
      <c r="P245" s="504"/>
      <c r="Q245" s="504"/>
      <c r="R245" s="504"/>
      <c r="S245" s="504"/>
      <c r="T245" s="504"/>
      <c r="U245" s="504"/>
      <c r="V245" s="504"/>
      <c r="W245" s="504"/>
      <c r="X245" s="504"/>
      <c r="Y245" s="504"/>
      <c r="Z245" s="504"/>
      <c r="AA245" s="504"/>
      <c r="AB245" s="504"/>
      <c r="AC245" s="504"/>
      <c r="AD245" s="504"/>
      <c r="AE245" s="504"/>
      <c r="AF245" s="504"/>
      <c r="AG245" s="504"/>
      <c r="AH245" s="504"/>
      <c r="AI245" s="504"/>
      <c r="AJ245" s="504"/>
      <c r="AK245" s="504"/>
      <c r="AL245" s="504"/>
      <c r="AM245" s="504"/>
      <c r="AN245" s="504"/>
      <c r="AO245" s="504"/>
    </row>
    <row r="246" spans="2:41">
      <c r="E246" s="504"/>
      <c r="F246" s="504"/>
      <c r="G246" s="504"/>
      <c r="H246" s="504"/>
      <c r="I246" s="504"/>
      <c r="J246" s="504"/>
      <c r="K246" s="504"/>
      <c r="L246" s="504"/>
      <c r="M246" s="504"/>
      <c r="N246" s="504"/>
      <c r="O246" s="504"/>
      <c r="P246" s="504"/>
      <c r="Q246" s="504"/>
      <c r="R246" s="504"/>
      <c r="S246" s="504"/>
      <c r="T246" s="504"/>
      <c r="U246" s="504"/>
      <c r="V246" s="504"/>
      <c r="W246" s="504"/>
      <c r="X246" s="504"/>
      <c r="Y246" s="504"/>
      <c r="Z246" s="504"/>
      <c r="AA246" s="504"/>
      <c r="AB246" s="504"/>
      <c r="AC246" s="504"/>
      <c r="AD246" s="504"/>
      <c r="AE246" s="504"/>
      <c r="AF246" s="504"/>
      <c r="AG246" s="504"/>
      <c r="AH246" s="504"/>
      <c r="AI246" s="504"/>
      <c r="AJ246" s="504"/>
      <c r="AK246" s="504"/>
      <c r="AL246" s="504"/>
      <c r="AM246" s="504"/>
      <c r="AN246" s="504"/>
      <c r="AO246" s="504"/>
    </row>
    <row r="247" spans="2:41">
      <c r="B247" s="504"/>
      <c r="C247" s="504"/>
      <c r="E247" s="504"/>
      <c r="F247" s="504"/>
      <c r="G247" s="504"/>
      <c r="H247" s="504"/>
      <c r="I247" s="504"/>
      <c r="J247" s="504"/>
      <c r="K247" s="504"/>
      <c r="L247" s="504"/>
      <c r="M247" s="504"/>
      <c r="N247" s="504"/>
      <c r="O247" s="504"/>
      <c r="P247" s="504"/>
      <c r="Q247" s="504"/>
      <c r="R247" s="504"/>
      <c r="S247" s="504"/>
      <c r="T247" s="504"/>
      <c r="U247" s="504"/>
      <c r="V247" s="504"/>
      <c r="W247" s="504"/>
      <c r="X247" s="504"/>
      <c r="Y247" s="504"/>
      <c r="Z247" s="504"/>
      <c r="AA247" s="504"/>
      <c r="AB247" s="504"/>
      <c r="AC247" s="504"/>
      <c r="AD247" s="504"/>
      <c r="AE247" s="504"/>
      <c r="AF247" s="504"/>
      <c r="AG247" s="504"/>
      <c r="AH247" s="504"/>
      <c r="AI247" s="504"/>
      <c r="AJ247" s="504"/>
      <c r="AK247" s="504"/>
      <c r="AL247" s="504"/>
      <c r="AM247" s="504"/>
      <c r="AN247" s="504"/>
      <c r="AO247" s="504"/>
    </row>
    <row r="248" spans="2:41" ht="21">
      <c r="B248" s="563" t="s">
        <v>1161</v>
      </c>
      <c r="C248" s="564"/>
      <c r="E248" s="504"/>
      <c r="F248" s="504"/>
      <c r="G248" s="504"/>
      <c r="H248" s="504"/>
      <c r="I248" s="504"/>
      <c r="J248" s="504"/>
      <c r="K248" s="504"/>
      <c r="L248" s="504"/>
      <c r="M248" s="504"/>
      <c r="N248" s="504"/>
      <c r="O248" s="504"/>
      <c r="P248" s="504"/>
      <c r="Q248" s="504"/>
      <c r="R248" s="504"/>
      <c r="S248" s="504"/>
      <c r="T248" s="504"/>
      <c r="U248" s="504"/>
      <c r="V248" s="504"/>
      <c r="W248" s="504"/>
      <c r="X248" s="504"/>
      <c r="Y248" s="504"/>
      <c r="Z248" s="504"/>
      <c r="AA248" s="504"/>
      <c r="AB248" s="504"/>
      <c r="AC248" s="504"/>
      <c r="AD248" s="504"/>
      <c r="AE248" s="504"/>
      <c r="AF248" s="504"/>
      <c r="AG248" s="504"/>
      <c r="AH248" s="504"/>
      <c r="AI248" s="504"/>
      <c r="AJ248" s="504"/>
      <c r="AK248" s="504"/>
      <c r="AL248" s="504"/>
      <c r="AM248" s="504"/>
      <c r="AN248" s="504"/>
      <c r="AO248" s="504"/>
    </row>
    <row r="249" spans="2:41">
      <c r="B249" s="504"/>
      <c r="C249" s="504"/>
      <c r="E249" s="504"/>
      <c r="F249" s="504"/>
      <c r="G249" s="504"/>
      <c r="H249" s="504"/>
      <c r="I249" s="504"/>
      <c r="J249" s="504"/>
      <c r="K249" s="504"/>
      <c r="L249" s="504"/>
      <c r="M249" s="504"/>
      <c r="N249" s="504"/>
      <c r="O249" s="504"/>
      <c r="P249" s="504"/>
      <c r="Q249" s="504"/>
      <c r="R249" s="504"/>
      <c r="S249" s="504"/>
      <c r="T249" s="504"/>
      <c r="U249" s="504"/>
      <c r="V249" s="504"/>
      <c r="W249" s="504"/>
      <c r="X249" s="504"/>
      <c r="Y249" s="504"/>
      <c r="Z249" s="504"/>
      <c r="AA249" s="504"/>
      <c r="AB249" s="504"/>
      <c r="AC249" s="504"/>
      <c r="AD249" s="504"/>
      <c r="AE249" s="504"/>
      <c r="AF249" s="504"/>
      <c r="AG249" s="504"/>
      <c r="AH249" s="504"/>
      <c r="AI249" s="504"/>
      <c r="AJ249" s="504"/>
      <c r="AK249" s="504"/>
      <c r="AL249" s="504"/>
      <c r="AM249" s="504"/>
      <c r="AN249" s="504"/>
      <c r="AO249" s="504"/>
    </row>
    <row r="250" spans="2:41" ht="23.25">
      <c r="B250" s="553" t="s">
        <v>256</v>
      </c>
      <c r="C250" s="554" t="s">
        <v>1162</v>
      </c>
      <c r="E250" s="504"/>
      <c r="F250" s="559" t="s">
        <v>256</v>
      </c>
      <c r="G250" s="554" t="s">
        <v>301</v>
      </c>
      <c r="H250" s="504"/>
      <c r="I250" s="504"/>
      <c r="J250" s="504"/>
      <c r="K250" s="504"/>
      <c r="L250" s="504"/>
      <c r="M250" s="504"/>
      <c r="N250" s="504"/>
      <c r="O250" s="504"/>
      <c r="P250" s="504"/>
      <c r="Q250" s="504"/>
      <c r="R250" s="504"/>
      <c r="S250" s="504"/>
      <c r="T250" s="504"/>
      <c r="U250" s="504"/>
      <c r="V250" s="504"/>
      <c r="W250" s="504"/>
      <c r="X250" s="504"/>
      <c r="Y250" s="504"/>
      <c r="Z250" s="504"/>
      <c r="AA250" s="504"/>
      <c r="AB250" s="504"/>
      <c r="AC250" s="504"/>
      <c r="AD250" s="504"/>
      <c r="AE250" s="504"/>
      <c r="AF250" s="504"/>
      <c r="AG250" s="504"/>
      <c r="AH250" s="504"/>
      <c r="AI250" s="504"/>
      <c r="AJ250" s="504"/>
      <c r="AK250" s="504"/>
      <c r="AL250" s="504"/>
      <c r="AM250" s="504"/>
      <c r="AN250" s="504"/>
      <c r="AO250" s="504"/>
    </row>
    <row r="251" spans="2:41" ht="21">
      <c r="B251" s="555" t="s">
        <v>278</v>
      </c>
      <c r="C251" s="541" t="s">
        <v>380</v>
      </c>
      <c r="E251" s="504"/>
      <c r="F251" s="955" t="s">
        <v>278</v>
      </c>
      <c r="G251" s="541" t="s">
        <v>380</v>
      </c>
      <c r="H251" s="504"/>
      <c r="I251" s="504"/>
      <c r="J251" s="504"/>
      <c r="K251" s="504"/>
      <c r="L251" s="504"/>
      <c r="M251" s="504"/>
      <c r="N251" s="504"/>
      <c r="O251" s="504"/>
      <c r="P251" s="504"/>
      <c r="Q251" s="504"/>
      <c r="R251" s="504"/>
      <c r="S251" s="504"/>
      <c r="T251" s="504"/>
      <c r="U251" s="504"/>
      <c r="V251" s="504"/>
      <c r="W251" s="504"/>
      <c r="X251" s="504"/>
      <c r="Y251" s="504"/>
      <c r="Z251" s="504"/>
      <c r="AA251" s="504"/>
      <c r="AB251" s="504"/>
      <c r="AC251" s="504"/>
      <c r="AD251" s="504"/>
      <c r="AE251" s="504"/>
      <c r="AF251" s="504"/>
      <c r="AG251" s="504"/>
      <c r="AH251" s="504"/>
      <c r="AI251" s="504"/>
      <c r="AJ251" s="504"/>
      <c r="AK251" s="504"/>
      <c r="AL251" s="504"/>
      <c r="AM251" s="504"/>
      <c r="AN251" s="504"/>
      <c r="AO251" s="504"/>
    </row>
    <row r="252" spans="2:41" ht="21">
      <c r="B252" s="555" t="s">
        <v>1052</v>
      </c>
      <c r="C252" s="541" t="s">
        <v>1052</v>
      </c>
      <c r="E252" s="504"/>
      <c r="F252" s="955" t="s">
        <v>1163</v>
      </c>
      <c r="G252" s="541">
        <v>0</v>
      </c>
      <c r="H252" s="504"/>
      <c r="I252" s="504"/>
      <c r="J252" s="504"/>
      <c r="K252" s="504"/>
      <c r="L252" s="504"/>
      <c r="M252" s="504"/>
      <c r="N252" s="504"/>
      <c r="O252" s="504"/>
      <c r="P252" s="504"/>
      <c r="Q252" s="504"/>
      <c r="R252" s="504"/>
      <c r="S252" s="504"/>
      <c r="T252" s="504"/>
      <c r="U252" s="504"/>
      <c r="V252" s="504"/>
      <c r="W252" s="504"/>
      <c r="X252" s="504"/>
      <c r="Y252" s="504"/>
      <c r="Z252" s="504"/>
      <c r="AA252" s="504"/>
      <c r="AB252" s="504"/>
      <c r="AC252" s="504"/>
      <c r="AD252" s="504"/>
      <c r="AE252" s="504"/>
      <c r="AF252" s="504"/>
      <c r="AG252" s="504"/>
      <c r="AH252" s="504"/>
      <c r="AI252" s="504"/>
      <c r="AJ252" s="504"/>
      <c r="AK252" s="504"/>
      <c r="AL252" s="504"/>
      <c r="AM252" s="504"/>
      <c r="AN252" s="504"/>
      <c r="AO252" s="504"/>
    </row>
    <row r="253" spans="2:41" ht="21">
      <c r="B253" s="555" t="s">
        <v>1163</v>
      </c>
      <c r="C253" s="541">
        <v>0</v>
      </c>
      <c r="E253" s="504"/>
      <c r="F253" s="955" t="s">
        <v>279</v>
      </c>
      <c r="G253" s="541" t="s">
        <v>381</v>
      </c>
      <c r="H253" s="504"/>
      <c r="I253" s="504"/>
      <c r="J253" s="504"/>
      <c r="K253" s="504"/>
      <c r="L253" s="504"/>
      <c r="M253" s="504"/>
      <c r="N253" s="504"/>
      <c r="O253" s="504"/>
      <c r="P253" s="504"/>
      <c r="Q253" s="504"/>
      <c r="R253" s="504"/>
      <c r="S253" s="504"/>
      <c r="T253" s="504"/>
      <c r="U253" s="504"/>
      <c r="V253" s="504"/>
      <c r="W253" s="504"/>
      <c r="X253" s="504"/>
      <c r="Y253" s="504"/>
      <c r="Z253" s="504"/>
      <c r="AA253" s="504"/>
      <c r="AB253" s="504"/>
      <c r="AC253" s="504"/>
      <c r="AD253" s="504"/>
      <c r="AE253" s="504"/>
      <c r="AF253" s="504"/>
      <c r="AG253" s="504"/>
      <c r="AH253" s="504"/>
      <c r="AI253" s="504"/>
      <c r="AJ253" s="504"/>
      <c r="AK253" s="504"/>
      <c r="AL253" s="504"/>
      <c r="AM253" s="504"/>
      <c r="AN253" s="504"/>
      <c r="AO253" s="504"/>
    </row>
    <row r="254" spans="2:41" ht="21">
      <c r="B254" s="555" t="s">
        <v>1052</v>
      </c>
      <c r="C254" s="541" t="s">
        <v>1052</v>
      </c>
      <c r="E254" s="504"/>
      <c r="F254" s="955" t="s">
        <v>1164</v>
      </c>
      <c r="G254" s="541">
        <v>0</v>
      </c>
      <c r="H254" s="504"/>
      <c r="I254" s="504"/>
      <c r="J254" s="504"/>
      <c r="K254" s="504"/>
      <c r="L254" s="504"/>
      <c r="M254" s="504"/>
      <c r="N254" s="504"/>
      <c r="O254" s="504"/>
      <c r="P254" s="504"/>
      <c r="Q254" s="504"/>
      <c r="R254" s="504"/>
      <c r="S254" s="504"/>
      <c r="T254" s="504"/>
      <c r="U254" s="504"/>
      <c r="V254" s="504"/>
      <c r="W254" s="504"/>
      <c r="X254" s="504"/>
      <c r="Y254" s="504"/>
      <c r="Z254" s="504"/>
      <c r="AA254" s="504"/>
      <c r="AB254" s="504"/>
      <c r="AC254" s="504"/>
      <c r="AD254" s="504"/>
      <c r="AE254" s="504"/>
      <c r="AF254" s="504"/>
      <c r="AG254" s="504"/>
      <c r="AH254" s="504"/>
      <c r="AI254" s="504"/>
      <c r="AJ254" s="504"/>
      <c r="AK254" s="504"/>
      <c r="AL254" s="504"/>
      <c r="AM254" s="504"/>
      <c r="AN254" s="504"/>
      <c r="AO254" s="504"/>
    </row>
    <row r="255" spans="2:41" ht="21">
      <c r="B255" s="555" t="s">
        <v>279</v>
      </c>
      <c r="C255" s="556" t="s">
        <v>381</v>
      </c>
      <c r="E255" s="504"/>
      <c r="F255" s="560" t="s">
        <v>283</v>
      </c>
      <c r="G255" s="541" t="s">
        <v>382</v>
      </c>
      <c r="H255" s="504"/>
      <c r="I255" s="504"/>
      <c r="J255" s="504"/>
      <c r="K255" s="504"/>
      <c r="L255" s="504"/>
      <c r="M255" s="504"/>
      <c r="N255" s="504"/>
      <c r="O255" s="504"/>
      <c r="P255" s="504"/>
      <c r="Q255" s="504"/>
      <c r="R255" s="504"/>
      <c r="S255" s="504"/>
      <c r="T255" s="504"/>
      <c r="U255" s="504"/>
      <c r="V255" s="504"/>
      <c r="W255" s="504"/>
      <c r="X255" s="504"/>
      <c r="Y255" s="504"/>
      <c r="Z255" s="504"/>
      <c r="AA255" s="504"/>
      <c r="AB255" s="504"/>
      <c r="AC255" s="504"/>
      <c r="AD255" s="504"/>
      <c r="AE255" s="504"/>
      <c r="AF255" s="504"/>
      <c r="AG255" s="504"/>
      <c r="AH255" s="504"/>
      <c r="AI255" s="504"/>
      <c r="AJ255" s="504"/>
      <c r="AK255" s="504"/>
      <c r="AL255" s="504"/>
      <c r="AM255" s="504"/>
      <c r="AN255" s="504"/>
      <c r="AO255" s="504"/>
    </row>
    <row r="256" spans="2:41" ht="21">
      <c r="B256" s="555" t="s">
        <v>1052</v>
      </c>
      <c r="C256" s="556" t="s">
        <v>1052</v>
      </c>
      <c r="E256" s="504"/>
      <c r="F256" s="560" t="s">
        <v>1165</v>
      </c>
      <c r="G256" s="541">
        <v>0</v>
      </c>
      <c r="H256" s="504"/>
      <c r="I256" s="504"/>
      <c r="J256" s="504"/>
      <c r="K256" s="504"/>
      <c r="L256" s="504"/>
      <c r="M256" s="504"/>
      <c r="N256" s="504"/>
      <c r="O256" s="504"/>
      <c r="P256" s="504"/>
      <c r="Q256" s="504"/>
      <c r="R256" s="504"/>
      <c r="S256" s="504"/>
      <c r="T256" s="504"/>
      <c r="U256" s="504"/>
      <c r="V256" s="504"/>
      <c r="W256" s="504"/>
      <c r="X256" s="504"/>
      <c r="Y256" s="504"/>
      <c r="Z256" s="504"/>
      <c r="AA256" s="504"/>
      <c r="AB256" s="504"/>
      <c r="AC256" s="504"/>
      <c r="AD256" s="504"/>
      <c r="AE256" s="504"/>
      <c r="AF256" s="504"/>
      <c r="AG256" s="504"/>
      <c r="AH256" s="504"/>
      <c r="AI256" s="504"/>
      <c r="AJ256" s="504"/>
      <c r="AK256" s="504"/>
      <c r="AL256" s="504"/>
      <c r="AM256" s="504"/>
      <c r="AN256" s="504"/>
      <c r="AO256" s="504"/>
    </row>
    <row r="257" spans="2:41" ht="21">
      <c r="B257" s="555" t="s">
        <v>1164</v>
      </c>
      <c r="C257" s="556">
        <v>0</v>
      </c>
      <c r="E257" s="504"/>
      <c r="F257" s="955" t="s">
        <v>281</v>
      </c>
      <c r="G257" s="541" t="s">
        <v>383</v>
      </c>
      <c r="H257" s="504"/>
      <c r="I257" s="504"/>
      <c r="J257" s="504"/>
      <c r="K257" s="504"/>
      <c r="L257" s="504"/>
      <c r="M257" s="504"/>
      <c r="N257" s="504"/>
      <c r="O257" s="504"/>
      <c r="P257" s="504"/>
      <c r="Q257" s="504"/>
      <c r="R257" s="504"/>
      <c r="S257" s="504"/>
      <c r="T257" s="504"/>
      <c r="U257" s="504"/>
      <c r="V257" s="504"/>
      <c r="W257" s="504"/>
      <c r="X257" s="504"/>
      <c r="Y257" s="504"/>
      <c r="Z257" s="504"/>
      <c r="AA257" s="504"/>
      <c r="AB257" s="504"/>
      <c r="AC257" s="504"/>
      <c r="AD257" s="504"/>
      <c r="AE257" s="504"/>
      <c r="AF257" s="504"/>
      <c r="AG257" s="504"/>
      <c r="AH257" s="504"/>
      <c r="AI257" s="504"/>
      <c r="AJ257" s="504"/>
      <c r="AK257" s="504"/>
      <c r="AL257" s="504"/>
      <c r="AM257" s="504"/>
      <c r="AN257" s="504"/>
      <c r="AO257" s="504"/>
    </row>
    <row r="258" spans="2:41" ht="21">
      <c r="B258" s="555" t="s">
        <v>1052</v>
      </c>
      <c r="C258" s="556" t="s">
        <v>1052</v>
      </c>
      <c r="E258" s="504"/>
      <c r="F258" s="955" t="s">
        <v>1166</v>
      </c>
      <c r="G258" s="541">
        <v>0</v>
      </c>
      <c r="H258" s="504"/>
      <c r="I258" s="504"/>
      <c r="J258" s="504"/>
      <c r="K258" s="504"/>
      <c r="L258" s="504"/>
      <c r="M258" s="504"/>
      <c r="N258" s="504"/>
      <c r="O258" s="504"/>
      <c r="P258" s="504"/>
      <c r="Q258" s="504"/>
      <c r="R258" s="504"/>
      <c r="S258" s="504"/>
      <c r="T258" s="504"/>
      <c r="U258" s="504"/>
      <c r="V258" s="504"/>
      <c r="W258" s="504"/>
      <c r="X258" s="504"/>
      <c r="Y258" s="504"/>
      <c r="Z258" s="504"/>
      <c r="AA258" s="504"/>
      <c r="AB258" s="504"/>
      <c r="AC258" s="504"/>
      <c r="AD258" s="504"/>
      <c r="AE258" s="504"/>
      <c r="AF258" s="504"/>
      <c r="AG258" s="504"/>
      <c r="AH258" s="504"/>
      <c r="AI258" s="504"/>
      <c r="AJ258" s="504"/>
      <c r="AK258" s="504"/>
      <c r="AL258" s="504"/>
      <c r="AM258" s="504"/>
      <c r="AN258" s="504"/>
      <c r="AO258" s="504"/>
    </row>
    <row r="259" spans="2:41" ht="21">
      <c r="B259" s="555" t="s">
        <v>280</v>
      </c>
      <c r="C259" s="556" t="s">
        <v>382</v>
      </c>
      <c r="E259" s="504"/>
      <c r="F259" s="955" t="s">
        <v>282</v>
      </c>
      <c r="G259" s="541" t="s">
        <v>384</v>
      </c>
      <c r="H259" s="504"/>
      <c r="I259" s="504"/>
      <c r="J259" s="504"/>
      <c r="K259" s="504"/>
      <c r="L259" s="504"/>
      <c r="M259" s="504"/>
      <c r="N259" s="504"/>
      <c r="O259" s="504"/>
      <c r="P259" s="504"/>
      <c r="Q259" s="504"/>
      <c r="R259" s="504"/>
      <c r="S259" s="504"/>
      <c r="T259" s="504"/>
      <c r="U259" s="504"/>
      <c r="V259" s="504"/>
      <c r="W259" s="504"/>
      <c r="X259" s="504"/>
      <c r="Y259" s="504"/>
      <c r="Z259" s="504"/>
      <c r="AA259" s="504"/>
      <c r="AB259" s="504"/>
      <c r="AC259" s="504"/>
      <c r="AD259" s="504"/>
      <c r="AE259" s="504"/>
      <c r="AF259" s="504"/>
      <c r="AG259" s="504"/>
      <c r="AH259" s="504"/>
      <c r="AI259" s="504"/>
      <c r="AJ259" s="504"/>
      <c r="AK259" s="504"/>
      <c r="AL259" s="504"/>
      <c r="AM259" s="504"/>
      <c r="AN259" s="504"/>
      <c r="AO259" s="504"/>
    </row>
    <row r="260" spans="2:41" ht="21">
      <c r="B260" s="555" t="s">
        <v>1052</v>
      </c>
      <c r="C260" s="556" t="s">
        <v>1052</v>
      </c>
      <c r="E260" s="504"/>
      <c r="F260" s="955" t="s">
        <v>1167</v>
      </c>
      <c r="G260" s="541">
        <v>0</v>
      </c>
      <c r="H260" s="504"/>
      <c r="I260" s="504"/>
      <c r="J260" s="504"/>
      <c r="K260" s="504"/>
      <c r="L260" s="504"/>
      <c r="M260" s="504"/>
      <c r="N260" s="504"/>
      <c r="O260" s="504"/>
      <c r="P260" s="504"/>
      <c r="Q260" s="504"/>
      <c r="R260" s="504"/>
      <c r="S260" s="504"/>
      <c r="T260" s="504"/>
      <c r="U260" s="504"/>
      <c r="V260" s="504"/>
      <c r="W260" s="504"/>
      <c r="X260" s="504"/>
      <c r="Y260" s="504"/>
      <c r="Z260" s="504"/>
      <c r="AA260" s="504"/>
      <c r="AB260" s="504"/>
      <c r="AC260" s="504"/>
      <c r="AD260" s="504"/>
      <c r="AE260" s="504"/>
      <c r="AF260" s="504"/>
      <c r="AG260" s="504"/>
      <c r="AH260" s="504"/>
      <c r="AI260" s="504"/>
      <c r="AJ260" s="504"/>
      <c r="AK260" s="504"/>
      <c r="AL260" s="504"/>
      <c r="AM260" s="504"/>
      <c r="AN260" s="504"/>
      <c r="AO260" s="504"/>
    </row>
    <row r="261" spans="2:41" ht="21">
      <c r="B261" s="555" t="s">
        <v>1165</v>
      </c>
      <c r="C261" s="556">
        <v>0</v>
      </c>
      <c r="E261" s="504"/>
      <c r="F261" s="560" t="s">
        <v>283</v>
      </c>
      <c r="G261" s="541" t="s">
        <v>385</v>
      </c>
      <c r="H261" s="504"/>
      <c r="I261" s="504"/>
      <c r="J261" s="504"/>
      <c r="K261" s="504"/>
      <c r="L261" s="504"/>
      <c r="M261" s="504"/>
      <c r="N261" s="504"/>
      <c r="O261" s="504"/>
      <c r="P261" s="504"/>
      <c r="Q261" s="504"/>
      <c r="R261" s="504"/>
      <c r="S261" s="504"/>
      <c r="T261" s="504"/>
      <c r="U261" s="504"/>
      <c r="V261" s="504"/>
      <c r="W261" s="504"/>
      <c r="X261" s="504"/>
      <c r="Y261" s="504"/>
      <c r="Z261" s="504"/>
      <c r="AA261" s="504"/>
      <c r="AB261" s="504"/>
      <c r="AC261" s="504"/>
      <c r="AD261" s="504"/>
      <c r="AE261" s="504"/>
      <c r="AF261" s="504"/>
      <c r="AG261" s="504"/>
      <c r="AH261" s="504"/>
      <c r="AI261" s="504"/>
      <c r="AJ261" s="504"/>
      <c r="AK261" s="504"/>
      <c r="AL261" s="504"/>
      <c r="AM261" s="504"/>
      <c r="AN261" s="504"/>
      <c r="AO261" s="504"/>
    </row>
    <row r="262" spans="2:41" ht="21">
      <c r="B262" s="555" t="s">
        <v>1052</v>
      </c>
      <c r="C262" s="556" t="s">
        <v>1052</v>
      </c>
      <c r="E262" s="504"/>
      <c r="F262" s="560" t="s">
        <v>1168</v>
      </c>
      <c r="G262" s="541">
        <v>0</v>
      </c>
      <c r="H262" s="504"/>
      <c r="I262" s="504"/>
      <c r="J262" s="504"/>
      <c r="K262" s="504"/>
      <c r="L262" s="504"/>
      <c r="M262" s="504"/>
      <c r="N262" s="504"/>
      <c r="O262" s="504"/>
      <c r="P262" s="504"/>
      <c r="Q262" s="504"/>
      <c r="R262" s="504"/>
      <c r="S262" s="504"/>
      <c r="T262" s="504"/>
      <c r="U262" s="504"/>
      <c r="V262" s="504"/>
      <c r="W262" s="504"/>
      <c r="X262" s="504"/>
      <c r="Y262" s="504"/>
      <c r="Z262" s="504"/>
      <c r="AA262" s="504"/>
      <c r="AB262" s="504"/>
      <c r="AC262" s="504"/>
      <c r="AD262" s="504"/>
      <c r="AE262" s="504"/>
      <c r="AF262" s="504"/>
      <c r="AG262" s="504"/>
      <c r="AH262" s="504"/>
      <c r="AI262" s="504"/>
      <c r="AJ262" s="504"/>
      <c r="AK262" s="504"/>
      <c r="AL262" s="504"/>
      <c r="AM262" s="504"/>
      <c r="AN262" s="504"/>
      <c r="AO262" s="504"/>
    </row>
    <row r="263" spans="2:41" ht="21">
      <c r="B263" s="555" t="s">
        <v>281</v>
      </c>
      <c r="C263" s="556" t="s">
        <v>383</v>
      </c>
      <c r="E263" s="504"/>
      <c r="F263" s="955" t="s">
        <v>284</v>
      </c>
      <c r="G263" s="541" t="s">
        <v>386</v>
      </c>
      <c r="H263" s="504"/>
      <c r="I263" s="504"/>
      <c r="J263" s="504"/>
      <c r="K263" s="504"/>
      <c r="L263" s="504"/>
      <c r="M263" s="504"/>
      <c r="N263" s="504"/>
      <c r="O263" s="504"/>
      <c r="P263" s="504"/>
      <c r="Q263" s="504"/>
      <c r="R263" s="504"/>
      <c r="S263" s="504"/>
      <c r="T263" s="504"/>
      <c r="U263" s="504"/>
      <c r="V263" s="504"/>
      <c r="W263" s="504"/>
      <c r="X263" s="504"/>
      <c r="Y263" s="504"/>
      <c r="Z263" s="504"/>
      <c r="AA263" s="504"/>
      <c r="AB263" s="504"/>
      <c r="AC263" s="504"/>
      <c r="AD263" s="504"/>
      <c r="AE263" s="504"/>
      <c r="AF263" s="504"/>
      <c r="AG263" s="504"/>
      <c r="AH263" s="504"/>
      <c r="AI263" s="504"/>
      <c r="AJ263" s="504"/>
      <c r="AK263" s="504"/>
      <c r="AL263" s="504"/>
      <c r="AM263" s="504"/>
      <c r="AN263" s="504"/>
      <c r="AO263" s="504"/>
    </row>
    <row r="264" spans="2:41" ht="21">
      <c r="B264" s="555" t="s">
        <v>1052</v>
      </c>
      <c r="C264" s="556" t="s">
        <v>1052</v>
      </c>
      <c r="E264" s="504"/>
      <c r="F264" s="955" t="s">
        <v>1169</v>
      </c>
      <c r="G264" s="541">
        <v>0</v>
      </c>
      <c r="H264" s="504"/>
      <c r="I264" s="504"/>
      <c r="J264" s="504"/>
      <c r="K264" s="504"/>
      <c r="L264" s="504"/>
      <c r="M264" s="504"/>
      <c r="N264" s="504"/>
      <c r="O264" s="504"/>
      <c r="P264" s="504"/>
      <c r="Q264" s="504"/>
      <c r="R264" s="504"/>
      <c r="S264" s="504"/>
      <c r="T264" s="504"/>
      <c r="U264" s="504"/>
      <c r="V264" s="504"/>
      <c r="W264" s="504"/>
      <c r="X264" s="504"/>
      <c r="Y264" s="504"/>
      <c r="Z264" s="504"/>
      <c r="AA264" s="504"/>
      <c r="AB264" s="504"/>
      <c r="AC264" s="504"/>
      <c r="AD264" s="504"/>
      <c r="AE264" s="504"/>
      <c r="AF264" s="504"/>
      <c r="AG264" s="504"/>
      <c r="AH264" s="504"/>
      <c r="AI264" s="504"/>
      <c r="AJ264" s="504"/>
      <c r="AK264" s="504"/>
      <c r="AL264" s="504"/>
      <c r="AM264" s="504"/>
      <c r="AN264" s="504"/>
      <c r="AO264" s="504"/>
    </row>
    <row r="265" spans="2:41" ht="21">
      <c r="B265" s="555" t="s">
        <v>1166</v>
      </c>
      <c r="C265" s="556">
        <v>0</v>
      </c>
      <c r="E265" s="504"/>
      <c r="F265" s="955" t="s">
        <v>317</v>
      </c>
      <c r="G265" s="541" t="s">
        <v>387</v>
      </c>
      <c r="H265" s="504"/>
      <c r="I265" s="504"/>
      <c r="J265" s="504"/>
      <c r="K265" s="504"/>
      <c r="L265" s="504"/>
      <c r="M265" s="504"/>
      <c r="N265" s="504"/>
      <c r="O265" s="504"/>
      <c r="P265" s="504"/>
      <c r="Q265" s="504"/>
      <c r="R265" s="504"/>
      <c r="S265" s="504"/>
      <c r="T265" s="504"/>
      <c r="U265" s="504"/>
      <c r="V265" s="504"/>
      <c r="W265" s="504"/>
      <c r="X265" s="504"/>
      <c r="Y265" s="504"/>
      <c r="Z265" s="504"/>
      <c r="AA265" s="504"/>
      <c r="AB265" s="504"/>
      <c r="AC265" s="504"/>
      <c r="AD265" s="504"/>
      <c r="AE265" s="504"/>
      <c r="AF265" s="504"/>
      <c r="AG265" s="504"/>
      <c r="AH265" s="504"/>
      <c r="AI265" s="504"/>
      <c r="AJ265" s="504"/>
      <c r="AK265" s="504"/>
      <c r="AL265" s="504"/>
      <c r="AM265" s="504"/>
      <c r="AN265" s="504"/>
      <c r="AO265" s="504"/>
    </row>
    <row r="266" spans="2:41" ht="21">
      <c r="B266" s="555" t="s">
        <v>1052</v>
      </c>
      <c r="C266" s="556" t="s">
        <v>1052</v>
      </c>
      <c r="E266" s="504"/>
      <c r="F266" s="955" t="s">
        <v>1170</v>
      </c>
      <c r="G266" s="541">
        <v>0</v>
      </c>
      <c r="H266" s="504"/>
      <c r="I266" s="504"/>
      <c r="J266" s="504"/>
      <c r="K266" s="504"/>
      <c r="L266" s="504"/>
      <c r="M266" s="504"/>
      <c r="N266" s="504"/>
      <c r="O266" s="504"/>
      <c r="P266" s="504"/>
      <c r="Q266" s="504"/>
      <c r="R266" s="504"/>
      <c r="S266" s="504"/>
      <c r="T266" s="504"/>
      <c r="U266" s="504"/>
      <c r="V266" s="504"/>
      <c r="W266" s="504"/>
      <c r="X266" s="504"/>
      <c r="Y266" s="504"/>
      <c r="Z266" s="504"/>
      <c r="AA266" s="504"/>
      <c r="AB266" s="504"/>
      <c r="AC266" s="504"/>
      <c r="AD266" s="504"/>
      <c r="AE266" s="504"/>
      <c r="AF266" s="504"/>
      <c r="AG266" s="504"/>
      <c r="AH266" s="504"/>
      <c r="AI266" s="504"/>
      <c r="AJ266" s="504"/>
      <c r="AK266" s="504"/>
      <c r="AL266" s="504"/>
      <c r="AM266" s="504"/>
      <c r="AN266" s="504"/>
      <c r="AO266" s="504"/>
    </row>
    <row r="267" spans="2:41" ht="21">
      <c r="B267" s="555" t="s">
        <v>282</v>
      </c>
      <c r="C267" s="541" t="s">
        <v>384</v>
      </c>
      <c r="E267" s="504"/>
      <c r="F267" s="955" t="s">
        <v>320</v>
      </c>
      <c r="G267" s="541" t="s">
        <v>388</v>
      </c>
      <c r="H267" s="504"/>
      <c r="I267" s="504"/>
      <c r="J267" s="504"/>
      <c r="K267" s="504"/>
      <c r="L267" s="504"/>
      <c r="M267" s="504"/>
      <c r="N267" s="504"/>
      <c r="O267" s="504"/>
      <c r="P267" s="504"/>
      <c r="Q267" s="504"/>
      <c r="R267" s="504"/>
      <c r="S267" s="504"/>
      <c r="T267" s="504"/>
      <c r="U267" s="504"/>
      <c r="V267" s="504"/>
      <c r="W267" s="504"/>
      <c r="X267" s="504"/>
      <c r="Y267" s="504"/>
      <c r="Z267" s="504"/>
      <c r="AA267" s="504"/>
      <c r="AB267" s="504"/>
      <c r="AC267" s="504"/>
      <c r="AD267" s="504"/>
      <c r="AE267" s="504"/>
      <c r="AF267" s="504"/>
      <c r="AG267" s="504"/>
      <c r="AH267" s="504"/>
      <c r="AI267" s="504"/>
      <c r="AJ267" s="504"/>
      <c r="AK267" s="504"/>
      <c r="AL267" s="504"/>
      <c r="AM267" s="504"/>
      <c r="AN267" s="504"/>
      <c r="AO267" s="504"/>
    </row>
    <row r="268" spans="2:41" ht="21">
      <c r="B268" s="555" t="s">
        <v>1052</v>
      </c>
      <c r="C268" s="541" t="s">
        <v>1052</v>
      </c>
      <c r="E268" s="504"/>
      <c r="F268" s="557" t="s">
        <v>1171</v>
      </c>
      <c r="G268" s="561">
        <v>0</v>
      </c>
      <c r="H268" s="504"/>
      <c r="I268" s="504"/>
      <c r="J268" s="504"/>
      <c r="K268" s="504"/>
      <c r="L268" s="504"/>
      <c r="M268" s="504"/>
      <c r="N268" s="504"/>
      <c r="O268" s="504"/>
      <c r="P268" s="504"/>
      <c r="Q268" s="504"/>
      <c r="R268" s="504"/>
      <c r="S268" s="504"/>
      <c r="T268" s="504"/>
      <c r="U268" s="504"/>
      <c r="V268" s="504"/>
      <c r="W268" s="504"/>
      <c r="X268" s="504"/>
      <c r="Y268" s="504"/>
      <c r="Z268" s="504"/>
      <c r="AA268" s="504"/>
      <c r="AB268" s="504"/>
      <c r="AC268" s="504"/>
      <c r="AD268" s="504"/>
      <c r="AE268" s="504"/>
      <c r="AF268" s="504"/>
      <c r="AG268" s="504"/>
      <c r="AH268" s="504"/>
      <c r="AI268" s="504"/>
      <c r="AJ268" s="504"/>
      <c r="AK268" s="504"/>
      <c r="AL268" s="504"/>
      <c r="AM268" s="504"/>
      <c r="AN268" s="504"/>
      <c r="AO268" s="504"/>
    </row>
    <row r="269" spans="2:41" ht="21">
      <c r="B269" s="555" t="s">
        <v>1052</v>
      </c>
      <c r="C269" s="541" t="s">
        <v>1052</v>
      </c>
      <c r="E269" s="504"/>
      <c r="F269" s="557" t="s">
        <v>912</v>
      </c>
      <c r="G269" s="561">
        <v>0</v>
      </c>
      <c r="H269" s="504"/>
      <c r="I269" s="504"/>
      <c r="J269" s="504"/>
      <c r="K269" s="504"/>
      <c r="L269" s="504"/>
      <c r="M269" s="504"/>
      <c r="N269" s="504"/>
      <c r="O269" s="504"/>
      <c r="P269" s="504"/>
      <c r="Q269" s="504"/>
      <c r="R269" s="504"/>
      <c r="S269" s="504"/>
      <c r="T269" s="504"/>
      <c r="U269" s="504"/>
      <c r="V269" s="504"/>
      <c r="W269" s="504"/>
      <c r="X269" s="504"/>
      <c r="Y269" s="504"/>
      <c r="Z269" s="504"/>
      <c r="AA269" s="504"/>
      <c r="AB269" s="504"/>
      <c r="AC269" s="504"/>
      <c r="AD269" s="504"/>
      <c r="AE269" s="504"/>
      <c r="AF269" s="504"/>
      <c r="AG269" s="504"/>
      <c r="AH269" s="504"/>
      <c r="AI269" s="504"/>
      <c r="AJ269" s="504"/>
      <c r="AK269" s="504"/>
      <c r="AL269" s="504"/>
      <c r="AM269" s="504"/>
      <c r="AN269" s="504"/>
      <c r="AO269" s="504"/>
    </row>
    <row r="270" spans="2:41" ht="21">
      <c r="B270" s="555" t="s">
        <v>1167</v>
      </c>
      <c r="C270" s="541">
        <v>0</v>
      </c>
      <c r="E270" s="504"/>
      <c r="F270" s="504"/>
      <c r="G270" s="504"/>
      <c r="H270" s="504"/>
      <c r="I270" s="504"/>
      <c r="J270" s="504"/>
      <c r="K270" s="504"/>
      <c r="L270" s="504"/>
      <c r="M270" s="504"/>
      <c r="N270" s="504"/>
      <c r="O270" s="504"/>
      <c r="P270" s="504"/>
      <c r="Q270" s="504"/>
      <c r="R270" s="504"/>
      <c r="S270" s="504"/>
      <c r="T270" s="504"/>
      <c r="U270" s="504"/>
      <c r="V270" s="504"/>
      <c r="W270" s="504"/>
      <c r="X270" s="504"/>
      <c r="Y270" s="504"/>
      <c r="Z270" s="504"/>
      <c r="AA270" s="504"/>
      <c r="AB270" s="504"/>
      <c r="AC270" s="504"/>
      <c r="AD270" s="504"/>
      <c r="AE270" s="504"/>
      <c r="AF270" s="504"/>
      <c r="AG270" s="504"/>
      <c r="AH270" s="504"/>
      <c r="AI270" s="504"/>
      <c r="AJ270" s="504"/>
      <c r="AK270" s="504"/>
      <c r="AL270" s="504"/>
      <c r="AM270" s="504"/>
      <c r="AN270" s="504"/>
      <c r="AO270" s="504"/>
    </row>
    <row r="271" spans="2:41" ht="21">
      <c r="B271" s="555" t="s">
        <v>283</v>
      </c>
      <c r="C271" s="541" t="s">
        <v>385</v>
      </c>
      <c r="E271" s="504"/>
      <c r="F271" s="504"/>
      <c r="G271" s="504"/>
      <c r="H271" s="504"/>
      <c r="I271" s="504"/>
      <c r="J271" s="504"/>
      <c r="K271" s="504"/>
      <c r="L271" s="504"/>
      <c r="M271" s="504"/>
      <c r="N271" s="504"/>
      <c r="O271" s="504"/>
      <c r="P271" s="504"/>
      <c r="Q271" s="504"/>
      <c r="R271" s="504"/>
      <c r="S271" s="504"/>
      <c r="T271" s="504"/>
      <c r="U271" s="504"/>
      <c r="V271" s="504"/>
      <c r="W271" s="504"/>
      <c r="X271" s="504"/>
      <c r="Y271" s="504"/>
      <c r="Z271" s="504"/>
      <c r="AA271" s="504"/>
      <c r="AB271" s="504"/>
      <c r="AC271" s="504"/>
      <c r="AD271" s="504"/>
      <c r="AE271" s="504"/>
      <c r="AF271" s="504"/>
      <c r="AG271" s="504"/>
      <c r="AH271" s="504"/>
      <c r="AI271" s="504"/>
      <c r="AJ271" s="504"/>
      <c r="AK271" s="504"/>
      <c r="AL271" s="504"/>
      <c r="AM271" s="504"/>
      <c r="AN271" s="504"/>
      <c r="AO271" s="504"/>
    </row>
    <row r="272" spans="2:41" ht="23.25">
      <c r="B272" s="555" t="s">
        <v>1168</v>
      </c>
      <c r="C272" s="541">
        <v>0</v>
      </c>
      <c r="E272" s="504"/>
      <c r="F272" s="518" t="s">
        <v>256</v>
      </c>
      <c r="G272" s="518" t="s">
        <v>301</v>
      </c>
      <c r="H272" s="504"/>
      <c r="I272" s="504"/>
      <c r="J272" s="504"/>
      <c r="K272" s="504"/>
      <c r="L272" s="504"/>
      <c r="M272" s="504"/>
      <c r="N272" s="504"/>
      <c r="O272" s="504"/>
      <c r="P272" s="504"/>
      <c r="Q272" s="504"/>
      <c r="R272" s="504"/>
      <c r="S272" s="504"/>
      <c r="T272" s="504"/>
      <c r="U272" s="504"/>
      <c r="V272" s="504"/>
      <c r="W272" s="504"/>
      <c r="X272" s="504"/>
      <c r="Y272" s="504"/>
      <c r="Z272" s="504"/>
      <c r="AA272" s="504"/>
      <c r="AB272" s="504"/>
      <c r="AC272" s="504"/>
      <c r="AD272" s="504"/>
      <c r="AE272" s="504"/>
      <c r="AF272" s="504"/>
      <c r="AG272" s="504"/>
      <c r="AH272" s="504"/>
      <c r="AI272" s="504"/>
      <c r="AJ272" s="504"/>
      <c r="AK272" s="504"/>
      <c r="AL272" s="504"/>
      <c r="AM272" s="504"/>
      <c r="AN272" s="504"/>
      <c r="AO272" s="504"/>
    </row>
    <row r="273" spans="2:41" ht="21">
      <c r="B273" s="555" t="s">
        <v>284</v>
      </c>
      <c r="C273" s="541" t="s">
        <v>386</v>
      </c>
      <c r="E273" s="504"/>
      <c r="F273" s="513" t="s">
        <v>262</v>
      </c>
      <c r="G273" s="514">
        <v>400</v>
      </c>
      <c r="H273" s="504"/>
      <c r="I273" s="504"/>
      <c r="J273" s="504"/>
      <c r="K273" s="504"/>
      <c r="L273" s="504"/>
      <c r="M273" s="504"/>
      <c r="N273" s="504"/>
      <c r="O273" s="504"/>
      <c r="P273" s="504"/>
      <c r="Q273" s="504"/>
      <c r="R273" s="504"/>
      <c r="S273" s="504"/>
      <c r="T273" s="504"/>
      <c r="U273" s="504"/>
      <c r="V273" s="504"/>
      <c r="W273" s="504"/>
      <c r="X273" s="504"/>
      <c r="Y273" s="504"/>
      <c r="Z273" s="504"/>
      <c r="AA273" s="504"/>
      <c r="AB273" s="504"/>
      <c r="AC273" s="504"/>
      <c r="AD273" s="504"/>
      <c r="AE273" s="504"/>
      <c r="AF273" s="504"/>
      <c r="AG273" s="504"/>
      <c r="AH273" s="504"/>
      <c r="AI273" s="504"/>
      <c r="AJ273" s="504"/>
      <c r="AK273" s="504"/>
      <c r="AL273" s="504"/>
      <c r="AM273" s="504"/>
      <c r="AN273" s="504"/>
      <c r="AO273" s="504"/>
    </row>
    <row r="274" spans="2:41" ht="21">
      <c r="B274" s="555" t="s">
        <v>1052</v>
      </c>
      <c r="C274" s="541" t="s">
        <v>1052</v>
      </c>
      <c r="E274" s="504"/>
      <c r="F274" s="513" t="s">
        <v>1172</v>
      </c>
      <c r="G274" s="514">
        <v>400</v>
      </c>
      <c r="H274" s="504"/>
      <c r="I274" s="504"/>
      <c r="J274" s="504"/>
      <c r="K274" s="504"/>
      <c r="L274" s="504"/>
      <c r="M274" s="504"/>
      <c r="N274" s="504"/>
      <c r="O274" s="504"/>
      <c r="P274" s="504"/>
      <c r="Q274" s="504"/>
      <c r="R274" s="504"/>
      <c r="S274" s="504"/>
      <c r="T274" s="504"/>
      <c r="U274" s="504"/>
      <c r="V274" s="504"/>
      <c r="W274" s="504"/>
      <c r="X274" s="504"/>
      <c r="Y274" s="504"/>
      <c r="Z274" s="504"/>
      <c r="AA274" s="504"/>
      <c r="AB274" s="504"/>
      <c r="AC274" s="504"/>
      <c r="AD274" s="504"/>
      <c r="AE274" s="504"/>
      <c r="AF274" s="504"/>
      <c r="AG274" s="504"/>
      <c r="AH274" s="504"/>
      <c r="AI274" s="504"/>
      <c r="AJ274" s="504"/>
      <c r="AK274" s="504"/>
      <c r="AL274" s="504"/>
      <c r="AM274" s="504"/>
      <c r="AN274" s="504"/>
      <c r="AO274" s="504"/>
    </row>
    <row r="275" spans="2:41" ht="21">
      <c r="B275" s="555" t="s">
        <v>1169</v>
      </c>
      <c r="C275" s="541">
        <v>0</v>
      </c>
      <c r="E275" s="504"/>
      <c r="F275" s="513" t="s">
        <v>248</v>
      </c>
      <c r="G275" s="514">
        <v>500</v>
      </c>
      <c r="H275" s="504"/>
      <c r="I275" s="504"/>
      <c r="J275" s="504"/>
      <c r="K275" s="504"/>
      <c r="L275" s="504"/>
      <c r="M275" s="504"/>
      <c r="N275" s="504"/>
      <c r="O275" s="504"/>
      <c r="P275" s="504"/>
      <c r="Q275" s="504"/>
      <c r="R275" s="504"/>
      <c r="S275" s="504"/>
      <c r="T275" s="504"/>
      <c r="U275" s="504"/>
      <c r="V275" s="504"/>
      <c r="W275" s="504"/>
      <c r="X275" s="504"/>
      <c r="Y275" s="504"/>
      <c r="Z275" s="504"/>
      <c r="AA275" s="504"/>
      <c r="AB275" s="504"/>
      <c r="AC275" s="504"/>
      <c r="AD275" s="504"/>
      <c r="AE275" s="504"/>
      <c r="AF275" s="504"/>
      <c r="AG275" s="504"/>
      <c r="AH275" s="504"/>
      <c r="AI275" s="504"/>
      <c r="AJ275" s="504"/>
      <c r="AK275" s="504"/>
      <c r="AL275" s="504"/>
      <c r="AM275" s="504"/>
      <c r="AN275" s="504"/>
      <c r="AO275" s="504"/>
    </row>
    <row r="276" spans="2:41" ht="21">
      <c r="B276" s="555" t="s">
        <v>1052</v>
      </c>
      <c r="C276" s="541" t="s">
        <v>1052</v>
      </c>
      <c r="E276" s="504"/>
      <c r="F276" s="513" t="s">
        <v>1173</v>
      </c>
      <c r="G276" s="514">
        <v>500</v>
      </c>
      <c r="H276" s="504"/>
      <c r="I276" s="504"/>
      <c r="J276" s="504"/>
      <c r="K276" s="504"/>
      <c r="L276" s="504"/>
      <c r="M276" s="504"/>
      <c r="N276" s="504"/>
      <c r="O276" s="504"/>
      <c r="P276" s="504"/>
      <c r="Q276" s="504"/>
      <c r="R276" s="504"/>
      <c r="S276" s="504"/>
      <c r="T276" s="504"/>
      <c r="U276" s="504"/>
      <c r="V276" s="504"/>
      <c r="W276" s="504"/>
      <c r="X276" s="504"/>
      <c r="Y276" s="504"/>
      <c r="Z276" s="504"/>
      <c r="AA276" s="504"/>
      <c r="AB276" s="504"/>
      <c r="AC276" s="504"/>
      <c r="AD276" s="504"/>
      <c r="AE276" s="504"/>
      <c r="AF276" s="504"/>
      <c r="AG276" s="504"/>
      <c r="AH276" s="504"/>
      <c r="AI276" s="504"/>
      <c r="AJ276" s="504"/>
      <c r="AK276" s="504"/>
      <c r="AL276" s="504"/>
      <c r="AM276" s="504"/>
      <c r="AN276" s="504"/>
      <c r="AO276" s="504"/>
    </row>
    <row r="277" spans="2:41" ht="21">
      <c r="B277" s="555" t="s">
        <v>317</v>
      </c>
      <c r="C277" s="556" t="s">
        <v>387</v>
      </c>
      <c r="E277" s="504"/>
      <c r="F277" s="513" t="s">
        <v>1074</v>
      </c>
      <c r="G277" s="514">
        <v>600</v>
      </c>
      <c r="H277" s="504"/>
      <c r="I277" s="504"/>
      <c r="J277" s="504"/>
      <c r="K277" s="504"/>
      <c r="L277" s="504"/>
      <c r="M277" s="504"/>
      <c r="N277" s="504"/>
      <c r="O277" s="504"/>
      <c r="P277" s="504"/>
      <c r="Q277" s="504"/>
      <c r="R277" s="504"/>
      <c r="S277" s="504"/>
      <c r="T277" s="504"/>
      <c r="U277" s="504"/>
      <c r="V277" s="504"/>
      <c r="W277" s="504"/>
      <c r="X277" s="504"/>
      <c r="Y277" s="504"/>
      <c r="Z277" s="504"/>
      <c r="AA277" s="504"/>
      <c r="AB277" s="504"/>
      <c r="AC277" s="504"/>
      <c r="AD277" s="504"/>
      <c r="AE277" s="504"/>
      <c r="AF277" s="504"/>
      <c r="AG277" s="504"/>
      <c r="AH277" s="504"/>
      <c r="AI277" s="504"/>
      <c r="AJ277" s="504"/>
      <c r="AK277" s="504"/>
      <c r="AL277" s="504"/>
      <c r="AM277" s="504"/>
      <c r="AN277" s="504"/>
      <c r="AO277" s="504"/>
    </row>
    <row r="278" spans="2:41" ht="21">
      <c r="B278" s="555" t="s">
        <v>1052</v>
      </c>
      <c r="C278" s="556" t="s">
        <v>1052</v>
      </c>
      <c r="E278" s="504"/>
      <c r="F278" s="513" t="s">
        <v>1174</v>
      </c>
      <c r="G278" s="514">
        <v>600</v>
      </c>
      <c r="H278" s="504"/>
      <c r="I278" s="504"/>
      <c r="J278" s="504"/>
      <c r="K278" s="504"/>
      <c r="L278" s="504"/>
      <c r="M278" s="504"/>
      <c r="N278" s="504"/>
      <c r="O278" s="504"/>
      <c r="P278" s="504"/>
      <c r="Q278" s="504"/>
      <c r="R278" s="504"/>
      <c r="S278" s="504"/>
      <c r="T278" s="504"/>
      <c r="U278" s="504"/>
      <c r="V278" s="504"/>
      <c r="W278" s="504"/>
      <c r="X278" s="504"/>
      <c r="Y278" s="504"/>
      <c r="Z278" s="504"/>
      <c r="AA278" s="504"/>
      <c r="AB278" s="504"/>
      <c r="AC278" s="504"/>
      <c r="AD278" s="504"/>
      <c r="AE278" s="504"/>
      <c r="AF278" s="504"/>
      <c r="AG278" s="504"/>
      <c r="AH278" s="504"/>
      <c r="AI278" s="504"/>
      <c r="AJ278" s="504"/>
      <c r="AK278" s="504"/>
      <c r="AL278" s="504"/>
      <c r="AM278" s="504"/>
      <c r="AN278" s="504"/>
      <c r="AO278" s="504"/>
    </row>
    <row r="279" spans="2:41" ht="21">
      <c r="B279" s="555" t="s">
        <v>1170</v>
      </c>
      <c r="C279" s="556">
        <v>0</v>
      </c>
      <c r="E279" s="504"/>
      <c r="F279" s="513" t="s">
        <v>533</v>
      </c>
      <c r="G279" s="514">
        <v>300</v>
      </c>
      <c r="H279" s="504"/>
      <c r="I279" s="504"/>
      <c r="J279" s="504"/>
      <c r="K279" s="504"/>
      <c r="L279" s="504"/>
      <c r="M279" s="504"/>
      <c r="N279" s="504"/>
      <c r="O279" s="504"/>
      <c r="P279" s="504"/>
      <c r="Q279" s="504"/>
      <c r="R279" s="504"/>
      <c r="S279" s="504"/>
      <c r="T279" s="504"/>
      <c r="U279" s="504"/>
      <c r="V279" s="504"/>
      <c r="W279" s="504"/>
      <c r="X279" s="504"/>
      <c r="Y279" s="504"/>
      <c r="Z279" s="504"/>
      <c r="AA279" s="504"/>
      <c r="AB279" s="504"/>
      <c r="AC279" s="504"/>
      <c r="AD279" s="504"/>
      <c r="AE279" s="504"/>
      <c r="AF279" s="504"/>
      <c r="AG279" s="504"/>
      <c r="AH279" s="504"/>
      <c r="AI279" s="504"/>
      <c r="AJ279" s="504"/>
      <c r="AK279" s="504"/>
      <c r="AL279" s="504"/>
      <c r="AM279" s="504"/>
      <c r="AN279" s="504"/>
      <c r="AO279" s="504"/>
    </row>
    <row r="280" spans="2:41" ht="21">
      <c r="B280" s="555" t="s">
        <v>1052</v>
      </c>
      <c r="C280" s="556" t="s">
        <v>1052</v>
      </c>
      <c r="E280" s="504"/>
      <c r="F280" s="513" t="s">
        <v>1175</v>
      </c>
      <c r="G280" s="514">
        <v>300</v>
      </c>
      <c r="H280" s="504"/>
      <c r="I280" s="504"/>
      <c r="J280" s="504"/>
      <c r="K280" s="504"/>
      <c r="L280" s="504"/>
      <c r="M280" s="504"/>
      <c r="N280" s="504"/>
      <c r="O280" s="504"/>
      <c r="P280" s="504"/>
      <c r="Q280" s="504"/>
      <c r="R280" s="504"/>
      <c r="S280" s="504"/>
      <c r="T280" s="504"/>
      <c r="U280" s="504"/>
      <c r="V280" s="504"/>
      <c r="W280" s="504"/>
      <c r="X280" s="504"/>
      <c r="Y280" s="504"/>
      <c r="Z280" s="504"/>
      <c r="AA280" s="504"/>
      <c r="AB280" s="504"/>
      <c r="AC280" s="504"/>
      <c r="AD280" s="504"/>
      <c r="AE280" s="504"/>
      <c r="AF280" s="504"/>
      <c r="AG280" s="504"/>
      <c r="AH280" s="504"/>
      <c r="AI280" s="504"/>
      <c r="AJ280" s="504"/>
      <c r="AK280" s="504"/>
      <c r="AL280" s="504"/>
      <c r="AM280" s="504"/>
      <c r="AN280" s="504"/>
      <c r="AO280" s="504"/>
    </row>
    <row r="281" spans="2:41" ht="21">
      <c r="B281" s="555" t="s">
        <v>320</v>
      </c>
      <c r="C281" s="556" t="s">
        <v>388</v>
      </c>
      <c r="E281" s="504"/>
      <c r="F281" s="513" t="s">
        <v>1075</v>
      </c>
      <c r="G281" s="514">
        <v>900</v>
      </c>
      <c r="H281" s="504"/>
      <c r="I281" s="504"/>
      <c r="J281" s="504"/>
      <c r="K281" s="504"/>
      <c r="L281" s="504"/>
      <c r="M281" s="504"/>
      <c r="N281" s="504"/>
      <c r="O281" s="504"/>
      <c r="P281" s="504"/>
      <c r="Q281" s="504"/>
      <c r="R281" s="504"/>
      <c r="S281" s="504"/>
      <c r="T281" s="504"/>
      <c r="U281" s="504"/>
      <c r="V281" s="504"/>
      <c r="W281" s="504"/>
      <c r="X281" s="504"/>
      <c r="Y281" s="504"/>
      <c r="Z281" s="504"/>
      <c r="AA281" s="504"/>
      <c r="AB281" s="504"/>
      <c r="AC281" s="504"/>
      <c r="AD281" s="504"/>
      <c r="AE281" s="504"/>
      <c r="AF281" s="504"/>
      <c r="AG281" s="504"/>
      <c r="AH281" s="504"/>
      <c r="AI281" s="504"/>
      <c r="AJ281" s="504"/>
      <c r="AK281" s="504"/>
      <c r="AL281" s="504"/>
      <c r="AM281" s="504"/>
      <c r="AN281" s="504"/>
      <c r="AO281" s="504"/>
    </row>
    <row r="282" spans="2:41" ht="21">
      <c r="B282" s="555" t="s">
        <v>1052</v>
      </c>
      <c r="C282" s="556" t="s">
        <v>1052</v>
      </c>
      <c r="E282" s="504"/>
      <c r="F282" s="513" t="s">
        <v>1176</v>
      </c>
      <c r="G282" s="514">
        <v>900</v>
      </c>
      <c r="H282" s="504"/>
      <c r="I282" s="504"/>
      <c r="J282" s="504"/>
      <c r="K282" s="504"/>
      <c r="L282" s="504"/>
      <c r="M282" s="504"/>
      <c r="N282" s="504"/>
      <c r="O282" s="504"/>
      <c r="P282" s="504"/>
      <c r="Q282" s="504"/>
      <c r="R282" s="504"/>
      <c r="S282" s="504"/>
      <c r="T282" s="504"/>
      <c r="U282" s="504"/>
      <c r="V282" s="504"/>
      <c r="W282" s="504"/>
      <c r="X282" s="504"/>
      <c r="Y282" s="504"/>
      <c r="Z282" s="504"/>
      <c r="AA282" s="504"/>
      <c r="AB282" s="504"/>
      <c r="AC282" s="504"/>
      <c r="AD282" s="504"/>
      <c r="AE282" s="504"/>
      <c r="AF282" s="504"/>
      <c r="AG282" s="504"/>
      <c r="AH282" s="504"/>
      <c r="AI282" s="504"/>
      <c r="AJ282" s="504"/>
      <c r="AK282" s="504"/>
      <c r="AL282" s="504"/>
      <c r="AM282" s="504"/>
      <c r="AN282" s="504"/>
      <c r="AO282" s="504"/>
    </row>
    <row r="283" spans="2:41" ht="21">
      <c r="B283" s="555" t="s">
        <v>1171</v>
      </c>
      <c r="C283" s="556">
        <v>0</v>
      </c>
      <c r="E283" s="504"/>
      <c r="F283" s="513" t="s">
        <v>6</v>
      </c>
      <c r="G283" s="514">
        <v>520</v>
      </c>
      <c r="H283" s="504"/>
      <c r="I283" s="504"/>
      <c r="J283" s="504"/>
      <c r="K283" s="504"/>
      <c r="L283" s="504"/>
      <c r="M283" s="504"/>
      <c r="N283" s="504"/>
      <c r="O283" s="504"/>
      <c r="P283" s="504"/>
      <c r="Q283" s="504"/>
      <c r="R283" s="504"/>
      <c r="S283" s="504"/>
      <c r="T283" s="504"/>
      <c r="U283" s="504"/>
      <c r="V283" s="504"/>
      <c r="W283" s="504"/>
      <c r="X283" s="504"/>
      <c r="Y283" s="504"/>
      <c r="Z283" s="504"/>
      <c r="AA283" s="504"/>
      <c r="AB283" s="504"/>
      <c r="AC283" s="504"/>
      <c r="AD283" s="504"/>
      <c r="AE283" s="504"/>
      <c r="AF283" s="504"/>
      <c r="AG283" s="504"/>
      <c r="AH283" s="504"/>
      <c r="AI283" s="504"/>
      <c r="AJ283" s="504"/>
      <c r="AK283" s="504"/>
      <c r="AL283" s="504"/>
      <c r="AM283" s="504"/>
      <c r="AN283" s="504"/>
      <c r="AO283" s="504"/>
    </row>
    <row r="284" spans="2:41" ht="21">
      <c r="B284" s="555" t="s">
        <v>1052</v>
      </c>
      <c r="C284" s="556" t="s">
        <v>1052</v>
      </c>
      <c r="E284" s="504"/>
      <c r="F284" s="513" t="s">
        <v>1177</v>
      </c>
      <c r="G284" s="514">
        <v>520</v>
      </c>
      <c r="H284" s="504"/>
      <c r="I284" s="504"/>
      <c r="J284" s="504"/>
      <c r="K284" s="504"/>
      <c r="L284" s="504"/>
      <c r="M284" s="504"/>
      <c r="N284" s="504"/>
      <c r="O284" s="504"/>
      <c r="P284" s="504"/>
      <c r="Q284" s="504"/>
      <c r="R284" s="504"/>
      <c r="S284" s="504"/>
      <c r="T284" s="504"/>
      <c r="U284" s="504"/>
      <c r="V284" s="504"/>
      <c r="W284" s="504"/>
      <c r="X284" s="504"/>
      <c r="Y284" s="504"/>
      <c r="Z284" s="504"/>
      <c r="AA284" s="504"/>
      <c r="AB284" s="504"/>
      <c r="AC284" s="504"/>
      <c r="AD284" s="504"/>
      <c r="AE284" s="504"/>
      <c r="AF284" s="504"/>
      <c r="AG284" s="504"/>
      <c r="AH284" s="504"/>
      <c r="AI284" s="504"/>
      <c r="AJ284" s="504"/>
      <c r="AK284" s="504"/>
      <c r="AL284" s="504"/>
      <c r="AM284" s="504"/>
      <c r="AN284" s="504"/>
      <c r="AO284" s="504"/>
    </row>
    <row r="285" spans="2:41" ht="21">
      <c r="B285" s="555" t="s">
        <v>323</v>
      </c>
      <c r="C285" s="541" t="s">
        <v>390</v>
      </c>
      <c r="E285" s="504"/>
      <c r="F285" s="513" t="s">
        <v>1076</v>
      </c>
      <c r="G285" s="514">
        <v>750</v>
      </c>
      <c r="H285" s="504"/>
      <c r="I285" s="504"/>
      <c r="J285" s="504"/>
      <c r="K285" s="504"/>
      <c r="L285" s="504"/>
      <c r="M285" s="504"/>
      <c r="N285" s="504"/>
      <c r="O285" s="504"/>
      <c r="P285" s="504"/>
      <c r="Q285" s="504"/>
      <c r="R285" s="504"/>
      <c r="S285" s="504"/>
      <c r="T285" s="504"/>
      <c r="U285" s="504"/>
      <c r="V285" s="504"/>
      <c r="W285" s="504"/>
      <c r="X285" s="504"/>
      <c r="Y285" s="504"/>
      <c r="Z285" s="504"/>
      <c r="AA285" s="504"/>
      <c r="AB285" s="504"/>
      <c r="AC285" s="504"/>
      <c r="AD285" s="504"/>
      <c r="AE285" s="504"/>
      <c r="AF285" s="504"/>
      <c r="AG285" s="504"/>
      <c r="AH285" s="504"/>
      <c r="AI285" s="504"/>
      <c r="AJ285" s="504"/>
      <c r="AK285" s="504"/>
      <c r="AL285" s="504"/>
      <c r="AM285" s="504"/>
      <c r="AN285" s="504"/>
      <c r="AO285" s="504"/>
    </row>
    <row r="286" spans="2:41" ht="21">
      <c r="B286" s="555" t="s">
        <v>1052</v>
      </c>
      <c r="C286" s="541" t="s">
        <v>1052</v>
      </c>
      <c r="E286" s="504"/>
      <c r="F286" s="513" t="s">
        <v>1178</v>
      </c>
      <c r="G286" s="514">
        <v>750</v>
      </c>
      <c r="H286" s="504"/>
      <c r="I286" s="504"/>
      <c r="J286" s="504"/>
      <c r="K286" s="504"/>
      <c r="L286" s="504"/>
      <c r="M286" s="504"/>
      <c r="N286" s="504"/>
      <c r="O286" s="504"/>
      <c r="P286" s="504"/>
      <c r="Q286" s="504"/>
      <c r="R286" s="504"/>
      <c r="S286" s="504"/>
      <c r="T286" s="504"/>
      <c r="U286" s="504"/>
      <c r="V286" s="504"/>
      <c r="W286" s="504"/>
      <c r="X286" s="504"/>
      <c r="Y286" s="504"/>
      <c r="Z286" s="504"/>
      <c r="AA286" s="504"/>
      <c r="AB286" s="504"/>
      <c r="AC286" s="504"/>
      <c r="AD286" s="504"/>
      <c r="AE286" s="504"/>
      <c r="AF286" s="504"/>
      <c r="AG286" s="504"/>
      <c r="AH286" s="504"/>
      <c r="AI286" s="504"/>
      <c r="AJ286" s="504"/>
      <c r="AK286" s="504"/>
      <c r="AL286" s="504"/>
      <c r="AM286" s="504"/>
      <c r="AN286" s="504"/>
      <c r="AO286" s="504"/>
    </row>
    <row r="287" spans="2:41" ht="21">
      <c r="B287" s="555" t="s">
        <v>1179</v>
      </c>
      <c r="C287" s="541">
        <v>0</v>
      </c>
      <c r="E287" s="504"/>
      <c r="F287" s="513" t="s">
        <v>1077</v>
      </c>
      <c r="G287" s="514">
        <v>550</v>
      </c>
      <c r="H287" s="504"/>
      <c r="I287" s="504"/>
      <c r="J287" s="504"/>
      <c r="K287" s="504"/>
      <c r="L287" s="504"/>
      <c r="M287" s="504"/>
      <c r="N287" s="504"/>
      <c r="O287" s="504"/>
      <c r="P287" s="504"/>
      <c r="Q287" s="504"/>
      <c r="R287" s="504"/>
      <c r="S287" s="504"/>
      <c r="T287" s="504"/>
      <c r="U287" s="504"/>
      <c r="V287" s="504"/>
      <c r="W287" s="504"/>
      <c r="X287" s="504"/>
      <c r="Y287" s="504"/>
      <c r="Z287" s="504"/>
      <c r="AA287" s="504"/>
      <c r="AB287" s="504"/>
      <c r="AC287" s="504"/>
      <c r="AD287" s="504"/>
      <c r="AE287" s="504"/>
      <c r="AF287" s="504"/>
      <c r="AG287" s="504"/>
      <c r="AH287" s="504"/>
      <c r="AI287" s="504"/>
      <c r="AJ287" s="504"/>
      <c r="AK287" s="504"/>
      <c r="AL287" s="504"/>
      <c r="AM287" s="504"/>
      <c r="AN287" s="504"/>
      <c r="AO287" s="504"/>
    </row>
    <row r="288" spans="2:41" ht="21">
      <c r="B288" s="555" t="s">
        <v>1052</v>
      </c>
      <c r="C288" s="541" t="s">
        <v>1052</v>
      </c>
      <c r="E288" s="504"/>
      <c r="F288" s="513" t="s">
        <v>1180</v>
      </c>
      <c r="G288" s="514">
        <v>550</v>
      </c>
      <c r="H288" s="504"/>
      <c r="I288" s="504"/>
      <c r="J288" s="504"/>
      <c r="K288" s="504"/>
      <c r="L288" s="504"/>
      <c r="M288" s="504"/>
      <c r="N288" s="504"/>
      <c r="O288" s="504"/>
      <c r="P288" s="504"/>
      <c r="Q288" s="504"/>
      <c r="R288" s="504"/>
      <c r="S288" s="504"/>
      <c r="T288" s="504"/>
      <c r="U288" s="504"/>
      <c r="V288" s="504"/>
      <c r="W288" s="504"/>
      <c r="X288" s="504"/>
      <c r="Y288" s="504"/>
      <c r="Z288" s="504"/>
      <c r="AA288" s="504"/>
      <c r="AB288" s="504"/>
      <c r="AC288" s="504"/>
      <c r="AD288" s="504"/>
      <c r="AE288" s="504"/>
      <c r="AF288" s="504"/>
      <c r="AG288" s="504"/>
      <c r="AH288" s="504"/>
      <c r="AI288" s="504"/>
      <c r="AJ288" s="504"/>
      <c r="AK288" s="504"/>
      <c r="AL288" s="504"/>
      <c r="AM288" s="504"/>
      <c r="AN288" s="504"/>
      <c r="AO288" s="504"/>
    </row>
    <row r="289" spans="2:41" ht="21">
      <c r="B289" s="555" t="s">
        <v>282</v>
      </c>
      <c r="C289" s="541" t="s">
        <v>391</v>
      </c>
      <c r="E289" s="504"/>
      <c r="F289" s="513" t="s">
        <v>0</v>
      </c>
      <c r="G289" s="514">
        <v>400</v>
      </c>
      <c r="H289" s="504"/>
      <c r="I289" s="504"/>
      <c r="J289" s="504"/>
      <c r="K289" s="504"/>
      <c r="L289" s="504"/>
      <c r="M289" s="504"/>
      <c r="N289" s="504"/>
      <c r="O289" s="504"/>
      <c r="P289" s="504"/>
      <c r="Q289" s="504"/>
      <c r="R289" s="504"/>
      <c r="S289" s="504"/>
      <c r="T289" s="504"/>
      <c r="U289" s="504"/>
      <c r="V289" s="504"/>
      <c r="W289" s="504"/>
      <c r="X289" s="504"/>
      <c r="Y289" s="504"/>
      <c r="Z289" s="504"/>
      <c r="AA289" s="504"/>
      <c r="AB289" s="504"/>
      <c r="AC289" s="504"/>
      <c r="AD289" s="504"/>
      <c r="AE289" s="504"/>
      <c r="AF289" s="504"/>
      <c r="AG289" s="504"/>
      <c r="AH289" s="504"/>
      <c r="AI289" s="504"/>
      <c r="AJ289" s="504"/>
      <c r="AK289" s="504"/>
      <c r="AL289" s="504"/>
      <c r="AM289" s="504"/>
      <c r="AN289" s="504"/>
      <c r="AO289" s="504"/>
    </row>
    <row r="290" spans="2:41" ht="21">
      <c r="B290" s="555" t="s">
        <v>1052</v>
      </c>
      <c r="C290" s="541" t="s">
        <v>1052</v>
      </c>
      <c r="E290" s="504"/>
      <c r="F290" s="513" t="s">
        <v>1172</v>
      </c>
      <c r="G290" s="514">
        <v>400</v>
      </c>
      <c r="H290" s="504"/>
      <c r="I290" s="504"/>
      <c r="J290" s="504"/>
      <c r="K290" s="504"/>
      <c r="L290" s="504"/>
      <c r="M290" s="504"/>
      <c r="N290" s="504"/>
      <c r="O290" s="504"/>
      <c r="P290" s="504"/>
      <c r="Q290" s="504"/>
      <c r="R290" s="504"/>
      <c r="S290" s="504"/>
      <c r="T290" s="504"/>
      <c r="U290" s="504"/>
      <c r="V290" s="504"/>
      <c r="W290" s="504"/>
      <c r="X290" s="504"/>
      <c r="Y290" s="504"/>
      <c r="Z290" s="504"/>
      <c r="AA290" s="504"/>
      <c r="AB290" s="504"/>
      <c r="AC290" s="504"/>
      <c r="AD290" s="504"/>
      <c r="AE290" s="504"/>
      <c r="AF290" s="504"/>
      <c r="AG290" s="504"/>
      <c r="AH290" s="504"/>
      <c r="AI290" s="504"/>
      <c r="AJ290" s="504"/>
      <c r="AK290" s="504"/>
      <c r="AL290" s="504"/>
      <c r="AM290" s="504"/>
      <c r="AN290" s="504"/>
      <c r="AO290" s="504"/>
    </row>
    <row r="291" spans="2:41" ht="21">
      <c r="B291" s="555" t="s">
        <v>1181</v>
      </c>
      <c r="C291" s="541">
        <v>0</v>
      </c>
      <c r="E291" s="504"/>
      <c r="F291" s="513" t="s">
        <v>1182</v>
      </c>
      <c r="G291" s="514">
        <v>500</v>
      </c>
      <c r="H291" s="504"/>
      <c r="I291" s="504"/>
      <c r="J291" s="504"/>
      <c r="K291" s="504"/>
      <c r="L291" s="504"/>
      <c r="M291" s="504"/>
      <c r="N291" s="504"/>
      <c r="O291" s="504"/>
      <c r="P291" s="504"/>
      <c r="Q291" s="504"/>
      <c r="R291" s="504"/>
      <c r="S291" s="504"/>
      <c r="T291" s="504"/>
      <c r="U291" s="504"/>
      <c r="V291" s="504"/>
      <c r="W291" s="504"/>
      <c r="X291" s="504"/>
      <c r="Y291" s="504"/>
      <c r="Z291" s="504"/>
      <c r="AA291" s="504"/>
      <c r="AB291" s="504"/>
      <c r="AC291" s="504"/>
      <c r="AD291" s="504"/>
      <c r="AE291" s="504"/>
      <c r="AF291" s="504"/>
      <c r="AG291" s="504"/>
      <c r="AH291" s="504"/>
      <c r="AI291" s="504"/>
      <c r="AJ291" s="504"/>
      <c r="AK291" s="504"/>
      <c r="AL291" s="504"/>
      <c r="AM291" s="504"/>
      <c r="AN291" s="504"/>
      <c r="AO291" s="504"/>
    </row>
    <row r="292" spans="2:41" ht="21">
      <c r="B292" s="555" t="s">
        <v>1052</v>
      </c>
      <c r="C292" s="541" t="s">
        <v>1052</v>
      </c>
      <c r="E292" s="504"/>
      <c r="F292" s="513" t="s">
        <v>1173</v>
      </c>
      <c r="G292" s="514">
        <v>500</v>
      </c>
      <c r="H292" s="504"/>
      <c r="I292" s="504"/>
      <c r="J292" s="504"/>
      <c r="K292" s="504"/>
      <c r="L292" s="504"/>
      <c r="M292" s="504"/>
      <c r="N292" s="504"/>
      <c r="O292" s="504"/>
      <c r="P292" s="504"/>
      <c r="Q292" s="504"/>
      <c r="R292" s="504"/>
      <c r="S292" s="504"/>
      <c r="T292" s="504"/>
      <c r="U292" s="504"/>
      <c r="V292" s="504"/>
      <c r="W292" s="504"/>
      <c r="X292" s="504"/>
      <c r="Y292" s="504"/>
      <c r="Z292" s="504"/>
      <c r="AA292" s="504"/>
      <c r="AB292" s="504"/>
      <c r="AC292" s="504"/>
      <c r="AD292" s="504"/>
      <c r="AE292" s="504"/>
      <c r="AF292" s="504"/>
      <c r="AG292" s="504"/>
      <c r="AH292" s="504"/>
      <c r="AI292" s="504"/>
      <c r="AJ292" s="504"/>
      <c r="AK292" s="504"/>
      <c r="AL292" s="504"/>
      <c r="AM292" s="504"/>
      <c r="AN292" s="504"/>
      <c r="AO292" s="504"/>
    </row>
    <row r="293" spans="2:41" ht="21">
      <c r="B293" s="555" t="s">
        <v>283</v>
      </c>
      <c r="C293" s="541" t="s">
        <v>385</v>
      </c>
      <c r="E293" s="504"/>
      <c r="F293" s="513" t="s">
        <v>18</v>
      </c>
      <c r="G293" s="514">
        <v>600</v>
      </c>
      <c r="H293" s="504"/>
      <c r="I293" s="504"/>
      <c r="J293" s="504"/>
      <c r="K293" s="504"/>
      <c r="L293" s="504"/>
      <c r="M293" s="504"/>
      <c r="N293" s="504"/>
      <c r="O293" s="504"/>
      <c r="P293" s="504"/>
      <c r="Q293" s="504"/>
      <c r="R293" s="504"/>
      <c r="S293" s="504"/>
      <c r="T293" s="504"/>
      <c r="U293" s="504"/>
      <c r="V293" s="504"/>
      <c r="W293" s="504"/>
      <c r="X293" s="504"/>
      <c r="Y293" s="504"/>
      <c r="Z293" s="504"/>
      <c r="AA293" s="504"/>
      <c r="AB293" s="504"/>
      <c r="AC293" s="504"/>
      <c r="AD293" s="504"/>
      <c r="AE293" s="504"/>
      <c r="AF293" s="504"/>
      <c r="AG293" s="504"/>
      <c r="AH293" s="504"/>
      <c r="AI293" s="504"/>
      <c r="AJ293" s="504"/>
      <c r="AK293" s="504"/>
      <c r="AL293" s="504"/>
      <c r="AM293" s="504"/>
      <c r="AN293" s="504"/>
      <c r="AO293" s="504"/>
    </row>
    <row r="294" spans="2:41" ht="21">
      <c r="B294" s="555" t="s">
        <v>1052</v>
      </c>
      <c r="C294" s="541" t="s">
        <v>1052</v>
      </c>
      <c r="E294" s="504"/>
      <c r="F294" s="513" t="s">
        <v>1174</v>
      </c>
      <c r="G294" s="514">
        <v>600</v>
      </c>
      <c r="H294" s="504"/>
      <c r="I294" s="504"/>
      <c r="J294" s="504"/>
      <c r="K294" s="504"/>
      <c r="L294" s="504"/>
      <c r="M294" s="504"/>
      <c r="N294" s="504"/>
      <c r="O294" s="504"/>
      <c r="P294" s="504"/>
      <c r="Q294" s="504"/>
      <c r="R294" s="504"/>
      <c r="S294" s="504"/>
      <c r="T294" s="504"/>
      <c r="U294" s="504"/>
      <c r="V294" s="504"/>
      <c r="W294" s="504"/>
      <c r="X294" s="504"/>
      <c r="Y294" s="504"/>
      <c r="Z294" s="504"/>
      <c r="AA294" s="504"/>
      <c r="AB294" s="504"/>
      <c r="AC294" s="504"/>
      <c r="AD294" s="504"/>
      <c r="AE294" s="504"/>
      <c r="AF294" s="504"/>
      <c r="AG294" s="504"/>
      <c r="AH294" s="504"/>
      <c r="AI294" s="504"/>
      <c r="AJ294" s="504"/>
      <c r="AK294" s="504"/>
      <c r="AL294" s="504"/>
      <c r="AM294" s="504"/>
      <c r="AN294" s="504"/>
      <c r="AO294" s="504"/>
    </row>
    <row r="295" spans="2:41" ht="21">
      <c r="B295" s="555" t="s">
        <v>1168</v>
      </c>
      <c r="C295" s="541">
        <v>0</v>
      </c>
      <c r="E295" s="504"/>
      <c r="F295" s="513" t="s">
        <v>533</v>
      </c>
      <c r="G295" s="514">
        <v>300</v>
      </c>
      <c r="H295" s="504"/>
      <c r="I295" s="504"/>
      <c r="J295" s="504"/>
      <c r="K295" s="504"/>
      <c r="L295" s="504"/>
      <c r="M295" s="504"/>
      <c r="N295" s="504"/>
      <c r="O295" s="504"/>
      <c r="P295" s="504"/>
      <c r="Q295" s="504"/>
      <c r="R295" s="504"/>
      <c r="S295" s="504"/>
      <c r="T295" s="504"/>
      <c r="U295" s="504"/>
      <c r="V295" s="504"/>
      <c r="W295" s="504"/>
      <c r="X295" s="504"/>
      <c r="Y295" s="504"/>
      <c r="Z295" s="504"/>
      <c r="AA295" s="504"/>
      <c r="AB295" s="504"/>
      <c r="AC295" s="504"/>
      <c r="AD295" s="504"/>
      <c r="AE295" s="504"/>
      <c r="AF295" s="504"/>
      <c r="AG295" s="504"/>
      <c r="AH295" s="504"/>
      <c r="AI295" s="504"/>
      <c r="AJ295" s="504"/>
      <c r="AK295" s="504"/>
      <c r="AL295" s="504"/>
      <c r="AM295" s="504"/>
      <c r="AN295" s="504"/>
      <c r="AO295" s="504"/>
    </row>
    <row r="296" spans="2:41" ht="21">
      <c r="B296" s="555" t="s">
        <v>1052</v>
      </c>
      <c r="C296" s="541" t="s">
        <v>1052</v>
      </c>
      <c r="E296" s="504"/>
      <c r="F296" s="513" t="s">
        <v>1175</v>
      </c>
      <c r="G296" s="514">
        <v>300</v>
      </c>
      <c r="H296" s="504"/>
      <c r="I296" s="504"/>
      <c r="J296" s="504"/>
      <c r="K296" s="504"/>
      <c r="L296" s="504"/>
      <c r="M296" s="504"/>
      <c r="N296" s="504"/>
      <c r="O296" s="504"/>
      <c r="P296" s="504"/>
      <c r="Q296" s="504"/>
      <c r="R296" s="504"/>
      <c r="S296" s="504"/>
      <c r="T296" s="504"/>
      <c r="U296" s="504"/>
      <c r="V296" s="504"/>
      <c r="W296" s="504"/>
      <c r="X296" s="504"/>
      <c r="Y296" s="504"/>
      <c r="Z296" s="504"/>
      <c r="AA296" s="504"/>
      <c r="AB296" s="504"/>
      <c r="AC296" s="504"/>
      <c r="AD296" s="504"/>
      <c r="AE296" s="504"/>
      <c r="AF296" s="504"/>
      <c r="AG296" s="504"/>
      <c r="AH296" s="504"/>
      <c r="AI296" s="504"/>
      <c r="AJ296" s="504"/>
      <c r="AK296" s="504"/>
      <c r="AL296" s="504"/>
      <c r="AM296" s="504"/>
      <c r="AN296" s="504"/>
      <c r="AO296" s="504"/>
    </row>
    <row r="297" spans="2:41" ht="21">
      <c r="B297" s="555" t="s">
        <v>284</v>
      </c>
      <c r="C297" s="541" t="s">
        <v>386</v>
      </c>
      <c r="E297" s="504"/>
      <c r="F297" s="513" t="s">
        <v>1075</v>
      </c>
      <c r="G297" s="514">
        <v>900</v>
      </c>
      <c r="H297" s="504"/>
      <c r="I297" s="504"/>
      <c r="J297" s="504"/>
      <c r="K297" s="504"/>
      <c r="L297" s="504"/>
      <c r="M297" s="504"/>
      <c r="N297" s="504"/>
      <c r="O297" s="504"/>
      <c r="P297" s="504"/>
      <c r="Q297" s="504"/>
      <c r="R297" s="504"/>
      <c r="S297" s="504"/>
      <c r="T297" s="504"/>
      <c r="U297" s="504"/>
      <c r="V297" s="504"/>
      <c r="W297" s="504"/>
      <c r="X297" s="504"/>
      <c r="Y297" s="504"/>
      <c r="Z297" s="504"/>
      <c r="AA297" s="504"/>
      <c r="AB297" s="504"/>
      <c r="AC297" s="504"/>
      <c r="AD297" s="504"/>
      <c r="AE297" s="504"/>
      <c r="AF297" s="504"/>
      <c r="AG297" s="504"/>
      <c r="AH297" s="504"/>
      <c r="AI297" s="504"/>
      <c r="AJ297" s="504"/>
      <c r="AK297" s="504"/>
      <c r="AL297" s="504"/>
      <c r="AM297" s="504"/>
      <c r="AN297" s="504"/>
      <c r="AO297" s="504"/>
    </row>
    <row r="298" spans="2:41" ht="21">
      <c r="B298" s="555" t="s">
        <v>1052</v>
      </c>
      <c r="C298" s="541" t="s">
        <v>1052</v>
      </c>
      <c r="E298" s="504"/>
      <c r="F298" s="513" t="s">
        <v>1176</v>
      </c>
      <c r="G298" s="514">
        <v>900</v>
      </c>
      <c r="H298" s="504"/>
      <c r="I298" s="504"/>
      <c r="J298" s="504"/>
      <c r="K298" s="504"/>
      <c r="L298" s="504"/>
      <c r="M298" s="504"/>
      <c r="N298" s="504"/>
      <c r="O298" s="504"/>
      <c r="P298" s="504"/>
      <c r="Q298" s="504"/>
      <c r="R298" s="504"/>
      <c r="S298" s="504"/>
      <c r="T298" s="504"/>
      <c r="U298" s="504"/>
      <c r="V298" s="504"/>
      <c r="W298" s="504"/>
      <c r="X298" s="504"/>
      <c r="Y298" s="504"/>
      <c r="Z298" s="504"/>
      <c r="AA298" s="504"/>
      <c r="AB298" s="504"/>
      <c r="AC298" s="504"/>
      <c r="AD298" s="504"/>
      <c r="AE298" s="504"/>
      <c r="AF298" s="504"/>
      <c r="AG298" s="504"/>
      <c r="AH298" s="504"/>
      <c r="AI298" s="504"/>
      <c r="AJ298" s="504"/>
      <c r="AK298" s="504"/>
      <c r="AL298" s="504"/>
      <c r="AM298" s="504"/>
      <c r="AN298" s="504"/>
      <c r="AO298" s="504"/>
    </row>
    <row r="299" spans="2:41" ht="21">
      <c r="B299" s="555" t="s">
        <v>1169</v>
      </c>
      <c r="C299" s="541">
        <v>0</v>
      </c>
      <c r="E299" s="504"/>
      <c r="F299" s="513" t="s">
        <v>6</v>
      </c>
      <c r="G299" s="514">
        <v>520</v>
      </c>
      <c r="H299" s="504"/>
      <c r="I299" s="504"/>
      <c r="J299" s="504"/>
      <c r="K299" s="504"/>
      <c r="L299" s="504"/>
      <c r="M299" s="504"/>
      <c r="N299" s="504"/>
      <c r="O299" s="504"/>
      <c r="P299" s="504"/>
      <c r="Q299" s="504"/>
      <c r="R299" s="504"/>
      <c r="S299" s="504"/>
      <c r="T299" s="504"/>
      <c r="U299" s="504"/>
      <c r="V299" s="504"/>
      <c r="W299" s="504"/>
      <c r="X299" s="504"/>
      <c r="Y299" s="504"/>
      <c r="Z299" s="504"/>
      <c r="AA299" s="504"/>
      <c r="AB299" s="504"/>
      <c r="AC299" s="504"/>
      <c r="AD299" s="504"/>
      <c r="AE299" s="504"/>
      <c r="AF299" s="504"/>
      <c r="AG299" s="504"/>
      <c r="AH299" s="504"/>
      <c r="AI299" s="504"/>
      <c r="AJ299" s="504"/>
      <c r="AK299" s="504"/>
      <c r="AL299" s="504"/>
      <c r="AM299" s="504"/>
      <c r="AN299" s="504"/>
      <c r="AO299" s="504"/>
    </row>
    <row r="300" spans="2:41" ht="21">
      <c r="B300" s="555" t="s">
        <v>1052</v>
      </c>
      <c r="C300" s="541" t="s">
        <v>1052</v>
      </c>
      <c r="E300" s="504"/>
      <c r="F300" s="513" t="s">
        <v>1177</v>
      </c>
      <c r="G300" s="514">
        <v>520</v>
      </c>
      <c r="H300" s="504"/>
      <c r="I300" s="504"/>
      <c r="J300" s="504"/>
      <c r="K300" s="504"/>
      <c r="L300" s="504"/>
      <c r="M300" s="504"/>
      <c r="N300" s="504"/>
      <c r="O300" s="504"/>
      <c r="P300" s="504"/>
      <c r="Q300" s="504"/>
      <c r="R300" s="504"/>
      <c r="S300" s="504"/>
      <c r="T300" s="504"/>
      <c r="U300" s="504"/>
      <c r="V300" s="504"/>
      <c r="W300" s="504"/>
      <c r="X300" s="504"/>
      <c r="Y300" s="504"/>
      <c r="Z300" s="504"/>
      <c r="AA300" s="504"/>
      <c r="AB300" s="504"/>
      <c r="AC300" s="504"/>
      <c r="AD300" s="504"/>
      <c r="AE300" s="504"/>
      <c r="AF300" s="504"/>
      <c r="AG300" s="504"/>
      <c r="AH300" s="504"/>
      <c r="AI300" s="504"/>
      <c r="AJ300" s="504"/>
      <c r="AK300" s="504"/>
      <c r="AL300" s="504"/>
      <c r="AM300" s="504"/>
      <c r="AN300" s="504"/>
      <c r="AO300" s="504"/>
    </row>
    <row r="301" spans="2:41" ht="21">
      <c r="B301" s="555" t="s">
        <v>317</v>
      </c>
      <c r="C301" s="541" t="s">
        <v>392</v>
      </c>
      <c r="E301" s="504"/>
      <c r="F301" s="513" t="s">
        <v>1183</v>
      </c>
      <c r="G301" s="514">
        <v>750</v>
      </c>
      <c r="H301" s="504"/>
      <c r="I301" s="504"/>
      <c r="J301" s="504"/>
      <c r="K301" s="504"/>
      <c r="L301" s="504"/>
      <c r="M301" s="504"/>
      <c r="N301" s="504"/>
      <c r="O301" s="504"/>
      <c r="P301" s="504"/>
      <c r="Q301" s="504"/>
      <c r="R301" s="504"/>
      <c r="S301" s="504"/>
      <c r="T301" s="504"/>
      <c r="U301" s="504"/>
      <c r="V301" s="504"/>
      <c r="W301" s="504"/>
      <c r="X301" s="504"/>
      <c r="Y301" s="504"/>
      <c r="Z301" s="504"/>
      <c r="AA301" s="504"/>
      <c r="AB301" s="504"/>
      <c r="AC301" s="504"/>
      <c r="AD301" s="504"/>
      <c r="AE301" s="504"/>
      <c r="AF301" s="504"/>
      <c r="AG301" s="504"/>
      <c r="AH301" s="504"/>
      <c r="AI301" s="504"/>
      <c r="AJ301" s="504"/>
      <c r="AK301" s="504"/>
      <c r="AL301" s="504"/>
      <c r="AM301" s="504"/>
      <c r="AN301" s="504"/>
      <c r="AO301" s="504"/>
    </row>
    <row r="302" spans="2:41" ht="21">
      <c r="B302" s="555" t="s">
        <v>1052</v>
      </c>
      <c r="C302" s="541" t="s">
        <v>1052</v>
      </c>
      <c r="E302" s="504"/>
      <c r="F302" s="513" t="s">
        <v>1178</v>
      </c>
      <c r="G302" s="514">
        <v>750</v>
      </c>
      <c r="H302" s="504"/>
      <c r="I302" s="504"/>
      <c r="J302" s="504"/>
      <c r="K302" s="504"/>
      <c r="L302" s="504"/>
      <c r="M302" s="504"/>
      <c r="N302" s="504"/>
      <c r="O302" s="504"/>
      <c r="P302" s="504"/>
      <c r="Q302" s="504"/>
      <c r="R302" s="504"/>
      <c r="S302" s="504"/>
      <c r="T302" s="504"/>
      <c r="U302" s="504"/>
      <c r="V302" s="504"/>
      <c r="W302" s="504"/>
      <c r="X302" s="504"/>
      <c r="Y302" s="504"/>
      <c r="Z302" s="504"/>
      <c r="AA302" s="504"/>
      <c r="AB302" s="504"/>
      <c r="AC302" s="504"/>
      <c r="AD302" s="504"/>
      <c r="AE302" s="504"/>
      <c r="AF302" s="504"/>
      <c r="AG302" s="504"/>
      <c r="AH302" s="504"/>
      <c r="AI302" s="504"/>
      <c r="AJ302" s="504"/>
      <c r="AK302" s="504"/>
      <c r="AL302" s="504"/>
      <c r="AM302" s="504"/>
      <c r="AN302" s="504"/>
      <c r="AO302" s="504"/>
    </row>
    <row r="303" spans="2:41" ht="21">
      <c r="B303" s="555" t="s">
        <v>1184</v>
      </c>
      <c r="C303" s="541">
        <v>0</v>
      </c>
      <c r="E303" s="504"/>
      <c r="F303" s="513" t="s">
        <v>1077</v>
      </c>
      <c r="G303" s="514">
        <v>550</v>
      </c>
      <c r="H303" s="504"/>
      <c r="I303" s="504"/>
      <c r="J303" s="504"/>
      <c r="K303" s="504"/>
      <c r="L303" s="504"/>
      <c r="M303" s="504"/>
      <c r="N303" s="504"/>
      <c r="O303" s="504"/>
      <c r="P303" s="504"/>
      <c r="Q303" s="504"/>
      <c r="R303" s="504"/>
      <c r="S303" s="504"/>
      <c r="T303" s="504"/>
      <c r="U303" s="504"/>
      <c r="V303" s="504"/>
      <c r="W303" s="504"/>
      <c r="X303" s="504"/>
      <c r="Y303" s="504"/>
      <c r="Z303" s="504"/>
      <c r="AA303" s="504"/>
      <c r="AB303" s="504"/>
      <c r="AC303" s="504"/>
      <c r="AD303" s="504"/>
      <c r="AE303" s="504"/>
      <c r="AF303" s="504"/>
      <c r="AG303" s="504"/>
      <c r="AH303" s="504"/>
      <c r="AI303" s="504"/>
      <c r="AJ303" s="504"/>
      <c r="AK303" s="504"/>
      <c r="AL303" s="504"/>
      <c r="AM303" s="504"/>
      <c r="AN303" s="504"/>
      <c r="AO303" s="504"/>
    </row>
    <row r="304" spans="2:41" ht="21">
      <c r="B304" s="555" t="s">
        <v>1052</v>
      </c>
      <c r="C304" s="541" t="s">
        <v>1052</v>
      </c>
      <c r="E304" s="504"/>
      <c r="F304" s="562" t="s">
        <v>1180</v>
      </c>
      <c r="G304" s="562">
        <v>550</v>
      </c>
      <c r="H304" s="504"/>
      <c r="I304" s="504"/>
      <c r="J304" s="504"/>
      <c r="K304" s="504"/>
      <c r="L304" s="504"/>
      <c r="M304" s="504"/>
      <c r="N304" s="504"/>
      <c r="O304" s="504"/>
      <c r="P304" s="504"/>
      <c r="Q304" s="504"/>
      <c r="R304" s="504"/>
      <c r="S304" s="504"/>
      <c r="T304" s="504"/>
      <c r="U304" s="504"/>
      <c r="V304" s="504"/>
      <c r="W304" s="504"/>
      <c r="X304" s="504"/>
      <c r="Y304" s="504"/>
      <c r="Z304" s="504"/>
      <c r="AA304" s="504"/>
      <c r="AB304" s="504"/>
      <c r="AC304" s="504"/>
      <c r="AD304" s="504"/>
      <c r="AE304" s="504"/>
      <c r="AF304" s="504"/>
      <c r="AG304" s="504"/>
      <c r="AH304" s="504"/>
      <c r="AI304" s="504"/>
      <c r="AJ304" s="504"/>
      <c r="AK304" s="504"/>
      <c r="AL304" s="504"/>
      <c r="AM304" s="504"/>
      <c r="AN304" s="504"/>
      <c r="AO304" s="504"/>
    </row>
    <row r="305" spans="2:41" ht="21">
      <c r="B305" s="555" t="s">
        <v>1052</v>
      </c>
      <c r="C305" s="541" t="s">
        <v>1052</v>
      </c>
      <c r="E305" s="504"/>
      <c r="F305" s="952" t="s">
        <v>912</v>
      </c>
      <c r="G305" s="550">
        <v>9040</v>
      </c>
      <c r="H305" s="504"/>
      <c r="I305" s="504"/>
      <c r="J305" s="504"/>
      <c r="K305" s="504"/>
      <c r="L305" s="504"/>
      <c r="M305" s="504"/>
      <c r="N305" s="504"/>
      <c r="O305" s="504"/>
      <c r="P305" s="504"/>
      <c r="Q305" s="504"/>
      <c r="R305" s="504"/>
      <c r="S305" s="504"/>
      <c r="T305" s="504"/>
      <c r="U305" s="504"/>
      <c r="V305" s="504"/>
      <c r="W305" s="504"/>
      <c r="X305" s="504"/>
      <c r="Y305" s="504"/>
      <c r="Z305" s="504"/>
      <c r="AA305" s="504"/>
      <c r="AB305" s="504"/>
      <c r="AC305" s="504"/>
      <c r="AD305" s="504"/>
      <c r="AE305" s="504"/>
      <c r="AF305" s="504"/>
      <c r="AG305" s="504"/>
      <c r="AH305" s="504"/>
      <c r="AI305" s="504"/>
      <c r="AJ305" s="504"/>
      <c r="AK305" s="504"/>
      <c r="AL305" s="504"/>
      <c r="AM305" s="504"/>
      <c r="AN305" s="504"/>
      <c r="AO305" s="504"/>
    </row>
    <row r="306" spans="2:41" ht="21">
      <c r="B306" s="555" t="s">
        <v>320</v>
      </c>
      <c r="C306" s="556" t="s">
        <v>393</v>
      </c>
      <c r="E306" s="504"/>
      <c r="F306" s="504"/>
      <c r="G306" s="504"/>
      <c r="H306" s="504"/>
      <c r="I306" s="504"/>
      <c r="J306" s="504"/>
      <c r="K306" s="504"/>
      <c r="L306" s="504"/>
      <c r="M306" s="504"/>
      <c r="N306" s="504"/>
      <c r="O306" s="504"/>
      <c r="P306" s="504"/>
      <c r="Q306" s="504"/>
      <c r="R306" s="504"/>
      <c r="S306" s="504"/>
      <c r="T306" s="504"/>
      <c r="U306" s="504"/>
      <c r="V306" s="504"/>
      <c r="W306" s="504"/>
      <c r="X306" s="504"/>
      <c r="Y306" s="504"/>
      <c r="Z306" s="504"/>
      <c r="AA306" s="504"/>
      <c r="AB306" s="504"/>
      <c r="AC306" s="504"/>
      <c r="AD306" s="504"/>
      <c r="AE306" s="504"/>
      <c r="AF306" s="504"/>
      <c r="AG306" s="504"/>
      <c r="AH306" s="504"/>
      <c r="AI306" s="504"/>
      <c r="AJ306" s="504"/>
      <c r="AK306" s="504"/>
      <c r="AL306" s="504"/>
      <c r="AM306" s="504"/>
      <c r="AN306" s="504"/>
      <c r="AO306" s="504"/>
    </row>
    <row r="307" spans="2:41" ht="21">
      <c r="B307" s="555" t="s">
        <v>1185</v>
      </c>
      <c r="C307" s="556">
        <v>0</v>
      </c>
      <c r="E307" s="504"/>
      <c r="F307" s="504"/>
      <c r="G307" s="504"/>
      <c r="H307" s="504"/>
      <c r="I307" s="504"/>
      <c r="J307" s="504"/>
      <c r="K307" s="504"/>
      <c r="L307" s="504"/>
      <c r="M307" s="504"/>
      <c r="N307" s="504"/>
      <c r="O307" s="504"/>
      <c r="P307" s="504"/>
      <c r="Q307" s="504"/>
      <c r="R307" s="504"/>
      <c r="S307" s="504"/>
      <c r="T307" s="504"/>
      <c r="U307" s="504"/>
      <c r="V307" s="504"/>
      <c r="W307" s="504"/>
      <c r="X307" s="504"/>
      <c r="Y307" s="504"/>
      <c r="Z307" s="504"/>
      <c r="AA307" s="504"/>
      <c r="AB307" s="504"/>
      <c r="AC307" s="504"/>
      <c r="AD307" s="504"/>
      <c r="AE307" s="504"/>
      <c r="AF307" s="504"/>
      <c r="AG307" s="504"/>
      <c r="AH307" s="504"/>
      <c r="AI307" s="504"/>
      <c r="AJ307" s="504"/>
      <c r="AK307" s="504"/>
      <c r="AL307" s="504"/>
      <c r="AM307" s="504"/>
      <c r="AN307" s="504"/>
      <c r="AO307" s="504"/>
    </row>
    <row r="308" spans="2:41" ht="21">
      <c r="B308" s="555" t="s">
        <v>323</v>
      </c>
      <c r="C308" s="556" t="s">
        <v>394</v>
      </c>
      <c r="E308" s="504"/>
      <c r="F308" s="504"/>
      <c r="G308" s="504"/>
      <c r="H308" s="504"/>
      <c r="I308" s="504"/>
      <c r="J308" s="504"/>
      <c r="K308" s="504"/>
      <c r="L308" s="504"/>
      <c r="M308" s="504"/>
      <c r="N308" s="504"/>
      <c r="O308" s="504"/>
      <c r="P308" s="504"/>
      <c r="Q308" s="504"/>
      <c r="R308" s="504"/>
      <c r="S308" s="504"/>
      <c r="T308" s="504"/>
      <c r="U308" s="504"/>
      <c r="V308" s="504"/>
      <c r="W308" s="504"/>
      <c r="X308" s="504"/>
      <c r="Y308" s="504"/>
      <c r="Z308" s="504"/>
      <c r="AA308" s="504"/>
      <c r="AB308" s="504"/>
      <c r="AC308" s="504"/>
      <c r="AD308" s="504"/>
      <c r="AE308" s="504"/>
      <c r="AF308" s="504"/>
      <c r="AG308" s="504"/>
      <c r="AH308" s="504"/>
      <c r="AI308" s="504"/>
      <c r="AJ308" s="504"/>
      <c r="AK308" s="504"/>
      <c r="AL308" s="504"/>
      <c r="AM308" s="504"/>
      <c r="AN308" s="504"/>
      <c r="AO308" s="504"/>
    </row>
    <row r="309" spans="2:41" ht="21">
      <c r="B309" s="555" t="s">
        <v>1186</v>
      </c>
      <c r="C309" s="556">
        <v>0</v>
      </c>
      <c r="E309" s="504"/>
      <c r="F309" s="504"/>
      <c r="G309" s="504"/>
      <c r="H309" s="504"/>
      <c r="I309" s="504"/>
      <c r="J309" s="504"/>
      <c r="K309" s="504"/>
      <c r="L309" s="504"/>
      <c r="M309" s="504"/>
      <c r="N309" s="504"/>
      <c r="O309" s="504"/>
      <c r="P309" s="504"/>
      <c r="Q309" s="504"/>
      <c r="R309" s="504"/>
      <c r="S309" s="504"/>
      <c r="T309" s="504"/>
      <c r="U309" s="504"/>
      <c r="V309" s="504"/>
      <c r="W309" s="504"/>
      <c r="X309" s="504"/>
      <c r="Y309" s="504"/>
      <c r="Z309" s="504"/>
      <c r="AA309" s="504"/>
      <c r="AB309" s="504"/>
      <c r="AC309" s="504"/>
      <c r="AD309" s="504"/>
      <c r="AE309" s="504"/>
      <c r="AF309" s="504"/>
      <c r="AG309" s="504"/>
      <c r="AH309" s="504"/>
      <c r="AI309" s="504"/>
      <c r="AJ309" s="504"/>
      <c r="AK309" s="504"/>
      <c r="AL309" s="504"/>
      <c r="AM309" s="504"/>
      <c r="AN309" s="504"/>
      <c r="AO309" s="504"/>
    </row>
    <row r="310" spans="2:41" ht="21">
      <c r="B310" s="555" t="s">
        <v>278</v>
      </c>
      <c r="C310" s="556" t="s">
        <v>395</v>
      </c>
      <c r="E310" s="504"/>
      <c r="F310" s="504"/>
      <c r="G310" s="504"/>
      <c r="H310" s="504"/>
      <c r="I310" s="504"/>
      <c r="J310" s="504"/>
      <c r="K310" s="504"/>
      <c r="L310" s="504"/>
      <c r="M310" s="504"/>
      <c r="N310" s="504"/>
      <c r="O310" s="504"/>
      <c r="P310" s="504"/>
      <c r="Q310" s="504"/>
      <c r="R310" s="504"/>
      <c r="S310" s="504"/>
      <c r="T310" s="504"/>
      <c r="U310" s="504"/>
      <c r="V310" s="504"/>
      <c r="W310" s="504"/>
      <c r="X310" s="504"/>
      <c r="Y310" s="504"/>
      <c r="Z310" s="504"/>
      <c r="AA310" s="504"/>
      <c r="AB310" s="504"/>
      <c r="AC310" s="504"/>
      <c r="AD310" s="504"/>
      <c r="AE310" s="504"/>
      <c r="AF310" s="504"/>
      <c r="AG310" s="504"/>
      <c r="AH310" s="504"/>
      <c r="AI310" s="504"/>
      <c r="AJ310" s="504"/>
      <c r="AK310" s="504"/>
      <c r="AL310" s="504"/>
      <c r="AM310" s="504"/>
      <c r="AN310" s="504"/>
      <c r="AO310" s="504"/>
    </row>
    <row r="311" spans="2:41" ht="21">
      <c r="B311" s="555" t="s">
        <v>1187</v>
      </c>
      <c r="C311" s="556">
        <v>0</v>
      </c>
      <c r="E311" s="504"/>
      <c r="F311" s="504"/>
      <c r="G311" s="504"/>
      <c r="H311" s="504"/>
      <c r="I311" s="504"/>
      <c r="J311" s="504"/>
      <c r="K311" s="504"/>
      <c r="L311" s="504"/>
      <c r="M311" s="504"/>
      <c r="N311" s="504"/>
      <c r="O311" s="504"/>
      <c r="P311" s="504"/>
      <c r="Q311" s="504"/>
      <c r="R311" s="504"/>
      <c r="S311" s="504"/>
      <c r="T311" s="504"/>
      <c r="U311" s="504"/>
      <c r="V311" s="504"/>
      <c r="W311" s="504"/>
      <c r="X311" s="504"/>
      <c r="Y311" s="504"/>
      <c r="Z311" s="504"/>
      <c r="AA311" s="504"/>
      <c r="AB311" s="504"/>
      <c r="AC311" s="504"/>
      <c r="AD311" s="504"/>
      <c r="AE311" s="504"/>
      <c r="AF311" s="504"/>
      <c r="AG311" s="504"/>
      <c r="AH311" s="504"/>
      <c r="AI311" s="504"/>
      <c r="AJ311" s="504"/>
      <c r="AK311" s="504"/>
      <c r="AL311" s="504"/>
      <c r="AM311" s="504"/>
      <c r="AN311" s="504"/>
      <c r="AO311" s="504"/>
    </row>
    <row r="312" spans="2:41" ht="21">
      <c r="B312" s="555" t="s">
        <v>279</v>
      </c>
      <c r="C312" s="556" t="s">
        <v>396</v>
      </c>
      <c r="E312" s="504"/>
      <c r="F312" s="504"/>
      <c r="G312" s="504"/>
      <c r="H312" s="504"/>
      <c r="I312" s="504"/>
      <c r="J312" s="504"/>
      <c r="K312" s="504"/>
      <c r="L312" s="504"/>
      <c r="M312" s="504"/>
      <c r="N312" s="504"/>
      <c r="O312" s="504"/>
      <c r="P312" s="504"/>
      <c r="Q312" s="504"/>
      <c r="R312" s="504"/>
      <c r="S312" s="504"/>
      <c r="T312" s="504"/>
      <c r="U312" s="504"/>
      <c r="V312" s="504"/>
      <c r="W312" s="504"/>
      <c r="X312" s="504"/>
      <c r="Y312" s="504"/>
      <c r="Z312" s="504"/>
      <c r="AA312" s="504"/>
      <c r="AB312" s="504"/>
      <c r="AC312" s="504"/>
      <c r="AD312" s="504"/>
      <c r="AE312" s="504"/>
      <c r="AF312" s="504"/>
      <c r="AG312" s="504"/>
      <c r="AH312" s="504"/>
      <c r="AI312" s="504"/>
      <c r="AJ312" s="504"/>
      <c r="AK312" s="504"/>
      <c r="AL312" s="504"/>
      <c r="AM312" s="504"/>
      <c r="AN312" s="504"/>
      <c r="AO312" s="504"/>
    </row>
    <row r="313" spans="2:41" ht="21">
      <c r="B313" s="555" t="s">
        <v>1188</v>
      </c>
      <c r="C313" s="556">
        <v>0</v>
      </c>
      <c r="E313" s="504"/>
      <c r="F313" s="504"/>
      <c r="G313" s="504"/>
      <c r="H313" s="504"/>
      <c r="I313" s="504"/>
      <c r="J313" s="504"/>
      <c r="K313" s="504"/>
      <c r="L313" s="504"/>
      <c r="M313" s="504"/>
      <c r="N313" s="504"/>
      <c r="O313" s="504"/>
      <c r="P313" s="504"/>
      <c r="Q313" s="504"/>
      <c r="R313" s="504"/>
      <c r="S313" s="504"/>
      <c r="T313" s="504"/>
      <c r="U313" s="504"/>
      <c r="V313" s="504"/>
      <c r="W313" s="504"/>
      <c r="X313" s="504"/>
      <c r="Y313" s="504"/>
      <c r="Z313" s="504"/>
      <c r="AA313" s="504"/>
      <c r="AB313" s="504"/>
      <c r="AC313" s="504"/>
      <c r="AD313" s="504"/>
      <c r="AE313" s="504"/>
      <c r="AF313" s="504"/>
      <c r="AG313" s="504"/>
      <c r="AH313" s="504"/>
      <c r="AI313" s="504"/>
      <c r="AJ313" s="504"/>
      <c r="AK313" s="504"/>
      <c r="AL313" s="504"/>
      <c r="AM313" s="504"/>
      <c r="AN313" s="504"/>
      <c r="AO313" s="504"/>
    </row>
    <row r="314" spans="2:41" ht="21">
      <c r="B314" s="555" t="s">
        <v>280</v>
      </c>
      <c r="C314" s="556" t="s">
        <v>397</v>
      </c>
      <c r="E314" s="504"/>
      <c r="F314" s="504"/>
      <c r="G314" s="504"/>
      <c r="H314" s="504"/>
      <c r="I314" s="504"/>
      <c r="J314" s="504"/>
      <c r="K314" s="504"/>
      <c r="L314" s="504"/>
      <c r="M314" s="504"/>
      <c r="N314" s="504"/>
      <c r="O314" s="504"/>
      <c r="P314" s="504"/>
      <c r="Q314" s="504"/>
      <c r="R314" s="504"/>
      <c r="S314" s="504"/>
      <c r="T314" s="504"/>
      <c r="U314" s="504"/>
      <c r="V314" s="504"/>
      <c r="W314" s="504"/>
      <c r="X314" s="504"/>
      <c r="Y314" s="504"/>
      <c r="Z314" s="504"/>
      <c r="AA314" s="504"/>
      <c r="AB314" s="504"/>
      <c r="AC314" s="504"/>
      <c r="AD314" s="504"/>
      <c r="AE314" s="504"/>
      <c r="AF314" s="504"/>
      <c r="AG314" s="504"/>
      <c r="AH314" s="504"/>
      <c r="AI314" s="504"/>
      <c r="AJ314" s="504"/>
      <c r="AK314" s="504"/>
      <c r="AL314" s="504"/>
      <c r="AM314" s="504"/>
      <c r="AN314" s="504"/>
      <c r="AO314" s="504"/>
    </row>
    <row r="315" spans="2:41" ht="21">
      <c r="B315" s="555" t="s">
        <v>1189</v>
      </c>
      <c r="C315" s="556">
        <v>0</v>
      </c>
      <c r="E315" s="504"/>
      <c r="F315" s="504"/>
      <c r="G315" s="504"/>
      <c r="H315" s="504"/>
      <c r="I315" s="504"/>
      <c r="J315" s="504"/>
      <c r="K315" s="504"/>
      <c r="L315" s="504"/>
      <c r="M315" s="504"/>
      <c r="N315" s="504"/>
      <c r="O315" s="504"/>
      <c r="P315" s="504"/>
      <c r="Q315" s="504"/>
      <c r="R315" s="504"/>
      <c r="S315" s="504"/>
      <c r="T315" s="504"/>
      <c r="U315" s="504"/>
      <c r="V315" s="504"/>
      <c r="W315" s="504"/>
      <c r="X315" s="504"/>
      <c r="Y315" s="504"/>
      <c r="Z315" s="504"/>
      <c r="AA315" s="504"/>
      <c r="AB315" s="504"/>
      <c r="AC315" s="504"/>
      <c r="AD315" s="504"/>
      <c r="AE315" s="504"/>
      <c r="AF315" s="504"/>
      <c r="AG315" s="504"/>
      <c r="AH315" s="504"/>
      <c r="AI315" s="504"/>
      <c r="AJ315" s="504"/>
      <c r="AK315" s="504"/>
      <c r="AL315" s="504"/>
      <c r="AM315" s="504"/>
      <c r="AN315" s="504"/>
      <c r="AO315" s="504"/>
    </row>
    <row r="316" spans="2:41" ht="21">
      <c r="B316" s="555" t="s">
        <v>281</v>
      </c>
      <c r="C316" s="556" t="s">
        <v>399</v>
      </c>
      <c r="E316" s="504"/>
      <c r="F316" s="504"/>
      <c r="G316" s="504"/>
      <c r="H316" s="504"/>
      <c r="I316" s="504"/>
      <c r="J316" s="504"/>
      <c r="K316" s="504"/>
      <c r="L316" s="504"/>
      <c r="M316" s="504"/>
      <c r="N316" s="504"/>
      <c r="O316" s="504"/>
      <c r="P316" s="504"/>
      <c r="Q316" s="504"/>
      <c r="R316" s="504"/>
      <c r="S316" s="504"/>
      <c r="T316" s="504"/>
      <c r="U316" s="504"/>
      <c r="V316" s="504"/>
      <c r="W316" s="504"/>
      <c r="X316" s="504"/>
      <c r="Y316" s="504"/>
      <c r="Z316" s="504"/>
      <c r="AA316" s="504"/>
      <c r="AB316" s="504"/>
      <c r="AC316" s="504"/>
      <c r="AD316" s="504"/>
      <c r="AE316" s="504"/>
      <c r="AF316" s="504"/>
      <c r="AG316" s="504"/>
      <c r="AH316" s="504"/>
      <c r="AI316" s="504"/>
      <c r="AJ316" s="504"/>
      <c r="AK316" s="504"/>
      <c r="AL316" s="504"/>
      <c r="AM316" s="504"/>
      <c r="AN316" s="504"/>
      <c r="AO316" s="504"/>
    </row>
    <row r="317" spans="2:41" ht="21">
      <c r="B317" s="555" t="s">
        <v>1190</v>
      </c>
      <c r="C317" s="556">
        <v>0</v>
      </c>
      <c r="E317" s="504"/>
      <c r="F317" s="504"/>
      <c r="G317" s="504"/>
      <c r="H317" s="504"/>
      <c r="I317" s="504"/>
      <c r="J317" s="504"/>
      <c r="K317" s="504"/>
      <c r="L317" s="504"/>
      <c r="M317" s="504"/>
      <c r="N317" s="504"/>
      <c r="O317" s="504"/>
      <c r="P317" s="504"/>
      <c r="Q317" s="504"/>
      <c r="R317" s="504"/>
      <c r="S317" s="504"/>
      <c r="T317" s="504"/>
      <c r="U317" s="504"/>
      <c r="V317" s="504"/>
      <c r="W317" s="504"/>
      <c r="X317" s="504"/>
      <c r="Y317" s="504"/>
      <c r="Z317" s="504"/>
      <c r="AA317" s="504"/>
      <c r="AB317" s="504"/>
      <c r="AC317" s="504"/>
      <c r="AD317" s="504"/>
      <c r="AE317" s="504"/>
      <c r="AF317" s="504"/>
      <c r="AG317" s="504"/>
      <c r="AH317" s="504"/>
      <c r="AI317" s="504"/>
      <c r="AJ317" s="504"/>
      <c r="AK317" s="504"/>
      <c r="AL317" s="504"/>
      <c r="AM317" s="504"/>
      <c r="AN317" s="504"/>
      <c r="AO317" s="504"/>
    </row>
    <row r="318" spans="2:41" ht="21">
      <c r="B318" s="555" t="s">
        <v>282</v>
      </c>
      <c r="C318" s="556" t="s">
        <v>400</v>
      </c>
      <c r="E318" s="504"/>
      <c r="F318" s="504"/>
      <c r="G318" s="504"/>
      <c r="H318" s="504"/>
      <c r="I318" s="504"/>
      <c r="J318" s="504"/>
      <c r="K318" s="504"/>
      <c r="L318" s="504"/>
      <c r="M318" s="504"/>
      <c r="N318" s="504"/>
      <c r="O318" s="504"/>
      <c r="P318" s="504"/>
      <c r="Q318" s="504"/>
      <c r="R318" s="504"/>
      <c r="S318" s="504"/>
      <c r="T318" s="504"/>
      <c r="U318" s="504"/>
      <c r="V318" s="504"/>
      <c r="W318" s="504"/>
      <c r="X318" s="504"/>
      <c r="Y318" s="504"/>
      <c r="Z318" s="504"/>
      <c r="AA318" s="504"/>
      <c r="AB318" s="504"/>
      <c r="AC318" s="504"/>
      <c r="AD318" s="504"/>
      <c r="AE318" s="504"/>
      <c r="AF318" s="504"/>
      <c r="AG318" s="504"/>
      <c r="AH318" s="504"/>
      <c r="AI318" s="504"/>
      <c r="AJ318" s="504"/>
      <c r="AK318" s="504"/>
      <c r="AL318" s="504"/>
      <c r="AM318" s="504"/>
      <c r="AN318" s="504"/>
      <c r="AO318" s="504"/>
    </row>
    <row r="319" spans="2:41" ht="21">
      <c r="B319" s="557" t="s">
        <v>1191</v>
      </c>
      <c r="C319" s="558">
        <v>0</v>
      </c>
      <c r="E319" s="504"/>
      <c r="F319" s="504"/>
      <c r="G319" s="504"/>
      <c r="H319" s="504"/>
      <c r="I319" s="504"/>
      <c r="J319" s="504"/>
      <c r="K319" s="504"/>
      <c r="L319" s="504"/>
      <c r="M319" s="504"/>
      <c r="N319" s="504"/>
      <c r="O319" s="504"/>
      <c r="P319" s="504"/>
      <c r="Q319" s="504"/>
      <c r="R319" s="504"/>
      <c r="S319" s="504"/>
      <c r="T319" s="504"/>
      <c r="U319" s="504"/>
      <c r="V319" s="504"/>
      <c r="W319" s="504"/>
      <c r="X319" s="504"/>
      <c r="Y319" s="504"/>
      <c r="Z319" s="504"/>
      <c r="AA319" s="504"/>
      <c r="AB319" s="504"/>
      <c r="AC319" s="504"/>
      <c r="AD319" s="504"/>
      <c r="AE319" s="504"/>
      <c r="AF319" s="504"/>
      <c r="AG319" s="504"/>
      <c r="AH319" s="504"/>
      <c r="AI319" s="504"/>
      <c r="AJ319" s="504"/>
      <c r="AK319" s="504"/>
      <c r="AL319" s="504"/>
      <c r="AM319" s="504"/>
      <c r="AN319" s="504"/>
      <c r="AO319" s="504"/>
    </row>
    <row r="320" spans="2:41" ht="21">
      <c r="B320" s="557" t="s">
        <v>912</v>
      </c>
      <c r="C320" s="558">
        <v>0</v>
      </c>
      <c r="E320" s="504"/>
      <c r="F320" s="504"/>
      <c r="G320" s="504"/>
      <c r="H320" s="504"/>
      <c r="I320" s="504"/>
      <c r="J320" s="504"/>
      <c r="K320" s="504"/>
      <c r="L320" s="504"/>
      <c r="M320" s="504"/>
      <c r="N320" s="504"/>
      <c r="O320" s="504"/>
      <c r="P320" s="504"/>
      <c r="Q320" s="504"/>
      <c r="R320" s="504"/>
      <c r="S320" s="504"/>
      <c r="T320" s="504"/>
      <c r="U320" s="504"/>
      <c r="V320" s="504"/>
      <c r="W320" s="504"/>
      <c r="X320" s="504"/>
      <c r="Y320" s="504"/>
      <c r="Z320" s="504"/>
      <c r="AA320" s="504"/>
      <c r="AB320" s="504"/>
      <c r="AC320" s="504"/>
      <c r="AD320" s="504"/>
      <c r="AE320" s="504"/>
      <c r="AF320" s="504"/>
      <c r="AG320" s="504"/>
      <c r="AH320" s="504"/>
      <c r="AI320" s="504"/>
      <c r="AJ320" s="504"/>
      <c r="AK320" s="504"/>
      <c r="AL320" s="504"/>
      <c r="AM320" s="504"/>
      <c r="AN320" s="504"/>
      <c r="AO320" s="504"/>
    </row>
    <row r="321" spans="2:41">
      <c r="B321" s="504"/>
      <c r="C321" s="504"/>
      <c r="D321" s="504"/>
      <c r="E321" s="504"/>
      <c r="F321" s="504"/>
      <c r="G321" s="504"/>
      <c r="H321" s="504"/>
      <c r="I321" s="504"/>
      <c r="J321" s="504"/>
      <c r="K321" s="504"/>
      <c r="L321" s="504"/>
      <c r="M321" s="504"/>
      <c r="N321" s="504"/>
      <c r="O321" s="504"/>
      <c r="P321" s="504"/>
      <c r="Q321" s="504"/>
      <c r="R321" s="504"/>
      <c r="S321" s="504"/>
      <c r="T321" s="504"/>
      <c r="U321" s="504"/>
      <c r="V321" s="504"/>
      <c r="W321" s="504"/>
      <c r="X321" s="504"/>
      <c r="Y321" s="504"/>
      <c r="Z321" s="504"/>
      <c r="AA321" s="504"/>
      <c r="AB321" s="504"/>
      <c r="AC321" s="504"/>
      <c r="AD321" s="504"/>
      <c r="AE321" s="504"/>
      <c r="AF321" s="504"/>
      <c r="AG321" s="504"/>
      <c r="AH321" s="504"/>
      <c r="AI321" s="504"/>
      <c r="AJ321" s="504"/>
      <c r="AK321" s="504"/>
      <c r="AL321" s="504"/>
      <c r="AM321" s="504"/>
      <c r="AN321" s="504"/>
      <c r="AO321" s="504"/>
    </row>
    <row r="322" spans="2:41">
      <c r="B322" s="504"/>
      <c r="C322" s="504"/>
      <c r="D322" s="504"/>
      <c r="E322" s="504"/>
      <c r="F322" s="504"/>
      <c r="G322" s="504"/>
      <c r="H322" s="504"/>
      <c r="I322" s="504"/>
      <c r="J322" s="504"/>
      <c r="K322" s="504"/>
      <c r="L322" s="504"/>
      <c r="M322" s="504"/>
      <c r="N322" s="504"/>
      <c r="O322" s="504"/>
      <c r="P322" s="504"/>
      <c r="Q322" s="504"/>
      <c r="R322" s="504"/>
      <c r="S322" s="504"/>
      <c r="T322" s="504"/>
      <c r="U322" s="504"/>
      <c r="V322" s="504"/>
      <c r="W322" s="504"/>
      <c r="X322" s="504"/>
      <c r="Y322" s="504"/>
      <c r="Z322" s="504"/>
      <c r="AA322" s="504"/>
      <c r="AB322" s="504"/>
      <c r="AC322" s="504"/>
      <c r="AD322" s="504"/>
      <c r="AE322" s="504"/>
      <c r="AF322" s="504"/>
      <c r="AG322" s="504"/>
      <c r="AH322" s="504"/>
      <c r="AI322" s="504"/>
      <c r="AJ322" s="504"/>
      <c r="AK322" s="504"/>
      <c r="AL322" s="504"/>
      <c r="AM322" s="504"/>
      <c r="AN322" s="504"/>
      <c r="AO322" s="504"/>
    </row>
    <row r="323" spans="2:41">
      <c r="B323" s="504"/>
      <c r="C323" s="504"/>
      <c r="D323" s="504"/>
      <c r="E323" s="504"/>
      <c r="F323" s="504"/>
      <c r="G323" s="504"/>
      <c r="H323" s="504"/>
      <c r="I323" s="504"/>
      <c r="J323" s="504"/>
      <c r="K323" s="504"/>
      <c r="L323" s="504"/>
      <c r="M323" s="504"/>
      <c r="N323" s="504"/>
      <c r="O323" s="504"/>
      <c r="P323" s="504"/>
      <c r="Q323" s="504"/>
      <c r="R323" s="504"/>
      <c r="S323" s="504"/>
      <c r="T323" s="504"/>
      <c r="U323" s="504"/>
      <c r="V323" s="504"/>
      <c r="W323" s="504"/>
      <c r="X323" s="504"/>
      <c r="Y323" s="504"/>
      <c r="Z323" s="504"/>
      <c r="AA323" s="504"/>
      <c r="AB323" s="504"/>
      <c r="AC323" s="504"/>
      <c r="AD323" s="504"/>
      <c r="AE323" s="504"/>
      <c r="AF323" s="504"/>
      <c r="AG323" s="504"/>
      <c r="AH323" s="504"/>
      <c r="AI323" s="504"/>
      <c r="AJ323" s="504"/>
      <c r="AK323" s="504"/>
      <c r="AL323" s="504"/>
      <c r="AM323" s="504"/>
      <c r="AN323" s="504"/>
      <c r="AO323" s="504"/>
    </row>
    <row r="324" spans="2:41">
      <c r="B324" s="504"/>
      <c r="C324" s="504"/>
      <c r="D324" s="504"/>
      <c r="E324" s="504"/>
      <c r="F324" s="504"/>
      <c r="G324" s="504"/>
      <c r="H324" s="504"/>
      <c r="I324" s="504"/>
      <c r="J324" s="504"/>
      <c r="K324" s="504"/>
      <c r="L324" s="504"/>
      <c r="M324" s="504"/>
      <c r="N324" s="504"/>
      <c r="O324" s="504"/>
      <c r="P324" s="504"/>
      <c r="Q324" s="504"/>
      <c r="R324" s="504"/>
      <c r="S324" s="504"/>
      <c r="T324" s="504"/>
      <c r="U324" s="504"/>
      <c r="V324" s="504"/>
      <c r="W324" s="504"/>
      <c r="X324" s="504"/>
      <c r="Y324" s="504"/>
      <c r="Z324" s="504"/>
      <c r="AA324" s="504"/>
      <c r="AB324" s="504"/>
      <c r="AC324" s="504"/>
      <c r="AD324" s="504"/>
      <c r="AE324" s="504"/>
      <c r="AF324" s="504"/>
      <c r="AG324" s="504"/>
      <c r="AH324" s="504"/>
      <c r="AI324" s="504"/>
      <c r="AJ324" s="504"/>
      <c r="AK324" s="504"/>
      <c r="AL324" s="504"/>
      <c r="AM324" s="504"/>
      <c r="AN324" s="504"/>
      <c r="AO324" s="504"/>
    </row>
  </sheetData>
  <mergeCells count="13">
    <mergeCell ref="E3:L3"/>
    <mergeCell ref="B58:H58"/>
    <mergeCell ref="S65:U65"/>
    <mergeCell ref="D98:AO98"/>
    <mergeCell ref="M100:M119"/>
    <mergeCell ref="T100:T119"/>
    <mergeCell ref="AA100:AA119"/>
    <mergeCell ref="AH100:AH119"/>
    <mergeCell ref="B201:C201"/>
    <mergeCell ref="D122:E122"/>
    <mergeCell ref="G148:K148"/>
    <mergeCell ref="G149:H149"/>
    <mergeCell ref="J149:K14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2:F19"/>
  <sheetViews>
    <sheetView workbookViewId="0">
      <selection activeCell="M9" sqref="J9:M12"/>
    </sheetView>
  </sheetViews>
  <sheetFormatPr defaultRowHeight="15"/>
  <cols>
    <col min="2" max="2" width="16.28515625" bestFit="1" customWidth="1"/>
    <col min="3" max="3" width="12.42578125" customWidth="1"/>
    <col min="4" max="4" width="11.28515625" bestFit="1" customWidth="1"/>
    <col min="5" max="5" width="16.5703125" bestFit="1" customWidth="1"/>
    <col min="6" max="6" width="14.7109375" bestFit="1" customWidth="1"/>
  </cols>
  <sheetData>
    <row r="2" spans="2:6" ht="24" thickBot="1">
      <c r="B2" s="1195" t="s">
        <v>1192</v>
      </c>
      <c r="C2" s="1196"/>
      <c r="D2" s="1196"/>
    </row>
    <row r="3" spans="2:6" ht="15.75" thickBot="1">
      <c r="B3" s="92"/>
      <c r="C3" s="92"/>
    </row>
    <row r="4" spans="2:6" ht="15.75" thickBot="1">
      <c r="B4" s="59" t="s">
        <v>828</v>
      </c>
      <c r="C4" s="171"/>
    </row>
    <row r="7" spans="2:6" ht="23.25">
      <c r="B7" s="1195" t="s">
        <v>345</v>
      </c>
      <c r="C7" s="1196"/>
      <c r="D7" s="1196"/>
      <c r="E7" s="1196"/>
      <c r="F7" s="1197"/>
    </row>
    <row r="8" spans="2:6" ht="15.75" thickBot="1">
      <c r="B8" s="62"/>
      <c r="C8" s="62"/>
      <c r="D8" s="62"/>
      <c r="E8" s="62"/>
      <c r="F8" s="62"/>
    </row>
    <row r="9" spans="2:6" ht="19.5" thickBot="1">
      <c r="B9" s="144" t="s">
        <v>1193</v>
      </c>
      <c r="C9" s="142" t="s">
        <v>743</v>
      </c>
      <c r="D9" s="141" t="s">
        <v>150</v>
      </c>
      <c r="E9" s="139" t="s">
        <v>1194</v>
      </c>
      <c r="F9" s="143" t="s">
        <v>348</v>
      </c>
    </row>
    <row r="10" spans="2:6" ht="24" thickBot="1">
      <c r="B10" s="108">
        <v>1</v>
      </c>
      <c r="C10" s="122" t="s">
        <v>351</v>
      </c>
      <c r="D10" s="123">
        <v>4</v>
      </c>
      <c r="E10" s="145">
        <v>550</v>
      </c>
      <c r="F10" s="145">
        <f t="shared" ref="F10:F19" si="0">D10*E10</f>
        <v>2200</v>
      </c>
    </row>
    <row r="11" spans="2:6" ht="24" thickBot="1">
      <c r="B11" s="108">
        <v>2</v>
      </c>
      <c r="C11" s="122" t="s">
        <v>1195</v>
      </c>
      <c r="D11" s="123">
        <v>4</v>
      </c>
      <c r="E11" s="145">
        <v>10000</v>
      </c>
      <c r="F11" s="145">
        <f t="shared" si="0"/>
        <v>40000</v>
      </c>
    </row>
    <row r="12" spans="2:6" ht="24" thickBot="1">
      <c r="B12" s="108">
        <v>3</v>
      </c>
      <c r="C12" s="122" t="s">
        <v>1196</v>
      </c>
      <c r="D12" s="123">
        <v>12</v>
      </c>
      <c r="E12" s="145">
        <v>11500</v>
      </c>
      <c r="F12" s="145">
        <f t="shared" si="0"/>
        <v>138000</v>
      </c>
    </row>
    <row r="13" spans="2:6" ht="24" thickBot="1">
      <c r="B13" s="108">
        <v>4</v>
      </c>
      <c r="C13" s="122" t="s">
        <v>1197</v>
      </c>
      <c r="D13" s="123">
        <v>15</v>
      </c>
      <c r="E13" s="145">
        <v>12500</v>
      </c>
      <c r="F13" s="145">
        <f t="shared" si="0"/>
        <v>187500</v>
      </c>
    </row>
    <row r="14" spans="2:6" ht="24" thickBot="1">
      <c r="B14" s="108">
        <v>5</v>
      </c>
      <c r="C14" s="122" t="s">
        <v>350</v>
      </c>
      <c r="D14" s="123">
        <v>7</v>
      </c>
      <c r="E14" s="145">
        <v>1050</v>
      </c>
      <c r="F14" s="145">
        <f t="shared" si="0"/>
        <v>7350</v>
      </c>
    </row>
    <row r="15" spans="2:6" ht="24" thickBot="1">
      <c r="B15" s="108">
        <v>6</v>
      </c>
      <c r="C15" s="122" t="s">
        <v>352</v>
      </c>
      <c r="D15" s="123">
        <v>8</v>
      </c>
      <c r="E15" s="145">
        <v>600</v>
      </c>
      <c r="F15" s="145">
        <f t="shared" si="0"/>
        <v>4800</v>
      </c>
    </row>
    <row r="16" spans="2:6" ht="24" thickBot="1">
      <c r="B16" s="108">
        <v>7</v>
      </c>
      <c r="C16" s="122" t="s">
        <v>1198</v>
      </c>
      <c r="D16" s="123">
        <v>10</v>
      </c>
      <c r="E16" s="145">
        <v>200</v>
      </c>
      <c r="F16" s="145">
        <f t="shared" si="0"/>
        <v>2000</v>
      </c>
    </row>
    <row r="17" spans="2:6" ht="24" thickBot="1">
      <c r="B17" s="108">
        <v>8</v>
      </c>
      <c r="C17" s="122" t="s">
        <v>1199</v>
      </c>
      <c r="D17" s="123">
        <v>20</v>
      </c>
      <c r="E17" s="145">
        <v>5640</v>
      </c>
      <c r="F17" s="145">
        <f t="shared" si="0"/>
        <v>112800</v>
      </c>
    </row>
    <row r="18" spans="2:6" ht="24" thickBot="1">
      <c r="B18" s="108">
        <v>9</v>
      </c>
      <c r="C18" s="122" t="s">
        <v>753</v>
      </c>
      <c r="D18" s="123">
        <v>2</v>
      </c>
      <c r="E18" s="145">
        <v>15500</v>
      </c>
      <c r="F18" s="145">
        <f t="shared" si="0"/>
        <v>31000</v>
      </c>
    </row>
    <row r="19" spans="2:6" ht="24" thickBot="1">
      <c r="B19" s="122">
        <v>10</v>
      </c>
      <c r="C19" s="122" t="s">
        <v>353</v>
      </c>
      <c r="D19" s="123">
        <v>10</v>
      </c>
      <c r="E19" s="145">
        <v>20000</v>
      </c>
      <c r="F19" s="145">
        <f t="shared" si="0"/>
        <v>200000</v>
      </c>
    </row>
  </sheetData>
  <mergeCells count="2">
    <mergeCell ref="B2:D2"/>
    <mergeCell ref="B7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H21"/>
  <sheetViews>
    <sheetView zoomScaleNormal="100" workbookViewId="0">
      <selection activeCell="L14" sqref="K14:L14"/>
    </sheetView>
  </sheetViews>
  <sheetFormatPr defaultColWidth="9.140625" defaultRowHeight="15"/>
  <cols>
    <col min="1" max="1" width="9.140625" style="2"/>
    <col min="2" max="2" width="22.85546875" style="2" bestFit="1" customWidth="1"/>
    <col min="3" max="3" width="24.85546875" style="2" bestFit="1" customWidth="1"/>
    <col min="4" max="4" width="23.42578125" style="2" bestFit="1" customWidth="1"/>
    <col min="5" max="5" width="18.140625" style="2" bestFit="1" customWidth="1"/>
    <col min="6" max="16384" width="9.140625" style="2"/>
  </cols>
  <sheetData>
    <row r="1" spans="1:8" ht="15.75" thickBot="1">
      <c r="B1" s="113"/>
      <c r="C1" s="113"/>
      <c r="D1" s="113"/>
      <c r="E1" s="113"/>
    </row>
    <row r="2" spans="1:8" ht="31.5" customHeight="1" thickBot="1">
      <c r="A2" s="111"/>
      <c r="B2" s="1198" t="s">
        <v>818</v>
      </c>
      <c r="C2" s="1199"/>
      <c r="D2" s="1199"/>
      <c r="E2" s="1200"/>
      <c r="F2" s="112"/>
    </row>
    <row r="3" spans="1:8" ht="15.75" thickBot="1">
      <c r="A3" s="111"/>
      <c r="B3" s="96"/>
      <c r="C3" s="3"/>
      <c r="D3" s="3"/>
      <c r="E3" s="97"/>
      <c r="F3" s="112"/>
    </row>
    <row r="4" spans="1:8" ht="25.5" customHeight="1" thickBot="1">
      <c r="A4" s="111"/>
      <c r="B4" s="148" t="s">
        <v>819</v>
      </c>
      <c r="C4" s="148" t="s">
        <v>820</v>
      </c>
      <c r="D4" s="148" t="s">
        <v>821</v>
      </c>
      <c r="E4" s="148" t="s">
        <v>899</v>
      </c>
      <c r="F4" s="112"/>
      <c r="H4" s="2" t="s">
        <v>824</v>
      </c>
    </row>
    <row r="5" spans="1:8" ht="25.5" customHeight="1" thickBot="1">
      <c r="A5" s="111"/>
      <c r="B5" s="148" t="s">
        <v>825</v>
      </c>
      <c r="C5" s="148" t="s">
        <v>826</v>
      </c>
      <c r="D5" s="148" t="s">
        <v>827</v>
      </c>
      <c r="E5" s="148" t="s">
        <v>822</v>
      </c>
      <c r="F5" s="112"/>
    </row>
    <row r="6" spans="1:8" ht="25.5" customHeight="1" thickBot="1">
      <c r="A6" s="111"/>
      <c r="B6" s="148" t="s">
        <v>830</v>
      </c>
      <c r="C6" s="148" t="s">
        <v>831</v>
      </c>
      <c r="D6" s="148" t="s">
        <v>832</v>
      </c>
      <c r="E6" s="148" t="s">
        <v>828</v>
      </c>
      <c r="F6" s="112"/>
    </row>
    <row r="7" spans="1:8" ht="25.5" customHeight="1" thickBot="1">
      <c r="A7" s="111"/>
      <c r="B7" s="148" t="s">
        <v>835</v>
      </c>
      <c r="C7" s="148" t="s">
        <v>836</v>
      </c>
      <c r="D7" s="148" t="s">
        <v>837</v>
      </c>
      <c r="E7" s="148" t="s">
        <v>833</v>
      </c>
      <c r="F7" s="112"/>
    </row>
    <row r="8" spans="1:8" ht="25.5" customHeight="1" thickBot="1">
      <c r="A8" s="111"/>
      <c r="B8" s="148" t="s">
        <v>840</v>
      </c>
      <c r="C8" s="148" t="s">
        <v>841</v>
      </c>
      <c r="D8" s="148" t="s">
        <v>842</v>
      </c>
      <c r="F8" s="112"/>
    </row>
    <row r="9" spans="1:8" ht="25.5" customHeight="1" thickBot="1">
      <c r="A9" s="111"/>
      <c r="B9" s="148" t="s">
        <v>845</v>
      </c>
      <c r="C9" s="148" t="s">
        <v>846</v>
      </c>
      <c r="D9" s="148" t="s">
        <v>847</v>
      </c>
      <c r="F9" s="112"/>
    </row>
    <row r="10" spans="1:8" ht="25.5" customHeight="1" thickBot="1">
      <c r="A10" s="111"/>
      <c r="B10" s="148" t="s">
        <v>850</v>
      </c>
      <c r="C10" s="148" t="s">
        <v>851</v>
      </c>
      <c r="D10" s="148" t="s">
        <v>896</v>
      </c>
      <c r="E10" s="149"/>
      <c r="F10" s="112"/>
    </row>
    <row r="11" spans="1:8" ht="25.5" customHeight="1" thickBot="1">
      <c r="A11" s="111"/>
      <c r="B11" s="148" t="s">
        <v>855</v>
      </c>
      <c r="C11" s="148" t="s">
        <v>856</v>
      </c>
      <c r="D11" s="148" t="s">
        <v>857</v>
      </c>
      <c r="E11" s="149"/>
      <c r="F11" s="112"/>
    </row>
    <row r="12" spans="1:8" ht="25.5" customHeight="1" thickBot="1">
      <c r="A12" s="111"/>
      <c r="B12" s="148" t="s">
        <v>860</v>
      </c>
      <c r="C12" s="148" t="s">
        <v>861</v>
      </c>
      <c r="D12" s="148" t="s">
        <v>862</v>
      </c>
      <c r="E12" s="149"/>
      <c r="F12" s="112"/>
    </row>
    <row r="13" spans="1:8" ht="25.5" customHeight="1" thickBot="1">
      <c r="A13" s="111"/>
      <c r="B13" s="148" t="s">
        <v>865</v>
      </c>
      <c r="C13" s="148" t="s">
        <v>866</v>
      </c>
      <c r="D13" s="148" t="s">
        <v>869</v>
      </c>
      <c r="E13" s="149"/>
      <c r="F13" s="112"/>
    </row>
    <row r="14" spans="1:8" ht="25.5" customHeight="1" thickBot="1">
      <c r="A14" s="111"/>
      <c r="B14" s="148" t="s">
        <v>870</v>
      </c>
      <c r="C14" s="148" t="s">
        <v>871</v>
      </c>
      <c r="D14" s="148" t="s">
        <v>867</v>
      </c>
      <c r="E14" s="149"/>
      <c r="F14" s="112"/>
    </row>
    <row r="15" spans="1:8" ht="25.5" customHeight="1" thickBot="1">
      <c r="A15" s="111"/>
      <c r="B15" s="148" t="s">
        <v>875</v>
      </c>
      <c r="C15" s="148" t="s">
        <v>876</v>
      </c>
      <c r="D15" s="148" t="s">
        <v>872</v>
      </c>
      <c r="E15" s="149"/>
      <c r="F15" s="112"/>
    </row>
    <row r="16" spans="1:8" ht="25.5" customHeight="1" thickBot="1">
      <c r="A16" s="111"/>
      <c r="B16" s="148" t="s">
        <v>880</v>
      </c>
      <c r="C16" s="148" t="s">
        <v>881</v>
      </c>
      <c r="D16" s="148" t="s">
        <v>877</v>
      </c>
      <c r="E16" s="149"/>
      <c r="F16" s="112"/>
    </row>
    <row r="17" spans="1:6" ht="25.5" customHeight="1" thickBot="1">
      <c r="A17" s="111"/>
      <c r="B17" s="148" t="s">
        <v>885</v>
      </c>
      <c r="C17" s="148" t="s">
        <v>886</v>
      </c>
      <c r="D17" s="148" t="s">
        <v>882</v>
      </c>
      <c r="E17" s="149"/>
      <c r="F17" s="112"/>
    </row>
    <row r="18" spans="1:6" ht="25.5" customHeight="1" thickBot="1">
      <c r="A18" s="111"/>
      <c r="B18" s="148" t="s">
        <v>889</v>
      </c>
      <c r="C18" s="148" t="s">
        <v>890</v>
      </c>
      <c r="D18" s="148" t="s">
        <v>887</v>
      </c>
      <c r="E18" s="149"/>
      <c r="F18" s="112"/>
    </row>
    <row r="19" spans="1:6" ht="25.5" customHeight="1" thickBot="1">
      <c r="A19" s="111"/>
      <c r="B19" s="148" t="s">
        <v>893</v>
      </c>
      <c r="C19" s="148" t="s">
        <v>894</v>
      </c>
      <c r="D19" s="148" t="s">
        <v>891</v>
      </c>
      <c r="E19" s="149"/>
      <c r="F19" s="112"/>
    </row>
    <row r="20" spans="1:6" ht="25.5" customHeight="1" thickBot="1">
      <c r="A20" s="111"/>
      <c r="B20" s="148" t="s">
        <v>897</v>
      </c>
      <c r="C20" s="148" t="s">
        <v>898</v>
      </c>
      <c r="D20" s="148" t="s">
        <v>895</v>
      </c>
      <c r="E20" s="149"/>
      <c r="F20" s="112"/>
    </row>
    <row r="21" spans="1:6">
      <c r="B21" s="114"/>
      <c r="C21" s="114"/>
      <c r="D21" s="114"/>
      <c r="E21" s="114"/>
    </row>
  </sheetData>
  <mergeCells count="1"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30A0"/>
  </sheetPr>
  <dimension ref="A1:S602"/>
  <sheetViews>
    <sheetView topLeftCell="A273" zoomScale="80" zoomScaleNormal="80" workbookViewId="0">
      <selection activeCell="F278" sqref="F278"/>
    </sheetView>
  </sheetViews>
  <sheetFormatPr defaultColWidth="9.140625" defaultRowHeight="15"/>
  <cols>
    <col min="1" max="1" width="9.140625" style="62"/>
    <col min="2" max="2" width="39.85546875" style="62" bestFit="1" customWidth="1"/>
    <col min="3" max="3" width="23.85546875" style="62" customWidth="1"/>
    <col min="4" max="4" width="33.85546875" style="62" customWidth="1"/>
    <col min="5" max="5" width="46.28515625" style="62" bestFit="1" customWidth="1"/>
    <col min="6" max="6" width="29" style="62" bestFit="1" customWidth="1"/>
    <col min="7" max="7" width="50" style="62" bestFit="1" customWidth="1"/>
    <col min="8" max="8" width="47.42578125" style="62" bestFit="1" customWidth="1"/>
    <col min="9" max="9" width="25.42578125" style="62" bestFit="1" customWidth="1"/>
    <col min="10" max="10" width="24.85546875" style="62" bestFit="1" customWidth="1"/>
    <col min="11" max="11" width="31.85546875" style="62" bestFit="1" customWidth="1"/>
    <col min="12" max="12" width="22.5703125" style="62" bestFit="1" customWidth="1"/>
    <col min="13" max="13" width="21" style="62" bestFit="1" customWidth="1"/>
    <col min="14" max="14" width="18.7109375" style="62" bestFit="1" customWidth="1"/>
    <col min="15" max="15" width="16.7109375" style="62" bestFit="1" customWidth="1"/>
    <col min="16" max="16" width="14.7109375" style="62" bestFit="1" customWidth="1"/>
    <col min="17" max="17" width="10.140625" style="62" bestFit="1" customWidth="1"/>
    <col min="18" max="18" width="12.5703125" style="62" bestFit="1" customWidth="1"/>
    <col min="19" max="19" width="10.140625" style="62" customWidth="1"/>
    <col min="20" max="20" width="22.140625" style="62" bestFit="1" customWidth="1"/>
    <col min="21" max="16384" width="9.140625" style="62"/>
  </cols>
  <sheetData>
    <row r="1" spans="1:14" ht="15.75" thickBot="1"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4" ht="56.25" customHeight="1" thickBot="1">
      <c r="A2" s="64"/>
      <c r="B2" s="1276" t="s">
        <v>1200</v>
      </c>
      <c r="C2" s="1277"/>
      <c r="D2" s="1277"/>
      <c r="E2" s="1277"/>
      <c r="F2" s="1277"/>
      <c r="G2" s="1277"/>
      <c r="H2" s="1277"/>
      <c r="I2" s="1277"/>
      <c r="J2" s="1277"/>
      <c r="K2" s="1277"/>
      <c r="L2" s="1277"/>
      <c r="M2" s="2"/>
    </row>
    <row r="3" spans="1:14" ht="15.75" thickBot="1">
      <c r="B3" s="71"/>
      <c r="C3" s="71"/>
      <c r="D3" s="71"/>
      <c r="E3" s="71"/>
      <c r="F3" s="71"/>
      <c r="G3" s="67"/>
      <c r="H3" s="71"/>
      <c r="I3" s="71"/>
      <c r="J3" s="71"/>
      <c r="K3" s="71"/>
      <c r="L3" s="67"/>
      <c r="M3" s="67"/>
      <c r="N3" s="67"/>
    </row>
    <row r="4" spans="1:14" ht="25.5" customHeight="1" thickBot="1">
      <c r="A4" s="64"/>
      <c r="B4" s="956" t="s">
        <v>34</v>
      </c>
      <c r="C4" s="1273" t="s">
        <v>35</v>
      </c>
      <c r="D4" s="1273"/>
      <c r="E4" s="1273"/>
      <c r="F4" s="1273"/>
      <c r="G4" s="65"/>
      <c r="H4" s="1278" t="s">
        <v>1201</v>
      </c>
      <c r="I4" s="1278" t="s">
        <v>1202</v>
      </c>
      <c r="J4" s="1278" t="s">
        <v>1203</v>
      </c>
      <c r="K4" s="1280" t="s">
        <v>1204</v>
      </c>
    </row>
    <row r="5" spans="1:14" ht="15.75" customHeight="1" thickBot="1">
      <c r="A5" s="64"/>
      <c r="B5" s="265" t="s">
        <v>16</v>
      </c>
      <c r="C5" s="278" t="s">
        <v>30</v>
      </c>
      <c r="D5" s="278" t="s">
        <v>31</v>
      </c>
      <c r="E5" s="278" t="s">
        <v>32</v>
      </c>
      <c r="F5" s="278" t="s">
        <v>717</v>
      </c>
      <c r="G5" s="65"/>
      <c r="H5" s="1279"/>
      <c r="I5" s="1279"/>
      <c r="J5" s="1279"/>
      <c r="K5" s="1281"/>
    </row>
    <row r="6" spans="1:14" ht="19.5" thickBot="1">
      <c r="A6" s="64"/>
      <c r="B6" s="265" t="s">
        <v>18</v>
      </c>
      <c r="C6" s="278">
        <v>89</v>
      </c>
      <c r="D6" s="278">
        <v>79</v>
      </c>
      <c r="E6" s="278">
        <v>62</v>
      </c>
      <c r="F6" s="278">
        <v>45</v>
      </c>
      <c r="G6" s="65"/>
      <c r="H6" s="278">
        <f t="shared" ref="H6:H14" si="0">SUM(C6:F6)</f>
        <v>275</v>
      </c>
      <c r="I6" s="278">
        <f t="shared" ref="I6:I14" si="1">MIN(C6:F6)</f>
        <v>45</v>
      </c>
      <c r="J6" s="278">
        <f t="shared" ref="J6:J14" si="2">MAX(C6:F6)</f>
        <v>89</v>
      </c>
      <c r="K6" s="278">
        <f t="shared" ref="K6:K14" si="3">AVERAGE(C6:F6)</f>
        <v>68.75</v>
      </c>
    </row>
    <row r="7" spans="1:14" ht="19.5" thickBot="1">
      <c r="A7" s="64"/>
      <c r="B7" s="265" t="s">
        <v>19</v>
      </c>
      <c r="C7" s="278">
        <v>27</v>
      </c>
      <c r="D7" s="278">
        <v>47</v>
      </c>
      <c r="E7" s="278">
        <v>84</v>
      </c>
      <c r="F7" s="278">
        <v>66</v>
      </c>
      <c r="G7" s="65"/>
      <c r="H7" s="278">
        <f t="shared" si="0"/>
        <v>224</v>
      </c>
      <c r="I7" s="278">
        <f t="shared" si="1"/>
        <v>27</v>
      </c>
      <c r="J7" s="278">
        <f t="shared" si="2"/>
        <v>84</v>
      </c>
      <c r="K7" s="278">
        <f t="shared" si="3"/>
        <v>56</v>
      </c>
    </row>
    <row r="8" spans="1:14" ht="19.5" thickBot="1">
      <c r="A8" s="64"/>
      <c r="B8" s="265" t="s">
        <v>0</v>
      </c>
      <c r="C8" s="278">
        <v>33</v>
      </c>
      <c r="D8" s="278">
        <v>66</v>
      </c>
      <c r="E8" s="278">
        <v>99</v>
      </c>
      <c r="F8" s="278">
        <v>25</v>
      </c>
      <c r="G8" s="65"/>
      <c r="H8" s="278">
        <f t="shared" si="0"/>
        <v>223</v>
      </c>
      <c r="I8" s="278">
        <f t="shared" si="1"/>
        <v>25</v>
      </c>
      <c r="J8" s="278">
        <f t="shared" si="2"/>
        <v>99</v>
      </c>
      <c r="K8" s="278">
        <f t="shared" si="3"/>
        <v>55.75</v>
      </c>
    </row>
    <row r="9" spans="1:14" ht="19.5" thickBot="1">
      <c r="A9" s="64"/>
      <c r="B9" s="265" t="s">
        <v>1</v>
      </c>
      <c r="C9" s="278">
        <v>44</v>
      </c>
      <c r="D9" s="278">
        <v>40</v>
      </c>
      <c r="E9" s="278">
        <v>40</v>
      </c>
      <c r="F9" s="278">
        <v>88</v>
      </c>
      <c r="G9" s="65"/>
      <c r="H9" s="278">
        <f t="shared" si="0"/>
        <v>212</v>
      </c>
      <c r="I9" s="278">
        <f t="shared" si="1"/>
        <v>40</v>
      </c>
      <c r="J9" s="278">
        <f t="shared" si="2"/>
        <v>88</v>
      </c>
      <c r="K9" s="278">
        <f t="shared" si="3"/>
        <v>53</v>
      </c>
    </row>
    <row r="10" spans="1:14" ht="19.5" thickBot="1">
      <c r="A10" s="64"/>
      <c r="B10" s="265" t="s">
        <v>2</v>
      </c>
      <c r="C10" s="278">
        <v>95</v>
      </c>
      <c r="D10" s="278">
        <v>63</v>
      </c>
      <c r="E10" s="278">
        <v>99</v>
      </c>
      <c r="F10" s="278">
        <v>32</v>
      </c>
      <c r="G10" s="65"/>
      <c r="H10" s="278">
        <f t="shared" si="0"/>
        <v>289</v>
      </c>
      <c r="I10" s="278">
        <f t="shared" si="1"/>
        <v>32</v>
      </c>
      <c r="J10" s="278">
        <f t="shared" si="2"/>
        <v>99</v>
      </c>
      <c r="K10" s="278">
        <f t="shared" si="3"/>
        <v>72.25</v>
      </c>
    </row>
    <row r="11" spans="1:14" ht="19.5" thickBot="1">
      <c r="A11" s="64"/>
      <c r="B11" s="265" t="s">
        <v>3</v>
      </c>
      <c r="C11" s="278">
        <v>27</v>
      </c>
      <c r="D11" s="278">
        <v>96</v>
      </c>
      <c r="E11" s="278">
        <v>68</v>
      </c>
      <c r="F11" s="278">
        <v>75</v>
      </c>
      <c r="G11" s="65"/>
      <c r="H11" s="278">
        <f t="shared" si="0"/>
        <v>266</v>
      </c>
      <c r="I11" s="278">
        <f t="shared" si="1"/>
        <v>27</v>
      </c>
      <c r="J11" s="278">
        <f t="shared" si="2"/>
        <v>96</v>
      </c>
      <c r="K11" s="278">
        <f t="shared" si="3"/>
        <v>66.5</v>
      </c>
    </row>
    <row r="12" spans="1:14" ht="19.5" thickBot="1">
      <c r="A12" s="64"/>
      <c r="B12" s="265" t="s">
        <v>4</v>
      </c>
      <c r="C12" s="278">
        <v>34</v>
      </c>
      <c r="D12" s="278">
        <v>40</v>
      </c>
      <c r="E12" s="278">
        <v>36</v>
      </c>
      <c r="F12" s="278">
        <v>96</v>
      </c>
      <c r="G12" s="65"/>
      <c r="H12" s="278">
        <f t="shared" si="0"/>
        <v>206</v>
      </c>
      <c r="I12" s="278">
        <f t="shared" si="1"/>
        <v>34</v>
      </c>
      <c r="J12" s="278">
        <f t="shared" si="2"/>
        <v>96</v>
      </c>
      <c r="K12" s="278">
        <f t="shared" si="3"/>
        <v>51.5</v>
      </c>
    </row>
    <row r="13" spans="1:14" ht="19.5" thickBot="1">
      <c r="A13" s="64"/>
      <c r="B13" s="265" t="s">
        <v>5</v>
      </c>
      <c r="C13" s="278">
        <v>83</v>
      </c>
      <c r="D13" s="278">
        <v>73</v>
      </c>
      <c r="E13" s="278">
        <v>66</v>
      </c>
      <c r="F13" s="278">
        <v>55</v>
      </c>
      <c r="G13" s="65"/>
      <c r="H13" s="278">
        <f t="shared" si="0"/>
        <v>277</v>
      </c>
      <c r="I13" s="278">
        <f t="shared" si="1"/>
        <v>55</v>
      </c>
      <c r="J13" s="278">
        <f t="shared" si="2"/>
        <v>83</v>
      </c>
      <c r="K13" s="278">
        <f t="shared" si="3"/>
        <v>69.25</v>
      </c>
    </row>
    <row r="14" spans="1:14" ht="19.5" thickBot="1">
      <c r="A14" s="64"/>
      <c r="B14" s="265" t="s">
        <v>6</v>
      </c>
      <c r="C14" s="278">
        <v>22</v>
      </c>
      <c r="D14" s="278">
        <v>66</v>
      </c>
      <c r="E14" s="278">
        <v>86</v>
      </c>
      <c r="F14" s="278">
        <v>78</v>
      </c>
      <c r="G14" s="65"/>
      <c r="H14" s="278">
        <f t="shared" si="0"/>
        <v>252</v>
      </c>
      <c r="I14" s="278">
        <f t="shared" si="1"/>
        <v>22</v>
      </c>
      <c r="J14" s="278">
        <f t="shared" si="2"/>
        <v>86</v>
      </c>
      <c r="K14" s="278">
        <f t="shared" si="3"/>
        <v>63</v>
      </c>
    </row>
    <row r="15" spans="1:14">
      <c r="B15" s="66"/>
      <c r="C15" s="67"/>
      <c r="D15" s="67"/>
      <c r="E15" s="67"/>
      <c r="F15" s="67"/>
      <c r="H15" s="67"/>
      <c r="I15" s="67"/>
      <c r="J15" s="67"/>
      <c r="K15" s="67"/>
    </row>
    <row r="16" spans="1:14" ht="30.75" customHeight="1">
      <c r="B16" s="1239" t="s">
        <v>8</v>
      </c>
      <c r="C16" s="1240"/>
      <c r="D16" s="1240"/>
      <c r="E16" s="224" t="s">
        <v>9</v>
      </c>
      <c r="G16"/>
      <c r="H16" s="1239" t="s">
        <v>10</v>
      </c>
      <c r="I16" s="1241"/>
    </row>
    <row r="17" spans="1:9" ht="15.75" thickBot="1">
      <c r="B17" s="63"/>
      <c r="C17" s="63"/>
      <c r="D17" s="63"/>
      <c r="E17" s="63"/>
    </row>
    <row r="18" spans="1:9" ht="25.5" customHeight="1" thickBot="1">
      <c r="A18" s="64"/>
      <c r="B18" s="283" t="s">
        <v>11</v>
      </c>
      <c r="C18" s="284" t="s">
        <v>12</v>
      </c>
      <c r="D18" s="280" t="s">
        <v>13</v>
      </c>
      <c r="E18" s="283" t="s">
        <v>15</v>
      </c>
      <c r="F18" s="65"/>
      <c r="H18" s="123">
        <v>0.50629094021132048</v>
      </c>
      <c r="I18" s="123">
        <v>0.95854193485267902</v>
      </c>
    </row>
    <row r="19" spans="1:9" ht="19.5" thickBot="1">
      <c r="A19" s="64"/>
      <c r="B19" s="254" t="s">
        <v>16</v>
      </c>
      <c r="C19" s="254" t="s">
        <v>17</v>
      </c>
      <c r="D19" s="254">
        <v>50</v>
      </c>
      <c r="E19" s="285" t="b">
        <f t="shared" ref="E19:E27" si="4">AND(C19="Blue",D19&gt;30)</f>
        <v>1</v>
      </c>
      <c r="F19" s="64"/>
      <c r="H19" s="123">
        <v>0.95143036065001751</v>
      </c>
      <c r="I19" s="123">
        <v>0.13071086587133096</v>
      </c>
    </row>
    <row r="20" spans="1:9" ht="19.5" thickBot="1">
      <c r="A20" s="64"/>
      <c r="B20" s="254" t="s">
        <v>18</v>
      </c>
      <c r="C20" s="254" t="s">
        <v>17</v>
      </c>
      <c r="D20" s="254">
        <v>50</v>
      </c>
      <c r="E20" s="285" t="b">
        <f t="shared" si="4"/>
        <v>1</v>
      </c>
      <c r="F20" s="64"/>
      <c r="H20" s="123">
        <v>0.53030548120546306</v>
      </c>
      <c r="I20" s="123">
        <v>0.89008248218491137</v>
      </c>
    </row>
    <row r="21" spans="1:9" ht="19.5" thickBot="1">
      <c r="A21" s="64"/>
      <c r="B21" s="254" t="s">
        <v>19</v>
      </c>
      <c r="C21" s="254" t="s">
        <v>17</v>
      </c>
      <c r="D21" s="254">
        <v>22</v>
      </c>
      <c r="E21" s="285" t="b">
        <f t="shared" si="4"/>
        <v>0</v>
      </c>
      <c r="F21" s="64"/>
      <c r="H21" s="123">
        <v>0.87604462494076996</v>
      </c>
      <c r="I21" s="123">
        <v>0.64026848241394529</v>
      </c>
    </row>
    <row r="22" spans="1:9" ht="19.5" thickBot="1">
      <c r="A22" s="64"/>
      <c r="B22" s="254" t="s">
        <v>0</v>
      </c>
      <c r="C22" s="254" t="s">
        <v>20</v>
      </c>
      <c r="D22" s="254">
        <v>64</v>
      </c>
      <c r="E22" s="285" t="b">
        <f t="shared" si="4"/>
        <v>0</v>
      </c>
      <c r="F22" s="64"/>
      <c r="H22" s="123">
        <v>0.54914085036976146</v>
      </c>
      <c r="I22" s="123">
        <v>0.9874596866169828</v>
      </c>
    </row>
    <row r="23" spans="1:9" ht="19.5" thickBot="1">
      <c r="A23" s="64"/>
      <c r="B23" s="254" t="s">
        <v>1</v>
      </c>
      <c r="C23" s="254" t="s">
        <v>20</v>
      </c>
      <c r="D23" s="254">
        <v>88</v>
      </c>
      <c r="E23" s="285" t="b">
        <f t="shared" si="4"/>
        <v>0</v>
      </c>
      <c r="F23" s="64"/>
      <c r="H23" s="123">
        <v>0.52495949179773926</v>
      </c>
      <c r="I23" s="123">
        <v>0.96202177800897359</v>
      </c>
    </row>
    <row r="24" spans="1:9" ht="19.5" thickBot="1">
      <c r="A24" s="64"/>
      <c r="B24" s="254" t="s">
        <v>2</v>
      </c>
      <c r="C24" s="254" t="s">
        <v>17</v>
      </c>
      <c r="D24" s="254">
        <v>55</v>
      </c>
      <c r="E24" s="285" t="b">
        <f t="shared" si="4"/>
        <v>1</v>
      </c>
      <c r="F24" s="64"/>
      <c r="H24" s="123">
        <v>0.42717657821609101</v>
      </c>
      <c r="I24" s="123">
        <v>0.34419873155366654</v>
      </c>
    </row>
    <row r="25" spans="1:9" ht="19.5" thickBot="1">
      <c r="A25" s="64"/>
      <c r="B25" s="254" t="s">
        <v>3</v>
      </c>
      <c r="C25" s="254" t="s">
        <v>22</v>
      </c>
      <c r="D25" s="254">
        <v>55</v>
      </c>
      <c r="E25" s="285" t="b">
        <f t="shared" si="4"/>
        <v>0</v>
      </c>
      <c r="F25" s="64"/>
      <c r="H25" s="123">
        <v>0.16902731109605917</v>
      </c>
      <c r="I25" s="123">
        <v>0.53445852584741427</v>
      </c>
    </row>
    <row r="26" spans="1:9" ht="19.5" thickBot="1">
      <c r="A26" s="64"/>
      <c r="B26" s="254" t="s">
        <v>4</v>
      </c>
      <c r="C26" s="254" t="s">
        <v>23</v>
      </c>
      <c r="D26" s="254">
        <v>44</v>
      </c>
      <c r="E26" s="285" t="b">
        <f t="shared" si="4"/>
        <v>0</v>
      </c>
      <c r="F26" s="64"/>
    </row>
    <row r="27" spans="1:9" ht="19.5" thickBot="1">
      <c r="A27" s="64"/>
      <c r="B27" s="254" t="s">
        <v>5</v>
      </c>
      <c r="C27" s="254" t="s">
        <v>22</v>
      </c>
      <c r="D27" s="254">
        <v>70</v>
      </c>
      <c r="E27" s="285" t="b">
        <f t="shared" si="4"/>
        <v>0</v>
      </c>
      <c r="F27" s="64"/>
    </row>
    <row r="28" spans="1:9">
      <c r="B28" s="67"/>
      <c r="C28" s="67"/>
      <c r="D28" s="67"/>
      <c r="E28" s="67"/>
      <c r="G28" s="69"/>
      <c r="H28" s="69"/>
    </row>
    <row r="29" spans="1:9" ht="31.5" customHeight="1">
      <c r="B29" s="1239" t="s">
        <v>24</v>
      </c>
      <c r="C29" s="1240"/>
      <c r="D29" s="1240"/>
      <c r="E29" s="224" t="s">
        <v>25</v>
      </c>
      <c r="G29"/>
      <c r="H29" s="286" t="s">
        <v>26</v>
      </c>
      <c r="I29" s="287"/>
    </row>
    <row r="30" spans="1:9" ht="15.75" thickBot="1">
      <c r="B30" s="63"/>
      <c r="C30" s="63"/>
      <c r="D30" s="63"/>
      <c r="E30" s="63"/>
      <c r="G30" s="69"/>
      <c r="H30" s="69"/>
    </row>
    <row r="31" spans="1:9" ht="25.5" customHeight="1" thickBot="1">
      <c r="A31" s="64"/>
      <c r="B31" s="283" t="s">
        <v>11</v>
      </c>
      <c r="C31" s="284" t="s">
        <v>12</v>
      </c>
      <c r="D31" s="280" t="s">
        <v>13</v>
      </c>
      <c r="E31" s="283" t="s">
        <v>28</v>
      </c>
      <c r="F31" s="64"/>
      <c r="H31" s="123">
        <v>102</v>
      </c>
      <c r="I31" s="123">
        <v>141</v>
      </c>
    </row>
    <row r="32" spans="1:9" ht="19.5" thickBot="1">
      <c r="A32" s="64"/>
      <c r="B32" s="254" t="s">
        <v>16</v>
      </c>
      <c r="C32" s="254" t="s">
        <v>17</v>
      </c>
      <c r="D32" s="254">
        <v>50</v>
      </c>
      <c r="E32" s="285" t="str">
        <f t="shared" ref="E32:E40" si="5">IF(C32="Blue","Yse","No")</f>
        <v>Yse</v>
      </c>
      <c r="F32" s="64"/>
      <c r="H32" s="123">
        <v>477</v>
      </c>
      <c r="I32" s="123">
        <v>171</v>
      </c>
    </row>
    <row r="33" spans="1:9" ht="19.5" thickBot="1">
      <c r="A33" s="64"/>
      <c r="B33" s="254" t="s">
        <v>18</v>
      </c>
      <c r="C33" s="254" t="s">
        <v>22</v>
      </c>
      <c r="D33" s="254">
        <v>35</v>
      </c>
      <c r="E33" s="285" t="str">
        <f t="shared" si="5"/>
        <v>No</v>
      </c>
      <c r="F33" s="64"/>
      <c r="H33" s="123">
        <v>398</v>
      </c>
      <c r="I33" s="123">
        <v>365</v>
      </c>
    </row>
    <row r="34" spans="1:9" ht="19.5" thickBot="1">
      <c r="A34" s="64"/>
      <c r="B34" s="254" t="s">
        <v>19</v>
      </c>
      <c r="C34" s="254" t="s">
        <v>17</v>
      </c>
      <c r="D34" s="254">
        <v>22</v>
      </c>
      <c r="E34" s="285" t="str">
        <f t="shared" si="5"/>
        <v>Yse</v>
      </c>
      <c r="F34" s="64"/>
      <c r="H34" s="123">
        <v>222</v>
      </c>
      <c r="I34" s="123">
        <v>132</v>
      </c>
    </row>
    <row r="35" spans="1:9" ht="19.5" thickBot="1">
      <c r="A35" s="64"/>
      <c r="B35" s="254" t="s">
        <v>0</v>
      </c>
      <c r="C35" s="254" t="s">
        <v>20</v>
      </c>
      <c r="D35" s="254">
        <v>64</v>
      </c>
      <c r="E35" s="285" t="str">
        <f t="shared" si="5"/>
        <v>No</v>
      </c>
      <c r="F35" s="64"/>
      <c r="H35" s="123">
        <v>197</v>
      </c>
      <c r="I35" s="123">
        <v>482</v>
      </c>
    </row>
    <row r="36" spans="1:9" ht="19.5" thickBot="1">
      <c r="A36" s="64"/>
      <c r="B36" s="254" t="s">
        <v>1</v>
      </c>
      <c r="C36" s="254" t="s">
        <v>22</v>
      </c>
      <c r="D36" s="254">
        <v>49</v>
      </c>
      <c r="E36" s="285" t="str">
        <f t="shared" si="5"/>
        <v>No</v>
      </c>
      <c r="F36" s="64"/>
      <c r="H36" s="123">
        <v>426</v>
      </c>
      <c r="I36" s="123">
        <v>499</v>
      </c>
    </row>
    <row r="37" spans="1:9" ht="19.5" thickBot="1">
      <c r="A37" s="64"/>
      <c r="B37" s="254" t="s">
        <v>2</v>
      </c>
      <c r="C37" s="254" t="s">
        <v>17</v>
      </c>
      <c r="D37" s="254">
        <v>55</v>
      </c>
      <c r="E37" s="285" t="str">
        <f t="shared" si="5"/>
        <v>Yse</v>
      </c>
      <c r="F37" s="64"/>
      <c r="H37" s="123">
        <v>156</v>
      </c>
      <c r="I37" s="123">
        <v>219</v>
      </c>
    </row>
    <row r="38" spans="1:9" ht="19.5" thickBot="1">
      <c r="A38" s="64"/>
      <c r="B38" s="254" t="s">
        <v>3</v>
      </c>
      <c r="C38" s="254" t="s">
        <v>22</v>
      </c>
      <c r="D38" s="254">
        <v>55</v>
      </c>
      <c r="E38" s="285" t="str">
        <f t="shared" si="5"/>
        <v>No</v>
      </c>
      <c r="F38" s="64"/>
      <c r="H38" s="68"/>
    </row>
    <row r="39" spans="1:9" ht="19.5" thickBot="1">
      <c r="A39" s="64"/>
      <c r="B39" s="254" t="s">
        <v>4</v>
      </c>
      <c r="C39" s="254" t="s">
        <v>23</v>
      </c>
      <c r="D39" s="254">
        <v>44</v>
      </c>
      <c r="E39" s="285" t="str">
        <f t="shared" si="5"/>
        <v>No</v>
      </c>
      <c r="F39" s="64"/>
      <c r="H39" s="68"/>
    </row>
    <row r="40" spans="1:9" ht="19.5" thickBot="1">
      <c r="A40" s="64"/>
      <c r="B40" s="254" t="s">
        <v>5</v>
      </c>
      <c r="C40" s="254" t="s">
        <v>22</v>
      </c>
      <c r="D40" s="254">
        <v>60</v>
      </c>
      <c r="E40" s="285" t="str">
        <f t="shared" si="5"/>
        <v>No</v>
      </c>
      <c r="F40" s="64"/>
      <c r="H40" s="68"/>
    </row>
    <row r="41" spans="1:9">
      <c r="B41" s="67"/>
      <c r="C41" s="67"/>
      <c r="D41" s="67"/>
      <c r="G41" s="67"/>
    </row>
    <row r="43" spans="1:9" ht="32.25" customHeight="1">
      <c r="B43" s="1239" t="s">
        <v>29</v>
      </c>
      <c r="C43" s="1240"/>
      <c r="D43" s="1240"/>
      <c r="E43" s="1240"/>
      <c r="F43" s="1240"/>
      <c r="G43" s="1240"/>
    </row>
    <row r="44" spans="1:9" ht="15.75" thickBot="1">
      <c r="B44" s="69"/>
      <c r="C44" s="69"/>
      <c r="D44" s="69"/>
      <c r="E44" s="69"/>
      <c r="F44" s="69"/>
      <c r="G44" s="69"/>
    </row>
    <row r="45" spans="1:9" ht="27" customHeight="1" thickBot="1">
      <c r="B45" s="956" t="s">
        <v>34</v>
      </c>
      <c r="C45" s="1273" t="s">
        <v>35</v>
      </c>
      <c r="D45" s="1273"/>
      <c r="E45" s="1273"/>
      <c r="F45" s="69"/>
      <c r="G45" s="1274" t="s">
        <v>36</v>
      </c>
    </row>
    <row r="46" spans="1:9" ht="19.5" thickBot="1">
      <c r="B46" s="265" t="s">
        <v>16</v>
      </c>
      <c r="C46" s="278" t="s">
        <v>30</v>
      </c>
      <c r="D46" s="278" t="s">
        <v>31</v>
      </c>
      <c r="E46" s="278" t="s">
        <v>32</v>
      </c>
      <c r="F46" s="69"/>
      <c r="G46" s="1275"/>
    </row>
    <row r="47" spans="1:9" ht="19.5" thickBot="1">
      <c r="B47" s="265" t="s">
        <v>18</v>
      </c>
      <c r="C47" s="278">
        <v>89</v>
      </c>
      <c r="D47" s="278">
        <v>79</v>
      </c>
      <c r="E47" s="278">
        <v>62</v>
      </c>
      <c r="F47" s="69"/>
      <c r="G47" s="280" t="str">
        <f t="shared" ref="G47:G55" si="6">IF(AND(C47&gt;33,D47&gt;33,E47&gt;33), "Pass","Fail")</f>
        <v>Pass</v>
      </c>
    </row>
    <row r="48" spans="1:9" ht="19.5" thickBot="1">
      <c r="B48" s="265" t="s">
        <v>19</v>
      </c>
      <c r="C48" s="278">
        <v>27</v>
      </c>
      <c r="D48" s="278">
        <v>47</v>
      </c>
      <c r="E48" s="278">
        <v>84</v>
      </c>
      <c r="F48" s="69"/>
      <c r="G48" s="280" t="str">
        <f t="shared" si="6"/>
        <v>Fail</v>
      </c>
    </row>
    <row r="49" spans="2:9" ht="19.5" thickBot="1">
      <c r="B49" s="265" t="s">
        <v>0</v>
      </c>
      <c r="C49" s="278">
        <v>33</v>
      </c>
      <c r="D49" s="278">
        <v>66</v>
      </c>
      <c r="E49" s="278">
        <v>99</v>
      </c>
      <c r="F49" s="69"/>
      <c r="G49" s="280" t="str">
        <f t="shared" si="6"/>
        <v>Fail</v>
      </c>
    </row>
    <row r="50" spans="2:9" ht="19.5" thickBot="1">
      <c r="B50" s="265" t="s">
        <v>1</v>
      </c>
      <c r="C50" s="278">
        <v>44</v>
      </c>
      <c r="D50" s="278">
        <v>20</v>
      </c>
      <c r="E50" s="278">
        <v>22</v>
      </c>
      <c r="F50" s="69"/>
      <c r="G50" s="280" t="str">
        <f t="shared" si="6"/>
        <v>Fail</v>
      </c>
    </row>
    <row r="51" spans="2:9" ht="19.5" thickBot="1">
      <c r="B51" s="265" t="s">
        <v>2</v>
      </c>
      <c r="C51" s="278">
        <v>95</v>
      </c>
      <c r="D51" s="278">
        <v>63</v>
      </c>
      <c r="E51" s="278">
        <v>99</v>
      </c>
      <c r="F51" s="69"/>
      <c r="G51" s="280" t="str">
        <f t="shared" si="6"/>
        <v>Pass</v>
      </c>
    </row>
    <row r="52" spans="2:9" ht="19.5" thickBot="1">
      <c r="B52" s="265" t="s">
        <v>3</v>
      </c>
      <c r="C52" s="278">
        <v>27</v>
      </c>
      <c r="D52" s="278">
        <v>96</v>
      </c>
      <c r="E52" s="278">
        <v>68</v>
      </c>
      <c r="F52" s="69"/>
      <c r="G52" s="280" t="str">
        <f t="shared" si="6"/>
        <v>Fail</v>
      </c>
    </row>
    <row r="53" spans="2:9" ht="19.5" thickBot="1">
      <c r="B53" s="265" t="s">
        <v>4</v>
      </c>
      <c r="C53" s="278">
        <v>71</v>
      </c>
      <c r="D53" s="278">
        <v>58</v>
      </c>
      <c r="E53" s="278">
        <v>66</v>
      </c>
      <c r="F53" s="69"/>
      <c r="G53" s="280" t="str">
        <f t="shared" si="6"/>
        <v>Pass</v>
      </c>
    </row>
    <row r="54" spans="2:9" ht="19.5" thickBot="1">
      <c r="B54" s="265" t="s">
        <v>5</v>
      </c>
      <c r="C54" s="278">
        <v>83</v>
      </c>
      <c r="D54" s="278">
        <v>73</v>
      </c>
      <c r="E54" s="278">
        <v>66</v>
      </c>
      <c r="F54" s="69"/>
      <c r="G54" s="280" t="str">
        <f t="shared" si="6"/>
        <v>Pass</v>
      </c>
    </row>
    <row r="55" spans="2:9" ht="19.5" thickBot="1">
      <c r="B55" s="265" t="s">
        <v>6</v>
      </c>
      <c r="C55" s="278">
        <v>22</v>
      </c>
      <c r="D55" s="278">
        <v>66</v>
      </c>
      <c r="E55" s="278">
        <v>86</v>
      </c>
      <c r="F55" s="69"/>
      <c r="G55" s="280" t="str">
        <f t="shared" si="6"/>
        <v>Fail</v>
      </c>
    </row>
    <row r="57" spans="2:9" ht="32.25" customHeight="1">
      <c r="B57" s="1239" t="s">
        <v>29</v>
      </c>
      <c r="C57" s="1240"/>
      <c r="D57" s="1240"/>
      <c r="E57" s="1240"/>
      <c r="F57" s="1240"/>
      <c r="G57" s="1240"/>
      <c r="H57" s="1241"/>
    </row>
    <row r="58" spans="2:9" ht="15.75" thickBot="1"/>
    <row r="59" spans="2:9" ht="27" customHeight="1" thickBot="1">
      <c r="B59" s="956" t="s">
        <v>34</v>
      </c>
      <c r="C59" s="1242" t="s">
        <v>35</v>
      </c>
      <c r="D59" s="1243"/>
      <c r="E59" s="1244"/>
      <c r="F59" s="1265" t="s">
        <v>39</v>
      </c>
      <c r="G59" s="1267" t="s">
        <v>36</v>
      </c>
      <c r="H59" s="1269" t="s">
        <v>40</v>
      </c>
      <c r="I59" s="68"/>
    </row>
    <row r="60" spans="2:9" ht="19.5" thickBot="1">
      <c r="B60" s="265" t="s">
        <v>16</v>
      </c>
      <c r="C60" s="278" t="s">
        <v>30</v>
      </c>
      <c r="D60" s="278" t="s">
        <v>31</v>
      </c>
      <c r="E60" s="278" t="s">
        <v>32</v>
      </c>
      <c r="F60" s="1266"/>
      <c r="G60" s="1268"/>
      <c r="H60" s="1269"/>
      <c r="I60" s="68"/>
    </row>
    <row r="61" spans="2:9" ht="19.5" thickBot="1">
      <c r="B61" s="265" t="s">
        <v>18</v>
      </c>
      <c r="C61" s="278">
        <v>89</v>
      </c>
      <c r="D61" s="278">
        <v>79</v>
      </c>
      <c r="E61" s="278">
        <v>62</v>
      </c>
      <c r="F61" s="279">
        <f>AVERAGE(C61:E61)</f>
        <v>76.666666666666671</v>
      </c>
      <c r="G61" s="280" t="str">
        <f t="shared" ref="G61:G69" si="7">IF(AND(C61&gt;33,D61&gt;33,E61&gt;33), "Pass","Fail")</f>
        <v>Pass</v>
      </c>
      <c r="H61" s="282" t="str">
        <f t="shared" ref="H61:H69" si="8">IF(G61="FAIL","FAIL",IF(F61&gt;=80,"A",IF(F61&gt;=60,"B",IF(F61&gt;=40,"C",IF(F61&gt;=33,"D")))))</f>
        <v>B</v>
      </c>
      <c r="I61" s="68"/>
    </row>
    <row r="62" spans="2:9" ht="19.5" thickBot="1">
      <c r="B62" s="265" t="s">
        <v>19</v>
      </c>
      <c r="C62" s="278">
        <v>27</v>
      </c>
      <c r="D62" s="278">
        <v>47</v>
      </c>
      <c r="E62" s="278">
        <v>84</v>
      </c>
      <c r="F62" s="279">
        <f t="shared" ref="F62:F69" si="9">AVERAGE(C62:E62)</f>
        <v>52.666666666666664</v>
      </c>
      <c r="G62" s="280" t="str">
        <f t="shared" si="7"/>
        <v>Fail</v>
      </c>
      <c r="H62" s="282" t="str">
        <f t="shared" si="8"/>
        <v>FAIL</v>
      </c>
      <c r="I62" s="68"/>
    </row>
    <row r="63" spans="2:9" ht="19.5" thickBot="1">
      <c r="B63" s="265" t="s">
        <v>0</v>
      </c>
      <c r="C63" s="278">
        <v>33</v>
      </c>
      <c r="D63" s="278">
        <v>66</v>
      </c>
      <c r="E63" s="278">
        <v>99</v>
      </c>
      <c r="F63" s="279">
        <f t="shared" si="9"/>
        <v>66</v>
      </c>
      <c r="G63" s="280" t="str">
        <f t="shared" si="7"/>
        <v>Fail</v>
      </c>
      <c r="H63" s="282" t="str">
        <f t="shared" si="8"/>
        <v>FAIL</v>
      </c>
      <c r="I63" s="68"/>
    </row>
    <row r="64" spans="2:9" ht="19.5" thickBot="1">
      <c r="B64" s="265" t="s">
        <v>1</v>
      </c>
      <c r="C64" s="278">
        <v>44</v>
      </c>
      <c r="D64" s="278">
        <v>40</v>
      </c>
      <c r="E64" s="278">
        <v>40</v>
      </c>
      <c r="F64" s="279">
        <v>40</v>
      </c>
      <c r="G64" s="280" t="str">
        <f t="shared" si="7"/>
        <v>Pass</v>
      </c>
      <c r="H64" s="282" t="str">
        <f t="shared" si="8"/>
        <v>C</v>
      </c>
      <c r="I64" s="68"/>
    </row>
    <row r="65" spans="2:9" ht="19.5" thickBot="1">
      <c r="B65" s="265" t="s">
        <v>2</v>
      </c>
      <c r="C65" s="278">
        <v>95</v>
      </c>
      <c r="D65" s="278">
        <v>63</v>
      </c>
      <c r="E65" s="278">
        <v>99</v>
      </c>
      <c r="F65" s="279">
        <f t="shared" si="9"/>
        <v>85.666666666666671</v>
      </c>
      <c r="G65" s="280" t="str">
        <f t="shared" si="7"/>
        <v>Pass</v>
      </c>
      <c r="H65" s="282" t="str">
        <f t="shared" si="8"/>
        <v>A</v>
      </c>
      <c r="I65" s="68"/>
    </row>
    <row r="66" spans="2:9" ht="19.5" thickBot="1">
      <c r="B66" s="265" t="s">
        <v>3</v>
      </c>
      <c r="C66" s="278">
        <v>27</v>
      </c>
      <c r="D66" s="278">
        <v>96</v>
      </c>
      <c r="E66" s="278">
        <v>68</v>
      </c>
      <c r="F66" s="279">
        <f t="shared" si="9"/>
        <v>63.666666666666664</v>
      </c>
      <c r="G66" s="280" t="str">
        <f t="shared" si="7"/>
        <v>Fail</v>
      </c>
      <c r="H66" s="282" t="str">
        <f t="shared" si="8"/>
        <v>FAIL</v>
      </c>
      <c r="I66" s="68"/>
    </row>
    <row r="67" spans="2:9" ht="19.5" thickBot="1">
      <c r="B67" s="265" t="s">
        <v>4</v>
      </c>
      <c r="C67" s="278">
        <v>34</v>
      </c>
      <c r="D67" s="278">
        <v>40</v>
      </c>
      <c r="E67" s="278">
        <v>36</v>
      </c>
      <c r="F67" s="279">
        <f t="shared" si="9"/>
        <v>36.666666666666664</v>
      </c>
      <c r="G67" s="280" t="str">
        <f t="shared" si="7"/>
        <v>Pass</v>
      </c>
      <c r="H67" s="282" t="str">
        <f t="shared" si="8"/>
        <v>D</v>
      </c>
      <c r="I67" s="68"/>
    </row>
    <row r="68" spans="2:9" ht="19.5" thickBot="1">
      <c r="B68" s="265" t="s">
        <v>5</v>
      </c>
      <c r="C68" s="278">
        <v>83</v>
      </c>
      <c r="D68" s="278">
        <v>73</v>
      </c>
      <c r="E68" s="278">
        <v>66</v>
      </c>
      <c r="F68" s="279">
        <f t="shared" si="9"/>
        <v>74</v>
      </c>
      <c r="G68" s="280" t="str">
        <f t="shared" si="7"/>
        <v>Pass</v>
      </c>
      <c r="H68" s="282" t="str">
        <f t="shared" si="8"/>
        <v>B</v>
      </c>
      <c r="I68" s="68"/>
    </row>
    <row r="69" spans="2:9" ht="19.5" thickBot="1">
      <c r="B69" s="265" t="s">
        <v>6</v>
      </c>
      <c r="C69" s="278">
        <v>22</v>
      </c>
      <c r="D69" s="278">
        <v>66</v>
      </c>
      <c r="E69" s="278">
        <v>86</v>
      </c>
      <c r="F69" s="279">
        <f t="shared" si="9"/>
        <v>58</v>
      </c>
      <c r="G69" s="280" t="str">
        <f t="shared" si="7"/>
        <v>Fail</v>
      </c>
      <c r="H69" s="282" t="str">
        <f t="shared" si="8"/>
        <v>FAIL</v>
      </c>
      <c r="I69" s="68"/>
    </row>
    <row r="70" spans="2:9" ht="15.75" thickBot="1"/>
    <row r="71" spans="2:9" ht="19.5" thickBot="1">
      <c r="B71" s="1270" t="s">
        <v>42</v>
      </c>
      <c r="C71" s="1271"/>
    </row>
    <row r="72" spans="2:9" ht="19.5" thickBot="1">
      <c r="B72" s="278" t="s">
        <v>47</v>
      </c>
      <c r="C72" s="278" t="s">
        <v>48</v>
      </c>
    </row>
    <row r="73" spans="2:9" ht="19.5" thickBot="1">
      <c r="B73" s="278" t="s">
        <v>51</v>
      </c>
      <c r="C73" s="278" t="s">
        <v>52</v>
      </c>
    </row>
    <row r="74" spans="2:9" ht="19.5" thickBot="1">
      <c r="B74" s="278" t="s">
        <v>54</v>
      </c>
      <c r="C74" s="278" t="s">
        <v>55</v>
      </c>
    </row>
    <row r="75" spans="2:9" ht="19.5" thickBot="1">
      <c r="B75" s="278">
        <v>33</v>
      </c>
      <c r="C75" s="278" t="s">
        <v>57</v>
      </c>
    </row>
    <row r="76" spans="2:9" ht="15.75" thickBot="1">
      <c r="H76" s="64"/>
    </row>
    <row r="77" spans="2:9" ht="25.5" customHeight="1" thickBot="1">
      <c r="B77" s="956" t="s">
        <v>34</v>
      </c>
      <c r="C77" s="1242" t="s">
        <v>35</v>
      </c>
      <c r="D77" s="1243"/>
      <c r="E77" s="1244"/>
      <c r="F77" s="1265" t="s">
        <v>39</v>
      </c>
      <c r="G77" s="1267" t="s">
        <v>36</v>
      </c>
      <c r="H77" s="1272" t="s">
        <v>40</v>
      </c>
    </row>
    <row r="78" spans="2:9" ht="19.5" thickBot="1">
      <c r="B78" s="265" t="s">
        <v>16</v>
      </c>
      <c r="C78" s="278" t="s">
        <v>30</v>
      </c>
      <c r="D78" s="278" t="s">
        <v>31</v>
      </c>
      <c r="E78" s="278" t="s">
        <v>32</v>
      </c>
      <c r="F78" s="1266"/>
      <c r="G78" s="1268"/>
      <c r="H78" s="1272"/>
    </row>
    <row r="79" spans="2:9" ht="19.5" thickBot="1">
      <c r="B79" s="265" t="s">
        <v>18</v>
      </c>
      <c r="C79" s="278">
        <v>89</v>
      </c>
      <c r="D79" s="278">
        <v>79</v>
      </c>
      <c r="E79" s="278">
        <v>62</v>
      </c>
      <c r="F79" s="279">
        <f>AVERAGE(C79:E79)</f>
        <v>76.666666666666671</v>
      </c>
      <c r="G79" s="280" t="str">
        <f>IF(AND(C54&gt;33,D54&gt;33,E54&gt;33), "Pass","Fail")</f>
        <v>Pass</v>
      </c>
      <c r="H79" s="281" t="str">
        <f t="shared" ref="H79:H87" si="10">IF(G79="FAIL","FAIL",IF(F79&gt;=70,"A",IF(F79&gt;=60,"B",IF(F79&gt;=40,"C",IF(F26=33,"D")))))</f>
        <v>A</v>
      </c>
    </row>
    <row r="80" spans="2:9" ht="19.5" thickBot="1">
      <c r="B80" s="265" t="s">
        <v>19</v>
      </c>
      <c r="C80" s="278">
        <v>27</v>
      </c>
      <c r="D80" s="278">
        <v>47</v>
      </c>
      <c r="E80" s="278">
        <v>84</v>
      </c>
      <c r="F80" s="279">
        <f t="shared" ref="F80:F87" si="11">AVERAGE(C80:E80)</f>
        <v>52.666666666666664</v>
      </c>
      <c r="G80" s="280" t="str">
        <f>IF(AND(C55&gt;33,D55&gt;33,E55&gt;33), "Pass","Fail")</f>
        <v>Fail</v>
      </c>
      <c r="H80" s="281" t="str">
        <f t="shared" si="10"/>
        <v>FAIL</v>
      </c>
    </row>
    <row r="81" spans="1:9" ht="19.5" thickBot="1">
      <c r="B81" s="265" t="s">
        <v>0</v>
      </c>
      <c r="C81" s="278">
        <v>33</v>
      </c>
      <c r="D81" s="278">
        <v>66</v>
      </c>
      <c r="E81" s="278">
        <v>99</v>
      </c>
      <c r="F81" s="279">
        <f t="shared" si="11"/>
        <v>66</v>
      </c>
      <c r="G81" s="280" t="str">
        <f>IF(AND(C56&gt;33,D56&gt;33,E56&gt;33), "Pass","Fail")</f>
        <v>Fail</v>
      </c>
      <c r="H81" s="281" t="str">
        <f t="shared" si="10"/>
        <v>FAIL</v>
      </c>
      <c r="I81" s="70"/>
    </row>
    <row r="82" spans="1:9" ht="19.5" thickBot="1">
      <c r="B82" s="265" t="s">
        <v>1</v>
      </c>
      <c r="C82" s="278">
        <v>44</v>
      </c>
      <c r="D82" s="278">
        <v>40</v>
      </c>
      <c r="E82" s="278">
        <v>40</v>
      </c>
      <c r="F82" s="279">
        <f t="shared" si="11"/>
        <v>41.333333333333336</v>
      </c>
      <c r="G82" s="280" t="str">
        <f>IF(AND(C57&gt;33,D57&gt;33,E57&gt;33), "Pass","Fail")</f>
        <v>Fail</v>
      </c>
      <c r="H82" s="281" t="str">
        <f t="shared" si="10"/>
        <v>FAIL</v>
      </c>
    </row>
    <row r="83" spans="1:9" ht="19.5" thickBot="1">
      <c r="B83" s="265" t="s">
        <v>2</v>
      </c>
      <c r="C83" s="278">
        <v>95</v>
      </c>
      <c r="D83" s="278">
        <v>63</v>
      </c>
      <c r="E83" s="278">
        <v>99</v>
      </c>
      <c r="F83" s="279">
        <f t="shared" si="11"/>
        <v>85.666666666666671</v>
      </c>
      <c r="G83" s="280" t="str">
        <f t="shared" ref="G83:G87" si="12">IF(AND(C59&gt;33,D59&gt;33,E59&gt;33), "Pass","Fail")</f>
        <v>Fail</v>
      </c>
      <c r="H83" s="281" t="str">
        <f t="shared" si="10"/>
        <v>FAIL</v>
      </c>
    </row>
    <row r="84" spans="1:9" ht="19.5" thickBot="1">
      <c r="B84" s="265" t="s">
        <v>3</v>
      </c>
      <c r="C84" s="278">
        <v>27</v>
      </c>
      <c r="D84" s="278">
        <v>96</v>
      </c>
      <c r="E84" s="278">
        <v>68</v>
      </c>
      <c r="F84" s="279">
        <f t="shared" si="11"/>
        <v>63.666666666666664</v>
      </c>
      <c r="G84" s="280" t="str">
        <f t="shared" si="12"/>
        <v>Pass</v>
      </c>
      <c r="H84" s="281" t="str">
        <f t="shared" si="10"/>
        <v>B</v>
      </c>
    </row>
    <row r="85" spans="1:9" ht="19.5" thickBot="1">
      <c r="B85" s="265" t="s">
        <v>4</v>
      </c>
      <c r="C85" s="278">
        <v>34</v>
      </c>
      <c r="D85" s="278">
        <v>40</v>
      </c>
      <c r="E85" s="278">
        <v>36</v>
      </c>
      <c r="F85" s="279">
        <f t="shared" si="11"/>
        <v>36.666666666666664</v>
      </c>
      <c r="G85" s="280" t="str">
        <f t="shared" si="12"/>
        <v>Pass</v>
      </c>
      <c r="H85" s="281" t="b">
        <f t="shared" si="10"/>
        <v>0</v>
      </c>
    </row>
    <row r="86" spans="1:9" ht="19.5" thickBot="1">
      <c r="B86" s="265" t="s">
        <v>5</v>
      </c>
      <c r="C86" s="278">
        <v>83</v>
      </c>
      <c r="D86" s="278">
        <v>73</v>
      </c>
      <c r="E86" s="278">
        <v>66</v>
      </c>
      <c r="F86" s="279">
        <f t="shared" si="11"/>
        <v>74</v>
      </c>
      <c r="G86" s="280" t="str">
        <f t="shared" si="12"/>
        <v>Fail</v>
      </c>
      <c r="H86" s="281" t="str">
        <f t="shared" si="10"/>
        <v>FAIL</v>
      </c>
    </row>
    <row r="87" spans="1:9" ht="19.5" thickBot="1">
      <c r="B87" s="265" t="s">
        <v>6</v>
      </c>
      <c r="C87" s="278">
        <v>22</v>
      </c>
      <c r="D87" s="278">
        <v>66</v>
      </c>
      <c r="E87" s="278">
        <v>86</v>
      </c>
      <c r="F87" s="279">
        <f t="shared" si="11"/>
        <v>58</v>
      </c>
      <c r="G87" s="280" t="str">
        <f t="shared" si="12"/>
        <v>Fail</v>
      </c>
      <c r="H87" s="281" t="str">
        <f t="shared" si="10"/>
        <v>FAIL</v>
      </c>
    </row>
    <row r="88" spans="1:9" ht="15.75" thickBot="1"/>
    <row r="89" spans="1:9" ht="19.5" thickBot="1">
      <c r="B89" s="1270" t="s">
        <v>42</v>
      </c>
      <c r="C89" s="1271"/>
    </row>
    <row r="90" spans="1:9" ht="19.5" thickBot="1">
      <c r="B90" s="278" t="s">
        <v>66</v>
      </c>
      <c r="C90" s="278" t="s">
        <v>48</v>
      </c>
    </row>
    <row r="91" spans="1:9" ht="19.5" thickBot="1">
      <c r="B91" s="278" t="s">
        <v>51</v>
      </c>
      <c r="C91" s="278" t="s">
        <v>52</v>
      </c>
    </row>
    <row r="92" spans="1:9" ht="19.5" thickBot="1">
      <c r="B92" s="278" t="s">
        <v>54</v>
      </c>
      <c r="C92" s="278" t="s">
        <v>55</v>
      </c>
    </row>
    <row r="93" spans="1:9" ht="19.5" thickBot="1">
      <c r="B93" s="278">
        <v>33</v>
      </c>
      <c r="C93" s="278" t="s">
        <v>57</v>
      </c>
    </row>
    <row r="94" spans="1:9">
      <c r="B94" s="63"/>
      <c r="C94" s="63"/>
      <c r="D94" s="63"/>
      <c r="E94" s="63"/>
      <c r="F94" s="63"/>
    </row>
    <row r="95" spans="1:9">
      <c r="A95" s="64"/>
      <c r="B95" s="63"/>
      <c r="C95" s="63"/>
      <c r="D95" s="63"/>
      <c r="E95" s="63"/>
      <c r="F95" s="63"/>
    </row>
    <row r="96" spans="1:9" ht="30.75" customHeight="1">
      <c r="A96" s="64"/>
      <c r="B96" s="1239" t="s">
        <v>67</v>
      </c>
      <c r="C96" s="1240"/>
      <c r="D96" s="1240"/>
      <c r="E96" s="1240"/>
      <c r="F96" s="1240"/>
      <c r="G96" s="68"/>
    </row>
    <row r="97" spans="1:8" ht="15.75" customHeight="1" thickBot="1">
      <c r="A97" s="64"/>
      <c r="B97" s="69"/>
      <c r="C97" s="69"/>
      <c r="D97" s="69"/>
      <c r="E97" s="69"/>
      <c r="F97" s="69"/>
    </row>
    <row r="98" spans="1:8" ht="25.5" customHeight="1" thickBot="1">
      <c r="A98" s="64"/>
      <c r="B98" s="956" t="s">
        <v>34</v>
      </c>
      <c r="C98" s="1242" t="s">
        <v>35</v>
      </c>
      <c r="D98" s="1243"/>
      <c r="E98" s="1244"/>
      <c r="F98" s="1245" t="s">
        <v>68</v>
      </c>
      <c r="H98" s="68"/>
    </row>
    <row r="99" spans="1:8" ht="19.5" thickBot="1">
      <c r="A99" s="64"/>
      <c r="B99" s="265" t="s">
        <v>16</v>
      </c>
      <c r="C99" s="278" t="s">
        <v>30</v>
      </c>
      <c r="D99" s="278" t="s">
        <v>31</v>
      </c>
      <c r="E99" s="278" t="s">
        <v>32</v>
      </c>
      <c r="F99" s="1246"/>
      <c r="H99" s="68"/>
    </row>
    <row r="100" spans="1:8" ht="19.5" thickBot="1">
      <c r="A100" s="64"/>
      <c r="B100" s="265" t="s">
        <v>18</v>
      </c>
      <c r="C100" s="278">
        <v>89</v>
      </c>
      <c r="D100" s="278">
        <v>79</v>
      </c>
      <c r="E100" s="278">
        <v>62</v>
      </c>
      <c r="F100" s="279">
        <f>AVERAGE(C100:E100)</f>
        <v>76.666666666666671</v>
      </c>
      <c r="H100" s="68"/>
    </row>
    <row r="101" spans="1:8" ht="19.5" thickBot="1">
      <c r="A101" s="64"/>
      <c r="B101" s="265" t="s">
        <v>19</v>
      </c>
      <c r="C101" s="278">
        <v>27</v>
      </c>
      <c r="D101" s="278">
        <v>47</v>
      </c>
      <c r="E101" s="278">
        <v>84</v>
      </c>
      <c r="F101" s="279">
        <f t="shared" ref="F101:F108" si="13">AVERAGE(C101:E101)</f>
        <v>52.666666666666664</v>
      </c>
      <c r="H101" s="68"/>
    </row>
    <row r="102" spans="1:8" ht="19.5" thickBot="1">
      <c r="A102" s="64"/>
      <c r="B102" s="265" t="s">
        <v>0</v>
      </c>
      <c r="C102" s="278">
        <v>33</v>
      </c>
      <c r="D102" s="278">
        <v>66</v>
      </c>
      <c r="E102" s="278">
        <v>99</v>
      </c>
      <c r="F102" s="279">
        <f t="shared" si="13"/>
        <v>66</v>
      </c>
    </row>
    <row r="103" spans="1:8" ht="19.5" thickBot="1">
      <c r="A103" s="64"/>
      <c r="B103" s="265" t="s">
        <v>1</v>
      </c>
      <c r="C103" s="278">
        <v>44</v>
      </c>
      <c r="D103" s="278">
        <v>40</v>
      </c>
      <c r="E103" s="278">
        <v>40</v>
      </c>
      <c r="F103" s="279">
        <f t="shared" si="13"/>
        <v>41.333333333333336</v>
      </c>
    </row>
    <row r="104" spans="1:8" ht="19.5" thickBot="1">
      <c r="A104" s="64"/>
      <c r="B104" s="265" t="s">
        <v>2</v>
      </c>
      <c r="C104" s="278">
        <v>95</v>
      </c>
      <c r="D104" s="278">
        <v>63</v>
      </c>
      <c r="E104" s="278">
        <v>99</v>
      </c>
      <c r="F104" s="279">
        <f t="shared" si="13"/>
        <v>85.666666666666671</v>
      </c>
    </row>
    <row r="105" spans="1:8" ht="19.5" thickBot="1">
      <c r="A105" s="64"/>
      <c r="B105" s="265" t="s">
        <v>3</v>
      </c>
      <c r="C105" s="278">
        <v>27</v>
      </c>
      <c r="D105" s="278">
        <v>96</v>
      </c>
      <c r="E105" s="278">
        <v>68</v>
      </c>
      <c r="F105" s="279">
        <f t="shared" si="13"/>
        <v>63.666666666666664</v>
      </c>
    </row>
    <row r="106" spans="1:8" ht="19.5" thickBot="1">
      <c r="A106" s="64"/>
      <c r="B106" s="265" t="s">
        <v>4</v>
      </c>
      <c r="C106" s="278">
        <v>34</v>
      </c>
      <c r="D106" s="278">
        <v>40</v>
      </c>
      <c r="E106" s="278">
        <v>36</v>
      </c>
      <c r="F106" s="279">
        <f t="shared" si="13"/>
        <v>36.666666666666664</v>
      </c>
    </row>
    <row r="107" spans="1:8" ht="19.5" thickBot="1">
      <c r="B107" s="265" t="s">
        <v>5</v>
      </c>
      <c r="C107" s="278">
        <v>83</v>
      </c>
      <c r="D107" s="278">
        <v>73</v>
      </c>
      <c r="E107" s="278">
        <v>66</v>
      </c>
      <c r="F107" s="279">
        <f t="shared" si="13"/>
        <v>74</v>
      </c>
    </row>
    <row r="108" spans="1:8" ht="19.5" thickBot="1">
      <c r="B108" s="265" t="s">
        <v>6</v>
      </c>
      <c r="C108" s="278">
        <v>22</v>
      </c>
      <c r="D108" s="278">
        <v>66</v>
      </c>
      <c r="E108" s="278">
        <v>86</v>
      </c>
      <c r="F108" s="279">
        <f t="shared" si="13"/>
        <v>58</v>
      </c>
    </row>
    <row r="109" spans="1:8">
      <c r="B109" s="69"/>
      <c r="C109" s="69"/>
      <c r="D109" s="69"/>
      <c r="E109" s="69"/>
      <c r="F109" s="69"/>
    </row>
    <row r="111" spans="1:8" ht="30" customHeight="1">
      <c r="B111" s="1239" t="s">
        <v>69</v>
      </c>
      <c r="C111" s="1240"/>
      <c r="D111" s="1240"/>
      <c r="E111" s="1240"/>
      <c r="F111" s="1240"/>
      <c r="G111" s="1241"/>
    </row>
    <row r="112" spans="1:8" ht="15.75" thickBot="1">
      <c r="B112" s="71"/>
      <c r="C112" s="71"/>
      <c r="D112" s="71"/>
      <c r="E112" s="67"/>
      <c r="F112" s="67"/>
    </row>
    <row r="113" spans="1:13" ht="25.5" customHeight="1" thickBot="1">
      <c r="B113" s="956" t="s">
        <v>11</v>
      </c>
      <c r="C113" s="956" t="s">
        <v>70</v>
      </c>
      <c r="D113" s="956" t="s">
        <v>71</v>
      </c>
      <c r="E113" s="72"/>
      <c r="F113" s="956" t="s">
        <v>72</v>
      </c>
      <c r="G113" s="956" t="s">
        <v>73</v>
      </c>
    </row>
    <row r="114" spans="1:13" ht="19.5" thickBot="1">
      <c r="B114" s="254" t="s">
        <v>16</v>
      </c>
      <c r="C114" s="254" t="s">
        <v>17</v>
      </c>
      <c r="D114" s="254">
        <v>50</v>
      </c>
      <c r="E114" s="65"/>
      <c r="F114" s="254" t="s">
        <v>22</v>
      </c>
      <c r="G114" s="277">
        <f>AVERAGEIF(C114:C122,F114,D114:D122)</f>
        <v>46.333333333333336</v>
      </c>
    </row>
    <row r="115" spans="1:13" ht="19.5" thickBot="1">
      <c r="B115" s="254" t="s">
        <v>18</v>
      </c>
      <c r="C115" s="254" t="s">
        <v>22</v>
      </c>
      <c r="D115" s="254">
        <v>35</v>
      </c>
      <c r="E115" s="65"/>
      <c r="F115" s="254" t="s">
        <v>17</v>
      </c>
      <c r="G115" s="277">
        <f>AVERAGEIF(C115:C122,F115,D115:D122)</f>
        <v>38.5</v>
      </c>
    </row>
    <row r="116" spans="1:13" ht="19.5" thickBot="1">
      <c r="B116" s="254" t="s">
        <v>19</v>
      </c>
      <c r="C116" s="254" t="s">
        <v>17</v>
      </c>
      <c r="D116" s="254">
        <v>22</v>
      </c>
      <c r="E116" s="65"/>
      <c r="F116" s="254" t="s">
        <v>20</v>
      </c>
      <c r="G116" s="277">
        <f>AVERAGEIF(C116:C122,F116,D116:D122)</f>
        <v>56</v>
      </c>
    </row>
    <row r="117" spans="1:13" ht="19.5" thickBot="1">
      <c r="B117" s="254" t="s">
        <v>0</v>
      </c>
      <c r="C117" s="254" t="s">
        <v>20</v>
      </c>
      <c r="D117" s="254">
        <v>64</v>
      </c>
      <c r="E117" s="73"/>
    </row>
    <row r="118" spans="1:13" ht="19.5" thickBot="1">
      <c r="B118" s="254" t="s">
        <v>1</v>
      </c>
      <c r="C118" s="254" t="s">
        <v>22</v>
      </c>
      <c r="D118" s="254">
        <v>49</v>
      </c>
      <c r="E118" s="74"/>
      <c r="F118" s="75"/>
      <c r="G118" s="67"/>
    </row>
    <row r="119" spans="1:13" ht="19.5" thickBot="1">
      <c r="B119" s="254" t="s">
        <v>2</v>
      </c>
      <c r="C119" s="254" t="s">
        <v>17</v>
      </c>
      <c r="D119" s="254">
        <v>55</v>
      </c>
      <c r="E119" s="74"/>
    </row>
    <row r="120" spans="1:13" ht="19.5" thickBot="1">
      <c r="B120" s="254" t="s">
        <v>3</v>
      </c>
      <c r="C120" s="254" t="s">
        <v>22</v>
      </c>
      <c r="D120" s="254">
        <v>55</v>
      </c>
      <c r="E120" s="74"/>
    </row>
    <row r="121" spans="1:13" ht="19.5" thickBot="1">
      <c r="B121" s="254" t="s">
        <v>4</v>
      </c>
      <c r="C121" s="254" t="s">
        <v>20</v>
      </c>
      <c r="D121" s="254">
        <v>44</v>
      </c>
      <c r="E121" s="74"/>
      <c r="F121" s="76"/>
    </row>
    <row r="122" spans="1:13" ht="19.5" thickBot="1">
      <c r="B122" s="254" t="s">
        <v>5</v>
      </c>
      <c r="C122" s="254" t="s">
        <v>20</v>
      </c>
      <c r="D122" s="254">
        <v>60</v>
      </c>
      <c r="E122" s="74"/>
      <c r="F122" s="76"/>
    </row>
    <row r="123" spans="1:13">
      <c r="B123" s="69"/>
      <c r="C123" s="69"/>
      <c r="D123" s="69"/>
      <c r="E123" s="77"/>
      <c r="F123" s="78"/>
      <c r="G123" s="63"/>
      <c r="L123" s="68"/>
      <c r="M123" s="68"/>
    </row>
    <row r="124" spans="1:13" ht="30" customHeight="1" thickBot="1">
      <c r="A124" s="64"/>
      <c r="B124" s="1247" t="s">
        <v>80</v>
      </c>
      <c r="C124" s="1248"/>
      <c r="D124" s="1248"/>
      <c r="E124" s="1249"/>
      <c r="F124" s="68"/>
      <c r="G124" s="68"/>
      <c r="H124" s="68"/>
      <c r="L124" s="68"/>
      <c r="M124" s="68"/>
    </row>
    <row r="125" spans="1:13" ht="19.5" thickBot="1">
      <c r="B125" s="69"/>
      <c r="C125" s="69"/>
      <c r="D125" s="69"/>
      <c r="E125" s="69"/>
      <c r="F125" s="67"/>
      <c r="G125" s="225" t="s">
        <v>81</v>
      </c>
      <c r="L125" s="68"/>
      <c r="M125" s="68"/>
    </row>
    <row r="126" spans="1:13" ht="26.25" customHeight="1" thickBot="1">
      <c r="A126" s="64"/>
      <c r="B126" s="262" t="s">
        <v>82</v>
      </c>
      <c r="C126" s="263" t="s">
        <v>44</v>
      </c>
      <c r="D126" s="267" t="s">
        <v>83</v>
      </c>
      <c r="E126" s="262" t="s">
        <v>84</v>
      </c>
      <c r="F126" s="79"/>
      <c r="G126" s="266"/>
      <c r="H126" s="80"/>
      <c r="I126" s="81"/>
      <c r="J126" s="81"/>
      <c r="L126" s="68"/>
      <c r="M126" s="68"/>
    </row>
    <row r="127" spans="1:13" ht="19.5" thickBot="1">
      <c r="A127" s="64"/>
      <c r="B127" s="236" t="s">
        <v>85</v>
      </c>
      <c r="C127" s="236" t="s">
        <v>86</v>
      </c>
      <c r="D127" s="236" t="s">
        <v>63</v>
      </c>
      <c r="E127" s="237">
        <v>312</v>
      </c>
      <c r="F127" s="79"/>
      <c r="G127" s="957" t="s">
        <v>87</v>
      </c>
      <c r="H127" s="82"/>
      <c r="I127" s="81"/>
      <c r="J127" s="81"/>
      <c r="L127" s="68"/>
      <c r="M127" s="68"/>
    </row>
    <row r="128" spans="1:13" ht="19.5" thickBot="1">
      <c r="A128" s="64"/>
      <c r="B128" s="236" t="s">
        <v>88</v>
      </c>
      <c r="C128" s="236" t="s">
        <v>63</v>
      </c>
      <c r="D128" s="236" t="s">
        <v>50</v>
      </c>
      <c r="E128" s="237">
        <v>495</v>
      </c>
      <c r="F128" s="79"/>
      <c r="G128" s="268">
        <f>COUNT(B127:E146)</f>
        <v>20</v>
      </c>
      <c r="H128" s="83"/>
      <c r="I128" s="83"/>
      <c r="J128" s="83"/>
      <c r="K128" s="63"/>
      <c r="L128" s="68"/>
      <c r="M128" s="68"/>
    </row>
    <row r="129" spans="1:13" ht="19.5" thickBot="1">
      <c r="A129" s="64"/>
      <c r="B129" s="236" t="s">
        <v>89</v>
      </c>
      <c r="C129" s="236" t="s">
        <v>50</v>
      </c>
      <c r="D129" s="266"/>
      <c r="E129" s="237">
        <v>230</v>
      </c>
      <c r="F129" s="84"/>
      <c r="G129" s="269"/>
      <c r="H129" s="85"/>
      <c r="J129" s="81"/>
      <c r="K129" s="68"/>
      <c r="L129" s="68"/>
      <c r="M129" s="68"/>
    </row>
    <row r="130" spans="1:13" ht="19.5" thickBot="1">
      <c r="A130" s="64"/>
      <c r="B130" s="236" t="s">
        <v>90</v>
      </c>
      <c r="C130" s="236" t="s">
        <v>63</v>
      </c>
      <c r="D130" s="236" t="s">
        <v>86</v>
      </c>
      <c r="E130" s="237">
        <v>399</v>
      </c>
      <c r="F130" s="84"/>
      <c r="G130" s="270" t="s">
        <v>91</v>
      </c>
      <c r="H130" s="82"/>
      <c r="J130" s="81"/>
      <c r="K130" s="68"/>
      <c r="L130" s="68"/>
      <c r="M130" s="68"/>
    </row>
    <row r="131" spans="1:13" ht="19.5" thickBot="1">
      <c r="A131" s="64"/>
      <c r="B131" s="236" t="s">
        <v>92</v>
      </c>
      <c r="C131" s="236" t="s">
        <v>93</v>
      </c>
      <c r="D131" s="236" t="s">
        <v>63</v>
      </c>
      <c r="E131" s="237">
        <v>155</v>
      </c>
      <c r="F131" s="84"/>
      <c r="G131" s="268">
        <f>COUNT(B127:D146)</f>
        <v>0</v>
      </c>
      <c r="H131" s="86"/>
      <c r="J131" s="81"/>
      <c r="K131" s="68"/>
      <c r="L131" s="68"/>
      <c r="M131" s="68"/>
    </row>
    <row r="132" spans="1:13" ht="19.5" thickBot="1">
      <c r="A132" s="64"/>
      <c r="B132" s="236" t="s">
        <v>94</v>
      </c>
      <c r="C132" s="236" t="s">
        <v>63</v>
      </c>
      <c r="D132" s="236" t="s">
        <v>50</v>
      </c>
      <c r="E132" s="237">
        <v>264</v>
      </c>
      <c r="F132" s="84"/>
      <c r="G132" s="271"/>
      <c r="H132" s="87"/>
      <c r="J132" s="88"/>
      <c r="K132" s="68"/>
      <c r="L132" s="68"/>
      <c r="M132" s="68"/>
    </row>
    <row r="133" spans="1:13" ht="19.5" thickBot="1">
      <c r="A133" s="64"/>
      <c r="B133" s="236" t="s">
        <v>95</v>
      </c>
      <c r="C133" s="236" t="s">
        <v>86</v>
      </c>
      <c r="D133" s="236" t="s">
        <v>63</v>
      </c>
      <c r="E133" s="237">
        <v>157</v>
      </c>
      <c r="F133" s="84"/>
      <c r="G133" s="272" t="s">
        <v>96</v>
      </c>
      <c r="H133" s="86"/>
      <c r="J133" s="81"/>
      <c r="K133" s="68"/>
      <c r="L133" s="68"/>
      <c r="M133" s="68"/>
    </row>
    <row r="134" spans="1:13" ht="19.5" thickBot="1">
      <c r="A134" s="64"/>
      <c r="B134" s="236" t="s">
        <v>97</v>
      </c>
      <c r="C134" s="236" t="s">
        <v>98</v>
      </c>
      <c r="D134" s="236" t="s">
        <v>93</v>
      </c>
      <c r="E134" s="237">
        <v>276</v>
      </c>
      <c r="F134" s="89"/>
      <c r="G134" s="273"/>
      <c r="H134" s="90"/>
      <c r="K134" s="68"/>
      <c r="L134" s="68"/>
      <c r="M134" s="68"/>
    </row>
    <row r="135" spans="1:13" ht="19.5" thickBot="1">
      <c r="A135" s="64"/>
      <c r="B135" s="236" t="s">
        <v>99</v>
      </c>
      <c r="C135" s="236" t="s">
        <v>100</v>
      </c>
      <c r="D135" s="236" t="s">
        <v>63</v>
      </c>
      <c r="E135" s="237">
        <v>169</v>
      </c>
      <c r="F135" s="65"/>
      <c r="G135" s="957" t="s">
        <v>101</v>
      </c>
      <c r="H135" s="87"/>
      <c r="K135" s="68"/>
      <c r="L135" s="68"/>
      <c r="M135" s="68"/>
    </row>
    <row r="136" spans="1:13" ht="19.5" thickBot="1">
      <c r="A136" s="64"/>
      <c r="B136" s="236" t="s">
        <v>102</v>
      </c>
      <c r="C136" s="236" t="s">
        <v>103</v>
      </c>
      <c r="D136" s="236" t="s">
        <v>86</v>
      </c>
      <c r="E136" s="237">
        <v>466</v>
      </c>
      <c r="F136" s="91"/>
      <c r="G136" s="274">
        <f>COUNTA(E127:E146)</f>
        <v>20</v>
      </c>
      <c r="H136" s="71"/>
      <c r="I136" s="71"/>
      <c r="J136" s="71"/>
      <c r="K136" s="71"/>
      <c r="L136" s="68"/>
      <c r="M136" s="68"/>
    </row>
    <row r="137" spans="1:13" ht="19.5" thickBot="1">
      <c r="A137" s="64"/>
      <c r="B137" s="236" t="s">
        <v>104</v>
      </c>
      <c r="C137" s="236"/>
      <c r="D137" s="236" t="s">
        <v>98</v>
      </c>
      <c r="E137" s="237">
        <v>230</v>
      </c>
      <c r="F137" s="68"/>
      <c r="G137" s="275"/>
      <c r="I137" s="87"/>
      <c r="J137" s="87"/>
      <c r="K137" s="87"/>
    </row>
    <row r="138" spans="1:13" ht="19.5" thickBot="1">
      <c r="A138" s="64"/>
      <c r="B138" s="236" t="s">
        <v>105</v>
      </c>
      <c r="C138" s="236" t="s">
        <v>106</v>
      </c>
      <c r="D138" s="236" t="s">
        <v>100</v>
      </c>
      <c r="E138" s="237">
        <v>340</v>
      </c>
      <c r="F138" s="68"/>
      <c r="G138" s="957" t="s">
        <v>107</v>
      </c>
    </row>
    <row r="139" spans="1:13" ht="19.5" thickBot="1">
      <c r="A139" s="64"/>
      <c r="B139" s="236" t="s">
        <v>108</v>
      </c>
      <c r="C139" s="236" t="s">
        <v>103</v>
      </c>
      <c r="D139" s="236" t="s">
        <v>103</v>
      </c>
      <c r="E139" s="237">
        <v>441</v>
      </c>
      <c r="F139" s="68"/>
      <c r="G139" s="274">
        <f>COUNTA(B127:E146)</f>
        <v>77</v>
      </c>
    </row>
    <row r="140" spans="1:13" ht="19.5" thickBot="1">
      <c r="A140" s="64"/>
      <c r="B140" s="236" t="s">
        <v>109</v>
      </c>
      <c r="C140" s="236" t="s">
        <v>93</v>
      </c>
      <c r="D140" s="264"/>
      <c r="E140" s="237">
        <v>259</v>
      </c>
      <c r="F140" s="68"/>
      <c r="G140" s="227"/>
    </row>
    <row r="141" spans="1:13" ht="19.5" thickBot="1">
      <c r="A141" s="64"/>
      <c r="B141" s="123" t="s">
        <v>110</v>
      </c>
      <c r="C141" s="236" t="s">
        <v>111</v>
      </c>
      <c r="D141" s="236" t="s">
        <v>106</v>
      </c>
      <c r="E141" s="237">
        <v>125</v>
      </c>
      <c r="F141" s="68"/>
      <c r="G141" s="276" t="s">
        <v>112</v>
      </c>
    </row>
    <row r="142" spans="1:13" ht="19.5" thickBot="1">
      <c r="A142" s="64"/>
      <c r="B142" s="123" t="s">
        <v>113</v>
      </c>
      <c r="C142" s="236" t="s">
        <v>86</v>
      </c>
      <c r="D142" s="236" t="s">
        <v>103</v>
      </c>
      <c r="E142" s="237">
        <v>444</v>
      </c>
      <c r="F142" s="68"/>
      <c r="G142" s="264"/>
    </row>
    <row r="143" spans="1:13" ht="19.5" thickBot="1">
      <c r="A143" s="64"/>
      <c r="B143" s="123" t="s">
        <v>114</v>
      </c>
      <c r="C143" s="236" t="s">
        <v>59</v>
      </c>
      <c r="D143" s="236" t="s">
        <v>63</v>
      </c>
      <c r="E143" s="237">
        <v>405</v>
      </c>
      <c r="F143" s="68"/>
      <c r="G143" s="957" t="s">
        <v>115</v>
      </c>
    </row>
    <row r="144" spans="1:13" ht="19.5" thickBot="1">
      <c r="A144" s="64"/>
      <c r="B144" s="123" t="s">
        <v>116</v>
      </c>
      <c r="C144" s="236" t="s">
        <v>111</v>
      </c>
      <c r="D144" s="236" t="s">
        <v>111</v>
      </c>
      <c r="E144" s="237">
        <v>392</v>
      </c>
      <c r="F144" s="68"/>
      <c r="G144" s="274">
        <f>COUNTBLANK(E127:E146)</f>
        <v>0</v>
      </c>
    </row>
    <row r="145" spans="1:11" ht="19.5" thickBot="1">
      <c r="A145" s="64"/>
      <c r="B145" s="123" t="s">
        <v>117</v>
      </c>
      <c r="C145" s="236" t="s">
        <v>118</v>
      </c>
      <c r="D145" s="236" t="s">
        <v>86</v>
      </c>
      <c r="E145" s="237">
        <v>323</v>
      </c>
      <c r="F145" s="68"/>
      <c r="G145" s="264"/>
    </row>
    <row r="146" spans="1:11" ht="19.5" thickBot="1">
      <c r="A146" s="64"/>
      <c r="B146" s="266" t="s">
        <v>119</v>
      </c>
      <c r="C146" s="236" t="s">
        <v>63</v>
      </c>
      <c r="D146" s="236" t="s">
        <v>59</v>
      </c>
      <c r="E146" s="237">
        <v>386</v>
      </c>
      <c r="F146" s="68"/>
      <c r="G146" s="957" t="s">
        <v>115</v>
      </c>
    </row>
    <row r="147" spans="1:11" ht="19.5" thickBot="1">
      <c r="A147" s="64"/>
      <c r="B147" s="67"/>
      <c r="C147" s="67"/>
      <c r="D147" s="67"/>
      <c r="E147" s="67"/>
      <c r="G147" s="274">
        <f>COUNTBLANK(B127:E146)</f>
        <v>3</v>
      </c>
    </row>
    <row r="148" spans="1:11" ht="15.75" thickBot="1">
      <c r="A148" s="64"/>
    </row>
    <row r="149" spans="1:11" ht="31.5" customHeight="1" thickBot="1">
      <c r="A149" s="64"/>
      <c r="B149" s="262" t="s">
        <v>82</v>
      </c>
      <c r="C149" s="263" t="s">
        <v>44</v>
      </c>
      <c r="F149" s="1250" t="s">
        <v>120</v>
      </c>
      <c r="G149" s="1251"/>
    </row>
    <row r="150" spans="1:11" ht="21" customHeight="1" thickBot="1">
      <c r="A150" s="64"/>
      <c r="B150" s="254" t="s">
        <v>85</v>
      </c>
      <c r="C150" s="254" t="s">
        <v>86</v>
      </c>
      <c r="D150" s="68"/>
      <c r="E150" s="64"/>
      <c r="F150" s="264"/>
      <c r="G150" s="264"/>
      <c r="H150" s="68"/>
      <c r="I150" s="87"/>
      <c r="J150" s="87"/>
      <c r="K150" s="87"/>
    </row>
    <row r="151" spans="1:11" ht="15.75" customHeight="1" thickBot="1">
      <c r="A151" s="64"/>
      <c r="B151" s="254" t="s">
        <v>88</v>
      </c>
      <c r="C151" s="254" t="s">
        <v>63</v>
      </c>
      <c r="D151" s="68"/>
      <c r="E151" s="64"/>
      <c r="F151" s="265" t="s">
        <v>50</v>
      </c>
      <c r="G151" s="123">
        <f>COUNTIF(C150:C169,F151)</f>
        <v>2</v>
      </c>
      <c r="H151" s="68"/>
    </row>
    <row r="152" spans="1:11" ht="19.5" thickBot="1">
      <c r="A152" s="64"/>
      <c r="B152" s="254" t="s">
        <v>89</v>
      </c>
      <c r="C152" s="254" t="s">
        <v>50</v>
      </c>
      <c r="D152" s="68"/>
      <c r="E152" s="64"/>
      <c r="F152" s="265" t="s">
        <v>63</v>
      </c>
      <c r="G152" s="123">
        <f>COUNTIF(C151:C171,F152)</f>
        <v>3</v>
      </c>
      <c r="H152" s="68"/>
    </row>
    <row r="153" spans="1:11" ht="19.5" thickBot="1">
      <c r="A153" s="64"/>
      <c r="B153" s="254" t="s">
        <v>90</v>
      </c>
      <c r="C153" s="254" t="s">
        <v>50</v>
      </c>
      <c r="D153" s="68"/>
      <c r="E153" s="64"/>
      <c r="F153" s="265" t="s">
        <v>93</v>
      </c>
      <c r="G153" s="123">
        <f>COUNTIF(C152:C171,F153)</f>
        <v>2</v>
      </c>
      <c r="H153" s="68"/>
    </row>
    <row r="154" spans="1:11" ht="19.5" thickBot="1">
      <c r="A154" s="64"/>
      <c r="B154" s="254" t="s">
        <v>92</v>
      </c>
      <c r="C154" s="254" t="s">
        <v>93</v>
      </c>
      <c r="D154" s="68"/>
      <c r="F154" s="265" t="s">
        <v>86</v>
      </c>
      <c r="G154" s="123">
        <f t="shared" ref="G154:G160" si="14">COUNTIF(C153:C171,F154)</f>
        <v>2</v>
      </c>
      <c r="H154" s="68"/>
    </row>
    <row r="155" spans="1:11" ht="19.5" thickBot="1">
      <c r="A155" s="64"/>
      <c r="B155" s="254" t="s">
        <v>94</v>
      </c>
      <c r="C155" s="254" t="s">
        <v>63</v>
      </c>
      <c r="D155" s="68"/>
      <c r="F155" s="265" t="s">
        <v>98</v>
      </c>
      <c r="G155" s="123">
        <f t="shared" si="14"/>
        <v>1</v>
      </c>
      <c r="H155" s="68"/>
    </row>
    <row r="156" spans="1:11" ht="19.5" thickBot="1">
      <c r="A156" s="64"/>
      <c r="B156" s="254" t="s">
        <v>95</v>
      </c>
      <c r="C156" s="254" t="s">
        <v>86</v>
      </c>
      <c r="D156" s="68"/>
      <c r="F156" s="265" t="s">
        <v>100</v>
      </c>
      <c r="G156" s="123">
        <f t="shared" si="14"/>
        <v>1</v>
      </c>
      <c r="H156" s="68"/>
    </row>
    <row r="157" spans="1:11" ht="19.5" thickBot="1">
      <c r="A157" s="64"/>
      <c r="B157" s="254" t="s">
        <v>97</v>
      </c>
      <c r="C157" s="254" t="s">
        <v>98</v>
      </c>
      <c r="D157" s="68"/>
      <c r="F157" s="265" t="s">
        <v>103</v>
      </c>
      <c r="G157" s="123">
        <f t="shared" si="14"/>
        <v>2</v>
      </c>
      <c r="H157" s="68"/>
    </row>
    <row r="158" spans="1:11" ht="19.5" thickBot="1">
      <c r="A158" s="64"/>
      <c r="B158" s="254" t="s">
        <v>99</v>
      </c>
      <c r="C158" s="254" t="s">
        <v>100</v>
      </c>
      <c r="D158" s="68"/>
      <c r="F158" s="265" t="s">
        <v>106</v>
      </c>
      <c r="G158" s="123">
        <f t="shared" si="14"/>
        <v>1</v>
      </c>
      <c r="H158" s="68"/>
    </row>
    <row r="159" spans="1:11" ht="19.5" thickBot="1">
      <c r="A159" s="64"/>
      <c r="B159" s="254" t="s">
        <v>102</v>
      </c>
      <c r="C159" s="254" t="s">
        <v>103</v>
      </c>
      <c r="D159" s="68"/>
      <c r="F159" s="265" t="s">
        <v>59</v>
      </c>
      <c r="G159" s="123">
        <f t="shared" si="14"/>
        <v>2</v>
      </c>
      <c r="H159" s="68"/>
    </row>
    <row r="160" spans="1:11" ht="19.5" thickBot="1">
      <c r="A160" s="64"/>
      <c r="B160" s="254" t="s">
        <v>104</v>
      </c>
      <c r="C160" s="254" t="s">
        <v>93</v>
      </c>
      <c r="D160" s="68"/>
      <c r="F160" s="265" t="s">
        <v>118</v>
      </c>
      <c r="G160" s="123">
        <f t="shared" si="14"/>
        <v>1</v>
      </c>
      <c r="H160" s="68"/>
    </row>
    <row r="161" spans="1:8" ht="19.5" thickBot="1">
      <c r="A161" s="64"/>
      <c r="B161" s="254" t="s">
        <v>105</v>
      </c>
      <c r="C161" s="254" t="s">
        <v>106</v>
      </c>
      <c r="D161" s="68"/>
      <c r="H161" s="68"/>
    </row>
    <row r="162" spans="1:8" ht="19.5" thickBot="1">
      <c r="A162" s="64"/>
      <c r="B162" s="254" t="s">
        <v>108</v>
      </c>
      <c r="C162" s="254" t="s">
        <v>103</v>
      </c>
      <c r="D162" s="68"/>
      <c r="F162" s="67"/>
      <c r="G162" s="67"/>
    </row>
    <row r="163" spans="1:8" ht="19.5" thickBot="1">
      <c r="A163" s="64"/>
      <c r="B163" s="254" t="s">
        <v>109</v>
      </c>
      <c r="C163" s="254" t="s">
        <v>59</v>
      </c>
      <c r="D163" s="68"/>
    </row>
    <row r="164" spans="1:8" ht="19.5" thickBot="1">
      <c r="A164" s="64"/>
      <c r="B164" s="254" t="s">
        <v>110</v>
      </c>
      <c r="C164" s="254" t="s">
        <v>111</v>
      </c>
      <c r="D164" s="68"/>
    </row>
    <row r="165" spans="1:8" ht="19.5" thickBot="1">
      <c r="A165" s="64"/>
      <c r="B165" s="254" t="s">
        <v>113</v>
      </c>
      <c r="C165" s="254" t="s">
        <v>86</v>
      </c>
      <c r="D165" s="68"/>
    </row>
    <row r="166" spans="1:8" ht="19.5" thickBot="1">
      <c r="A166" s="64"/>
      <c r="B166" s="254" t="s">
        <v>114</v>
      </c>
      <c r="C166" s="254" t="s">
        <v>59</v>
      </c>
      <c r="D166" s="68"/>
    </row>
    <row r="167" spans="1:8" ht="19.5" thickBot="1">
      <c r="A167" s="64"/>
      <c r="B167" s="254" t="s">
        <v>116</v>
      </c>
      <c r="C167" s="254" t="s">
        <v>111</v>
      </c>
      <c r="D167" s="68"/>
    </row>
    <row r="168" spans="1:8" ht="19.5" thickBot="1">
      <c r="A168" s="64"/>
      <c r="B168" s="254" t="s">
        <v>117</v>
      </c>
      <c r="C168" s="254" t="s">
        <v>118</v>
      </c>
      <c r="D168" s="68"/>
    </row>
    <row r="169" spans="1:8" ht="19.5" thickBot="1">
      <c r="A169" s="64"/>
      <c r="B169" s="254" t="s">
        <v>119</v>
      </c>
      <c r="C169" s="254" t="s">
        <v>63</v>
      </c>
      <c r="D169" s="68"/>
    </row>
    <row r="170" spans="1:8" ht="15.75" thickBot="1">
      <c r="A170" s="64"/>
      <c r="B170" s="63"/>
      <c r="D170" s="68"/>
    </row>
    <row r="171" spans="1:8" ht="19.5" thickBot="1">
      <c r="A171" s="64"/>
      <c r="B171" s="1252" t="s">
        <v>11</v>
      </c>
      <c r="C171" s="1253" t="s">
        <v>121</v>
      </c>
      <c r="D171" s="1254"/>
      <c r="E171" s="69"/>
      <c r="F171" s="69"/>
      <c r="G171" s="69"/>
      <c r="H171" s="69"/>
    </row>
    <row r="172" spans="1:8" ht="19.5" thickBot="1">
      <c r="A172" s="64"/>
      <c r="B172" s="1252"/>
      <c r="C172" s="261" t="s">
        <v>122</v>
      </c>
      <c r="D172" s="261" t="s">
        <v>123</v>
      </c>
      <c r="E172" s="68"/>
    </row>
    <row r="173" spans="1:8" ht="19.5" thickBot="1">
      <c r="B173" s="254" t="s">
        <v>16</v>
      </c>
      <c r="C173" s="106" t="str">
        <f>UPPER(B173)</f>
        <v xml:space="preserve">RAHUL </v>
      </c>
      <c r="D173" s="106" t="str">
        <f>LOWER(B173)</f>
        <v xml:space="preserve">rahul </v>
      </c>
      <c r="E173" s="68"/>
    </row>
    <row r="174" spans="1:8" ht="19.5" thickBot="1">
      <c r="B174" s="254" t="s">
        <v>18</v>
      </c>
      <c r="C174" s="106" t="str">
        <f t="shared" ref="C174:C181" si="15">UPPER(B174)</f>
        <v>ROHIT</v>
      </c>
      <c r="D174" s="106" t="str">
        <f t="shared" ref="D174:D181" si="16">LOWER(B174)</f>
        <v>rohit</v>
      </c>
      <c r="E174" s="68"/>
    </row>
    <row r="175" spans="1:8" ht="19.5" thickBot="1">
      <c r="B175" s="254" t="s">
        <v>19</v>
      </c>
      <c r="C175" s="106" t="str">
        <f t="shared" si="15"/>
        <v>ARJUN</v>
      </c>
      <c r="D175" s="106" t="str">
        <f t="shared" si="16"/>
        <v>arjun</v>
      </c>
      <c r="E175" s="68"/>
    </row>
    <row r="176" spans="1:8" ht="19.5" thickBot="1">
      <c r="B176" s="254" t="s">
        <v>0</v>
      </c>
      <c r="C176" s="106" t="str">
        <f t="shared" si="15"/>
        <v>SAHIL</v>
      </c>
      <c r="D176" s="106" t="str">
        <f t="shared" si="16"/>
        <v>sahil</v>
      </c>
      <c r="E176" s="68"/>
    </row>
    <row r="177" spans="2:6" ht="19.5" thickBot="1">
      <c r="B177" s="254" t="s">
        <v>1</v>
      </c>
      <c r="C177" s="106" t="str">
        <f t="shared" si="15"/>
        <v xml:space="preserve">MANISH </v>
      </c>
      <c r="D177" s="106" t="str">
        <f t="shared" si="16"/>
        <v xml:space="preserve">manish </v>
      </c>
      <c r="E177" s="68"/>
    </row>
    <row r="178" spans="2:6" ht="19.5" thickBot="1">
      <c r="B178" s="254" t="s">
        <v>2</v>
      </c>
      <c r="C178" s="106" t="str">
        <f t="shared" si="15"/>
        <v>VANSH</v>
      </c>
      <c r="D178" s="106" t="str">
        <f t="shared" si="16"/>
        <v>vansh</v>
      </c>
      <c r="E178" s="68"/>
    </row>
    <row r="179" spans="2:6" ht="19.5" thickBot="1">
      <c r="B179" s="254" t="s">
        <v>3</v>
      </c>
      <c r="C179" s="106" t="str">
        <f t="shared" si="15"/>
        <v>AASHISH</v>
      </c>
      <c r="D179" s="106" t="str">
        <f t="shared" si="16"/>
        <v>aashish</v>
      </c>
      <c r="E179" s="68"/>
    </row>
    <row r="180" spans="2:6" ht="19.5" thickBot="1">
      <c r="B180" s="254" t="s">
        <v>4</v>
      </c>
      <c r="C180" s="106" t="str">
        <f t="shared" si="15"/>
        <v>ANKUSH</v>
      </c>
      <c r="D180" s="106" t="str">
        <f t="shared" si="16"/>
        <v>ankush</v>
      </c>
      <c r="E180" s="68"/>
    </row>
    <row r="181" spans="2:6" ht="19.5" thickBot="1">
      <c r="B181" s="254" t="s">
        <v>5</v>
      </c>
      <c r="C181" s="106" t="str">
        <f t="shared" si="15"/>
        <v>KUNNAL</v>
      </c>
      <c r="D181" s="106" t="str">
        <f t="shared" si="16"/>
        <v>kunnal</v>
      </c>
      <c r="E181" s="68"/>
    </row>
    <row r="182" spans="2:6" ht="15.75" thickBot="1">
      <c r="C182" s="67"/>
      <c r="D182" s="67"/>
    </row>
    <row r="183" spans="2:6" ht="31.5" customHeight="1">
      <c r="B183" s="1255" t="s">
        <v>124</v>
      </c>
      <c r="C183" s="1256"/>
      <c r="D183" s="1256"/>
      <c r="E183" s="1257"/>
    </row>
    <row r="184" spans="2:6" ht="15.75" thickBot="1">
      <c r="D184" s="63"/>
      <c r="E184" s="63"/>
    </row>
    <row r="185" spans="2:6" ht="24.75" customHeight="1" thickBot="1">
      <c r="B185" s="1258" t="s">
        <v>125</v>
      </c>
      <c r="C185" s="1258"/>
      <c r="D185" s="257" t="s">
        <v>126</v>
      </c>
      <c r="E185" s="260" t="s">
        <v>127</v>
      </c>
      <c r="F185" s="68"/>
    </row>
    <row r="186" spans="2:6" ht="19.5" thickBot="1">
      <c r="B186" s="123">
        <v>25</v>
      </c>
      <c r="C186" s="123">
        <v>25</v>
      </c>
      <c r="D186" s="123">
        <f>B186*C186</f>
        <v>625</v>
      </c>
      <c r="E186" s="123">
        <f>SQRT(D186)</f>
        <v>25</v>
      </c>
      <c r="F186" s="68"/>
    </row>
    <row r="187" spans="2:6" ht="19.5" thickBot="1">
      <c r="B187" s="123">
        <v>14</v>
      </c>
      <c r="C187" s="123">
        <v>14</v>
      </c>
      <c r="D187" s="123">
        <f t="shared" ref="D187:D192" si="17">B187*C187</f>
        <v>196</v>
      </c>
      <c r="E187" s="123">
        <f t="shared" ref="E187:E192" si="18">SQRT(D187)</f>
        <v>14</v>
      </c>
      <c r="F187" s="68"/>
    </row>
    <row r="188" spans="2:6" ht="19.5" thickBot="1">
      <c r="B188" s="123">
        <v>66</v>
      </c>
      <c r="C188" s="123">
        <v>66</v>
      </c>
      <c r="D188" s="123">
        <f t="shared" si="17"/>
        <v>4356</v>
      </c>
      <c r="E188" s="123">
        <f t="shared" si="18"/>
        <v>66</v>
      </c>
      <c r="F188" s="68"/>
    </row>
    <row r="189" spans="2:6" ht="19.5" thickBot="1">
      <c r="B189" s="123">
        <v>32</v>
      </c>
      <c r="C189" s="123">
        <v>32</v>
      </c>
      <c r="D189" s="123">
        <f t="shared" si="17"/>
        <v>1024</v>
      </c>
      <c r="E189" s="123">
        <f t="shared" si="18"/>
        <v>32</v>
      </c>
      <c r="F189" s="68"/>
    </row>
    <row r="190" spans="2:6" ht="19.5" thickBot="1">
      <c r="B190" s="123">
        <v>85</v>
      </c>
      <c r="C190" s="123">
        <v>85</v>
      </c>
      <c r="D190" s="123">
        <f t="shared" si="17"/>
        <v>7225</v>
      </c>
      <c r="E190" s="123">
        <f t="shared" si="18"/>
        <v>85</v>
      </c>
      <c r="F190" s="68"/>
    </row>
    <row r="191" spans="2:6" ht="19.5" thickBot="1">
      <c r="B191" s="123">
        <v>93</v>
      </c>
      <c r="C191" s="123">
        <v>93</v>
      </c>
      <c r="D191" s="123">
        <f t="shared" si="17"/>
        <v>8649</v>
      </c>
      <c r="E191" s="123">
        <f t="shared" si="18"/>
        <v>93</v>
      </c>
      <c r="F191" s="68"/>
    </row>
    <row r="192" spans="2:6" ht="19.5" thickBot="1">
      <c r="B192" s="123">
        <v>45</v>
      </c>
      <c r="C192" s="123">
        <v>45</v>
      </c>
      <c r="D192" s="123">
        <f t="shared" si="17"/>
        <v>2025</v>
      </c>
      <c r="E192" s="123">
        <f t="shared" si="18"/>
        <v>45</v>
      </c>
      <c r="F192" s="68"/>
    </row>
    <row r="193" spans="1:8" ht="15.75" thickBot="1">
      <c r="D193" s="67"/>
      <c r="E193" s="67"/>
    </row>
    <row r="194" spans="1:8" ht="33.75" customHeight="1">
      <c r="B194" s="1259" t="s">
        <v>128</v>
      </c>
      <c r="C194" s="1260"/>
      <c r="D194" s="69"/>
      <c r="E194" s="69"/>
    </row>
    <row r="195" spans="1:8" ht="15.75" thickBot="1">
      <c r="B195" s="69"/>
      <c r="C195" s="69"/>
    </row>
    <row r="196" spans="1:8" ht="19.5" thickBot="1">
      <c r="A196" s="64"/>
      <c r="B196" s="957" t="s">
        <v>125</v>
      </c>
      <c r="C196" s="258" t="s">
        <v>129</v>
      </c>
      <c r="D196" s="68"/>
    </row>
    <row r="197" spans="1:8" ht="19.5" thickBot="1">
      <c r="A197" s="64"/>
      <c r="B197" s="259" t="s">
        <v>130</v>
      </c>
      <c r="C197" s="123">
        <f>POWER(5,5)</f>
        <v>3125</v>
      </c>
      <c r="D197" s="68"/>
    </row>
    <row r="198" spans="1:8" ht="19.5" thickBot="1">
      <c r="A198" s="64"/>
      <c r="B198" s="259" t="s">
        <v>131</v>
      </c>
      <c r="C198" s="123">
        <f>POWER(4,5)</f>
        <v>1024</v>
      </c>
      <c r="D198" s="68"/>
      <c r="E198" s="64"/>
      <c r="H198" s="68"/>
    </row>
    <row r="199" spans="1:8" ht="19.5" thickBot="1">
      <c r="A199" s="64"/>
      <c r="B199" s="259" t="s">
        <v>132</v>
      </c>
      <c r="C199" s="123">
        <f>POWER(5,9)</f>
        <v>1953125</v>
      </c>
      <c r="D199" s="68"/>
      <c r="E199" s="64"/>
      <c r="H199" s="68"/>
    </row>
    <row r="200" spans="1:8" ht="19.5" thickBot="1">
      <c r="A200" s="64"/>
      <c r="B200" s="259" t="s">
        <v>133</v>
      </c>
      <c r="C200" s="123">
        <f>POWER(7,9)</f>
        <v>40353607</v>
      </c>
      <c r="D200" s="68"/>
      <c r="E200" s="64"/>
      <c r="H200" s="68"/>
    </row>
    <row r="201" spans="1:8" ht="19.5" thickBot="1">
      <c r="A201" s="64"/>
      <c r="B201" s="259" t="s">
        <v>134</v>
      </c>
      <c r="C201" s="123">
        <f>POWER(10,4)</f>
        <v>10000</v>
      </c>
      <c r="D201" s="68"/>
      <c r="E201" s="64"/>
      <c r="H201" s="68"/>
    </row>
    <row r="202" spans="1:8" ht="15.75" thickBot="1">
      <c r="B202" s="93"/>
      <c r="C202" s="71"/>
      <c r="D202" s="63"/>
      <c r="E202" s="64"/>
      <c r="H202" s="68"/>
    </row>
    <row r="203" spans="1:8" ht="32.25" customHeight="1" thickBot="1">
      <c r="A203" s="64"/>
      <c r="B203" s="1259" t="s">
        <v>135</v>
      </c>
      <c r="C203" s="1260"/>
      <c r="D203" s="1261"/>
      <c r="E203"/>
      <c r="H203" s="68"/>
    </row>
    <row r="204" spans="1:8" ht="25.5" customHeight="1" thickBot="1">
      <c r="A204" s="64"/>
      <c r="B204" s="1262" t="s">
        <v>136</v>
      </c>
      <c r="C204" s="1263"/>
      <c r="D204" s="1264"/>
      <c r="E204"/>
      <c r="H204" s="68"/>
    </row>
    <row r="205" spans="1:8" ht="15.75" thickBot="1">
      <c r="A205" s="64"/>
      <c r="B205" s="96"/>
      <c r="C205" s="3"/>
      <c r="D205" s="97"/>
      <c r="E205"/>
      <c r="H205" s="68"/>
    </row>
    <row r="206" spans="1:8" ht="26.25" customHeight="1" thickBot="1">
      <c r="A206" s="64"/>
      <c r="B206" s="339" t="s">
        <v>11</v>
      </c>
      <c r="C206" s="340" t="s">
        <v>70</v>
      </c>
      <c r="D206" s="341" t="s">
        <v>71</v>
      </c>
      <c r="E206" s="65"/>
      <c r="H206" s="68"/>
    </row>
    <row r="207" spans="1:8" ht="19.5" thickBot="1">
      <c r="A207" s="64"/>
      <c r="B207" s="254" t="s">
        <v>16</v>
      </c>
      <c r="C207" s="254" t="s">
        <v>17</v>
      </c>
      <c r="D207" s="254">
        <v>50</v>
      </c>
      <c r="E207" s="65"/>
      <c r="H207" s="68"/>
    </row>
    <row r="208" spans="1:8" ht="19.5" thickBot="1">
      <c r="B208" s="254" t="s">
        <v>18</v>
      </c>
      <c r="C208" s="254" t="s">
        <v>22</v>
      </c>
      <c r="D208" s="254">
        <v>35</v>
      </c>
      <c r="E208" s="64"/>
      <c r="H208" s="68"/>
    </row>
    <row r="209" spans="2:10" ht="19.5" thickBot="1">
      <c r="B209" s="254" t="s">
        <v>19</v>
      </c>
      <c r="C209" s="254" t="s">
        <v>17</v>
      </c>
      <c r="D209" s="254">
        <v>22</v>
      </c>
      <c r="E209" s="64"/>
      <c r="H209" s="68"/>
    </row>
    <row r="210" spans="2:10" ht="19.5" thickBot="1">
      <c r="B210" s="254" t="s">
        <v>0</v>
      </c>
      <c r="C210" s="254" t="s">
        <v>20</v>
      </c>
      <c r="D210" s="254">
        <v>64</v>
      </c>
      <c r="E210" s="64"/>
      <c r="H210" s="68"/>
    </row>
    <row r="211" spans="2:10" ht="19.5" thickBot="1">
      <c r="B211" s="254" t="s">
        <v>1</v>
      </c>
      <c r="C211" s="254" t="s">
        <v>22</v>
      </c>
      <c r="D211" s="254">
        <v>49</v>
      </c>
      <c r="E211" s="64"/>
      <c r="H211" s="68"/>
    </row>
    <row r="212" spans="2:10" ht="19.5" thickBot="1">
      <c r="B212" s="254" t="s">
        <v>2</v>
      </c>
      <c r="C212" s="254" t="s">
        <v>17</v>
      </c>
      <c r="D212" s="254">
        <v>55</v>
      </c>
      <c r="E212" s="64"/>
      <c r="H212" s="68"/>
    </row>
    <row r="213" spans="2:10" ht="19.5" thickBot="1">
      <c r="B213" s="254" t="s">
        <v>3</v>
      </c>
      <c r="C213" s="254" t="s">
        <v>22</v>
      </c>
      <c r="D213" s="254">
        <v>55</v>
      </c>
      <c r="E213" s="64"/>
      <c r="H213" s="68"/>
    </row>
    <row r="214" spans="2:10" ht="19.5" thickBot="1">
      <c r="B214" s="254" t="s">
        <v>4</v>
      </c>
      <c r="C214" s="254" t="s">
        <v>20</v>
      </c>
      <c r="D214" s="254">
        <v>44</v>
      </c>
      <c r="E214" s="64"/>
      <c r="H214" s="68"/>
    </row>
    <row r="215" spans="2:10" ht="19.5" thickBot="1">
      <c r="B215" s="254" t="s">
        <v>5</v>
      </c>
      <c r="C215" s="254" t="s">
        <v>20</v>
      </c>
      <c r="D215" s="254">
        <v>60</v>
      </c>
      <c r="F215" s="67"/>
      <c r="G215" s="67"/>
    </row>
    <row r="216" spans="2:10" ht="15.75" thickBot="1">
      <c r="C216" s="63"/>
    </row>
    <row r="217" spans="2:10" ht="19.5" thickBot="1">
      <c r="B217" s="258" t="s">
        <v>137</v>
      </c>
      <c r="D217" s="68"/>
    </row>
    <row r="218" spans="2:10" ht="19.5" thickBot="1">
      <c r="B218" s="225" t="s">
        <v>138</v>
      </c>
      <c r="C218" s="67"/>
    </row>
    <row r="219" spans="2:10" ht="15.75" thickBot="1"/>
    <row r="220" spans="2:10" ht="24" customHeight="1" thickBot="1">
      <c r="B220" s="339" t="str">
        <f t="array" ref="B220:B222">TRANSPOSE(B206:D206)</f>
        <v xml:space="preserve">Name </v>
      </c>
      <c r="C220" s="254" t="str">
        <f t="array" ref="C220:J222">TRANSPOSE(B207:D215)</f>
        <v xml:space="preserve">Rahul </v>
      </c>
      <c r="D220" s="254" t="str">
        <v>Rohit</v>
      </c>
      <c r="E220" s="254" t="str">
        <v>Arjun</v>
      </c>
      <c r="F220" s="254" t="str">
        <v>Sahil</v>
      </c>
      <c r="G220" s="254" t="str">
        <v xml:space="preserve">Manish </v>
      </c>
      <c r="H220" s="254" t="str">
        <v>Vansh</v>
      </c>
      <c r="I220" s="254" t="str">
        <v>Aashish</v>
      </c>
      <c r="J220" s="254" t="str">
        <v>Ankush</v>
      </c>
    </row>
    <row r="221" spans="2:10" ht="24" customHeight="1" thickBot="1">
      <c r="B221" s="340" t="str">
        <v xml:space="preserve">Type </v>
      </c>
      <c r="C221" s="254" t="str">
        <v>Blue</v>
      </c>
      <c r="D221" s="254" t="str">
        <v>Green</v>
      </c>
      <c r="E221" s="254" t="str">
        <v>Blue</v>
      </c>
      <c r="F221" s="254" t="str">
        <v>Yellow</v>
      </c>
      <c r="G221" s="254" t="str">
        <v>Green</v>
      </c>
      <c r="H221" s="254" t="str">
        <v>Blue</v>
      </c>
      <c r="I221" s="254" t="str">
        <v>Green</v>
      </c>
      <c r="J221" s="254" t="str">
        <v>Yellow</v>
      </c>
    </row>
    <row r="222" spans="2:10" ht="25.5" customHeight="1" thickBot="1">
      <c r="B222" s="341" t="str">
        <v xml:space="preserve">Running Speed </v>
      </c>
      <c r="C222" s="254">
        <v>50</v>
      </c>
      <c r="D222" s="254">
        <v>35</v>
      </c>
      <c r="E222" s="254">
        <v>22</v>
      </c>
      <c r="F222" s="254">
        <v>64</v>
      </c>
      <c r="G222" s="254">
        <v>49</v>
      </c>
      <c r="H222" s="254">
        <v>55</v>
      </c>
      <c r="I222" s="254">
        <v>55</v>
      </c>
      <c r="J222" s="254">
        <v>44</v>
      </c>
    </row>
    <row r="225" spans="2:7" ht="28.5" customHeight="1">
      <c r="B225" s="1239" t="s">
        <v>140</v>
      </c>
      <c r="C225" s="1240"/>
      <c r="D225" s="1240"/>
      <c r="E225" s="1240"/>
      <c r="F225" s="1241"/>
    </row>
    <row r="226" spans="2:7" ht="15.75" thickBot="1">
      <c r="D226" s="63"/>
      <c r="E226" s="63"/>
      <c r="F226" s="63"/>
    </row>
    <row r="227" spans="2:7" ht="24.75" customHeight="1" thickBot="1">
      <c r="B227" s="142" t="s">
        <v>11</v>
      </c>
      <c r="C227" s="142" t="s">
        <v>141</v>
      </c>
      <c r="D227" s="253" t="s">
        <v>142</v>
      </c>
      <c r="E227" s="253" t="s">
        <v>143</v>
      </c>
      <c r="F227" s="253" t="s">
        <v>144</v>
      </c>
      <c r="G227" s="68"/>
    </row>
    <row r="228" spans="2:7" ht="19.5" thickBot="1">
      <c r="B228" s="254" t="s">
        <v>16</v>
      </c>
      <c r="C228" s="254">
        <v>320.63200000000001</v>
      </c>
      <c r="D228" s="254">
        <f>ROUND(C228,0)</f>
        <v>321</v>
      </c>
      <c r="E228" s="254">
        <f>ROUNDUP(C228,0)</f>
        <v>321</v>
      </c>
      <c r="F228" s="254">
        <f>ROUNDDOWN(C228,0)</f>
        <v>320</v>
      </c>
      <c r="G228" s="68"/>
    </row>
    <row r="229" spans="2:7" ht="19.5" thickBot="1">
      <c r="B229" s="254" t="s">
        <v>18</v>
      </c>
      <c r="C229" s="254">
        <v>422.22399999999999</v>
      </c>
      <c r="D229" s="254">
        <f t="shared" ref="D229:D236" si="19">ROUND(C229,0)</f>
        <v>422</v>
      </c>
      <c r="E229" s="254">
        <f t="shared" ref="E229:E236" si="20">ROUNDUP(C229,0)</f>
        <v>423</v>
      </c>
      <c r="F229" s="254">
        <f t="shared" ref="F229:F236" si="21">ROUNDDOWN(C229,0)</f>
        <v>422</v>
      </c>
      <c r="G229" s="68"/>
    </row>
    <row r="230" spans="2:7" ht="19.5" thickBot="1">
      <c r="B230" s="254" t="s">
        <v>19</v>
      </c>
      <c r="C230" s="254">
        <v>523.553</v>
      </c>
      <c r="D230" s="254">
        <f t="shared" si="19"/>
        <v>524</v>
      </c>
      <c r="E230" s="254">
        <f t="shared" si="20"/>
        <v>524</v>
      </c>
      <c r="F230" s="254">
        <f t="shared" si="21"/>
        <v>523</v>
      </c>
      <c r="G230" s="68"/>
    </row>
    <row r="231" spans="2:7" ht="19.5" thickBot="1">
      <c r="B231" s="254" t="s">
        <v>0</v>
      </c>
      <c r="C231" s="254">
        <v>782.85699999999997</v>
      </c>
      <c r="D231" s="254">
        <f t="shared" si="19"/>
        <v>783</v>
      </c>
      <c r="E231" s="254">
        <f t="shared" si="20"/>
        <v>783</v>
      </c>
      <c r="F231" s="254">
        <f t="shared" si="21"/>
        <v>782</v>
      </c>
      <c r="G231" s="68"/>
    </row>
    <row r="232" spans="2:7" ht="19.5" thickBot="1">
      <c r="B232" s="254" t="s">
        <v>1</v>
      </c>
      <c r="C232" s="254">
        <v>644</v>
      </c>
      <c r="D232" s="254">
        <f t="shared" si="19"/>
        <v>644</v>
      </c>
      <c r="E232" s="254">
        <f t="shared" si="20"/>
        <v>644</v>
      </c>
      <c r="F232" s="254">
        <f t="shared" si="21"/>
        <v>644</v>
      </c>
      <c r="G232" s="68"/>
    </row>
    <row r="233" spans="2:7" ht="19.5" thickBot="1">
      <c r="B233" s="254" t="s">
        <v>2</v>
      </c>
      <c r="C233" s="254">
        <v>202.55500000000001</v>
      </c>
      <c r="D233" s="254">
        <f t="shared" si="19"/>
        <v>203</v>
      </c>
      <c r="E233" s="254">
        <f t="shared" si="20"/>
        <v>203</v>
      </c>
      <c r="F233" s="254">
        <f t="shared" si="21"/>
        <v>202</v>
      </c>
      <c r="G233" s="68"/>
    </row>
    <row r="234" spans="2:7" ht="19.5" thickBot="1">
      <c r="B234" s="254" t="s">
        <v>3</v>
      </c>
      <c r="C234" s="254">
        <v>88.1</v>
      </c>
      <c r="D234" s="254">
        <f t="shared" si="19"/>
        <v>88</v>
      </c>
      <c r="E234" s="254">
        <f t="shared" si="20"/>
        <v>89</v>
      </c>
      <c r="F234" s="254">
        <f t="shared" si="21"/>
        <v>88</v>
      </c>
      <c r="G234" s="68"/>
    </row>
    <row r="235" spans="2:7" ht="19.5" thickBot="1">
      <c r="B235" s="254" t="s">
        <v>4</v>
      </c>
      <c r="C235" s="254">
        <v>999.44</v>
      </c>
      <c r="D235" s="254">
        <f t="shared" si="19"/>
        <v>999</v>
      </c>
      <c r="E235" s="254">
        <f t="shared" si="20"/>
        <v>1000</v>
      </c>
      <c r="F235" s="254">
        <f t="shared" si="21"/>
        <v>999</v>
      </c>
      <c r="G235" s="68"/>
    </row>
    <row r="236" spans="2:7" ht="19.5" thickBot="1">
      <c r="B236" s="254" t="s">
        <v>5</v>
      </c>
      <c r="C236" s="254">
        <v>205.654</v>
      </c>
      <c r="D236" s="254">
        <f t="shared" si="19"/>
        <v>206</v>
      </c>
      <c r="E236" s="254">
        <f t="shared" si="20"/>
        <v>206</v>
      </c>
      <c r="F236" s="254">
        <f t="shared" si="21"/>
        <v>205</v>
      </c>
      <c r="G236" s="68"/>
    </row>
    <row r="237" spans="2:7" ht="19.5" thickBot="1">
      <c r="B237" s="227"/>
      <c r="C237" s="255"/>
      <c r="D237" s="126"/>
      <c r="E237" s="234"/>
      <c r="F237" s="234"/>
    </row>
    <row r="238" spans="2:7" ht="19.5" thickBot="1">
      <c r="B238" s="123" t="s">
        <v>145</v>
      </c>
      <c r="C238" s="256">
        <f>C228*10</f>
        <v>3206.32</v>
      </c>
      <c r="D238" s="227"/>
      <c r="E238" s="227"/>
      <c r="F238" s="227"/>
    </row>
    <row r="239" spans="2:7" ht="19.5" thickBot="1">
      <c r="B239" s="123" t="s">
        <v>146</v>
      </c>
      <c r="C239" s="256">
        <f>D228*10</f>
        <v>3210</v>
      </c>
      <c r="D239" s="227"/>
      <c r="E239" s="227"/>
      <c r="F239" s="227"/>
    </row>
    <row r="240" spans="2:7">
      <c r="C240" s="67"/>
      <c r="D240" s="67"/>
    </row>
    <row r="242" spans="1:7" ht="28.5" customHeight="1">
      <c r="B242" s="1224" t="s">
        <v>147</v>
      </c>
      <c r="C242" s="1225"/>
      <c r="D242" s="1225"/>
      <c r="E242" s="1226"/>
    </row>
    <row r="243" spans="1:7">
      <c r="B243" s="63"/>
      <c r="C243" s="63"/>
      <c r="D243" s="63"/>
    </row>
    <row r="244" spans="1:7" ht="19.5" thickBot="1">
      <c r="A244" s="64"/>
      <c r="B244" s="245" t="s">
        <v>148</v>
      </c>
      <c r="C244" s="246" t="s">
        <v>149</v>
      </c>
      <c r="D244" s="247" t="s">
        <v>150</v>
      </c>
      <c r="E244" s="248"/>
    </row>
    <row r="245" spans="1:7" ht="19.5" thickBot="1">
      <c r="A245" s="64"/>
      <c r="B245" s="249" t="s">
        <v>151</v>
      </c>
      <c r="C245" s="243">
        <v>10</v>
      </c>
      <c r="D245" s="627">
        <v>5</v>
      </c>
      <c r="E245" s="248"/>
      <c r="F245" s="63"/>
    </row>
    <row r="246" spans="1:7" ht="19.5" thickBot="1">
      <c r="A246" s="64"/>
      <c r="B246" s="249" t="s">
        <v>152</v>
      </c>
      <c r="C246" s="243">
        <v>30</v>
      </c>
      <c r="D246" s="627">
        <v>2</v>
      </c>
      <c r="E246" s="240" t="s">
        <v>153</v>
      </c>
      <c r="G246" s="68"/>
    </row>
    <row r="247" spans="1:7" ht="19.5" thickBot="1">
      <c r="A247" s="64"/>
      <c r="B247" s="249" t="s">
        <v>154</v>
      </c>
      <c r="C247" s="243">
        <v>177</v>
      </c>
      <c r="D247" s="627">
        <v>2</v>
      </c>
      <c r="E247" s="243">
        <f>SUMPRODUCT(Table13[Cost Per Unit],Table13[Quantity])</f>
        <v>2294</v>
      </c>
      <c r="G247" s="68"/>
    </row>
    <row r="248" spans="1:7" ht="19.5" thickBot="1">
      <c r="A248" s="64"/>
      <c r="B248" s="249" t="s">
        <v>155</v>
      </c>
      <c r="C248" s="243">
        <v>40</v>
      </c>
      <c r="D248" s="627">
        <v>5</v>
      </c>
      <c r="E248" s="248"/>
      <c r="F248" s="67"/>
    </row>
    <row r="249" spans="1:7" ht="19.5" thickBot="1">
      <c r="A249" s="64"/>
      <c r="B249" s="249" t="s">
        <v>156</v>
      </c>
      <c r="C249" s="243">
        <v>50</v>
      </c>
      <c r="D249" s="627">
        <v>4</v>
      </c>
      <c r="E249" s="248"/>
    </row>
    <row r="250" spans="1:7" ht="19.5" thickBot="1">
      <c r="A250" s="64"/>
      <c r="B250" s="249" t="s">
        <v>157</v>
      </c>
      <c r="C250" s="243">
        <v>30</v>
      </c>
      <c r="D250" s="627">
        <v>4</v>
      </c>
      <c r="E250" s="248"/>
    </row>
    <row r="251" spans="1:7" ht="19.5" thickBot="1">
      <c r="A251" s="64"/>
      <c r="B251" s="249" t="s">
        <v>158</v>
      </c>
      <c r="C251" s="243">
        <v>70</v>
      </c>
      <c r="D251" s="627">
        <v>3</v>
      </c>
      <c r="E251" s="248"/>
    </row>
    <row r="252" spans="1:7" ht="19.5" thickBot="1">
      <c r="A252" s="64"/>
      <c r="B252" s="249" t="s">
        <v>159</v>
      </c>
      <c r="C252" s="243">
        <v>60</v>
      </c>
      <c r="D252" s="627">
        <v>2</v>
      </c>
      <c r="E252" s="248"/>
    </row>
    <row r="253" spans="1:7" ht="19.5" thickBot="1">
      <c r="A253" s="64"/>
      <c r="B253" s="249" t="s">
        <v>160</v>
      </c>
      <c r="C253" s="243">
        <v>60</v>
      </c>
      <c r="D253" s="627">
        <v>3</v>
      </c>
      <c r="E253" s="248"/>
    </row>
    <row r="254" spans="1:7" ht="19.5" thickBot="1">
      <c r="A254" s="64"/>
      <c r="B254" s="249" t="s">
        <v>161</v>
      </c>
      <c r="C254" s="243">
        <v>20</v>
      </c>
      <c r="D254" s="627">
        <v>5</v>
      </c>
      <c r="E254" s="248"/>
    </row>
    <row r="255" spans="1:7" ht="19.5" thickBot="1">
      <c r="A255" s="64"/>
      <c r="B255" s="249" t="s">
        <v>162</v>
      </c>
      <c r="C255" s="243">
        <v>50</v>
      </c>
      <c r="D255" s="627">
        <v>8</v>
      </c>
      <c r="E255" s="248"/>
    </row>
    <row r="256" spans="1:7" ht="18.75">
      <c r="A256" s="64"/>
      <c r="B256" s="250" t="s">
        <v>163</v>
      </c>
      <c r="C256" s="251">
        <v>150</v>
      </c>
      <c r="D256" s="252">
        <v>2</v>
      </c>
      <c r="E256" s="248"/>
    </row>
    <row r="257" spans="2:7" ht="15.75" thickBot="1">
      <c r="B257" s="95"/>
      <c r="C257" s="95"/>
      <c r="D257" s="95"/>
    </row>
    <row r="258" spans="2:7" ht="19.5" thickBot="1">
      <c r="B258" s="239" t="s">
        <v>148</v>
      </c>
      <c r="C258" s="239" t="s">
        <v>149</v>
      </c>
      <c r="D258" s="239" t="s">
        <v>150</v>
      </c>
      <c r="E258" s="240" t="s">
        <v>164</v>
      </c>
    </row>
    <row r="259" spans="2:7" ht="22.5" customHeight="1" thickBot="1">
      <c r="B259" s="241" t="s">
        <v>151</v>
      </c>
      <c r="C259" s="242">
        <v>10</v>
      </c>
      <c r="D259" s="238">
        <v>5</v>
      </c>
      <c r="E259" s="243">
        <f>C259*D259</f>
        <v>50</v>
      </c>
    </row>
    <row r="260" spans="2:7" ht="19.5" thickBot="1">
      <c r="B260" s="244" t="s">
        <v>152</v>
      </c>
      <c r="C260" s="243">
        <v>30</v>
      </c>
      <c r="D260" s="123">
        <v>2</v>
      </c>
      <c r="E260" s="243">
        <f t="shared" ref="E260:E270" si="22">C260*D260</f>
        <v>60</v>
      </c>
    </row>
    <row r="261" spans="2:7" ht="19.5" thickBot="1">
      <c r="B261" s="241" t="s">
        <v>154</v>
      </c>
      <c r="C261" s="242">
        <v>180</v>
      </c>
      <c r="D261" s="238">
        <v>2</v>
      </c>
      <c r="E261" s="243">
        <f t="shared" si="22"/>
        <v>360</v>
      </c>
    </row>
    <row r="262" spans="2:7" ht="19.5" thickBot="1">
      <c r="B262" s="244" t="s">
        <v>155</v>
      </c>
      <c r="C262" s="243">
        <v>40</v>
      </c>
      <c r="D262" s="123">
        <v>5</v>
      </c>
      <c r="E262" s="243">
        <f t="shared" si="22"/>
        <v>200</v>
      </c>
    </row>
    <row r="263" spans="2:7" ht="19.5" thickBot="1">
      <c r="B263" s="241" t="s">
        <v>156</v>
      </c>
      <c r="C263" s="242">
        <v>100</v>
      </c>
      <c r="D263" s="238">
        <v>4</v>
      </c>
      <c r="E263" s="243">
        <f t="shared" si="22"/>
        <v>400</v>
      </c>
    </row>
    <row r="264" spans="2:7" ht="19.5" thickBot="1">
      <c r="B264" s="244" t="s">
        <v>157</v>
      </c>
      <c r="C264" s="243">
        <v>30</v>
      </c>
      <c r="D264" s="123">
        <v>4</v>
      </c>
      <c r="E264" s="243">
        <f t="shared" si="22"/>
        <v>120</v>
      </c>
    </row>
    <row r="265" spans="2:7" ht="19.5" thickBot="1">
      <c r="B265" s="241" t="s">
        <v>158</v>
      </c>
      <c r="C265" s="242">
        <v>70</v>
      </c>
      <c r="D265" s="238">
        <v>3</v>
      </c>
      <c r="E265" s="243">
        <f t="shared" si="22"/>
        <v>210</v>
      </c>
    </row>
    <row r="266" spans="2:7" ht="19.5" thickBot="1">
      <c r="B266" s="244" t="s">
        <v>159</v>
      </c>
      <c r="C266" s="243">
        <v>60</v>
      </c>
      <c r="D266" s="123">
        <v>2</v>
      </c>
      <c r="E266" s="243">
        <f t="shared" si="22"/>
        <v>120</v>
      </c>
    </row>
    <row r="267" spans="2:7" ht="19.5" thickBot="1">
      <c r="B267" s="241" t="s">
        <v>160</v>
      </c>
      <c r="C267" s="242">
        <v>100</v>
      </c>
      <c r="D267" s="238">
        <v>3</v>
      </c>
      <c r="E267" s="243">
        <f t="shared" si="22"/>
        <v>300</v>
      </c>
    </row>
    <row r="268" spans="2:7" ht="19.5" thickBot="1">
      <c r="B268" s="244" t="s">
        <v>161</v>
      </c>
      <c r="C268" s="243">
        <v>20</v>
      </c>
      <c r="D268" s="123">
        <v>5</v>
      </c>
      <c r="E268" s="243">
        <f t="shared" si="22"/>
        <v>100</v>
      </c>
    </row>
    <row r="269" spans="2:7" ht="19.5" thickBot="1">
      <c r="B269" s="241" t="s">
        <v>162</v>
      </c>
      <c r="C269" s="242">
        <v>50</v>
      </c>
      <c r="D269" s="238">
        <v>8</v>
      </c>
      <c r="E269" s="243">
        <f t="shared" si="22"/>
        <v>400</v>
      </c>
    </row>
    <row r="270" spans="2:7" ht="19.5" thickBot="1">
      <c r="B270" s="244" t="s">
        <v>163</v>
      </c>
      <c r="C270" s="243">
        <v>150</v>
      </c>
      <c r="D270" s="123">
        <v>2</v>
      </c>
      <c r="E270" s="243">
        <f t="shared" si="22"/>
        <v>300</v>
      </c>
    </row>
    <row r="271" spans="2:7" ht="20.25" customHeight="1" thickBot="1">
      <c r="B271" s="1227" t="s">
        <v>153</v>
      </c>
      <c r="C271" s="1228"/>
      <c r="D271" s="1229"/>
      <c r="E271" s="235">
        <f>SUM(E259:E270)</f>
        <v>2620</v>
      </c>
    </row>
    <row r="272" spans="2:7" ht="20.25" customHeight="1" thickBot="1">
      <c r="B272"/>
      <c r="C272"/>
      <c r="D272"/>
      <c r="E272"/>
      <c r="G272" s="63"/>
    </row>
    <row r="273" spans="2:10" ht="37.5" customHeight="1" thickBot="1">
      <c r="B273" s="1214" t="s">
        <v>165</v>
      </c>
      <c r="C273" s="1215"/>
      <c r="D273" s="1215"/>
      <c r="E273" s="1216"/>
      <c r="F273" s="68"/>
      <c r="G273" s="110" t="s">
        <v>166</v>
      </c>
      <c r="H273"/>
      <c r="I273"/>
      <c r="J273"/>
    </row>
    <row r="274" spans="2:10" ht="15.75" thickBot="1">
      <c r="B274" s="67"/>
      <c r="C274" s="67"/>
      <c r="D274" s="67"/>
      <c r="E274" s="67"/>
      <c r="G274" s="67"/>
    </row>
    <row r="275" spans="2:10" ht="27" customHeight="1" thickBot="1">
      <c r="B275" s="230" t="s">
        <v>82</v>
      </c>
      <c r="C275" s="232" t="s">
        <v>44</v>
      </c>
      <c r="D275" s="230" t="s">
        <v>84</v>
      </c>
      <c r="E275" s="235" t="s">
        <v>167</v>
      </c>
      <c r="G275" s="235" t="s">
        <v>168</v>
      </c>
    </row>
    <row r="276" spans="2:10" ht="19.5" thickBot="1">
      <c r="B276" s="236" t="s">
        <v>85</v>
      </c>
      <c r="C276" s="236" t="s">
        <v>50</v>
      </c>
      <c r="D276" s="237">
        <v>312</v>
      </c>
      <c r="E276" s="238" t="b">
        <f>OR(C276="Water",D276&gt;280)</f>
        <v>1</v>
      </c>
      <c r="F276" s="68"/>
      <c r="G276" s="238" t="str">
        <f>IF(C276="Water",D276&gt;280,"False")</f>
        <v>False</v>
      </c>
    </row>
    <row r="277" spans="2:10" ht="19.5" thickBot="1">
      <c r="B277" s="236" t="s">
        <v>88</v>
      </c>
      <c r="C277" s="236" t="s">
        <v>63</v>
      </c>
      <c r="D277" s="237">
        <v>495</v>
      </c>
      <c r="E277" s="238" t="b">
        <f t="shared" ref="E277:E291" si="23">OR(C277="Water",D277&gt;280)</f>
        <v>1</v>
      </c>
      <c r="F277" s="68"/>
      <c r="G277" s="238" t="b">
        <f t="shared" ref="G277:G291" si="24">IF(C277="Water",D277&gt;280,"False")</f>
        <v>1</v>
      </c>
    </row>
    <row r="278" spans="2:10" ht="19.5" thickBot="1">
      <c r="B278" s="236" t="s">
        <v>89</v>
      </c>
      <c r="C278" s="236" t="s">
        <v>50</v>
      </c>
      <c r="D278" s="237">
        <v>230</v>
      </c>
      <c r="E278" s="238" t="b">
        <f t="shared" si="23"/>
        <v>0</v>
      </c>
      <c r="F278" s="68"/>
      <c r="G278" s="238" t="str">
        <f t="shared" si="24"/>
        <v>False</v>
      </c>
    </row>
    <row r="279" spans="2:10" ht="19.5" thickBot="1">
      <c r="B279" s="236" t="s">
        <v>90</v>
      </c>
      <c r="C279" s="236" t="s">
        <v>63</v>
      </c>
      <c r="D279" s="237">
        <v>399</v>
      </c>
      <c r="E279" s="238" t="b">
        <f t="shared" si="23"/>
        <v>1</v>
      </c>
      <c r="F279" s="68"/>
      <c r="G279" s="238" t="b">
        <f t="shared" si="24"/>
        <v>1</v>
      </c>
    </row>
    <row r="280" spans="2:10" ht="19.5" thickBot="1">
      <c r="B280" s="236" t="s">
        <v>92</v>
      </c>
      <c r="C280" s="236" t="s">
        <v>63</v>
      </c>
      <c r="D280" s="237">
        <v>155</v>
      </c>
      <c r="E280" s="238" t="b">
        <f t="shared" si="23"/>
        <v>1</v>
      </c>
      <c r="F280" s="68"/>
      <c r="G280" s="238" t="b">
        <f t="shared" si="24"/>
        <v>0</v>
      </c>
    </row>
    <row r="281" spans="2:10" ht="19.5" thickBot="1">
      <c r="B281" s="236" t="s">
        <v>94</v>
      </c>
      <c r="C281" s="236" t="s">
        <v>63</v>
      </c>
      <c r="D281" s="237">
        <v>264</v>
      </c>
      <c r="E281" s="238" t="b">
        <f t="shared" si="23"/>
        <v>1</v>
      </c>
      <c r="F281" s="68"/>
      <c r="G281" s="238" t="b">
        <f t="shared" si="24"/>
        <v>0</v>
      </c>
    </row>
    <row r="282" spans="2:10" ht="19.5" thickBot="1">
      <c r="B282" s="236" t="s">
        <v>95</v>
      </c>
      <c r="C282" s="236" t="s">
        <v>50</v>
      </c>
      <c r="D282" s="237">
        <v>157</v>
      </c>
      <c r="E282" s="238" t="b">
        <f t="shared" si="23"/>
        <v>0</v>
      </c>
      <c r="F282" s="68"/>
      <c r="G282" s="238" t="str">
        <f t="shared" si="24"/>
        <v>False</v>
      </c>
    </row>
    <row r="283" spans="2:10" ht="19.5" thickBot="1">
      <c r="B283" s="236" t="s">
        <v>97</v>
      </c>
      <c r="C283" s="236" t="s">
        <v>50</v>
      </c>
      <c r="D283" s="237">
        <v>276</v>
      </c>
      <c r="E283" s="238" t="b">
        <f t="shared" si="23"/>
        <v>0</v>
      </c>
      <c r="F283" s="68"/>
      <c r="G283" s="238" t="str">
        <f t="shared" si="24"/>
        <v>False</v>
      </c>
    </row>
    <row r="284" spans="2:10" ht="19.5" thickBot="1">
      <c r="B284" s="236" t="s">
        <v>99</v>
      </c>
      <c r="C284" s="236" t="s">
        <v>59</v>
      </c>
      <c r="D284" s="237">
        <v>169</v>
      </c>
      <c r="E284" s="238" t="b">
        <f t="shared" si="23"/>
        <v>0</v>
      </c>
      <c r="F284" s="68"/>
      <c r="G284" s="238" t="str">
        <f t="shared" si="24"/>
        <v>False</v>
      </c>
    </row>
    <row r="285" spans="2:10" ht="19.5" thickBot="1">
      <c r="B285" s="236" t="s">
        <v>102</v>
      </c>
      <c r="C285" s="236" t="s">
        <v>59</v>
      </c>
      <c r="D285" s="237">
        <v>466</v>
      </c>
      <c r="E285" s="238" t="b">
        <f t="shared" si="23"/>
        <v>1</v>
      </c>
      <c r="F285" s="68"/>
      <c r="G285" s="238" t="str">
        <f t="shared" si="24"/>
        <v>False</v>
      </c>
    </row>
    <row r="286" spans="2:10" ht="19.5" thickBot="1">
      <c r="B286" s="236" t="s">
        <v>104</v>
      </c>
      <c r="C286" s="236" t="s">
        <v>63</v>
      </c>
      <c r="D286" s="237">
        <v>230</v>
      </c>
      <c r="E286" s="238" t="b">
        <f t="shared" si="23"/>
        <v>1</v>
      </c>
      <c r="F286" s="68"/>
      <c r="G286" s="238" t="b">
        <f t="shared" si="24"/>
        <v>0</v>
      </c>
    </row>
    <row r="287" spans="2:10" ht="19.5" thickBot="1">
      <c r="B287" s="236" t="s">
        <v>105</v>
      </c>
      <c r="C287" s="236" t="s">
        <v>50</v>
      </c>
      <c r="D287" s="237">
        <v>340</v>
      </c>
      <c r="E287" s="238" t="b">
        <f t="shared" si="23"/>
        <v>1</v>
      </c>
      <c r="F287" s="68"/>
      <c r="G287" s="238" t="str">
        <f t="shared" si="24"/>
        <v>False</v>
      </c>
    </row>
    <row r="288" spans="2:10" ht="19.5" thickBot="1">
      <c r="B288" s="236" t="s">
        <v>108</v>
      </c>
      <c r="C288" s="236" t="s">
        <v>59</v>
      </c>
      <c r="D288" s="237">
        <v>441</v>
      </c>
      <c r="E288" s="238" t="b">
        <f t="shared" si="23"/>
        <v>1</v>
      </c>
      <c r="F288" s="68"/>
      <c r="G288" s="238" t="str">
        <f t="shared" si="24"/>
        <v>False</v>
      </c>
    </row>
    <row r="289" spans="1:7" ht="19.5" thickBot="1">
      <c r="B289" s="236" t="s">
        <v>109</v>
      </c>
      <c r="C289" s="236" t="s">
        <v>50</v>
      </c>
      <c r="D289" s="237">
        <v>259</v>
      </c>
      <c r="E289" s="238" t="b">
        <f t="shared" si="23"/>
        <v>0</v>
      </c>
      <c r="F289" s="68"/>
      <c r="G289" s="238" t="str">
        <f t="shared" si="24"/>
        <v>False</v>
      </c>
    </row>
    <row r="290" spans="1:7" ht="19.5" thickBot="1">
      <c r="B290" s="123" t="s">
        <v>110</v>
      </c>
      <c r="C290" s="236" t="s">
        <v>59</v>
      </c>
      <c r="D290" s="237">
        <v>125</v>
      </c>
      <c r="E290" s="238" t="b">
        <f t="shared" si="23"/>
        <v>0</v>
      </c>
      <c r="F290" s="68"/>
      <c r="G290" s="238" t="str">
        <f t="shared" si="24"/>
        <v>False</v>
      </c>
    </row>
    <row r="291" spans="1:7" ht="19.5" thickBot="1">
      <c r="B291" s="123" t="s">
        <v>113</v>
      </c>
      <c r="C291" s="236" t="s">
        <v>50</v>
      </c>
      <c r="D291" s="237">
        <v>444</v>
      </c>
      <c r="E291" s="238" t="b">
        <f t="shared" si="23"/>
        <v>1</v>
      </c>
      <c r="F291" s="68"/>
      <c r="G291" s="238" t="str">
        <f t="shared" si="24"/>
        <v>False</v>
      </c>
    </row>
    <row r="292" spans="1:7">
      <c r="B292"/>
      <c r="C292"/>
      <c r="D292"/>
      <c r="E292" s="67"/>
    </row>
    <row r="293" spans="1:7">
      <c r="D293"/>
      <c r="E293"/>
    </row>
    <row r="295" spans="1:7" ht="15.75" thickBot="1">
      <c r="B295" s="100"/>
      <c r="D295" s="63"/>
    </row>
    <row r="296" spans="1:7" ht="26.25" customHeight="1" thickBot="1">
      <c r="A296" s="64"/>
      <c r="B296" s="1230" t="s">
        <v>169</v>
      </c>
      <c r="C296" s="1231"/>
      <c r="D296" s="1232" t="s">
        <v>170</v>
      </c>
      <c r="E296" s="68"/>
    </row>
    <row r="297" spans="1:7">
      <c r="A297" s="64"/>
      <c r="B297" s="96"/>
      <c r="C297" s="97"/>
      <c r="D297" s="1233"/>
      <c r="E297" s="68"/>
    </row>
    <row r="298" spans="1:7" ht="23.25" customHeight="1">
      <c r="A298" s="64"/>
      <c r="B298" s="1235" t="s">
        <v>171</v>
      </c>
      <c r="C298" s="1236"/>
      <c r="D298" s="1233"/>
      <c r="E298" s="68"/>
    </row>
    <row r="299" spans="1:7" ht="15.75" thickBot="1">
      <c r="A299" s="64"/>
      <c r="B299" s="98"/>
      <c r="C299" s="99"/>
      <c r="D299" s="1234"/>
      <c r="F299"/>
    </row>
    <row r="300" spans="1:7" ht="19.5" thickBot="1">
      <c r="A300" s="64"/>
      <c r="B300" s="123">
        <v>34</v>
      </c>
      <c r="C300" s="123">
        <v>50</v>
      </c>
      <c r="D300" s="123">
        <f>SUMSQ(B300,C300)</f>
        <v>3656</v>
      </c>
      <c r="E300" s="68"/>
    </row>
    <row r="301" spans="1:7" ht="19.5" thickBot="1">
      <c r="A301" s="64"/>
      <c r="B301" s="123">
        <v>18</v>
      </c>
      <c r="C301" s="123">
        <v>43</v>
      </c>
      <c r="D301" s="123">
        <f t="shared" ref="D301:D314" si="25">SUMSQ(B301,C301)</f>
        <v>2173</v>
      </c>
      <c r="E301" s="68"/>
    </row>
    <row r="302" spans="1:7" ht="19.5" thickBot="1">
      <c r="A302" s="64"/>
      <c r="B302" s="123">
        <v>46</v>
      </c>
      <c r="C302" s="123">
        <v>33</v>
      </c>
      <c r="D302" s="123">
        <f t="shared" si="25"/>
        <v>3205</v>
      </c>
      <c r="E302" s="68"/>
    </row>
    <row r="303" spans="1:7" ht="19.5" thickBot="1">
      <c r="A303" s="64"/>
      <c r="B303" s="123">
        <v>16</v>
      </c>
      <c r="C303" s="123">
        <v>12</v>
      </c>
      <c r="D303" s="123">
        <f t="shared" si="25"/>
        <v>400</v>
      </c>
      <c r="E303" s="68"/>
    </row>
    <row r="304" spans="1:7" ht="19.5" thickBot="1">
      <c r="A304" s="64"/>
      <c r="B304" s="123">
        <v>23</v>
      </c>
      <c r="C304" s="123">
        <v>45</v>
      </c>
      <c r="D304" s="123">
        <f t="shared" si="25"/>
        <v>2554</v>
      </c>
      <c r="E304" s="68"/>
    </row>
    <row r="305" spans="1:7" ht="19.5" thickBot="1">
      <c r="A305" s="64"/>
      <c r="B305" s="123">
        <v>49</v>
      </c>
      <c r="C305" s="123">
        <v>22</v>
      </c>
      <c r="D305" s="123">
        <f t="shared" si="25"/>
        <v>2885</v>
      </c>
      <c r="E305" s="68"/>
    </row>
    <row r="306" spans="1:7" ht="19.5" thickBot="1">
      <c r="A306" s="64"/>
      <c r="B306" s="123">
        <v>31</v>
      </c>
      <c r="C306" s="123">
        <v>36</v>
      </c>
      <c r="D306" s="123">
        <f t="shared" si="25"/>
        <v>2257</v>
      </c>
      <c r="E306" s="68"/>
    </row>
    <row r="307" spans="1:7" ht="19.5" thickBot="1">
      <c r="A307" s="64"/>
      <c r="B307" s="123">
        <v>37</v>
      </c>
      <c r="C307" s="123">
        <v>14</v>
      </c>
      <c r="D307" s="123">
        <f t="shared" si="25"/>
        <v>1565</v>
      </c>
      <c r="E307" s="68"/>
    </row>
    <row r="308" spans="1:7" ht="19.5" thickBot="1">
      <c r="A308" s="64"/>
      <c r="B308" s="123">
        <v>16</v>
      </c>
      <c r="C308" s="123">
        <v>44</v>
      </c>
      <c r="D308" s="123">
        <f t="shared" si="25"/>
        <v>2192</v>
      </c>
      <c r="E308" s="68"/>
    </row>
    <row r="309" spans="1:7" ht="19.5" thickBot="1">
      <c r="A309" s="64"/>
      <c r="B309" s="123">
        <v>50</v>
      </c>
      <c r="C309" s="123">
        <v>46</v>
      </c>
      <c r="D309" s="123">
        <f t="shared" si="25"/>
        <v>4616</v>
      </c>
      <c r="E309" s="68"/>
    </row>
    <row r="310" spans="1:7" ht="19.5" thickBot="1">
      <c r="A310" s="64"/>
      <c r="B310" s="123">
        <v>31</v>
      </c>
      <c r="C310" s="123">
        <v>21</v>
      </c>
      <c r="D310" s="123">
        <f t="shared" si="25"/>
        <v>1402</v>
      </c>
      <c r="E310" s="68"/>
    </row>
    <row r="311" spans="1:7" ht="19.5" thickBot="1">
      <c r="A311" s="64"/>
      <c r="B311" s="123">
        <v>40</v>
      </c>
      <c r="C311" s="123">
        <v>29</v>
      </c>
      <c r="D311" s="123">
        <f t="shared" si="25"/>
        <v>2441</v>
      </c>
      <c r="E311" s="68"/>
    </row>
    <row r="312" spans="1:7" ht="19.5" thickBot="1">
      <c r="A312" s="64"/>
      <c r="B312" s="123">
        <v>28</v>
      </c>
      <c r="C312" s="123">
        <v>50</v>
      </c>
      <c r="D312" s="123">
        <f t="shared" si="25"/>
        <v>3284</v>
      </c>
      <c r="E312" s="68"/>
    </row>
    <row r="313" spans="1:7" ht="19.5" thickBot="1">
      <c r="A313" s="64"/>
      <c r="B313" s="123">
        <v>12</v>
      </c>
      <c r="C313" s="123">
        <v>11</v>
      </c>
      <c r="D313" s="123">
        <f t="shared" si="25"/>
        <v>265</v>
      </c>
      <c r="E313" s="68"/>
    </row>
    <row r="314" spans="1:7" ht="19.5" thickBot="1">
      <c r="A314" s="64"/>
      <c r="B314" s="123">
        <v>38</v>
      </c>
      <c r="C314" s="123">
        <v>29</v>
      </c>
      <c r="D314" s="123">
        <f t="shared" si="25"/>
        <v>2285</v>
      </c>
      <c r="E314" s="68"/>
    </row>
    <row r="315" spans="1:7" ht="15.75" thickBot="1">
      <c r="B315" s="71"/>
      <c r="C315" s="71"/>
      <c r="D315" s="71"/>
      <c r="E315" s="63"/>
      <c r="F315" s="63"/>
    </row>
    <row r="316" spans="1:7" ht="33" customHeight="1" thickBot="1">
      <c r="B316" s="1237" t="s">
        <v>172</v>
      </c>
      <c r="C316" s="1237"/>
      <c r="D316" s="1237"/>
      <c r="E316" s="1237"/>
      <c r="F316" s="1237"/>
      <c r="G316" s="68"/>
    </row>
    <row r="317" spans="1:7" ht="15.75" thickBot="1">
      <c r="B317" s="67"/>
      <c r="C317" s="67"/>
      <c r="D317" s="67"/>
      <c r="E317" s="67"/>
      <c r="F317" s="67"/>
    </row>
    <row r="318" spans="1:7" ht="26.25" customHeight="1" thickBot="1">
      <c r="B318" s="230" t="s">
        <v>173</v>
      </c>
      <c r="C318" s="231" t="s">
        <v>174</v>
      </c>
      <c r="D318" s="232" t="s">
        <v>175</v>
      </c>
      <c r="E318" s="232" t="s">
        <v>176</v>
      </c>
      <c r="F318" s="233" t="s">
        <v>177</v>
      </c>
    </row>
    <row r="319" spans="1:7" ht="19.5" thickBot="1">
      <c r="B319" s="123">
        <v>34</v>
      </c>
      <c r="C319" s="627">
        <v>50</v>
      </c>
      <c r="D319" s="123">
        <f>B319*B319</f>
        <v>1156</v>
      </c>
      <c r="E319" s="123">
        <f>C319*C319</f>
        <v>2500</v>
      </c>
      <c r="F319" s="123">
        <f>SUM(D319,E319)</f>
        <v>3656</v>
      </c>
    </row>
    <row r="320" spans="1:7" ht="19.5" thickBot="1">
      <c r="B320" s="123">
        <v>18</v>
      </c>
      <c r="C320" s="627">
        <v>43</v>
      </c>
      <c r="D320" s="123">
        <f t="shared" ref="D320:E333" si="26">B320*B320</f>
        <v>324</v>
      </c>
      <c r="E320" s="123">
        <f t="shared" si="26"/>
        <v>1849</v>
      </c>
      <c r="F320" s="123">
        <f t="shared" ref="F320:F333" si="27">SUM(D320,E320)</f>
        <v>2173</v>
      </c>
    </row>
    <row r="321" spans="2:6" ht="19.5" thickBot="1">
      <c r="B321" s="123">
        <v>46</v>
      </c>
      <c r="C321" s="627">
        <v>33</v>
      </c>
      <c r="D321" s="123">
        <f t="shared" si="26"/>
        <v>2116</v>
      </c>
      <c r="E321" s="123">
        <f t="shared" si="26"/>
        <v>1089</v>
      </c>
      <c r="F321" s="123">
        <f t="shared" si="27"/>
        <v>3205</v>
      </c>
    </row>
    <row r="322" spans="2:6" ht="19.5" thickBot="1">
      <c r="B322" s="123">
        <v>16</v>
      </c>
      <c r="C322" s="627">
        <v>12</v>
      </c>
      <c r="D322" s="123">
        <f t="shared" si="26"/>
        <v>256</v>
      </c>
      <c r="E322" s="123">
        <f t="shared" si="26"/>
        <v>144</v>
      </c>
      <c r="F322" s="123">
        <f t="shared" si="27"/>
        <v>400</v>
      </c>
    </row>
    <row r="323" spans="2:6" ht="19.5" thickBot="1">
      <c r="B323" s="123">
        <v>23</v>
      </c>
      <c r="C323" s="627">
        <v>45</v>
      </c>
      <c r="D323" s="123">
        <f t="shared" si="26"/>
        <v>529</v>
      </c>
      <c r="E323" s="123">
        <f t="shared" si="26"/>
        <v>2025</v>
      </c>
      <c r="F323" s="123">
        <f t="shared" si="27"/>
        <v>2554</v>
      </c>
    </row>
    <row r="324" spans="2:6" ht="19.5" thickBot="1">
      <c r="B324" s="123">
        <v>49</v>
      </c>
      <c r="C324" s="627">
        <v>22</v>
      </c>
      <c r="D324" s="123">
        <f t="shared" si="26"/>
        <v>2401</v>
      </c>
      <c r="E324" s="123">
        <f t="shared" si="26"/>
        <v>484</v>
      </c>
      <c r="F324" s="123">
        <f t="shared" si="27"/>
        <v>2885</v>
      </c>
    </row>
    <row r="325" spans="2:6" ht="19.5" thickBot="1">
      <c r="B325" s="123">
        <v>31</v>
      </c>
      <c r="C325" s="627">
        <v>36</v>
      </c>
      <c r="D325" s="123">
        <f t="shared" si="26"/>
        <v>961</v>
      </c>
      <c r="E325" s="123">
        <f t="shared" si="26"/>
        <v>1296</v>
      </c>
      <c r="F325" s="123">
        <f t="shared" si="27"/>
        <v>2257</v>
      </c>
    </row>
    <row r="326" spans="2:6" ht="19.5" thickBot="1">
      <c r="B326" s="123">
        <v>37</v>
      </c>
      <c r="C326" s="627">
        <v>14</v>
      </c>
      <c r="D326" s="123">
        <f t="shared" si="26"/>
        <v>1369</v>
      </c>
      <c r="E326" s="123">
        <f t="shared" si="26"/>
        <v>196</v>
      </c>
      <c r="F326" s="123">
        <f t="shared" si="27"/>
        <v>1565</v>
      </c>
    </row>
    <row r="327" spans="2:6" ht="19.5" thickBot="1">
      <c r="B327" s="123">
        <v>16</v>
      </c>
      <c r="C327" s="627">
        <v>44</v>
      </c>
      <c r="D327" s="123">
        <f t="shared" si="26"/>
        <v>256</v>
      </c>
      <c r="E327" s="123">
        <f t="shared" si="26"/>
        <v>1936</v>
      </c>
      <c r="F327" s="123">
        <f t="shared" si="27"/>
        <v>2192</v>
      </c>
    </row>
    <row r="328" spans="2:6" ht="19.5" thickBot="1">
      <c r="B328" s="123">
        <v>50</v>
      </c>
      <c r="C328" s="627">
        <v>46</v>
      </c>
      <c r="D328" s="123">
        <f t="shared" si="26"/>
        <v>2500</v>
      </c>
      <c r="E328" s="123">
        <f t="shared" si="26"/>
        <v>2116</v>
      </c>
      <c r="F328" s="123">
        <f t="shared" si="27"/>
        <v>4616</v>
      </c>
    </row>
    <row r="329" spans="2:6" ht="19.5" thickBot="1">
      <c r="B329" s="123">
        <v>31</v>
      </c>
      <c r="C329" s="627">
        <v>21</v>
      </c>
      <c r="D329" s="123">
        <f t="shared" si="26"/>
        <v>961</v>
      </c>
      <c r="E329" s="123">
        <f t="shared" si="26"/>
        <v>441</v>
      </c>
      <c r="F329" s="123">
        <f t="shared" si="27"/>
        <v>1402</v>
      </c>
    </row>
    <row r="330" spans="2:6" ht="19.5" thickBot="1">
      <c r="B330" s="123">
        <v>40</v>
      </c>
      <c r="C330" s="627">
        <v>29</v>
      </c>
      <c r="D330" s="123">
        <f t="shared" si="26"/>
        <v>1600</v>
      </c>
      <c r="E330" s="123">
        <f t="shared" si="26"/>
        <v>841</v>
      </c>
      <c r="F330" s="123">
        <f t="shared" si="27"/>
        <v>2441</v>
      </c>
    </row>
    <row r="331" spans="2:6" ht="19.5" thickBot="1">
      <c r="B331" s="123">
        <v>28</v>
      </c>
      <c r="C331" s="627">
        <v>50</v>
      </c>
      <c r="D331" s="123">
        <f t="shared" si="26"/>
        <v>784</v>
      </c>
      <c r="E331" s="123">
        <f t="shared" si="26"/>
        <v>2500</v>
      </c>
      <c r="F331" s="123">
        <f t="shared" si="27"/>
        <v>3284</v>
      </c>
    </row>
    <row r="332" spans="2:6" ht="19.5" thickBot="1">
      <c r="B332" s="123">
        <v>12</v>
      </c>
      <c r="C332" s="627">
        <v>11</v>
      </c>
      <c r="D332" s="123">
        <f t="shared" si="26"/>
        <v>144</v>
      </c>
      <c r="E332" s="123">
        <f t="shared" si="26"/>
        <v>121</v>
      </c>
      <c r="F332" s="123">
        <f t="shared" si="27"/>
        <v>265</v>
      </c>
    </row>
    <row r="333" spans="2:6" ht="19.5" thickBot="1">
      <c r="B333" s="123">
        <v>38</v>
      </c>
      <c r="C333" s="627">
        <v>29</v>
      </c>
      <c r="D333" s="123">
        <f t="shared" si="26"/>
        <v>1444</v>
      </c>
      <c r="E333" s="123">
        <f t="shared" si="26"/>
        <v>841</v>
      </c>
      <c r="F333" s="123">
        <f t="shared" si="27"/>
        <v>2285</v>
      </c>
    </row>
    <row r="334" spans="2:6" ht="13.5" customHeight="1">
      <c r="B334" s="227"/>
      <c r="C334" s="227"/>
      <c r="D334" s="234"/>
      <c r="E334" s="234"/>
      <c r="F334" s="227"/>
    </row>
    <row r="335" spans="2:6" ht="15.75" thickBot="1">
      <c r="B335" s="63"/>
      <c r="C335" s="71"/>
      <c r="D335" s="63"/>
      <c r="E335" s="63"/>
    </row>
    <row r="336" spans="2:6" ht="30" thickBot="1">
      <c r="B336" s="1214" t="s">
        <v>178</v>
      </c>
      <c r="C336" s="1215"/>
      <c r="D336" s="1215"/>
      <c r="E336" s="1216"/>
      <c r="F336" s="68"/>
    </row>
    <row r="337" spans="1:6" ht="15.75" thickBot="1">
      <c r="B337" s="71"/>
      <c r="C337" s="71"/>
      <c r="D337" s="71"/>
      <c r="E337" s="67"/>
    </row>
    <row r="338" spans="1:6" ht="18.75" thickBot="1">
      <c r="B338" s="124" t="s">
        <v>179</v>
      </c>
      <c r="C338" s="128">
        <f ca="1">TODAY()</f>
        <v>45742</v>
      </c>
      <c r="D338" s="127" t="s">
        <v>180</v>
      </c>
      <c r="E338" s="68"/>
      <c r="F338" s="70"/>
    </row>
    <row r="339" spans="1:6" ht="18.75" thickBot="1">
      <c r="B339" s="125" t="s">
        <v>181</v>
      </c>
      <c r="C339" s="128">
        <v>38203</v>
      </c>
      <c r="D339" s="127" t="s">
        <v>1205</v>
      </c>
      <c r="E339" s="68"/>
    </row>
    <row r="340" spans="1:6" ht="15.75" thickBot="1">
      <c r="B340" s="71"/>
      <c r="C340" s="71"/>
      <c r="D340" s="67"/>
    </row>
    <row r="341" spans="1:6" ht="19.5" thickBot="1">
      <c r="A341" s="64"/>
      <c r="B341" s="116" t="s">
        <v>183</v>
      </c>
      <c r="C341" s="123">
        <f ca="1">DATEDIF(C339,C338,"Y")</f>
        <v>20</v>
      </c>
      <c r="D341" s="117" t="s">
        <v>184</v>
      </c>
      <c r="E341" s="106" t="s">
        <v>185</v>
      </c>
    </row>
    <row r="342" spans="1:6" ht="19.5" thickBot="1">
      <c r="A342" s="64"/>
      <c r="B342" s="116" t="s">
        <v>186</v>
      </c>
      <c r="C342" s="123">
        <f ca="1">DATEDIF(C339,C338,"M")</f>
        <v>247</v>
      </c>
      <c r="D342" s="118" t="s">
        <v>187</v>
      </c>
      <c r="E342" s="115" t="s">
        <v>188</v>
      </c>
    </row>
    <row r="343" spans="1:6" ht="19.5" thickBot="1">
      <c r="A343" s="64"/>
      <c r="B343" s="116" t="s">
        <v>189</v>
      </c>
      <c r="C343" s="123">
        <f ca="1">DATEDIF(C339,C338,"D")</f>
        <v>7539</v>
      </c>
      <c r="D343" s="117" t="s">
        <v>190</v>
      </c>
      <c r="E343" s="106" t="s">
        <v>191</v>
      </c>
    </row>
    <row r="344" spans="1:6" ht="19.5" thickBot="1">
      <c r="B344" s="67"/>
      <c r="C344" s="126"/>
    </row>
    <row r="345" spans="1:6" ht="19.5" thickBot="1">
      <c r="B345" s="116" t="s">
        <v>192</v>
      </c>
      <c r="C345" s="123">
        <f ca="1">DATEDIF(C339,C338,"Y")</f>
        <v>20</v>
      </c>
      <c r="D345" s="117" t="s">
        <v>184</v>
      </c>
      <c r="E345" s="106" t="s">
        <v>185</v>
      </c>
    </row>
    <row r="346" spans="1:6" ht="19.5" thickBot="1">
      <c r="B346" s="116" t="s">
        <v>193</v>
      </c>
      <c r="C346" s="123">
        <f ca="1">DATEDIF(C339,C338,"YM")</f>
        <v>7</v>
      </c>
      <c r="D346" s="117" t="s">
        <v>194</v>
      </c>
      <c r="E346" s="106" t="s">
        <v>195</v>
      </c>
    </row>
    <row r="347" spans="1:6" ht="19.5" thickBot="1">
      <c r="B347" s="116" t="s">
        <v>196</v>
      </c>
      <c r="C347" s="123">
        <f ca="1">DATEDIF(C339,C338,"MD")</f>
        <v>22</v>
      </c>
      <c r="D347" s="117" t="s">
        <v>197</v>
      </c>
      <c r="E347" s="106" t="s">
        <v>198</v>
      </c>
    </row>
    <row r="348" spans="1:6" ht="15.75" thickBot="1">
      <c r="C348" s="67"/>
    </row>
    <row r="349" spans="1:6" ht="30" thickBot="1">
      <c r="B349" s="1214" t="s">
        <v>199</v>
      </c>
      <c r="C349" s="1215"/>
    </row>
    <row r="350" spans="1:6" ht="19.5" thickBot="1">
      <c r="B350" s="123" t="s">
        <v>200</v>
      </c>
      <c r="C350" s="123">
        <f>1*20</f>
        <v>20</v>
      </c>
    </row>
    <row r="351" spans="1:6" ht="19.5" thickBot="1">
      <c r="B351" s="123" t="s">
        <v>201</v>
      </c>
      <c r="C351" s="123">
        <f>12*20</f>
        <v>240</v>
      </c>
    </row>
    <row r="352" spans="1:6" ht="19.5" thickBot="1">
      <c r="B352" s="123" t="s">
        <v>202</v>
      </c>
      <c r="C352" s="123">
        <f>365*20</f>
        <v>7300</v>
      </c>
    </row>
    <row r="353" spans="1:11" ht="15.75" thickBot="1"/>
    <row r="354" spans="1:11" ht="18.75" customHeight="1" thickBot="1">
      <c r="B354" s="124" t="s">
        <v>179</v>
      </c>
      <c r="C354" s="120">
        <f ca="1">TODAY()</f>
        <v>45742</v>
      </c>
    </row>
    <row r="355" spans="1:11" ht="18.75" customHeight="1" thickBot="1">
      <c r="B355" s="125" t="s">
        <v>181</v>
      </c>
      <c r="C355" s="120">
        <v>38203</v>
      </c>
    </row>
    <row r="356" spans="1:11" ht="15.75" thickBot="1">
      <c r="B356" s="119"/>
    </row>
    <row r="357" spans="1:11" ht="30" thickBot="1">
      <c r="B357" s="1214" t="s">
        <v>203</v>
      </c>
      <c r="C357" s="1215"/>
      <c r="D357" s="1238"/>
    </row>
    <row r="358" spans="1:11" ht="15.75" thickBot="1">
      <c r="B358"/>
      <c r="C358"/>
      <c r="D358"/>
    </row>
    <row r="359" spans="1:11" ht="19.5" thickBot="1">
      <c r="A359" s="64"/>
      <c r="B359" s="121" t="s">
        <v>206</v>
      </c>
      <c r="C359" s="123">
        <f>DAY(C355)</f>
        <v>4</v>
      </c>
      <c r="D359" s="146"/>
    </row>
    <row r="360" spans="1:11" ht="19.5" thickBot="1">
      <c r="A360" s="64"/>
      <c r="B360" s="121" t="s">
        <v>207</v>
      </c>
      <c r="C360" s="123">
        <f>MONTH(C355)</f>
        <v>8</v>
      </c>
      <c r="D360" s="68"/>
      <c r="H360" s="63"/>
      <c r="I360" s="63"/>
      <c r="J360" s="63"/>
    </row>
    <row r="361" spans="1:11" ht="24" thickBot="1">
      <c r="A361" s="64"/>
      <c r="B361" s="121" t="s">
        <v>208</v>
      </c>
      <c r="C361" s="123">
        <f>YEAR(C355)</f>
        <v>2004</v>
      </c>
      <c r="D361" s="68"/>
      <c r="G361" s="64"/>
      <c r="H361" s="122"/>
      <c r="I361" s="122"/>
      <c r="J361" s="122"/>
      <c r="K361" s="68"/>
    </row>
    <row r="362" spans="1:11" ht="19.5" thickBot="1">
      <c r="A362" s="64"/>
      <c r="B362" s="121" t="s">
        <v>209</v>
      </c>
      <c r="C362" s="109">
        <f>DATE(D364,C364,B364)</f>
        <v>38203</v>
      </c>
      <c r="H362" s="67"/>
      <c r="I362" s="67"/>
      <c r="J362" s="67"/>
    </row>
    <row r="363" spans="1:11" ht="15.75" thickBot="1">
      <c r="A363" s="64"/>
      <c r="B363"/>
      <c r="C363"/>
      <c r="D363" s="91"/>
      <c r="H363" s="67"/>
      <c r="I363" s="67"/>
      <c r="J363" s="67"/>
    </row>
    <row r="364" spans="1:11" ht="19.5" thickBot="1">
      <c r="A364" s="64"/>
      <c r="B364" s="123">
        <v>4</v>
      </c>
      <c r="C364" s="123">
        <v>8</v>
      </c>
      <c r="D364" s="123">
        <v>2004</v>
      </c>
      <c r="E364" s="68"/>
      <c r="H364" s="67"/>
      <c r="I364" s="67"/>
      <c r="J364" s="67"/>
    </row>
    <row r="365" spans="1:11" ht="15.75" thickBot="1">
      <c r="A365" s="64"/>
      <c r="B365"/>
      <c r="C365"/>
      <c r="D365" s="147"/>
    </row>
    <row r="366" spans="1:11" ht="30" thickBot="1">
      <c r="A366" s="64"/>
      <c r="B366" s="1237" t="s">
        <v>210</v>
      </c>
      <c r="C366" s="1237"/>
      <c r="D366" s="1237"/>
      <c r="E366" s="68"/>
    </row>
    <row r="367" spans="1:11" ht="15.75" thickBot="1">
      <c r="B367" s="71"/>
      <c r="C367" s="71"/>
      <c r="D367" s="67"/>
    </row>
    <row r="368" spans="1:11" ht="25.5" customHeight="1" thickBot="1">
      <c r="A368" s="64"/>
      <c r="B368" s="139" t="s">
        <v>211</v>
      </c>
      <c r="C368" s="140" t="s">
        <v>212</v>
      </c>
      <c r="D368" s="141" t="s">
        <v>213</v>
      </c>
      <c r="E368" s="68"/>
    </row>
    <row r="369" spans="1:7" ht="19.5" thickBot="1">
      <c r="A369" s="64"/>
      <c r="B369" s="109">
        <v>40573</v>
      </c>
      <c r="C369" s="109">
        <v>40579</v>
      </c>
      <c r="D369" s="123">
        <f>DAYS360(B369,C369)</f>
        <v>5</v>
      </c>
      <c r="E369" s="68"/>
      <c r="F369"/>
    </row>
    <row r="370" spans="1:7" ht="19.5" thickBot="1">
      <c r="A370" s="64"/>
      <c r="B370" s="109">
        <v>40567</v>
      </c>
      <c r="C370" s="109">
        <v>40580</v>
      </c>
      <c r="D370" s="123">
        <f t="shared" ref="D370:D373" si="28">DAYS360(B370,C370)</f>
        <v>12</v>
      </c>
      <c r="E370" s="65"/>
      <c r="F370"/>
      <c r="G370" s="68"/>
    </row>
    <row r="371" spans="1:7" ht="19.5" thickBot="1">
      <c r="A371" s="64"/>
      <c r="B371" s="109">
        <v>40575</v>
      </c>
      <c r="C371" s="109">
        <v>40609</v>
      </c>
      <c r="D371" s="123">
        <f t="shared" si="28"/>
        <v>36</v>
      </c>
      <c r="E371" s="68"/>
      <c r="F371" s="67"/>
    </row>
    <row r="372" spans="1:7" ht="19.5" thickBot="1">
      <c r="A372" s="64"/>
      <c r="B372" s="109">
        <v>40576</v>
      </c>
      <c r="C372" s="109">
        <v>42774</v>
      </c>
      <c r="D372" s="123">
        <f t="shared" si="28"/>
        <v>2166</v>
      </c>
      <c r="E372" s="68"/>
    </row>
    <row r="373" spans="1:7" ht="19.5" thickBot="1">
      <c r="A373" s="64"/>
      <c r="B373" s="109">
        <v>40577</v>
      </c>
      <c r="C373" s="109">
        <v>42225</v>
      </c>
      <c r="D373" s="123">
        <f t="shared" si="28"/>
        <v>1626</v>
      </c>
      <c r="E373" s="68"/>
    </row>
    <row r="374" spans="1:7" ht="19.5" thickBot="1">
      <c r="A374" s="64"/>
      <c r="B374" s="109">
        <v>37358</v>
      </c>
      <c r="C374" s="109">
        <f ca="1">TODAY()</f>
        <v>45742</v>
      </c>
      <c r="D374" s="123">
        <f ca="1">DAYS360(B374,C374)</f>
        <v>8264</v>
      </c>
      <c r="E374" s="68"/>
    </row>
    <row r="375" spans="1:7" ht="19.5" thickBot="1">
      <c r="A375" s="64"/>
      <c r="B375" s="109">
        <v>38203</v>
      </c>
      <c r="C375" s="109">
        <f ca="1">TODAY()</f>
        <v>45742</v>
      </c>
      <c r="D375" s="123">
        <f ca="1">DAYS360(B375,C375)</f>
        <v>7432</v>
      </c>
      <c r="E375" s="68"/>
    </row>
    <row r="376" spans="1:7" ht="15.75" thickBot="1">
      <c r="B376" s="291"/>
      <c r="C376" s="291"/>
      <c r="D376" s="71"/>
      <c r="E376" s="63"/>
      <c r="F376" s="63"/>
    </row>
    <row r="377" spans="1:7" ht="30.75" thickTop="1" thickBot="1">
      <c r="A377" s="64"/>
      <c r="B377" s="1222" t="s">
        <v>214</v>
      </c>
      <c r="C377" s="1223"/>
      <c r="D377" s="319"/>
      <c r="E377" s="314" t="s">
        <v>215</v>
      </c>
      <c r="F377" s="292"/>
      <c r="G377" s="68"/>
    </row>
    <row r="378" spans="1:7" ht="15.75" thickBot="1">
      <c r="A378" s="64"/>
      <c r="B378" s="293"/>
      <c r="C378" s="64"/>
      <c r="D378" s="320"/>
      <c r="E378" s="315" t="s">
        <v>216</v>
      </c>
      <c r="F378" s="294">
        <f ca="1">TODAY()</f>
        <v>45742</v>
      </c>
      <c r="G378" s="68"/>
    </row>
    <row r="379" spans="1:7" ht="27" customHeight="1" thickBot="1">
      <c r="A379" s="64"/>
      <c r="B379" s="295" t="s">
        <v>217</v>
      </c>
      <c r="C379" s="306">
        <f ca="1">NOW()</f>
        <v>45742.56739895833</v>
      </c>
      <c r="D379" s="320"/>
      <c r="E379" s="316"/>
      <c r="F379" s="296"/>
      <c r="G379" s="68"/>
    </row>
    <row r="380" spans="1:7" ht="27" customHeight="1" thickBot="1">
      <c r="A380" s="64"/>
      <c r="B380" s="297"/>
      <c r="C380" s="307"/>
      <c r="D380" s="320"/>
      <c r="E380" s="170" t="s">
        <v>218</v>
      </c>
      <c r="F380" s="298"/>
      <c r="G380" s="68"/>
    </row>
    <row r="381" spans="1:7" ht="27" customHeight="1" thickBot="1">
      <c r="A381" s="64"/>
      <c r="B381" s="295" t="s">
        <v>219</v>
      </c>
      <c r="C381" s="308">
        <f>TIME(5,5,50)</f>
        <v>0.21238425925925927</v>
      </c>
      <c r="D381" s="320"/>
      <c r="E381" s="315" t="s">
        <v>220</v>
      </c>
      <c r="F381" s="299">
        <f>TIME(2,10,40)</f>
        <v>9.0740740740740747E-2</v>
      </c>
      <c r="G381" s="68"/>
    </row>
    <row r="382" spans="1:7" ht="27" customHeight="1" thickBot="1">
      <c r="A382" s="64"/>
      <c r="B382" s="297"/>
      <c r="C382" s="307"/>
      <c r="D382" s="320"/>
      <c r="E382" s="316"/>
      <c r="F382" s="296"/>
      <c r="G382" s="68"/>
    </row>
    <row r="383" spans="1:7" ht="27" customHeight="1" thickBot="1">
      <c r="A383" s="64"/>
      <c r="B383" s="295" t="s">
        <v>221</v>
      </c>
      <c r="C383" s="627">
        <f>HOUR(C381)</f>
        <v>5</v>
      </c>
      <c r="D383" s="320"/>
      <c r="E383" s="317" t="s">
        <v>222</v>
      </c>
      <c r="F383" s="300"/>
      <c r="G383" s="68"/>
    </row>
    <row r="384" spans="1:7" ht="27" customHeight="1" thickBot="1">
      <c r="A384" s="64"/>
      <c r="B384" s="297"/>
      <c r="C384" s="307"/>
      <c r="D384" s="320"/>
      <c r="E384" s="318" t="s">
        <v>223</v>
      </c>
      <c r="F384" s="301">
        <f ca="1">HOUR(NOW())</f>
        <v>13</v>
      </c>
      <c r="G384" s="68"/>
    </row>
    <row r="385" spans="1:19" ht="27" customHeight="1" thickBot="1">
      <c r="A385" s="64"/>
      <c r="B385" s="295" t="s">
        <v>224</v>
      </c>
      <c r="C385" s="627">
        <f ca="1">MINUTE(NOW())</f>
        <v>37</v>
      </c>
      <c r="D385" s="320"/>
      <c r="E385" s="68"/>
      <c r="F385" s="198"/>
      <c r="G385" s="68"/>
    </row>
    <row r="386" spans="1:19" ht="27" customHeight="1" thickBot="1">
      <c r="A386" s="64"/>
      <c r="B386" s="297"/>
      <c r="C386" s="307"/>
      <c r="D386" s="320"/>
      <c r="E386" s="317" t="s">
        <v>225</v>
      </c>
      <c r="F386" s="300"/>
      <c r="G386" s="68"/>
    </row>
    <row r="387" spans="1:19" ht="27" customHeight="1" thickBot="1">
      <c r="A387" s="64"/>
      <c r="B387" s="295" t="s">
        <v>226</v>
      </c>
      <c r="C387" s="627">
        <f ca="1">SECOND(NOW())</f>
        <v>3</v>
      </c>
      <c r="D387" s="320"/>
      <c r="E387" s="318" t="s">
        <v>227</v>
      </c>
      <c r="F387" s="301">
        <f ca="1">MINUTE(NOW())</f>
        <v>37</v>
      </c>
      <c r="G387" s="68"/>
    </row>
    <row r="388" spans="1:19" ht="27" customHeight="1" thickBot="1">
      <c r="A388" s="64"/>
      <c r="B388" s="297"/>
      <c r="C388" s="307"/>
      <c r="D388" s="320"/>
      <c r="E388" s="68"/>
      <c r="F388" s="198"/>
      <c r="G388" s="68"/>
    </row>
    <row r="389" spans="1:19" ht="27" customHeight="1" thickBot="1">
      <c r="A389" s="64"/>
      <c r="B389" s="302" t="s">
        <v>216</v>
      </c>
      <c r="C389" s="309">
        <f ca="1">TODAY()</f>
        <v>45742</v>
      </c>
      <c r="D389" s="320"/>
      <c r="E389" s="317" t="s">
        <v>228</v>
      </c>
      <c r="F389" s="300"/>
      <c r="G389" s="68"/>
    </row>
    <row r="390" spans="1:19" ht="27" customHeight="1" thickBot="1">
      <c r="A390" s="64"/>
      <c r="B390" s="303"/>
      <c r="C390" s="310"/>
      <c r="D390" s="320"/>
      <c r="E390" s="318" t="s">
        <v>229</v>
      </c>
      <c r="F390" s="301">
        <f ca="1">SECOND(NOW())</f>
        <v>3</v>
      </c>
      <c r="G390" s="68"/>
    </row>
    <row r="391" spans="1:19" ht="27" customHeight="1" thickBot="1">
      <c r="A391" s="64"/>
      <c r="B391" s="295" t="s">
        <v>230</v>
      </c>
      <c r="C391" s="311">
        <f ca="1">WEEKDAY(C389)</f>
        <v>4</v>
      </c>
      <c r="D391" s="320"/>
      <c r="E391" s="68"/>
      <c r="F391" s="198"/>
      <c r="G391" s="68"/>
    </row>
    <row r="392" spans="1:19" ht="27" customHeight="1" thickBot="1">
      <c r="A392" s="64"/>
      <c r="B392" s="297"/>
      <c r="C392" s="312"/>
      <c r="D392" s="320"/>
      <c r="E392" s="68"/>
      <c r="F392" s="198"/>
      <c r="G392" s="68"/>
    </row>
    <row r="393" spans="1:19" ht="27" customHeight="1" thickBot="1">
      <c r="A393" s="64"/>
      <c r="B393" s="304" t="s">
        <v>231</v>
      </c>
      <c r="C393" s="313" t="str">
        <f ca="1">TEXT(C391,"DDDD")</f>
        <v>Wednesday</v>
      </c>
      <c r="D393" s="321"/>
      <c r="E393" s="305"/>
      <c r="F393" s="199"/>
      <c r="G393" s="68"/>
      <c r="L393" s="63"/>
      <c r="M393" s="63"/>
      <c r="N393" s="63"/>
      <c r="O393" s="63"/>
      <c r="P393" s="63"/>
      <c r="Q393" s="63"/>
    </row>
    <row r="394" spans="1:19" ht="15.75" thickTop="1">
      <c r="B394" s="67"/>
      <c r="C394" s="67"/>
      <c r="D394" s="67"/>
      <c r="E394" s="114"/>
      <c r="F394" s="67"/>
      <c r="K394" s="65"/>
    </row>
    <row r="395" spans="1:19" ht="15.75" thickBot="1">
      <c r="B395" s="63"/>
      <c r="C395" s="63"/>
      <c r="D395" s="63"/>
      <c r="E395" s="113"/>
      <c r="F395" s="113"/>
      <c r="G395" s="113"/>
      <c r="H395" s="113"/>
      <c r="I395" s="113"/>
      <c r="J395" s="113"/>
      <c r="K395"/>
      <c r="L395"/>
      <c r="M395"/>
    </row>
    <row r="396" spans="1:19" s="228" customFormat="1" ht="36" customHeight="1" thickBot="1">
      <c r="B396" s="1214" t="s">
        <v>232</v>
      </c>
      <c r="C396" s="1215"/>
      <c r="D396" s="1215"/>
      <c r="E396" s="1215"/>
      <c r="F396" s="1215"/>
      <c r="G396" s="1215"/>
      <c r="H396" s="1215"/>
      <c r="I396" s="1215"/>
      <c r="J396" s="1215"/>
      <c r="K396" s="1215"/>
      <c r="L396" s="1216"/>
      <c r="M396" s="229"/>
    </row>
    <row r="397" spans="1:19" ht="15.75" thickBot="1">
      <c r="B397" s="71"/>
      <c r="C397" s="71"/>
      <c r="D397" s="71"/>
      <c r="E397" s="150"/>
      <c r="F397" s="150"/>
      <c r="G397" s="150"/>
      <c r="H397" s="150"/>
      <c r="I397" s="150"/>
      <c r="J397" s="150"/>
      <c r="K397"/>
      <c r="L397"/>
      <c r="M397"/>
      <c r="N397" s="63"/>
      <c r="S397" s="67"/>
    </row>
    <row r="398" spans="1:19" ht="30.75" customHeight="1" thickTop="1" thickBot="1">
      <c r="A398" s="64"/>
      <c r="B398" s="179" t="s">
        <v>233</v>
      </c>
      <c r="C398" s="180" t="s">
        <v>13</v>
      </c>
      <c r="D398" s="181" t="s">
        <v>234</v>
      </c>
      <c r="E398" s="181" t="s">
        <v>235</v>
      </c>
      <c r="F398" s="182" t="s">
        <v>236</v>
      </c>
      <c r="G398" s="183" t="s">
        <v>237</v>
      </c>
      <c r="H398" s="184" t="s">
        <v>238</v>
      </c>
      <c r="I398" s="185" t="s">
        <v>239</v>
      </c>
      <c r="J398" s="186" t="s">
        <v>240</v>
      </c>
      <c r="K398" s="187" t="s">
        <v>241</v>
      </c>
      <c r="L398" s="188" t="s">
        <v>101</v>
      </c>
      <c r="M398" s="188" t="s">
        <v>101</v>
      </c>
      <c r="N398" s="189" t="s">
        <v>242</v>
      </c>
      <c r="O398" s="68"/>
    </row>
    <row r="399" spans="1:19" ht="33" customHeight="1" thickBot="1">
      <c r="A399" s="64"/>
      <c r="B399" s="190" t="s">
        <v>244</v>
      </c>
      <c r="C399" s="154">
        <v>20540</v>
      </c>
      <c r="D399" s="155">
        <v>52630</v>
      </c>
      <c r="E399" s="156">
        <v>52630</v>
      </c>
      <c r="F399" s="157">
        <v>23500</v>
      </c>
      <c r="G399" s="158">
        <v>43597</v>
      </c>
      <c r="H399" s="159">
        <v>0.19444444444444445</v>
      </c>
      <c r="I399" s="160">
        <v>1</v>
      </c>
      <c r="J399" s="161">
        <v>0.52</v>
      </c>
      <c r="K399" s="162">
        <v>10</v>
      </c>
      <c r="L399" s="163" t="s">
        <v>245</v>
      </c>
      <c r="M399" s="163" t="s">
        <v>245</v>
      </c>
      <c r="N399" s="191">
        <v>12545405</v>
      </c>
      <c r="O399" s="68"/>
    </row>
    <row r="400" spans="1:19" ht="33" customHeight="1" thickBot="1">
      <c r="A400" s="64"/>
      <c r="B400" s="192">
        <v>20540</v>
      </c>
      <c r="C400" s="154">
        <v>-52369</v>
      </c>
      <c r="D400" s="155">
        <v>-450260</v>
      </c>
      <c r="E400" s="156">
        <v>-450260</v>
      </c>
      <c r="F400" s="157">
        <v>-45202</v>
      </c>
      <c r="G400" s="158">
        <v>38205</v>
      </c>
      <c r="H400" s="159">
        <v>520</v>
      </c>
      <c r="I400" s="160">
        <v>0.52</v>
      </c>
      <c r="J400" s="161">
        <v>2.5</v>
      </c>
      <c r="K400" s="165">
        <v>11</v>
      </c>
      <c r="L400" s="166">
        <v>250</v>
      </c>
      <c r="M400" s="163" t="s">
        <v>246</v>
      </c>
      <c r="N400" s="193">
        <v>2564855</v>
      </c>
      <c r="O400" s="68"/>
      <c r="P400"/>
    </row>
    <row r="401" spans="1:17" ht="33" customHeight="1" thickBot="1">
      <c r="A401" s="64"/>
      <c r="B401" s="192">
        <v>-52369</v>
      </c>
      <c r="C401" s="154">
        <v>150000</v>
      </c>
      <c r="D401" s="155">
        <v>5800000</v>
      </c>
      <c r="E401" s="156">
        <v>5800000</v>
      </c>
      <c r="F401" s="157">
        <v>78000</v>
      </c>
      <c r="G401" s="158">
        <v>45525</v>
      </c>
      <c r="H401" s="159">
        <v>8.3101851851851857E-2</v>
      </c>
      <c r="I401" s="160">
        <v>0.23</v>
      </c>
      <c r="J401" s="161">
        <v>12</v>
      </c>
      <c r="K401" s="165">
        <v>20</v>
      </c>
      <c r="L401" s="166">
        <v>52</v>
      </c>
      <c r="M401" s="163" t="s">
        <v>247</v>
      </c>
      <c r="N401" s="193">
        <v>5458454</v>
      </c>
      <c r="O401" s="169"/>
      <c r="P401" s="2"/>
      <c r="Q401" s="68"/>
    </row>
    <row r="402" spans="1:17" ht="33" customHeight="1" thickBot="1">
      <c r="A402" s="64"/>
      <c r="B402" s="194">
        <v>52630</v>
      </c>
      <c r="C402" s="154">
        <v>-560</v>
      </c>
      <c r="D402" s="155">
        <v>-7900000</v>
      </c>
      <c r="E402" s="156">
        <v>-7900000</v>
      </c>
      <c r="F402" s="157">
        <v>-1500000</v>
      </c>
      <c r="G402" s="158">
        <v>45610</v>
      </c>
      <c r="H402" s="159">
        <v>0.22222222222222221</v>
      </c>
      <c r="I402" s="160">
        <v>0.96</v>
      </c>
      <c r="J402" s="161">
        <v>25.55</v>
      </c>
      <c r="K402" s="165">
        <v>5020</v>
      </c>
      <c r="L402" s="166" t="s">
        <v>16</v>
      </c>
      <c r="M402" s="163" t="s">
        <v>248</v>
      </c>
      <c r="N402" s="193">
        <v>158521</v>
      </c>
      <c r="O402" s="65"/>
      <c r="P402" s="2"/>
      <c r="Q402" s="68"/>
    </row>
    <row r="403" spans="1:17" ht="33" customHeight="1" thickBot="1">
      <c r="A403" s="64"/>
      <c r="B403" s="194">
        <v>-450260</v>
      </c>
      <c r="C403" s="154">
        <v>1256000</v>
      </c>
      <c r="D403" s="155">
        <v>-85850</v>
      </c>
      <c r="E403" s="156">
        <v>-85850</v>
      </c>
      <c r="F403" s="157">
        <v>8500040</v>
      </c>
      <c r="G403" s="158">
        <v>33171</v>
      </c>
      <c r="H403" s="159">
        <v>0.52844907407407404</v>
      </c>
      <c r="I403" s="160">
        <v>0.72</v>
      </c>
      <c r="J403" s="161">
        <v>66.2</v>
      </c>
      <c r="K403" s="165">
        <v>824250</v>
      </c>
      <c r="L403" s="166" t="s">
        <v>19</v>
      </c>
      <c r="M403" s="163" t="s">
        <v>19</v>
      </c>
      <c r="N403" s="193">
        <v>888546</v>
      </c>
      <c r="O403" s="68"/>
      <c r="P403" s="67"/>
    </row>
    <row r="404" spans="1:17" ht="33" customHeight="1" thickBot="1">
      <c r="A404" s="64"/>
      <c r="B404" s="195">
        <v>52630</v>
      </c>
      <c r="C404" s="154">
        <v>3500000</v>
      </c>
      <c r="D404" s="155">
        <v>150000</v>
      </c>
      <c r="E404" s="156">
        <v>150000</v>
      </c>
      <c r="F404" s="157">
        <v>-48000</v>
      </c>
      <c r="G404" s="158">
        <v>43145</v>
      </c>
      <c r="H404" s="159">
        <v>0.39959490740740744</v>
      </c>
      <c r="I404" s="160">
        <v>5.45</v>
      </c>
      <c r="J404" s="161">
        <v>2.9</v>
      </c>
      <c r="K404" s="165">
        <v>100000</v>
      </c>
      <c r="L404" s="166">
        <v>1500</v>
      </c>
      <c r="M404" s="163" t="s">
        <v>249</v>
      </c>
      <c r="N404" s="193">
        <v>124578</v>
      </c>
      <c r="O404" s="68"/>
      <c r="Q404" s="151"/>
    </row>
    <row r="405" spans="1:17" ht="33" customHeight="1" thickBot="1">
      <c r="A405" s="64"/>
      <c r="B405" s="195">
        <v>-450260</v>
      </c>
      <c r="C405" s="154">
        <v>-90000</v>
      </c>
      <c r="D405" s="155">
        <v>-560</v>
      </c>
      <c r="E405" s="156">
        <v>-560</v>
      </c>
      <c r="F405" s="157">
        <v>-520</v>
      </c>
      <c r="G405" s="158">
        <v>45579</v>
      </c>
      <c r="H405" s="159">
        <v>0.32667824074074076</v>
      </c>
      <c r="I405" s="160">
        <v>0.89</v>
      </c>
      <c r="J405" s="161">
        <v>0.12</v>
      </c>
      <c r="K405" s="165">
        <v>1000000</v>
      </c>
      <c r="L405" s="166">
        <v>10</v>
      </c>
      <c r="M405" s="163" t="s">
        <v>250</v>
      </c>
      <c r="N405" s="193">
        <v>22222</v>
      </c>
      <c r="O405" s="68"/>
    </row>
    <row r="406" spans="1:17" ht="33" customHeight="1" thickBot="1">
      <c r="A406" s="64"/>
      <c r="B406" s="196">
        <v>23500</v>
      </c>
      <c r="C406" s="154">
        <v>5800000</v>
      </c>
      <c r="D406" s="155">
        <v>1256000</v>
      </c>
      <c r="E406" s="156">
        <v>1256000</v>
      </c>
      <c r="F406" s="157">
        <v>-524152</v>
      </c>
      <c r="G406" s="158">
        <v>9</v>
      </c>
      <c r="H406" s="159">
        <v>0.13912037037037037</v>
      </c>
      <c r="I406" s="160">
        <v>0.02</v>
      </c>
      <c r="J406" s="161">
        <v>0.9</v>
      </c>
      <c r="K406" s="165">
        <v>254000</v>
      </c>
      <c r="L406" s="166">
        <v>55</v>
      </c>
      <c r="M406" s="163" t="s">
        <v>251</v>
      </c>
      <c r="N406" s="193">
        <v>65482138</v>
      </c>
      <c r="O406" s="153"/>
      <c r="P406" s="152"/>
      <c r="Q406" s="152"/>
    </row>
    <row r="407" spans="1:17" ht="33" customHeight="1" thickBot="1">
      <c r="A407" s="64"/>
      <c r="B407" s="196">
        <v>-45202</v>
      </c>
      <c r="C407" s="154">
        <v>-7900000</v>
      </c>
      <c r="D407" s="155">
        <v>-85850</v>
      </c>
      <c r="E407" s="156">
        <v>-85850</v>
      </c>
      <c r="F407" s="157">
        <v>542140</v>
      </c>
      <c r="G407" s="158">
        <v>44468</v>
      </c>
      <c r="H407" s="159">
        <v>0.33469907407407407</v>
      </c>
      <c r="I407" s="160">
        <v>0.44</v>
      </c>
      <c r="J407" s="161">
        <v>0.63</v>
      </c>
      <c r="K407" s="165">
        <v>40000</v>
      </c>
      <c r="L407" s="166">
        <v>0.4</v>
      </c>
      <c r="M407" s="163" t="s">
        <v>252</v>
      </c>
      <c r="N407" s="193">
        <v>248655</v>
      </c>
      <c r="O407" s="68"/>
      <c r="P407" s="152"/>
      <c r="Q407" s="87"/>
    </row>
    <row r="408" spans="1:17" ht="33" customHeight="1" thickBot="1">
      <c r="A408" s="64"/>
      <c r="B408" s="197">
        <v>43597</v>
      </c>
      <c r="C408" s="154">
        <v>-85850</v>
      </c>
      <c r="D408" s="155">
        <v>690000</v>
      </c>
      <c r="E408" s="156">
        <v>690000</v>
      </c>
      <c r="F408" s="157">
        <v>846244446</v>
      </c>
      <c r="G408" s="158">
        <v>45578</v>
      </c>
      <c r="H408" s="159">
        <v>0.42546296296296293</v>
      </c>
      <c r="I408" s="160">
        <v>1.02</v>
      </c>
      <c r="J408" s="161">
        <v>0.88</v>
      </c>
      <c r="K408" s="165">
        <v>9000</v>
      </c>
      <c r="L408" s="166" t="s">
        <v>253</v>
      </c>
      <c r="M408" s="163" t="s">
        <v>253</v>
      </c>
      <c r="N408" s="193">
        <v>554848515</v>
      </c>
      <c r="O408" s="68"/>
      <c r="P408" s="87"/>
      <c r="Q408" s="87"/>
    </row>
    <row r="409" spans="1:17" ht="33" customHeight="1" thickBot="1">
      <c r="A409" s="64"/>
      <c r="B409" s="223">
        <v>38205</v>
      </c>
      <c r="C409" s="207">
        <v>690000</v>
      </c>
      <c r="D409" s="208">
        <v>85025020</v>
      </c>
      <c r="E409" s="209">
        <v>85025020</v>
      </c>
      <c r="F409" s="210">
        <v>-8464681</v>
      </c>
      <c r="G409" s="211">
        <v>37161</v>
      </c>
      <c r="H409" s="212">
        <v>0.11944444444444445</v>
      </c>
      <c r="I409" s="213">
        <v>5</v>
      </c>
      <c r="J409" s="214">
        <v>52.55</v>
      </c>
      <c r="K409" s="215">
        <v>10</v>
      </c>
      <c r="L409" s="216" t="s">
        <v>254</v>
      </c>
      <c r="M409" s="217" t="s">
        <v>254</v>
      </c>
      <c r="N409" s="218">
        <v>99999999</v>
      </c>
      <c r="O409" s="68"/>
      <c r="P409" s="87"/>
      <c r="Q409" s="87"/>
    </row>
    <row r="410" spans="1:17" ht="33" customHeight="1" thickTop="1" thickBot="1">
      <c r="A410" s="64"/>
      <c r="B410" s="159">
        <v>0.19444444444444445</v>
      </c>
      <c r="C410" s="200"/>
      <c r="D410" s="3"/>
      <c r="E410" s="201"/>
      <c r="F410" s="202"/>
      <c r="G410" s="203"/>
      <c r="H410" s="204"/>
      <c r="I410" s="205"/>
      <c r="J410" s="206"/>
      <c r="K410" s="206"/>
      <c r="L410" s="206"/>
      <c r="M410" s="206"/>
      <c r="N410" s="219"/>
      <c r="O410" s="177"/>
      <c r="P410" s="87"/>
    </row>
    <row r="411" spans="1:17" ht="33" customHeight="1" thickBot="1">
      <c r="A411" s="64"/>
      <c r="B411" s="159">
        <v>520</v>
      </c>
      <c r="C411" s="200"/>
      <c r="D411" s="3"/>
      <c r="E411" s="201"/>
      <c r="F411" s="202"/>
      <c r="G411" s="203"/>
      <c r="H411" s="204"/>
      <c r="I411" s="205" t="s">
        <v>662</v>
      </c>
      <c r="J411" s="206"/>
      <c r="K411" s="206"/>
      <c r="L411" s="206"/>
      <c r="M411" s="206"/>
      <c r="N411" s="219"/>
      <c r="O411" s="68"/>
    </row>
    <row r="412" spans="1:17" ht="33" customHeight="1" thickBot="1">
      <c r="A412" s="64"/>
      <c r="B412" s="160">
        <v>1</v>
      </c>
      <c r="C412" s="200"/>
      <c r="D412" s="3"/>
      <c r="E412" s="201"/>
      <c r="F412" s="202"/>
      <c r="G412" s="203"/>
      <c r="H412" s="204"/>
      <c r="I412" s="205"/>
      <c r="J412" s="206"/>
      <c r="K412" s="206"/>
      <c r="L412" s="206"/>
      <c r="M412" s="206"/>
      <c r="N412" s="219"/>
      <c r="O412" s="68"/>
    </row>
    <row r="413" spans="1:17" ht="33" customHeight="1" thickBot="1">
      <c r="A413" s="64"/>
      <c r="B413" s="160">
        <v>0.52</v>
      </c>
      <c r="C413" s="200"/>
      <c r="D413" s="3"/>
      <c r="E413" s="201"/>
      <c r="F413" s="202"/>
      <c r="G413" s="203"/>
      <c r="H413" s="204"/>
      <c r="I413" s="205"/>
      <c r="J413" s="206"/>
      <c r="K413" s="206"/>
      <c r="L413" s="206"/>
      <c r="M413" s="206"/>
      <c r="N413" s="219"/>
      <c r="O413" s="68"/>
    </row>
    <row r="414" spans="1:17" ht="33" customHeight="1" thickBot="1">
      <c r="A414" s="64"/>
      <c r="B414" s="161">
        <v>0.52</v>
      </c>
      <c r="C414" s="200"/>
      <c r="D414" s="3"/>
      <c r="E414" s="201"/>
      <c r="F414" s="202"/>
      <c r="G414" s="203"/>
      <c r="H414" s="204"/>
      <c r="I414" s="205"/>
      <c r="J414" s="206"/>
      <c r="K414" s="206"/>
      <c r="L414" s="206"/>
      <c r="M414" s="206"/>
      <c r="N414" s="219"/>
      <c r="O414" s="68"/>
    </row>
    <row r="415" spans="1:17" ht="33" customHeight="1" thickBot="1">
      <c r="A415" s="64"/>
      <c r="B415" s="161">
        <v>2.5</v>
      </c>
      <c r="C415" s="200"/>
      <c r="D415" s="3"/>
      <c r="E415" s="201"/>
      <c r="F415" s="202"/>
      <c r="G415" s="203"/>
      <c r="H415" s="204"/>
      <c r="I415" s="205"/>
      <c r="J415" s="206"/>
      <c r="K415" s="206"/>
      <c r="L415" s="206"/>
      <c r="M415" s="206"/>
      <c r="N415" s="219"/>
      <c r="O415" s="68"/>
    </row>
    <row r="416" spans="1:17" ht="33" customHeight="1" thickBot="1">
      <c r="A416" s="64"/>
      <c r="B416" s="161">
        <v>12</v>
      </c>
      <c r="C416" s="200"/>
      <c r="D416" s="3"/>
      <c r="E416" s="201"/>
      <c r="F416" s="202"/>
      <c r="G416" s="203"/>
      <c r="H416" s="204"/>
      <c r="I416" s="205"/>
      <c r="J416" s="206"/>
      <c r="K416" s="206"/>
      <c r="L416" s="206"/>
      <c r="M416" s="206"/>
      <c r="N416" s="219"/>
      <c r="O416" s="68"/>
    </row>
    <row r="417" spans="1:15" ht="33" customHeight="1" thickBot="1">
      <c r="A417" s="64"/>
      <c r="B417" s="165">
        <v>11</v>
      </c>
      <c r="C417" s="200"/>
      <c r="D417" s="3"/>
      <c r="E417" s="201"/>
      <c r="F417" s="202"/>
      <c r="G417" s="203"/>
      <c r="H417" s="204"/>
      <c r="I417" s="205"/>
      <c r="J417" s="206"/>
      <c r="K417" s="206"/>
      <c r="L417" s="206"/>
      <c r="M417" s="206"/>
      <c r="N417" s="219"/>
      <c r="O417" s="68"/>
    </row>
    <row r="418" spans="1:15" ht="33" customHeight="1" thickBot="1">
      <c r="A418" s="64"/>
      <c r="B418" s="165">
        <v>20</v>
      </c>
      <c r="C418" s="200"/>
      <c r="D418" s="3"/>
      <c r="E418" s="201"/>
      <c r="F418" s="202"/>
      <c r="G418" s="203"/>
      <c r="H418" s="204"/>
      <c r="I418" s="205"/>
      <c r="J418" s="206"/>
      <c r="K418" s="206"/>
      <c r="L418" s="206"/>
      <c r="M418" s="206"/>
      <c r="N418" s="219"/>
      <c r="O418" s="68"/>
    </row>
    <row r="419" spans="1:15" ht="33" customHeight="1" thickBot="1">
      <c r="A419" s="64"/>
      <c r="B419" s="163" t="s">
        <v>245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206"/>
      <c r="N419" s="219"/>
      <c r="O419" s="68"/>
    </row>
    <row r="420" spans="1:15" ht="33" customHeight="1" thickBot="1">
      <c r="A420" s="64"/>
      <c r="B420" s="168" t="s">
        <v>246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206"/>
      <c r="N420" s="219"/>
      <c r="O420" s="68"/>
    </row>
    <row r="421" spans="1:15" ht="33" customHeight="1" thickBot="1">
      <c r="A421" s="64"/>
      <c r="B421" s="163" t="s">
        <v>245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206"/>
      <c r="N421" s="219"/>
      <c r="O421" s="68"/>
    </row>
    <row r="422" spans="1:15" ht="33" customHeight="1" thickBot="1">
      <c r="A422" s="64"/>
      <c r="B422" s="166">
        <v>250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206"/>
      <c r="N422" s="219"/>
      <c r="O422" s="68"/>
    </row>
    <row r="423" spans="1:15" ht="33" customHeight="1" thickBot="1">
      <c r="A423" s="64"/>
      <c r="B423" s="164">
        <v>12545405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06"/>
      <c r="N423" s="219"/>
      <c r="O423" s="68"/>
    </row>
    <row r="424" spans="1:15" ht="33" customHeight="1" thickBot="1">
      <c r="A424" s="64"/>
      <c r="B424" s="164">
        <v>12545405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206"/>
      <c r="N424" s="219"/>
      <c r="O424" s="68"/>
    </row>
    <row r="425" spans="1:15" ht="33" customHeight="1" thickBot="1">
      <c r="A425" s="64"/>
      <c r="B425" s="167">
        <v>99999999</v>
      </c>
      <c r="C425" s="220"/>
      <c r="D425" s="220"/>
      <c r="E425" s="220"/>
      <c r="F425" s="220"/>
      <c r="G425" s="220"/>
      <c r="H425" s="220"/>
      <c r="I425" s="220"/>
      <c r="J425" s="220"/>
      <c r="K425" s="220"/>
      <c r="L425" s="220"/>
      <c r="M425" s="221"/>
      <c r="N425" s="222"/>
      <c r="O425" s="68"/>
    </row>
    <row r="426" spans="1:15" ht="27.75" customHeight="1">
      <c r="A426" s="64"/>
      <c r="B426" s="67"/>
      <c r="C426" s="67"/>
      <c r="D426" s="67"/>
      <c r="E426" s="67"/>
      <c r="F426" s="67"/>
      <c r="G426" s="67"/>
      <c r="H426" s="178"/>
      <c r="I426" s="114"/>
      <c r="J426" s="114"/>
      <c r="K426" s="114"/>
      <c r="L426" s="114"/>
      <c r="M426" s="67"/>
      <c r="N426" s="67"/>
    </row>
    <row r="427" spans="1:15" ht="30.75" customHeight="1">
      <c r="A427" s="64"/>
      <c r="B427" s="1217" t="s">
        <v>255</v>
      </c>
      <c r="C427" s="1218"/>
      <c r="D427" s="1218"/>
      <c r="E427" s="1219"/>
      <c r="H427" s="112"/>
      <c r="I427" s="2"/>
      <c r="J427" s="2"/>
      <c r="K427" s="2"/>
      <c r="L427" s="2"/>
    </row>
    <row r="428" spans="1:15" ht="20.25" customHeight="1" thickBot="1">
      <c r="A428" s="64"/>
      <c r="H428" s="112"/>
      <c r="I428" s="2"/>
      <c r="J428" s="2"/>
      <c r="K428" s="2"/>
      <c r="L428" s="2"/>
    </row>
    <row r="429" spans="1:15" ht="31.5" customHeight="1" thickBot="1">
      <c r="A429" s="64"/>
      <c r="B429" s="1220" t="s">
        <v>256</v>
      </c>
      <c r="C429" s="1221"/>
      <c r="D429" s="175" t="s">
        <v>257</v>
      </c>
      <c r="E429" s="174" t="s">
        <v>255</v>
      </c>
      <c r="H429" s="112"/>
      <c r="I429" s="2"/>
      <c r="J429" s="2"/>
      <c r="K429" s="2"/>
      <c r="L429" s="2"/>
    </row>
    <row r="430" spans="1:15" ht="31.5" customHeight="1" thickBot="1">
      <c r="A430" s="64"/>
      <c r="B430" s="172" t="s">
        <v>248</v>
      </c>
      <c r="C430" s="173" t="s">
        <v>248</v>
      </c>
      <c r="D430" s="163" t="b">
        <f>B430=C430</f>
        <v>1</v>
      </c>
      <c r="E430" s="163" t="b">
        <f>EXACT(B430,C430)</f>
        <v>1</v>
      </c>
      <c r="H430" s="112"/>
      <c r="I430" s="2"/>
      <c r="J430" s="2"/>
      <c r="K430" s="2"/>
      <c r="L430" s="2"/>
    </row>
    <row r="431" spans="1:15" ht="31.5" customHeight="1" thickBot="1">
      <c r="A431" s="64"/>
      <c r="B431" s="172" t="s">
        <v>258</v>
      </c>
      <c r="C431" s="173" t="s">
        <v>259</v>
      </c>
      <c r="D431" s="163" t="b">
        <f t="shared" ref="D431:D435" si="29">B431=C431</f>
        <v>0</v>
      </c>
      <c r="E431" s="163" t="b">
        <f t="shared" ref="E431:E435" si="30">EXACT(B431,C431)</f>
        <v>0</v>
      </c>
      <c r="H431" s="112"/>
      <c r="I431" s="2"/>
      <c r="J431" s="2"/>
      <c r="K431" s="2"/>
      <c r="L431" s="2"/>
    </row>
    <row r="432" spans="1:15" ht="31.5" customHeight="1" thickBot="1">
      <c r="A432" s="64"/>
      <c r="B432" s="172" t="s">
        <v>260</v>
      </c>
      <c r="C432" s="173" t="s">
        <v>261</v>
      </c>
      <c r="D432" s="163" t="b">
        <f t="shared" si="29"/>
        <v>1</v>
      </c>
      <c r="E432" s="163" t="b">
        <f t="shared" si="30"/>
        <v>0</v>
      </c>
      <c r="H432" s="112"/>
      <c r="I432" s="2"/>
      <c r="J432" s="2"/>
      <c r="K432" s="2"/>
      <c r="L432" s="2"/>
    </row>
    <row r="433" spans="1:13" ht="31.5" customHeight="1" thickBot="1">
      <c r="A433" s="64"/>
      <c r="B433" s="172" t="s">
        <v>262</v>
      </c>
      <c r="C433" s="173" t="s">
        <v>262</v>
      </c>
      <c r="D433" s="163" t="b">
        <f t="shared" si="29"/>
        <v>1</v>
      </c>
      <c r="E433" s="163" t="b">
        <f t="shared" si="30"/>
        <v>1</v>
      </c>
      <c r="H433" s="112"/>
      <c r="I433" s="2"/>
      <c r="J433" s="2"/>
      <c r="K433" s="2"/>
      <c r="L433" s="2"/>
    </row>
    <row r="434" spans="1:13" ht="31.5" customHeight="1" thickBot="1">
      <c r="A434" s="64"/>
      <c r="B434" s="172" t="s">
        <v>263</v>
      </c>
      <c r="C434" s="173" t="s">
        <v>18</v>
      </c>
      <c r="D434" s="163" t="b">
        <f t="shared" si="29"/>
        <v>0</v>
      </c>
      <c r="E434" s="163" t="b">
        <f t="shared" si="30"/>
        <v>0</v>
      </c>
      <c r="H434" s="2"/>
      <c r="I434" s="2"/>
      <c r="J434" s="2"/>
      <c r="K434" s="2"/>
      <c r="L434" s="2"/>
    </row>
    <row r="435" spans="1:13" ht="32.25" customHeight="1" thickBot="1">
      <c r="A435" s="64"/>
      <c r="B435" s="172" t="s">
        <v>264</v>
      </c>
      <c r="C435" s="173" t="s">
        <v>265</v>
      </c>
      <c r="D435" s="163" t="b">
        <f t="shared" si="29"/>
        <v>0</v>
      </c>
      <c r="E435" s="163" t="b">
        <f t="shared" si="30"/>
        <v>0</v>
      </c>
      <c r="F435" s="2"/>
      <c r="G435" s="2"/>
      <c r="H435" s="2"/>
      <c r="I435" s="2"/>
      <c r="J435" s="2"/>
      <c r="K435" s="2"/>
      <c r="L435" s="2"/>
    </row>
    <row r="436" spans="1:13" ht="20.25" customHeight="1" thickBot="1">
      <c r="A436" s="64"/>
      <c r="B436" s="176"/>
      <c r="C436" s="113"/>
      <c r="D436" s="2"/>
      <c r="E436" s="2"/>
      <c r="F436" s="2"/>
      <c r="G436" s="2"/>
      <c r="H436" s="2"/>
      <c r="I436" s="2"/>
      <c r="J436" s="2"/>
      <c r="K436" s="2"/>
      <c r="L436" s="2"/>
    </row>
    <row r="437" spans="1:13" ht="26.25" customHeight="1" thickBot="1">
      <c r="A437" s="64"/>
      <c r="B437" s="1214" t="s">
        <v>266</v>
      </c>
      <c r="C437" s="1216"/>
      <c r="D437"/>
      <c r="E437"/>
      <c r="F437" s="113"/>
      <c r="G437" s="113"/>
      <c r="H437" s="2"/>
      <c r="I437" s="2"/>
      <c r="J437" s="2"/>
      <c r="K437" s="2"/>
      <c r="L437" s="2"/>
    </row>
    <row r="438" spans="1:13" ht="20.25" customHeight="1" thickBot="1">
      <c r="A438" s="64"/>
      <c r="B438" s="67"/>
      <c r="C438" s="67"/>
      <c r="D438" s="2"/>
      <c r="E438" s="2"/>
      <c r="F438" s="2"/>
      <c r="G438" s="2"/>
      <c r="H438" s="2"/>
      <c r="I438" s="2"/>
      <c r="J438" s="2"/>
      <c r="K438" s="2"/>
      <c r="L438" s="2"/>
    </row>
    <row r="439" spans="1:13" ht="20.25" customHeight="1" thickBot="1">
      <c r="A439" s="64"/>
      <c r="B439" s="958" t="s">
        <v>256</v>
      </c>
      <c r="C439" s="175" t="s">
        <v>267</v>
      </c>
      <c r="D439" s="2"/>
      <c r="E439" s="2"/>
      <c r="F439" s="2"/>
      <c r="G439" s="2"/>
      <c r="H439" s="2"/>
      <c r="I439" s="2"/>
      <c r="J439" s="2"/>
      <c r="K439" s="2"/>
      <c r="L439" s="2"/>
    </row>
    <row r="440" spans="1:13" ht="20.25" customHeight="1" thickBot="1">
      <c r="A440" s="64"/>
      <c r="B440" s="172" t="s">
        <v>248</v>
      </c>
      <c r="C440" s="166">
        <f>FIND("a",B440:B445)</f>
        <v>2</v>
      </c>
      <c r="D440" s="2"/>
      <c r="E440" s="2"/>
      <c r="F440" s="2"/>
      <c r="G440" s="2"/>
      <c r="H440" s="2"/>
      <c r="I440" s="2"/>
      <c r="J440" s="2"/>
      <c r="K440" s="2"/>
      <c r="L440" s="2"/>
    </row>
    <row r="441" spans="1:13" ht="20.25" customHeight="1" thickBot="1">
      <c r="A441" s="64"/>
      <c r="B441" s="172" t="s">
        <v>268</v>
      </c>
      <c r="C441" s="166">
        <f>FIND("a",B441:B445)</f>
        <v>5</v>
      </c>
      <c r="D441" s="166" t="s">
        <v>269</v>
      </c>
      <c r="E441" s="2"/>
      <c r="F441" s="2"/>
      <c r="G441" s="2"/>
      <c r="H441" s="2"/>
      <c r="I441" s="2"/>
      <c r="J441" s="2"/>
      <c r="K441" s="2"/>
      <c r="L441" s="2"/>
    </row>
    <row r="442" spans="1:13" ht="20.25" customHeight="1" thickBot="1">
      <c r="A442" s="64"/>
      <c r="B442" s="172" t="s">
        <v>260</v>
      </c>
      <c r="C442" s="166">
        <f>FIND("a",B442:B446)</f>
        <v>2</v>
      </c>
      <c r="D442" s="2"/>
      <c r="E442" s="2"/>
      <c r="F442" s="2"/>
      <c r="G442" s="2"/>
      <c r="H442" s="2"/>
      <c r="I442" s="2"/>
      <c r="J442" s="2"/>
      <c r="K442" s="2"/>
      <c r="L442" s="2"/>
    </row>
    <row r="443" spans="1:13" ht="20.25" customHeight="1" thickBot="1">
      <c r="A443" s="64"/>
      <c r="B443" s="172" t="s">
        <v>262</v>
      </c>
      <c r="C443" s="166">
        <f>FIND("a",B443:B505)</f>
        <v>5</v>
      </c>
      <c r="D443" s="2"/>
      <c r="E443" s="2"/>
      <c r="F443" s="2"/>
      <c r="G443" s="2"/>
      <c r="H443" s="2"/>
      <c r="I443" s="2"/>
      <c r="J443" s="2"/>
      <c r="K443" s="2"/>
      <c r="L443" s="2"/>
    </row>
    <row r="444" spans="1:13" ht="20.25" customHeight="1" thickBot="1">
      <c r="A444" s="64"/>
      <c r="B444" s="172" t="s">
        <v>263</v>
      </c>
      <c r="C444" s="166">
        <f>FIND("a",B444:B506)</f>
        <v>9</v>
      </c>
      <c r="D444" s="2"/>
      <c r="E444" s="2"/>
      <c r="F444" s="2"/>
      <c r="G444" s="2"/>
    </row>
    <row r="445" spans="1:13" ht="20.25" customHeight="1" thickBot="1">
      <c r="A445" s="64"/>
      <c r="B445" s="172" t="s">
        <v>264</v>
      </c>
      <c r="C445" s="166">
        <f>FIND("a",B445:B507)</f>
        <v>4</v>
      </c>
      <c r="D445"/>
      <c r="E445"/>
      <c r="F445"/>
      <c r="G445"/>
      <c r="H445" s="67"/>
      <c r="I445" s="67"/>
      <c r="J445" s="67"/>
      <c r="K445" s="67"/>
      <c r="L445" s="67"/>
      <c r="M445" s="67"/>
    </row>
    <row r="446" spans="1:13" ht="20.25" customHeight="1" thickBot="1">
      <c r="B446" s="71"/>
      <c r="C446" s="71"/>
      <c r="D446" s="63"/>
    </row>
    <row r="447" spans="1:13" ht="30" thickBot="1">
      <c r="B447" s="1214" t="s">
        <v>270</v>
      </c>
      <c r="C447" s="1215"/>
      <c r="D447" s="1216"/>
      <c r="E447" s="68"/>
    </row>
    <row r="448" spans="1:13" ht="15.75" thickBot="1">
      <c r="B448" s="67"/>
      <c r="C448" s="67"/>
      <c r="D448" s="67"/>
    </row>
    <row r="449" spans="2:5" ht="24" thickBot="1">
      <c r="B449" s="226" t="s">
        <v>75</v>
      </c>
      <c r="C449" s="175" t="s">
        <v>271</v>
      </c>
      <c r="D449" s="288" t="s">
        <v>272</v>
      </c>
    </row>
    <row r="450" spans="2:5" ht="21.75" thickBot="1">
      <c r="B450" s="166">
        <v>225.67</v>
      </c>
      <c r="C450" s="166" t="str">
        <f>FIXED(B450,0,0)</f>
        <v>226</v>
      </c>
      <c r="D450" s="166" t="s">
        <v>273</v>
      </c>
    </row>
    <row r="451" spans="2:5" ht="21.75" thickBot="1">
      <c r="B451" s="166">
        <v>55.2</v>
      </c>
      <c r="C451" s="166" t="str">
        <f t="shared" ref="C451:C456" si="31">FIXED(B451,0,0)</f>
        <v>55</v>
      </c>
      <c r="D451" s="166" t="s">
        <v>274</v>
      </c>
      <c r="E451" s="68"/>
    </row>
    <row r="452" spans="2:5" ht="21.75" thickBot="1">
      <c r="B452" s="166">
        <v>61.49</v>
      </c>
      <c r="C452" s="166" t="str">
        <f t="shared" si="31"/>
        <v>61</v>
      </c>
    </row>
    <row r="453" spans="2:5" ht="21.75" thickBot="1">
      <c r="B453" s="166">
        <v>63.75</v>
      </c>
      <c r="C453" s="166" t="str">
        <f t="shared" si="31"/>
        <v>64</v>
      </c>
    </row>
    <row r="454" spans="2:5" ht="21.75" thickBot="1">
      <c r="B454" s="166">
        <v>88.88</v>
      </c>
      <c r="C454" s="166" t="str">
        <f t="shared" si="31"/>
        <v>89</v>
      </c>
    </row>
    <row r="455" spans="2:5" ht="21.75" thickBot="1">
      <c r="B455" s="166">
        <v>98.35</v>
      </c>
      <c r="C455" s="166" t="str">
        <f t="shared" si="31"/>
        <v>98</v>
      </c>
    </row>
    <row r="456" spans="2:5" ht="21.75" thickBot="1">
      <c r="B456" s="166">
        <v>100.01</v>
      </c>
      <c r="C456" s="166" t="str">
        <f t="shared" si="31"/>
        <v>100</v>
      </c>
    </row>
    <row r="457" spans="2:5" ht="15.75" thickBot="1"/>
    <row r="458" spans="2:5" ht="30" thickBot="1">
      <c r="B458" s="1214" t="s">
        <v>275</v>
      </c>
      <c r="C458" s="1216"/>
      <c r="D458"/>
    </row>
    <row r="459" spans="2:5" ht="15.75" thickBot="1"/>
    <row r="460" spans="2:5" ht="24" thickBot="1">
      <c r="B460" s="958" t="s">
        <v>256</v>
      </c>
      <c r="C460" s="175" t="s">
        <v>276</v>
      </c>
    </row>
    <row r="461" spans="2:5" ht="19.5" thickBot="1">
      <c r="B461" s="172" t="s">
        <v>248</v>
      </c>
      <c r="C461" s="289" t="b">
        <f>OR(B461="Ram",)</f>
        <v>0</v>
      </c>
    </row>
    <row r="462" spans="2:5" ht="19.5" thickBot="1">
      <c r="B462" s="172" t="s">
        <v>268</v>
      </c>
      <c r="C462" s="289" t="b">
        <f t="shared" ref="C462:C466" si="32">OR(B462="Ram",)</f>
        <v>0</v>
      </c>
    </row>
    <row r="463" spans="2:5" ht="19.5" thickBot="1">
      <c r="B463" s="172" t="s">
        <v>260</v>
      </c>
      <c r="C463" s="289" t="b">
        <f t="shared" si="32"/>
        <v>1</v>
      </c>
    </row>
    <row r="464" spans="2:5" ht="19.5" thickBot="1">
      <c r="B464" s="172" t="s">
        <v>262</v>
      </c>
      <c r="C464" s="289" t="b">
        <f t="shared" si="32"/>
        <v>0</v>
      </c>
    </row>
    <row r="465" spans="2:4" ht="19.5" thickBot="1">
      <c r="B465" s="172" t="s">
        <v>263</v>
      </c>
      <c r="C465" s="289" t="b">
        <f t="shared" si="32"/>
        <v>0</v>
      </c>
    </row>
    <row r="466" spans="2:4" ht="19.5" thickBot="1">
      <c r="B466" s="172" t="s">
        <v>261</v>
      </c>
      <c r="C466" s="289" t="b">
        <f t="shared" si="32"/>
        <v>1</v>
      </c>
    </row>
    <row r="467" spans="2:4" ht="15.75" thickBot="1">
      <c r="B467"/>
      <c r="C467"/>
    </row>
    <row r="468" spans="2:4" ht="30" thickBot="1">
      <c r="B468" s="1214" t="s">
        <v>277</v>
      </c>
      <c r="C468" s="1216"/>
    </row>
    <row r="469" spans="2:4" ht="19.5" thickBot="1">
      <c r="B469" s="172"/>
      <c r="C469" s="290"/>
      <c r="D469" s="68"/>
    </row>
    <row r="470" spans="2:4" ht="19.5" thickBot="1">
      <c r="B470" s="172" t="s">
        <v>278</v>
      </c>
      <c r="C470" s="289" t="str">
        <f>LEFT(B470,4)</f>
        <v>Tush</v>
      </c>
    </row>
    <row r="471" spans="2:4" ht="19.5" thickBot="1">
      <c r="B471" s="172" t="s">
        <v>279</v>
      </c>
      <c r="C471" s="289" t="str">
        <f t="shared" ref="C471:C476" si="33">LEFT(B471,4)</f>
        <v>Rahu</v>
      </c>
    </row>
    <row r="472" spans="2:4" ht="19.5" thickBot="1">
      <c r="B472" s="172" t="s">
        <v>280</v>
      </c>
      <c r="C472" s="289" t="str">
        <f t="shared" si="33"/>
        <v>Priy</v>
      </c>
    </row>
    <row r="473" spans="2:4" ht="19.5" thickBot="1">
      <c r="B473" s="172" t="s">
        <v>281</v>
      </c>
      <c r="C473" s="289" t="str">
        <f t="shared" si="33"/>
        <v>Shal</v>
      </c>
    </row>
    <row r="474" spans="2:4" ht="19.5" thickBot="1">
      <c r="B474" s="172" t="s">
        <v>282</v>
      </c>
      <c r="C474" s="289" t="str">
        <f t="shared" si="33"/>
        <v>Aayu</v>
      </c>
    </row>
    <row r="475" spans="2:4" ht="19.5" thickBot="1">
      <c r="B475" s="172" t="s">
        <v>283</v>
      </c>
      <c r="C475" s="289" t="str">
        <f t="shared" si="33"/>
        <v>Pree</v>
      </c>
    </row>
    <row r="476" spans="2:4" ht="19.5" thickBot="1">
      <c r="B476" s="172" t="s">
        <v>284</v>
      </c>
      <c r="C476" s="289" t="str">
        <f t="shared" si="33"/>
        <v>Yash</v>
      </c>
    </row>
    <row r="477" spans="2:4" ht="15.75" thickBot="1"/>
    <row r="478" spans="2:4" ht="30" thickBot="1">
      <c r="B478" s="1214" t="s">
        <v>277</v>
      </c>
      <c r="C478" s="1216"/>
    </row>
    <row r="479" spans="2:4" ht="19.5" thickBot="1">
      <c r="B479" s="172"/>
      <c r="C479" s="290"/>
    </row>
    <row r="480" spans="2:4" ht="19.5" thickBot="1">
      <c r="B480" s="172" t="s">
        <v>285</v>
      </c>
      <c r="C480" s="289" t="str">
        <f>LEFT(B480,5)</f>
        <v>24485</v>
      </c>
    </row>
    <row r="481" spans="2:3" ht="19.5" thickBot="1">
      <c r="B481" s="172" t="s">
        <v>286</v>
      </c>
      <c r="C481" s="289" t="str">
        <f t="shared" ref="C481:C486" si="34">LEFT(B481,5)</f>
        <v>55452</v>
      </c>
    </row>
    <row r="482" spans="2:3" ht="19.5" thickBot="1">
      <c r="B482" s="172" t="s">
        <v>287</v>
      </c>
      <c r="C482" s="289" t="str">
        <f t="shared" si="34"/>
        <v>15542</v>
      </c>
    </row>
    <row r="483" spans="2:3" ht="19.5" thickBot="1">
      <c r="B483" s="172" t="s">
        <v>288</v>
      </c>
      <c r="C483" s="289" t="str">
        <f t="shared" si="34"/>
        <v>26484</v>
      </c>
    </row>
    <row r="484" spans="2:3" ht="19.5" thickBot="1">
      <c r="B484" s="172" t="s">
        <v>289</v>
      </c>
      <c r="C484" s="289" t="str">
        <f t="shared" si="34"/>
        <v>12454</v>
      </c>
    </row>
    <row r="485" spans="2:3" ht="19.5" thickBot="1">
      <c r="B485" s="172" t="s">
        <v>290</v>
      </c>
      <c r="C485" s="289" t="str">
        <f t="shared" si="34"/>
        <v>11245</v>
      </c>
    </row>
    <row r="486" spans="2:3" ht="19.5" thickBot="1">
      <c r="B486" s="172" t="s">
        <v>291</v>
      </c>
      <c r="C486" s="289" t="str">
        <f t="shared" si="34"/>
        <v>12558</v>
      </c>
    </row>
    <row r="487" spans="2:3" ht="15.75" thickBot="1"/>
    <row r="488" spans="2:3" ht="30" thickBot="1">
      <c r="B488" s="1214" t="s">
        <v>292</v>
      </c>
      <c r="C488" s="1216"/>
    </row>
    <row r="489" spans="2:3" ht="19.5" thickBot="1">
      <c r="B489" s="172"/>
      <c r="C489" s="290"/>
    </row>
    <row r="490" spans="2:3" ht="19.5" thickBot="1">
      <c r="B490" s="172" t="s">
        <v>278</v>
      </c>
      <c r="C490" s="289" t="str">
        <f>RIGHT(B490,6)</f>
        <v>r Taak</v>
      </c>
    </row>
    <row r="491" spans="2:3" ht="19.5" thickBot="1">
      <c r="B491" s="172" t="s">
        <v>279</v>
      </c>
      <c r="C491" s="289" t="str">
        <f t="shared" ref="C491:C496" si="35">RIGHT(B491,6)</f>
        <v>Sharma</v>
      </c>
    </row>
    <row r="492" spans="2:3" ht="19.5" thickBot="1">
      <c r="B492" s="172" t="s">
        <v>280</v>
      </c>
      <c r="C492" s="289" t="str">
        <f t="shared" si="35"/>
        <v xml:space="preserve">Saini </v>
      </c>
    </row>
    <row r="493" spans="2:3" ht="19.5" thickBot="1">
      <c r="B493" s="172" t="s">
        <v>281</v>
      </c>
      <c r="C493" s="289" t="str">
        <f t="shared" si="35"/>
        <v>Dhiman</v>
      </c>
    </row>
    <row r="494" spans="2:3" ht="19.5" thickBot="1">
      <c r="B494" s="172" t="s">
        <v>282</v>
      </c>
      <c r="C494" s="289" t="str">
        <f t="shared" si="35"/>
        <v>Sharma</v>
      </c>
    </row>
    <row r="495" spans="2:3" ht="19.5" thickBot="1">
      <c r="B495" s="172" t="s">
        <v>283</v>
      </c>
      <c r="C495" s="289" t="str">
        <f t="shared" si="35"/>
        <v xml:space="preserve"> Saini</v>
      </c>
    </row>
    <row r="496" spans="2:3" ht="19.5" thickBot="1">
      <c r="B496" s="172" t="s">
        <v>284</v>
      </c>
      <c r="C496" s="289" t="str">
        <f t="shared" si="35"/>
        <v xml:space="preserve"> Saini</v>
      </c>
    </row>
    <row r="497" spans="1:7" ht="15.75" thickBot="1"/>
    <row r="498" spans="1:7" ht="30" thickBot="1">
      <c r="B498" s="1214" t="s">
        <v>292</v>
      </c>
      <c r="C498" s="1216"/>
    </row>
    <row r="499" spans="1:7" ht="19.5" thickBot="1">
      <c r="B499" s="172"/>
      <c r="C499" s="290"/>
    </row>
    <row r="500" spans="1:7" ht="19.5" thickBot="1">
      <c r="B500" s="172" t="s">
        <v>285</v>
      </c>
      <c r="C500" s="289" t="str">
        <f>RIGHT(B500,5)</f>
        <v>66552</v>
      </c>
    </row>
    <row r="501" spans="1:7" ht="19.5" thickBot="1">
      <c r="B501" s="172" t="s">
        <v>286</v>
      </c>
      <c r="C501" s="289" t="str">
        <f t="shared" ref="C501:C506" si="36">RIGHT(B501,5)</f>
        <v>62452</v>
      </c>
    </row>
    <row r="502" spans="1:7" ht="19.5" thickBot="1">
      <c r="B502" s="172" t="s">
        <v>287</v>
      </c>
      <c r="C502" s="289" t="str">
        <f t="shared" si="36"/>
        <v>85596</v>
      </c>
    </row>
    <row r="503" spans="1:7" ht="19.5" thickBot="1">
      <c r="B503" s="172" t="s">
        <v>288</v>
      </c>
      <c r="C503" s="289" t="str">
        <f t="shared" si="36"/>
        <v>84352</v>
      </c>
    </row>
    <row r="504" spans="1:7" ht="19.5" thickBot="1">
      <c r="B504" s="172" t="s">
        <v>289</v>
      </c>
      <c r="C504" s="289" t="str">
        <f t="shared" si="36"/>
        <v>54455</v>
      </c>
    </row>
    <row r="505" spans="1:7" ht="19.5" thickBot="1">
      <c r="B505" s="172" t="s">
        <v>290</v>
      </c>
      <c r="C505" s="289" t="str">
        <f t="shared" si="36"/>
        <v>85455</v>
      </c>
    </row>
    <row r="506" spans="1:7" ht="19.5" thickBot="1">
      <c r="B506" s="172" t="s">
        <v>291</v>
      </c>
      <c r="C506" s="289" t="str">
        <f t="shared" si="36"/>
        <v>87455</v>
      </c>
    </row>
    <row r="507" spans="1:7" ht="15.75" thickBot="1">
      <c r="B507" s="325"/>
      <c r="C507" s="325"/>
      <c r="D507" s="63"/>
      <c r="E507" s="63"/>
      <c r="F507" s="63"/>
    </row>
    <row r="508" spans="1:7" ht="30" thickBot="1">
      <c r="A508" s="64"/>
      <c r="B508" s="1214" t="s">
        <v>293</v>
      </c>
      <c r="C508" s="1215"/>
      <c r="D508" s="1215"/>
      <c r="E508" s="1215"/>
      <c r="F508" s="1216"/>
      <c r="G508" s="68"/>
    </row>
    <row r="509" spans="1:7" ht="15.75" thickBot="1">
      <c r="B509" s="67"/>
      <c r="C509" s="67"/>
      <c r="D509" s="67"/>
      <c r="E509" s="67"/>
      <c r="F509" s="67"/>
    </row>
    <row r="510" spans="1:7" ht="24" thickBot="1">
      <c r="B510" s="175" t="s">
        <v>237</v>
      </c>
      <c r="C510" s="175" t="s">
        <v>294</v>
      </c>
      <c r="D510" s="175" t="s">
        <v>295</v>
      </c>
      <c r="E510" s="175" t="s">
        <v>296</v>
      </c>
      <c r="F510" s="288" t="s">
        <v>237</v>
      </c>
    </row>
    <row r="511" spans="1:7" ht="21.75" thickBot="1">
      <c r="B511" s="166" t="str">
        <f ca="1">TEXT(F511,"DD")</f>
        <v>26</v>
      </c>
      <c r="C511" s="166" t="str">
        <f ca="1">TEXT(F511,"MM")</f>
        <v>03</v>
      </c>
      <c r="D511" s="166" t="str">
        <f ca="1">TEXT(F511,"YY")</f>
        <v>25</v>
      </c>
      <c r="E511" s="166" t="str">
        <f ca="1">TEXT(F511,"DDDD")</f>
        <v>Wednesday</v>
      </c>
      <c r="F511" s="109">
        <f ca="1">TODAY()</f>
        <v>45742</v>
      </c>
    </row>
    <row r="512" spans="1:7">
      <c r="B512" s="63"/>
      <c r="C512" s="63"/>
      <c r="D512" s="63"/>
    </row>
    <row r="513" spans="1:8" ht="16.5" customHeight="1">
      <c r="A513" s="64"/>
      <c r="E513" s="68"/>
    </row>
    <row r="514" spans="1:8" ht="15.75" thickBot="1">
      <c r="A514" s="64"/>
      <c r="B514" s="63"/>
      <c r="C514" s="63"/>
      <c r="D514" s="63"/>
      <c r="E514" s="68"/>
    </row>
    <row r="515" spans="1:8" ht="30.75" thickTop="1" thickBot="1">
      <c r="A515" s="64"/>
      <c r="B515" s="1207" t="s">
        <v>297</v>
      </c>
      <c r="C515" s="1208"/>
      <c r="D515" s="1209"/>
      <c r="E515" s="68"/>
    </row>
    <row r="516" spans="1:8" ht="30.75" thickTop="1" thickBot="1">
      <c r="A516" s="64"/>
      <c r="B516" s="1204" t="s">
        <v>1206</v>
      </c>
      <c r="C516" s="1205"/>
      <c r="D516" s="1206"/>
      <c r="E516" s="68"/>
    </row>
    <row r="517" spans="1:8" ht="32.25" customHeight="1" thickBot="1">
      <c r="A517" s="64"/>
      <c r="B517" s="327" t="s">
        <v>328</v>
      </c>
      <c r="C517" s="174" t="s">
        <v>256</v>
      </c>
      <c r="D517" s="328" t="s">
        <v>329</v>
      </c>
      <c r="E517" s="68"/>
      <c r="F517"/>
      <c r="G517"/>
      <c r="H517"/>
    </row>
    <row r="518" spans="1:8" ht="21.75" thickBot="1">
      <c r="A518" s="64"/>
      <c r="B518" s="329" t="s">
        <v>330</v>
      </c>
      <c r="C518" s="326" t="s">
        <v>278</v>
      </c>
      <c r="D518" s="330">
        <v>455200</v>
      </c>
      <c r="E518" s="68"/>
    </row>
    <row r="519" spans="1:8" ht="21.75" thickBot="1">
      <c r="A519" s="64"/>
      <c r="B519" s="329" t="s">
        <v>331</v>
      </c>
      <c r="C519" s="326" t="s">
        <v>279</v>
      </c>
      <c r="D519" s="330">
        <v>8450052</v>
      </c>
      <c r="E519" s="68"/>
    </row>
    <row r="520" spans="1:8" ht="21.75" thickBot="1">
      <c r="A520" s="64"/>
      <c r="B520" s="329" t="s">
        <v>332</v>
      </c>
      <c r="C520" s="326" t="s">
        <v>280</v>
      </c>
      <c r="D520" s="330">
        <v>4025100</v>
      </c>
      <c r="E520" s="68"/>
    </row>
    <row r="521" spans="1:8" ht="21.75" thickBot="1">
      <c r="A521" s="64"/>
      <c r="B521" s="329" t="s">
        <v>333</v>
      </c>
      <c r="C521" s="326" t="s">
        <v>281</v>
      </c>
      <c r="D521" s="330">
        <v>5542000</v>
      </c>
      <c r="E521" s="68"/>
    </row>
    <row r="522" spans="1:8" ht="21.75" thickBot="1">
      <c r="A522" s="64"/>
      <c r="B522" s="329" t="s">
        <v>334</v>
      </c>
      <c r="C522" s="326" t="s">
        <v>282</v>
      </c>
      <c r="D522" s="330">
        <v>100050</v>
      </c>
      <c r="E522" s="68"/>
    </row>
    <row r="523" spans="1:8" ht="21.75" thickBot="1">
      <c r="A523" s="64"/>
      <c r="B523" s="329" t="s">
        <v>335</v>
      </c>
      <c r="C523" s="326" t="s">
        <v>283</v>
      </c>
      <c r="D523" s="330">
        <v>52000</v>
      </c>
      <c r="E523" s="68"/>
    </row>
    <row r="524" spans="1:8" ht="21.75" thickBot="1">
      <c r="A524" s="64"/>
      <c r="B524" s="329" t="s">
        <v>336</v>
      </c>
      <c r="C524" s="326" t="s">
        <v>284</v>
      </c>
      <c r="D524" s="330">
        <v>450050</v>
      </c>
      <c r="E524" s="68"/>
    </row>
    <row r="525" spans="1:8" ht="21.75" thickBot="1">
      <c r="A525" s="64"/>
      <c r="B525" s="329" t="s">
        <v>337</v>
      </c>
      <c r="C525" s="326" t="s">
        <v>317</v>
      </c>
      <c r="D525" s="330">
        <v>5400000</v>
      </c>
      <c r="E525" s="68"/>
    </row>
    <row r="526" spans="1:8" ht="21.75" thickBot="1">
      <c r="A526" s="64"/>
      <c r="B526" s="329" t="s">
        <v>338</v>
      </c>
      <c r="C526" s="326" t="s">
        <v>320</v>
      </c>
      <c r="D526" s="330">
        <v>3452000</v>
      </c>
      <c r="E526" s="68"/>
    </row>
    <row r="527" spans="1:8" ht="21.75" thickBot="1">
      <c r="A527" s="64"/>
      <c r="B527" s="331" t="s">
        <v>339</v>
      </c>
      <c r="C527" s="332" t="s">
        <v>323</v>
      </c>
      <c r="D527" s="333">
        <v>80008</v>
      </c>
      <c r="E527" s="68"/>
    </row>
    <row r="528" spans="1:8" ht="16.5" thickTop="1" thickBot="1">
      <c r="A528" s="64"/>
      <c r="B528" s="344"/>
      <c r="C528" s="345"/>
      <c r="D528" s="346"/>
      <c r="E528" s="68"/>
    </row>
    <row r="529" spans="1:5" ht="24.75" thickTop="1" thickBot="1">
      <c r="A529" s="64"/>
      <c r="B529" s="334" t="s">
        <v>328</v>
      </c>
      <c r="C529" s="335" t="s">
        <v>256</v>
      </c>
      <c r="D529" s="336" t="s">
        <v>329</v>
      </c>
      <c r="E529" s="68"/>
    </row>
    <row r="530" spans="1:5" ht="21.75" thickBot="1">
      <c r="A530" s="64"/>
      <c r="B530" s="331" t="s">
        <v>337</v>
      </c>
      <c r="C530" s="337" t="str">
        <f>LOOKUP(B530,B518:B527,C518:C527)</f>
        <v>Ajay Chauhan</v>
      </c>
      <c r="D530" s="338">
        <f>LOOKUP(B530,B518:B527,D518:D527)</f>
        <v>5400000</v>
      </c>
      <c r="E530" s="68"/>
    </row>
    <row r="531" spans="1:5" ht="15.75" thickTop="1">
      <c r="A531" s="64"/>
      <c r="E531" s="68"/>
    </row>
    <row r="532" spans="1:5" ht="15.75" thickBot="1">
      <c r="A532" s="64"/>
      <c r="B532" s="63"/>
      <c r="C532" s="63"/>
      <c r="D532" s="63"/>
      <c r="E532" s="68"/>
    </row>
    <row r="533" spans="1:5" ht="30.75" thickTop="1" thickBot="1">
      <c r="A533" s="64"/>
      <c r="B533" s="1207" t="s">
        <v>325</v>
      </c>
      <c r="C533" s="1208"/>
      <c r="D533" s="1209"/>
      <c r="E533" s="175" t="s">
        <v>326</v>
      </c>
    </row>
    <row r="534" spans="1:5" ht="30.75" thickTop="1" thickBot="1">
      <c r="A534" s="64"/>
      <c r="B534" s="1204" t="s">
        <v>1207</v>
      </c>
      <c r="C534" s="1205"/>
      <c r="D534" s="1206"/>
      <c r="E534" s="68"/>
    </row>
    <row r="535" spans="1:5" ht="24" thickBot="1">
      <c r="A535" s="64"/>
      <c r="B535" s="327" t="s">
        <v>328</v>
      </c>
      <c r="C535" s="174" t="s">
        <v>256</v>
      </c>
      <c r="D535" s="328" t="s">
        <v>329</v>
      </c>
      <c r="E535" s="68"/>
    </row>
    <row r="536" spans="1:5" ht="21.75" thickBot="1">
      <c r="A536" s="64"/>
      <c r="B536" s="329" t="s">
        <v>330</v>
      </c>
      <c r="C536" s="326" t="s">
        <v>278</v>
      </c>
      <c r="D536" s="330">
        <v>455200</v>
      </c>
      <c r="E536" s="68"/>
    </row>
    <row r="537" spans="1:5" ht="21.75" thickBot="1">
      <c r="A537" s="64"/>
      <c r="B537" s="329" t="s">
        <v>331</v>
      </c>
      <c r="C537" s="326" t="s">
        <v>279</v>
      </c>
      <c r="D537" s="330">
        <v>8450052</v>
      </c>
      <c r="E537" s="68"/>
    </row>
    <row r="538" spans="1:5" ht="21.75" thickBot="1">
      <c r="A538" s="64"/>
      <c r="B538" s="329" t="s">
        <v>332</v>
      </c>
      <c r="C538" s="326" t="s">
        <v>280</v>
      </c>
      <c r="D538" s="330">
        <v>4025100</v>
      </c>
      <c r="E538" s="68"/>
    </row>
    <row r="539" spans="1:5" ht="25.5" customHeight="1" thickBot="1">
      <c r="A539" s="64"/>
      <c r="B539" s="329" t="s">
        <v>333</v>
      </c>
      <c r="C539" s="326" t="s">
        <v>281</v>
      </c>
      <c r="D539" s="330">
        <v>5542000</v>
      </c>
      <c r="E539" s="68"/>
    </row>
    <row r="540" spans="1:5" ht="25.5" customHeight="1" thickBot="1">
      <c r="A540" s="64"/>
      <c r="B540" s="329" t="s">
        <v>334</v>
      </c>
      <c r="C540" s="326" t="s">
        <v>282</v>
      </c>
      <c r="D540" s="330">
        <v>100050</v>
      </c>
      <c r="E540" s="68"/>
    </row>
    <row r="541" spans="1:5" ht="21.75" thickBot="1">
      <c r="A541" s="64"/>
      <c r="B541" s="329" t="s">
        <v>335</v>
      </c>
      <c r="C541" s="326" t="s">
        <v>283</v>
      </c>
      <c r="D541" s="330">
        <v>52000</v>
      </c>
      <c r="E541" s="68"/>
    </row>
    <row r="542" spans="1:5" ht="21.75" thickBot="1">
      <c r="A542" s="64"/>
      <c r="B542" s="329" t="s">
        <v>336</v>
      </c>
      <c r="C542" s="326" t="s">
        <v>284</v>
      </c>
      <c r="D542" s="330">
        <v>450050</v>
      </c>
      <c r="E542" s="68"/>
    </row>
    <row r="543" spans="1:5" ht="21.75" thickBot="1">
      <c r="A543" s="64"/>
      <c r="B543" s="329" t="s">
        <v>337</v>
      </c>
      <c r="C543" s="326" t="s">
        <v>317</v>
      </c>
      <c r="D543" s="330">
        <v>5400000</v>
      </c>
      <c r="E543" s="68"/>
    </row>
    <row r="544" spans="1:5" ht="21.75" thickBot="1">
      <c r="A544" s="64"/>
      <c r="B544" s="329" t="s">
        <v>338</v>
      </c>
      <c r="C544" s="326" t="s">
        <v>320</v>
      </c>
      <c r="D544" s="330">
        <v>3452000</v>
      </c>
      <c r="E544" s="68"/>
    </row>
    <row r="545" spans="1:13" ht="21.75" thickBot="1">
      <c r="A545" s="64"/>
      <c r="B545" s="331" t="s">
        <v>339</v>
      </c>
      <c r="C545" s="332" t="s">
        <v>323</v>
      </c>
      <c r="D545" s="333">
        <v>80008</v>
      </c>
      <c r="E545" s="68"/>
    </row>
    <row r="546" spans="1:13" ht="16.5" thickTop="1" thickBot="1">
      <c r="A546" s="64"/>
      <c r="B546" s="344"/>
      <c r="C546" s="345"/>
      <c r="D546" s="346"/>
      <c r="E546" s="68"/>
    </row>
    <row r="547" spans="1:13" ht="24.75" thickTop="1" thickBot="1">
      <c r="A547" s="64"/>
      <c r="B547" s="334" t="s">
        <v>328</v>
      </c>
      <c r="C547" s="335" t="s">
        <v>256</v>
      </c>
      <c r="D547" s="336" t="s">
        <v>329</v>
      </c>
      <c r="E547" s="68"/>
    </row>
    <row r="548" spans="1:13" ht="21.75" thickBot="1">
      <c r="A548" s="64"/>
      <c r="B548" s="331" t="s">
        <v>336</v>
      </c>
      <c r="C548" s="337" t="str">
        <f>VLOOKUP(B548,B535:D545,2,0)</f>
        <v>Yash Saini</v>
      </c>
      <c r="D548" s="338">
        <f>VLOOKUP(B548,B535:D545,3,0)</f>
        <v>450050</v>
      </c>
      <c r="E548" s="68"/>
    </row>
    <row r="549" spans="1:13" ht="15.75" thickTop="1"/>
    <row r="551" spans="1:13" ht="15.75" thickBot="1"/>
    <row r="552" spans="1:13" ht="30.75" thickTop="1" thickBot="1">
      <c r="B552" s="1207" t="s">
        <v>340</v>
      </c>
      <c r="C552" s="1208"/>
      <c r="D552" s="1209"/>
      <c r="E552" s="175" t="s">
        <v>341</v>
      </c>
    </row>
    <row r="553" spans="1:13" ht="16.5" thickTop="1" thickBot="1"/>
    <row r="554" spans="1:13" ht="24" thickBot="1">
      <c r="B554" s="1210" t="s">
        <v>342</v>
      </c>
      <c r="C554" s="1211"/>
      <c r="D554" s="1211"/>
      <c r="E554" s="1212"/>
    </row>
    <row r="555" spans="1:13" ht="24" customHeight="1" thickBot="1">
      <c r="A555" s="64"/>
      <c r="B555" s="63"/>
      <c r="C555" s="63"/>
      <c r="D555" s="63"/>
      <c r="E555" s="63"/>
      <c r="F555" s="91"/>
      <c r="G555" s="63"/>
      <c r="H555" s="63"/>
      <c r="I555" s="63"/>
      <c r="J555" s="63"/>
      <c r="K555" s="63"/>
      <c r="L555" s="63"/>
    </row>
    <row r="556" spans="1:13" ht="24.75" thickTop="1" thickBot="1">
      <c r="A556" s="64"/>
      <c r="B556" s="334" t="str">
        <f t="array" ref="B556:B558">TRANSPOSE(B535:D535)</f>
        <v>ID No.</v>
      </c>
      <c r="C556" s="347" t="s">
        <v>330</v>
      </c>
      <c r="D556" s="347" t="s">
        <v>331</v>
      </c>
      <c r="E556" s="347" t="s">
        <v>332</v>
      </c>
      <c r="F556" s="347" t="s">
        <v>333</v>
      </c>
      <c r="G556" s="347" t="s">
        <v>334</v>
      </c>
      <c r="H556" s="347" t="s">
        <v>335</v>
      </c>
      <c r="I556" s="347" t="s">
        <v>336</v>
      </c>
      <c r="J556" s="347" t="s">
        <v>337</v>
      </c>
      <c r="K556" s="347" t="s">
        <v>338</v>
      </c>
      <c r="L556" s="348" t="s">
        <v>339</v>
      </c>
      <c r="M556" s="68"/>
    </row>
    <row r="557" spans="1:13" ht="24.75" thickTop="1" thickBot="1">
      <c r="A557" s="64"/>
      <c r="B557" s="342" t="str">
        <v>Name</v>
      </c>
      <c r="C557" s="349" t="s">
        <v>278</v>
      </c>
      <c r="D557" s="349" t="s">
        <v>279</v>
      </c>
      <c r="E557" s="349" t="s">
        <v>280</v>
      </c>
      <c r="F557" s="349" t="s">
        <v>281</v>
      </c>
      <c r="G557" s="349" t="s">
        <v>282</v>
      </c>
      <c r="H557" s="349" t="s">
        <v>283</v>
      </c>
      <c r="I557" s="349" t="s">
        <v>284</v>
      </c>
      <c r="J557" s="349" t="s">
        <v>317</v>
      </c>
      <c r="K557" s="349" t="s">
        <v>320</v>
      </c>
      <c r="L557" s="350" t="s">
        <v>323</v>
      </c>
      <c r="M557" s="68"/>
    </row>
    <row r="558" spans="1:13" ht="24.75" thickTop="1" thickBot="1">
      <c r="A558" s="64"/>
      <c r="B558" s="343" t="str">
        <v>Sales (Units)</v>
      </c>
      <c r="C558" s="351">
        <v>455200</v>
      </c>
      <c r="D558" s="351">
        <v>8450052</v>
      </c>
      <c r="E558" s="351">
        <v>4025100</v>
      </c>
      <c r="F558" s="351">
        <v>5542000</v>
      </c>
      <c r="G558" s="351">
        <v>100050</v>
      </c>
      <c r="H558" s="351">
        <v>52000</v>
      </c>
      <c r="I558" s="351">
        <v>450050</v>
      </c>
      <c r="J558" s="351">
        <v>5400000</v>
      </c>
      <c r="K558" s="351">
        <v>3452000</v>
      </c>
      <c r="L558" s="351">
        <v>80008</v>
      </c>
      <c r="M558" s="68"/>
    </row>
    <row r="559" spans="1:13" ht="15.75" thickTop="1"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</row>
    <row r="560" spans="1:13" ht="15.75" thickBot="1"/>
    <row r="561" spans="1:7" ht="24.75" thickTop="1" thickBot="1">
      <c r="B561" s="334" t="s">
        <v>328</v>
      </c>
      <c r="C561" s="335" t="s">
        <v>256</v>
      </c>
      <c r="D561" s="336" t="s">
        <v>329</v>
      </c>
    </row>
    <row r="562" spans="1:7" ht="21.75" thickBot="1">
      <c r="B562" s="329" t="s">
        <v>331</v>
      </c>
      <c r="C562" s="352" t="str">
        <f>HLOOKUP(B562,B556:L558,2,0)</f>
        <v>Rahul Sharma</v>
      </c>
      <c r="D562" s="338">
        <f>HLOOKUP(B562,B556:L558,3,0)</f>
        <v>8450052</v>
      </c>
    </row>
    <row r="565" spans="1:7" ht="15.75" thickBot="1">
      <c r="B565" s="63"/>
      <c r="C565" s="63"/>
      <c r="D565" s="63"/>
      <c r="E565" s="63"/>
    </row>
    <row r="566" spans="1:7" ht="30.75" thickTop="1" thickBot="1">
      <c r="B566" s="1201" t="s">
        <v>345</v>
      </c>
      <c r="C566" s="1202"/>
      <c r="D566" s="1202"/>
      <c r="E566" s="1213"/>
      <c r="F566"/>
    </row>
    <row r="567" spans="1:7" ht="16.5" thickTop="1" thickBot="1">
      <c r="B567" s="71"/>
      <c r="C567" s="71"/>
      <c r="D567" s="71"/>
      <c r="E567" s="71"/>
    </row>
    <row r="568" spans="1:7" ht="24.75" thickTop="1" thickBot="1">
      <c r="A568" s="64"/>
      <c r="B568" s="363" t="s">
        <v>346</v>
      </c>
      <c r="C568" s="364" t="s">
        <v>347</v>
      </c>
      <c r="D568" s="365" t="s">
        <v>150</v>
      </c>
      <c r="E568" s="366" t="s">
        <v>348</v>
      </c>
      <c r="F568" s="68"/>
    </row>
    <row r="569" spans="1:7" ht="20.25" thickTop="1" thickBot="1">
      <c r="A569" s="64"/>
      <c r="B569" s="367" t="s">
        <v>350</v>
      </c>
      <c r="C569" s="361">
        <v>40000</v>
      </c>
      <c r="D569" s="362">
        <v>5</v>
      </c>
      <c r="E569" s="368">
        <f>C569*D569</f>
        <v>200000</v>
      </c>
      <c r="F569" s="68"/>
      <c r="G569" s="68"/>
    </row>
    <row r="570" spans="1:7" ht="19.5" thickBot="1">
      <c r="A570" s="64"/>
      <c r="B570" s="369" t="s">
        <v>351</v>
      </c>
      <c r="C570" s="353">
        <v>850</v>
      </c>
      <c r="D570" s="173">
        <v>10</v>
      </c>
      <c r="E570" s="370">
        <f t="shared" ref="E570:E579" si="37">C570*D570</f>
        <v>8500</v>
      </c>
      <c r="F570" s="68"/>
      <c r="G570" s="68"/>
    </row>
    <row r="571" spans="1:7" ht="19.5" thickBot="1">
      <c r="A571" s="64"/>
      <c r="B571" s="369" t="s">
        <v>352</v>
      </c>
      <c r="C571" s="353">
        <v>600</v>
      </c>
      <c r="D571" s="173">
        <v>20</v>
      </c>
      <c r="E571" s="370">
        <f t="shared" si="37"/>
        <v>12000</v>
      </c>
      <c r="F571" s="68"/>
      <c r="G571" s="68"/>
    </row>
    <row r="572" spans="1:7" ht="19.5" thickBot="1">
      <c r="A572" s="64"/>
      <c r="B572" s="369" t="s">
        <v>353</v>
      </c>
      <c r="C572" s="353">
        <v>35000</v>
      </c>
      <c r="D572" s="173">
        <v>10</v>
      </c>
      <c r="E572" s="370">
        <f t="shared" si="37"/>
        <v>350000</v>
      </c>
      <c r="F572" s="68"/>
      <c r="G572" s="68"/>
    </row>
    <row r="573" spans="1:7" ht="19.5" thickBot="1">
      <c r="A573" s="64"/>
      <c r="B573" s="369" t="s">
        <v>352</v>
      </c>
      <c r="C573" s="353">
        <v>600</v>
      </c>
      <c r="D573" s="173">
        <v>5</v>
      </c>
      <c r="E573" s="370">
        <f t="shared" si="37"/>
        <v>3000</v>
      </c>
      <c r="F573" s="68"/>
      <c r="G573" s="68"/>
    </row>
    <row r="574" spans="1:7" ht="19.5" thickBot="1">
      <c r="A574" s="64"/>
      <c r="B574" s="369" t="s">
        <v>350</v>
      </c>
      <c r="C574" s="353">
        <v>40000</v>
      </c>
      <c r="D574" s="173">
        <v>50</v>
      </c>
      <c r="E574" s="370">
        <f t="shared" si="37"/>
        <v>2000000</v>
      </c>
      <c r="F574" s="68"/>
      <c r="G574" s="68"/>
    </row>
    <row r="575" spans="1:7" ht="19.5" thickBot="1">
      <c r="A575" s="64"/>
      <c r="B575" s="369" t="s">
        <v>351</v>
      </c>
      <c r="C575" s="353">
        <v>850</v>
      </c>
      <c r="D575" s="173">
        <v>40</v>
      </c>
      <c r="E575" s="370">
        <f t="shared" si="37"/>
        <v>34000</v>
      </c>
      <c r="F575" s="68"/>
      <c r="G575" s="68"/>
    </row>
    <row r="576" spans="1:7" ht="19.5" thickBot="1">
      <c r="A576" s="64"/>
      <c r="B576" s="369" t="s">
        <v>350</v>
      </c>
      <c r="C576" s="353">
        <v>40000</v>
      </c>
      <c r="D576" s="173">
        <v>120</v>
      </c>
      <c r="E576" s="370">
        <f t="shared" si="37"/>
        <v>4800000</v>
      </c>
      <c r="F576" s="68"/>
      <c r="G576" s="68"/>
    </row>
    <row r="577" spans="1:7" ht="19.5" thickBot="1">
      <c r="A577" s="64"/>
      <c r="B577" s="369" t="s">
        <v>352</v>
      </c>
      <c r="C577" s="353">
        <v>600</v>
      </c>
      <c r="D577" s="173">
        <v>100</v>
      </c>
      <c r="E577" s="370">
        <f t="shared" si="37"/>
        <v>60000</v>
      </c>
      <c r="F577" s="68"/>
      <c r="G577" s="68"/>
    </row>
    <row r="578" spans="1:7" ht="19.5" thickBot="1">
      <c r="A578" s="64"/>
      <c r="B578" s="369" t="s">
        <v>351</v>
      </c>
      <c r="C578" s="353">
        <v>850</v>
      </c>
      <c r="D578" s="173">
        <v>12</v>
      </c>
      <c r="E578" s="370">
        <f t="shared" si="37"/>
        <v>10200</v>
      </c>
      <c r="F578" s="68"/>
      <c r="G578" s="68"/>
    </row>
    <row r="579" spans="1:7" ht="19.5" thickBot="1">
      <c r="A579" s="64"/>
      <c r="B579" s="371" t="s">
        <v>353</v>
      </c>
      <c r="C579" s="372">
        <v>35000</v>
      </c>
      <c r="D579" s="373">
        <v>10</v>
      </c>
      <c r="E579" s="374">
        <f t="shared" si="37"/>
        <v>350000</v>
      </c>
      <c r="F579" s="354"/>
    </row>
    <row r="580" spans="1:7" ht="16.5" thickTop="1" thickBot="1">
      <c r="A580" s="64"/>
      <c r="B580" s="375"/>
      <c r="C580" s="376"/>
      <c r="D580" s="377"/>
      <c r="E580" s="378"/>
      <c r="F580" s="68"/>
    </row>
    <row r="581" spans="1:7" ht="24" thickBot="1">
      <c r="A581" s="64"/>
      <c r="B581" s="379" t="s">
        <v>1208</v>
      </c>
      <c r="C581" s="381">
        <f>SUBTOTAL(9,E569:E579)</f>
        <v>7827700</v>
      </c>
      <c r="D581" s="380" t="s">
        <v>153</v>
      </c>
      <c r="E581" s="382">
        <f>SUM(E569:E579)</f>
        <v>7827700</v>
      </c>
      <c r="F581" s="68"/>
    </row>
    <row r="582" spans="1:7" ht="15.75" thickTop="1">
      <c r="B582" s="67"/>
      <c r="C582" s="67"/>
      <c r="D582" s="67"/>
      <c r="E582" s="67"/>
    </row>
    <row r="584" spans="1:7" ht="15.75" thickBot="1">
      <c r="B584" s="63"/>
      <c r="C584" s="63"/>
      <c r="D584" s="63"/>
    </row>
    <row r="585" spans="1:7" ht="30.75" thickTop="1" thickBot="1">
      <c r="A585" s="64"/>
      <c r="B585" s="1201" t="s">
        <v>74</v>
      </c>
      <c r="C585" s="1202"/>
      <c r="D585" s="1203"/>
      <c r="E585" s="68"/>
    </row>
    <row r="586" spans="1:7" ht="16.5" thickTop="1" thickBot="1">
      <c r="B586" s="71"/>
      <c r="C586" s="67"/>
      <c r="D586" s="71"/>
    </row>
    <row r="587" spans="1:7" ht="24.75" thickTop="1" thickBot="1">
      <c r="A587" s="64"/>
      <c r="B587" s="360" t="s">
        <v>75</v>
      </c>
      <c r="C587" s="65"/>
      <c r="D587" s="360" t="s">
        <v>76</v>
      </c>
      <c r="E587" s="68"/>
    </row>
    <row r="588" spans="1:7" ht="22.5" thickTop="1" thickBot="1">
      <c r="B588" s="359">
        <v>20</v>
      </c>
      <c r="D588" s="359">
        <v>20</v>
      </c>
    </row>
    <row r="589" spans="1:7" ht="21.75" thickBot="1">
      <c r="B589" s="166">
        <v>50</v>
      </c>
      <c r="D589" s="166">
        <v>50</v>
      </c>
    </row>
    <row r="590" spans="1:7" ht="21.75" thickBot="1">
      <c r="B590" s="166">
        <v>10</v>
      </c>
      <c r="D590" s="166" t="s">
        <v>16</v>
      </c>
    </row>
    <row r="591" spans="1:7" ht="21.75" thickBot="1">
      <c r="B591" s="166">
        <v>20</v>
      </c>
      <c r="D591" s="166">
        <v>20</v>
      </c>
    </row>
    <row r="592" spans="1:7" ht="21.75" thickBot="1">
      <c r="B592" s="166">
        <v>10</v>
      </c>
      <c r="D592" s="166">
        <v>10</v>
      </c>
    </row>
    <row r="593" spans="1:5" ht="21.75" thickBot="1">
      <c r="B593" s="166">
        <v>40</v>
      </c>
      <c r="D593" s="166" t="s">
        <v>77</v>
      </c>
    </row>
    <row r="594" spans="1:5" ht="21.75" thickBot="1">
      <c r="B594" s="166">
        <v>60</v>
      </c>
      <c r="D594" s="166">
        <v>60</v>
      </c>
    </row>
    <row r="596" spans="1:5" ht="15.75" thickBot="1">
      <c r="B596" s="63"/>
      <c r="C596" s="63"/>
      <c r="D596" s="63"/>
    </row>
    <row r="597" spans="1:5" ht="24.75" thickTop="1" thickBot="1">
      <c r="B597" s="355" t="s">
        <v>78</v>
      </c>
      <c r="C597" s="357">
        <f>AVERAGE(B588:B594)</f>
        <v>30</v>
      </c>
      <c r="D597" s="357">
        <f>AVERAGE(D588:D594)</f>
        <v>32</v>
      </c>
    </row>
    <row r="598" spans="1:5" ht="22.5" thickTop="1" thickBot="1">
      <c r="A598" s="64"/>
      <c r="B598" s="71"/>
      <c r="C598" s="358"/>
      <c r="D598" s="358"/>
      <c r="E598" s="68"/>
    </row>
    <row r="599" spans="1:5" ht="24.75" thickTop="1" thickBot="1">
      <c r="B599" s="356" t="s">
        <v>79</v>
      </c>
      <c r="C599" s="357">
        <f>AVERAGEA(B588:B594)</f>
        <v>30</v>
      </c>
      <c r="D599" s="357">
        <f>AVERAGEA(D588:D594)</f>
        <v>22.857142857142858</v>
      </c>
    </row>
    <row r="600" spans="1:5" ht="16.5" thickTop="1" thickBot="1">
      <c r="A600" s="64"/>
      <c r="E600" s="68"/>
    </row>
    <row r="601" spans="1:5" ht="22.5" thickTop="1" thickBot="1">
      <c r="B601" s="67"/>
      <c r="C601" s="67"/>
      <c r="D601" s="357">
        <f>160/7</f>
        <v>22.857142857142858</v>
      </c>
    </row>
    <row r="602" spans="1:5" ht="15.75" thickTop="1"/>
  </sheetData>
  <sheetProtection formatCells="0" formatColumns="0" formatRows="0" insertColumns="0" insertRows="0" insertHyperlinks="0" deleteColumns="0" deleteRows="0" sort="0" autoFilter="0" pivotTables="0"/>
  <autoFilter ref="B568:E579" xr:uid="{00000000-0009-0000-0000-00000A000000}"/>
  <mergeCells count="68">
    <mergeCell ref="B2:L2"/>
    <mergeCell ref="C4:F4"/>
    <mergeCell ref="H4:H5"/>
    <mergeCell ref="I4:I5"/>
    <mergeCell ref="J4:J5"/>
    <mergeCell ref="K4:K5"/>
    <mergeCell ref="B16:D16"/>
    <mergeCell ref="H16:I16"/>
    <mergeCell ref="B29:D29"/>
    <mergeCell ref="B43:G43"/>
    <mergeCell ref="C45:E45"/>
    <mergeCell ref="G45:G46"/>
    <mergeCell ref="B96:F96"/>
    <mergeCell ref="B57:H57"/>
    <mergeCell ref="C59:E59"/>
    <mergeCell ref="F59:F60"/>
    <mergeCell ref="G59:G60"/>
    <mergeCell ref="H59:H60"/>
    <mergeCell ref="B71:C71"/>
    <mergeCell ref="C77:E77"/>
    <mergeCell ref="F77:F78"/>
    <mergeCell ref="G77:G78"/>
    <mergeCell ref="H77:H78"/>
    <mergeCell ref="B89:C89"/>
    <mergeCell ref="B225:F225"/>
    <mergeCell ref="C98:E98"/>
    <mergeCell ref="F98:F99"/>
    <mergeCell ref="B111:G111"/>
    <mergeCell ref="B124:E124"/>
    <mergeCell ref="F149:G149"/>
    <mergeCell ref="B171:B172"/>
    <mergeCell ref="C171:D171"/>
    <mergeCell ref="B183:E183"/>
    <mergeCell ref="B185:C185"/>
    <mergeCell ref="B194:C194"/>
    <mergeCell ref="B203:D203"/>
    <mergeCell ref="B204:D204"/>
    <mergeCell ref="B377:C377"/>
    <mergeCell ref="B242:E242"/>
    <mergeCell ref="B271:D271"/>
    <mergeCell ref="B273:E273"/>
    <mergeCell ref="B296:C296"/>
    <mergeCell ref="D296:D299"/>
    <mergeCell ref="B298:C298"/>
    <mergeCell ref="B316:F316"/>
    <mergeCell ref="B336:E336"/>
    <mergeCell ref="B349:C349"/>
    <mergeCell ref="B357:D357"/>
    <mergeCell ref="B366:D366"/>
    <mergeCell ref="B515:D515"/>
    <mergeCell ref="B396:L396"/>
    <mergeCell ref="B427:E427"/>
    <mergeCell ref="B429:C429"/>
    <mergeCell ref="B437:C437"/>
    <mergeCell ref="B447:D447"/>
    <mergeCell ref="B458:C458"/>
    <mergeCell ref="B468:C468"/>
    <mergeCell ref="B478:C478"/>
    <mergeCell ref="B488:C488"/>
    <mergeCell ref="B498:C498"/>
    <mergeCell ref="B508:F508"/>
    <mergeCell ref="B585:D585"/>
    <mergeCell ref="B516:D516"/>
    <mergeCell ref="B533:D533"/>
    <mergeCell ref="B534:D534"/>
    <mergeCell ref="B552:D552"/>
    <mergeCell ref="B554:E554"/>
    <mergeCell ref="B566:E56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1:L26"/>
  <sheetViews>
    <sheetView workbookViewId="0">
      <selection activeCell="P20" sqref="P20"/>
    </sheetView>
  </sheetViews>
  <sheetFormatPr defaultRowHeight="15"/>
  <cols>
    <col min="2" max="2" width="10.28515625" bestFit="1" customWidth="1"/>
    <col min="5" max="5" width="14.140625" customWidth="1"/>
    <col min="6" max="6" width="10.7109375" customWidth="1"/>
    <col min="7" max="9" width="10.5703125" bestFit="1" customWidth="1"/>
    <col min="10" max="10" width="11.5703125" bestFit="1" customWidth="1"/>
  </cols>
  <sheetData>
    <row r="1" spans="2:12">
      <c r="E1" t="s">
        <v>985</v>
      </c>
      <c r="F1" t="s">
        <v>1209</v>
      </c>
      <c r="G1" t="s">
        <v>1210</v>
      </c>
    </row>
    <row r="2" spans="2:12">
      <c r="D2" t="s">
        <v>1211</v>
      </c>
      <c r="E2" t="s">
        <v>978</v>
      </c>
      <c r="F2" t="s">
        <v>1212</v>
      </c>
      <c r="G2" t="s">
        <v>1213</v>
      </c>
      <c r="H2" t="s">
        <v>1214</v>
      </c>
    </row>
    <row r="3" spans="2:12">
      <c r="B3" t="s">
        <v>1215</v>
      </c>
      <c r="C3">
        <v>100</v>
      </c>
      <c r="D3">
        <v>1</v>
      </c>
      <c r="E3" s="133">
        <f>-PMT($C$5,$C$7,$C$3)</f>
        <v>11.132652786531647</v>
      </c>
      <c r="F3" s="133">
        <f>IPMT($C$5,D3,$C$7,-$C$3)</f>
        <v>2.0000000000000004</v>
      </c>
      <c r="G3" s="133">
        <f>PPMT($C$5,D3,$C$7,-$C$3)</f>
        <v>9.1326527865316471</v>
      </c>
      <c r="H3" s="133">
        <f>$C$3-SUM($G$3:G3)</f>
        <v>90.867347213468349</v>
      </c>
      <c r="I3" s="133"/>
    </row>
    <row r="4" spans="2:12">
      <c r="D4">
        <v>2</v>
      </c>
      <c r="E4" s="133">
        <f t="shared" ref="E4:E12" si="0">-PMT($C$5,$C$7,$C$3)</f>
        <v>11.132652786531647</v>
      </c>
      <c r="F4" s="133">
        <f t="shared" ref="F4:F12" si="1">IPMT($C$5,D4,$C$7,-$C$3)</f>
        <v>1.8173469442693673</v>
      </c>
      <c r="G4" s="133">
        <f t="shared" ref="G4:G12" si="2">PPMT($C$5,D4,$C$7,-$C$3)</f>
        <v>9.3153058422622781</v>
      </c>
      <c r="H4" s="133">
        <f>$C$3-SUM($G$3:G4)</f>
        <v>81.552041371206073</v>
      </c>
      <c r="K4">
        <v>1800</v>
      </c>
      <c r="L4">
        <v>2958</v>
      </c>
    </row>
    <row r="5" spans="2:12">
      <c r="B5" t="s">
        <v>933</v>
      </c>
      <c r="C5" s="402">
        <v>0.02</v>
      </c>
      <c r="D5">
        <v>3</v>
      </c>
      <c r="E5" s="133">
        <f t="shared" si="0"/>
        <v>11.132652786531647</v>
      </c>
      <c r="F5" s="133">
        <f t="shared" si="1"/>
        <v>1.6310408274241217</v>
      </c>
      <c r="G5" s="133">
        <f t="shared" si="2"/>
        <v>9.5016119591075245</v>
      </c>
      <c r="H5" s="133">
        <f>$C$3-SUM($G$3:G5)</f>
        <v>72.050429412098552</v>
      </c>
    </row>
    <row r="6" spans="2:12">
      <c r="D6">
        <v>4</v>
      </c>
      <c r="E6" s="133">
        <f t="shared" si="0"/>
        <v>11.132652786531647</v>
      </c>
      <c r="F6" s="133">
        <f t="shared" si="1"/>
        <v>1.4410085882419714</v>
      </c>
      <c r="G6" s="133">
        <f t="shared" si="2"/>
        <v>9.6916441982896746</v>
      </c>
      <c r="H6" s="133">
        <f>$C$3-SUM($G$3:G6)</f>
        <v>62.358785213808872</v>
      </c>
      <c r="L6">
        <v>4758</v>
      </c>
    </row>
    <row r="7" spans="2:12">
      <c r="B7" t="s">
        <v>219</v>
      </c>
      <c r="C7">
        <v>10</v>
      </c>
      <c r="D7">
        <v>5</v>
      </c>
      <c r="E7" s="133">
        <f t="shared" si="0"/>
        <v>11.132652786531647</v>
      </c>
      <c r="F7" s="133">
        <f t="shared" si="1"/>
        <v>1.247175704276178</v>
      </c>
      <c r="G7" s="133">
        <f t="shared" si="2"/>
        <v>9.8854770822554698</v>
      </c>
      <c r="H7" s="133">
        <f>$C$3-SUM($G$3:G7)</f>
        <v>52.473308131553402</v>
      </c>
      <c r="J7" s="133">
        <f>C3-G3</f>
        <v>90.867347213468349</v>
      </c>
    </row>
    <row r="8" spans="2:12">
      <c r="D8">
        <v>6</v>
      </c>
      <c r="E8" s="133">
        <f t="shared" si="0"/>
        <v>11.132652786531647</v>
      </c>
      <c r="F8" s="133">
        <f t="shared" si="1"/>
        <v>1.0494661626310684</v>
      </c>
      <c r="G8" s="133">
        <f t="shared" si="2"/>
        <v>10.083186623900579</v>
      </c>
      <c r="H8" s="133">
        <f>$C$3-SUM($G$3:G8)</f>
        <v>42.390121507652822</v>
      </c>
    </row>
    <row r="9" spans="2:12">
      <c r="D9">
        <v>7</v>
      </c>
      <c r="E9" s="133">
        <f t="shared" si="0"/>
        <v>11.132652786531647</v>
      </c>
      <c r="F9" s="133">
        <f t="shared" si="1"/>
        <v>0.8478024301530569</v>
      </c>
      <c r="G9" s="133">
        <f t="shared" si="2"/>
        <v>10.284850356378588</v>
      </c>
      <c r="H9" s="133">
        <f>$C$3-SUM($G$3:G9)</f>
        <v>32.105271151274238</v>
      </c>
    </row>
    <row r="10" spans="2:12">
      <c r="D10">
        <v>8</v>
      </c>
      <c r="E10" s="133">
        <f t="shared" si="0"/>
        <v>11.132652786531647</v>
      </c>
      <c r="F10" s="133">
        <f t="shared" si="1"/>
        <v>0.64210542302548523</v>
      </c>
      <c r="G10" s="133">
        <f t="shared" si="2"/>
        <v>10.490547363506161</v>
      </c>
      <c r="H10" s="133">
        <f>$C$3-SUM($G$3:G10)</f>
        <v>21.614723787768071</v>
      </c>
      <c r="J10" s="133">
        <f>E3*C7</f>
        <v>111.32652786531648</v>
      </c>
    </row>
    <row r="11" spans="2:12">
      <c r="D11">
        <v>9</v>
      </c>
      <c r="E11" s="133">
        <f t="shared" si="0"/>
        <v>11.132652786531647</v>
      </c>
      <c r="F11" s="133">
        <f t="shared" si="1"/>
        <v>0.43229447575536195</v>
      </c>
      <c r="G11" s="133">
        <f t="shared" si="2"/>
        <v>10.700358310776284</v>
      </c>
      <c r="H11" s="133">
        <f>$C$3-SUM($G$3:G11)</f>
        <v>10.91436547699179</v>
      </c>
    </row>
    <row r="12" spans="2:12">
      <c r="D12">
        <v>10</v>
      </c>
      <c r="E12" s="133">
        <f t="shared" si="0"/>
        <v>11.132652786531647</v>
      </c>
      <c r="F12" s="133">
        <f t="shared" si="1"/>
        <v>0.21828730953983619</v>
      </c>
      <c r="G12" s="133">
        <f t="shared" si="2"/>
        <v>10.91436547699181</v>
      </c>
      <c r="H12" s="133">
        <f>$C$3-SUM($G$3:G12)</f>
        <v>0</v>
      </c>
    </row>
    <row r="13" spans="2:12">
      <c r="E13" s="133"/>
      <c r="F13" s="133"/>
      <c r="G13" s="133"/>
    </row>
    <row r="14" spans="2:12">
      <c r="E14" s="133"/>
      <c r="F14" s="133"/>
      <c r="G14" s="133"/>
    </row>
    <row r="15" spans="2:12">
      <c r="E15" s="133"/>
      <c r="F15" s="133"/>
      <c r="G15" s="133"/>
    </row>
    <row r="16" spans="2:12">
      <c r="E16" s="133"/>
      <c r="F16" s="133"/>
      <c r="G16" s="133"/>
    </row>
    <row r="17" spans="5:8">
      <c r="E17" s="133"/>
      <c r="F17" s="133"/>
      <c r="G17" s="133"/>
    </row>
    <row r="18" spans="5:8">
      <c r="E18" s="133"/>
      <c r="F18" s="133"/>
      <c r="G18" s="133"/>
      <c r="H18" s="133"/>
    </row>
    <row r="19" spans="5:8">
      <c r="E19" s="133"/>
      <c r="F19" s="133"/>
      <c r="G19" s="133"/>
    </row>
    <row r="20" spans="5:8">
      <c r="E20" s="133"/>
      <c r="F20" s="133"/>
      <c r="G20" s="133"/>
    </row>
    <row r="21" spans="5:8">
      <c r="E21" s="133"/>
      <c r="F21" s="133"/>
      <c r="G21" s="133"/>
    </row>
    <row r="22" spans="5:8">
      <c r="E22" s="133"/>
      <c r="F22" s="133"/>
      <c r="G22" s="133"/>
    </row>
    <row r="23" spans="5:8">
      <c r="E23" s="133"/>
      <c r="F23" s="133"/>
      <c r="G23" s="133"/>
    </row>
    <row r="24" spans="5:8">
      <c r="E24" s="133"/>
      <c r="F24" s="133"/>
      <c r="G24" s="133"/>
    </row>
    <row r="25" spans="5:8">
      <c r="E25" s="133"/>
      <c r="F25" s="133"/>
      <c r="G25" s="133"/>
    </row>
    <row r="26" spans="5:8">
      <c r="E26" s="133"/>
      <c r="F26" s="133"/>
      <c r="G26" s="13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8C0D-850B-4EB8-BAB9-934291816CCC}">
  <sheetPr>
    <tabColor theme="5"/>
  </sheetPr>
  <dimension ref="B1:AX23"/>
  <sheetViews>
    <sheetView topLeftCell="AM12" workbookViewId="0">
      <selection activeCell="AO15" sqref="AO15"/>
    </sheetView>
  </sheetViews>
  <sheetFormatPr defaultRowHeight="15"/>
  <cols>
    <col min="2" max="2" width="25.5703125" bestFit="1" customWidth="1"/>
    <col min="3" max="3" width="36.5703125" bestFit="1" customWidth="1"/>
    <col min="4" max="4" width="18.85546875" bestFit="1" customWidth="1"/>
    <col min="5" max="34" width="6.7109375" customWidth="1"/>
    <col min="35" max="35" width="24.28515625" bestFit="1" customWidth="1"/>
    <col min="36" max="36" width="22.85546875" bestFit="1" customWidth="1"/>
    <col min="37" max="37" width="15.42578125" bestFit="1" customWidth="1"/>
    <col min="38" max="38" width="9" bestFit="1" customWidth="1"/>
    <col min="39" max="39" width="30.7109375" bestFit="1" customWidth="1"/>
    <col min="40" max="40" width="25.28515625" bestFit="1" customWidth="1"/>
    <col min="41" max="41" width="23" bestFit="1" customWidth="1"/>
    <col min="42" max="42" width="17.42578125" bestFit="1" customWidth="1"/>
    <col min="43" max="43" width="25.7109375" bestFit="1" customWidth="1"/>
    <col min="44" max="44" width="7.140625" customWidth="1"/>
    <col min="45" max="45" width="21.5703125" bestFit="1" customWidth="1"/>
    <col min="46" max="46" width="15.5703125" bestFit="1" customWidth="1"/>
    <col min="47" max="47" width="7.5703125" bestFit="1" customWidth="1"/>
    <col min="48" max="48" width="18.7109375" bestFit="1" customWidth="1"/>
  </cols>
  <sheetData>
    <row r="1" spans="2:50" ht="25.5" customHeight="1"/>
    <row r="2" spans="2:50" ht="45.75" customHeight="1">
      <c r="B2" s="1282" t="s">
        <v>1105</v>
      </c>
      <c r="C2" s="1283"/>
      <c r="D2" s="1283"/>
      <c r="E2" s="1283"/>
      <c r="F2" s="1283"/>
      <c r="G2" s="1283"/>
      <c r="H2" s="1283"/>
      <c r="I2" s="1283"/>
      <c r="J2" s="1283"/>
      <c r="K2" s="1283"/>
      <c r="L2" s="1283"/>
      <c r="M2" s="1283"/>
      <c r="N2" s="1283"/>
      <c r="O2" s="1283"/>
      <c r="P2" s="1283"/>
      <c r="Q2" s="1283"/>
      <c r="R2" s="1283"/>
      <c r="S2" s="1283"/>
      <c r="T2" s="1283"/>
      <c r="U2" s="1283"/>
      <c r="V2" s="1283"/>
      <c r="W2" s="1283"/>
      <c r="X2" s="1283"/>
      <c r="Y2" s="1283"/>
      <c r="Z2" s="1283"/>
      <c r="AA2" s="1283"/>
      <c r="AB2" s="1283"/>
      <c r="AC2" s="1283"/>
      <c r="AD2" s="1283"/>
      <c r="AE2" s="1283"/>
      <c r="AF2" s="1283"/>
      <c r="AG2" s="1283"/>
      <c r="AH2" s="1283"/>
      <c r="AI2" s="1283"/>
      <c r="AJ2" s="1283"/>
      <c r="AK2" s="1283"/>
      <c r="AL2" s="1283"/>
      <c r="AM2" s="1283"/>
      <c r="AN2" s="1282" t="s">
        <v>1216</v>
      </c>
      <c r="AO2" s="1283"/>
      <c r="AP2" s="1283"/>
      <c r="AQ2" s="1283"/>
      <c r="AR2" s="1283"/>
      <c r="AS2" s="1283"/>
      <c r="AT2" s="1283"/>
      <c r="AU2" s="1283"/>
      <c r="AV2" s="1284"/>
      <c r="AX2" s="454"/>
    </row>
    <row r="3" spans="2:50" ht="42.75" customHeight="1">
      <c r="B3" s="465" t="s">
        <v>1106</v>
      </c>
      <c r="C3" s="464" t="s">
        <v>1107</v>
      </c>
      <c r="D3" s="464" t="s">
        <v>1108</v>
      </c>
      <c r="E3" s="463">
        <v>1</v>
      </c>
      <c r="F3" s="459">
        <v>2</v>
      </c>
      <c r="G3" s="459">
        <v>3</v>
      </c>
      <c r="H3" s="459">
        <v>4</v>
      </c>
      <c r="I3" s="459">
        <v>5</v>
      </c>
      <c r="J3" s="459">
        <v>6</v>
      </c>
      <c r="K3" s="460">
        <v>7</v>
      </c>
      <c r="L3" s="459">
        <v>8</v>
      </c>
      <c r="M3" s="459">
        <v>9</v>
      </c>
      <c r="N3" s="459">
        <v>10</v>
      </c>
      <c r="O3" s="459">
        <v>11</v>
      </c>
      <c r="P3" s="459">
        <v>12</v>
      </c>
      <c r="Q3" s="459">
        <v>13</v>
      </c>
      <c r="R3" s="460">
        <v>14</v>
      </c>
      <c r="S3" s="459">
        <v>15</v>
      </c>
      <c r="T3" s="459">
        <v>16</v>
      </c>
      <c r="U3" s="459">
        <v>17</v>
      </c>
      <c r="V3" s="459">
        <v>18</v>
      </c>
      <c r="W3" s="459">
        <v>19</v>
      </c>
      <c r="X3" s="459">
        <v>20</v>
      </c>
      <c r="Y3" s="460">
        <v>21</v>
      </c>
      <c r="Z3" s="459">
        <v>22</v>
      </c>
      <c r="AA3" s="459">
        <v>23</v>
      </c>
      <c r="AB3" s="459">
        <v>24</v>
      </c>
      <c r="AC3" s="459">
        <v>25</v>
      </c>
      <c r="AD3" s="459">
        <v>26</v>
      </c>
      <c r="AE3" s="459">
        <v>27</v>
      </c>
      <c r="AF3" s="460">
        <v>28</v>
      </c>
      <c r="AG3" s="459">
        <v>29</v>
      </c>
      <c r="AH3" s="462">
        <v>30</v>
      </c>
      <c r="AI3" s="464" t="s">
        <v>1109</v>
      </c>
      <c r="AJ3" s="464" t="s">
        <v>1110</v>
      </c>
      <c r="AK3" s="464" t="s">
        <v>1111</v>
      </c>
      <c r="AL3" s="464" t="s">
        <v>1112</v>
      </c>
      <c r="AM3" s="464" t="s">
        <v>1113</v>
      </c>
      <c r="AN3" s="464" t="s">
        <v>1217</v>
      </c>
      <c r="AO3" s="464" t="s">
        <v>1218</v>
      </c>
      <c r="AP3" s="464" t="s">
        <v>1219</v>
      </c>
      <c r="AQ3" s="464" t="s">
        <v>1220</v>
      </c>
      <c r="AR3" s="464" t="s">
        <v>1221</v>
      </c>
      <c r="AS3" s="464" t="s">
        <v>1222</v>
      </c>
      <c r="AT3" s="464" t="s">
        <v>1223</v>
      </c>
      <c r="AU3" s="464" t="s">
        <v>1224</v>
      </c>
      <c r="AV3" s="466" t="s">
        <v>1225</v>
      </c>
    </row>
    <row r="4" spans="2:50" ht="21" customHeight="1">
      <c r="B4" s="467" t="s">
        <v>279</v>
      </c>
      <c r="C4" s="457" t="s">
        <v>1114</v>
      </c>
      <c r="D4" s="457" t="s">
        <v>1115</v>
      </c>
      <c r="E4" s="456" t="s">
        <v>1116</v>
      </c>
      <c r="F4" s="456" t="s">
        <v>1116</v>
      </c>
      <c r="G4" s="456" t="s">
        <v>1116</v>
      </c>
      <c r="H4" s="456" t="s">
        <v>1116</v>
      </c>
      <c r="I4" s="456" t="s">
        <v>1116</v>
      </c>
      <c r="J4" s="456" t="s">
        <v>1116</v>
      </c>
      <c r="K4" s="1285" t="s">
        <v>1117</v>
      </c>
      <c r="L4" s="456" t="s">
        <v>1116</v>
      </c>
      <c r="M4" s="456" t="s">
        <v>1116</v>
      </c>
      <c r="N4" s="456" t="s">
        <v>1116</v>
      </c>
      <c r="O4" s="456" t="s">
        <v>1116</v>
      </c>
      <c r="P4" s="456" t="s">
        <v>1116</v>
      </c>
      <c r="Q4" s="456" t="s">
        <v>1116</v>
      </c>
      <c r="R4" s="1285" t="s">
        <v>1117</v>
      </c>
      <c r="S4" s="456" t="s">
        <v>1116</v>
      </c>
      <c r="T4" s="456" t="s">
        <v>1116</v>
      </c>
      <c r="U4" s="456" t="s">
        <v>1116</v>
      </c>
      <c r="V4" s="456" t="s">
        <v>1116</v>
      </c>
      <c r="W4" s="456" t="s">
        <v>1116</v>
      </c>
      <c r="X4" s="456" t="s">
        <v>1116</v>
      </c>
      <c r="Y4" s="1285" t="s">
        <v>1117</v>
      </c>
      <c r="Z4" s="456" t="s">
        <v>1116</v>
      </c>
      <c r="AA4" s="456" t="s">
        <v>1116</v>
      </c>
      <c r="AB4" s="456" t="s">
        <v>1116</v>
      </c>
      <c r="AC4" s="456" t="s">
        <v>1116</v>
      </c>
      <c r="AD4" s="456" t="s">
        <v>1116</v>
      </c>
      <c r="AE4" s="456" t="s">
        <v>45</v>
      </c>
      <c r="AF4" s="1285" t="s">
        <v>1117</v>
      </c>
      <c r="AG4" s="456" t="s">
        <v>48</v>
      </c>
      <c r="AH4" s="456" t="s">
        <v>1116</v>
      </c>
      <c r="AI4" s="455"/>
      <c r="AJ4" s="455"/>
      <c r="AK4" s="455"/>
      <c r="AL4" s="461">
        <v>30</v>
      </c>
      <c r="AM4" s="455"/>
      <c r="AN4" s="455"/>
      <c r="AO4" s="455"/>
      <c r="AP4" s="455"/>
      <c r="AQ4" s="455"/>
      <c r="AR4" s="455"/>
      <c r="AS4" s="455"/>
      <c r="AT4" s="455"/>
      <c r="AU4" s="455"/>
      <c r="AV4" s="468"/>
    </row>
    <row r="5" spans="2:50" ht="21" customHeight="1">
      <c r="B5" s="469" t="s">
        <v>1118</v>
      </c>
      <c r="C5" s="458" t="s">
        <v>1119</v>
      </c>
      <c r="D5" s="458" t="s">
        <v>1120</v>
      </c>
      <c r="E5" s="456" t="s">
        <v>1116</v>
      </c>
      <c r="F5" s="456" t="s">
        <v>1116</v>
      </c>
      <c r="G5" s="456" t="s">
        <v>1116</v>
      </c>
      <c r="H5" s="456" t="s">
        <v>1116</v>
      </c>
      <c r="I5" s="456" t="s">
        <v>48</v>
      </c>
      <c r="J5" s="456" t="s">
        <v>1116</v>
      </c>
      <c r="K5" s="1286"/>
      <c r="L5" s="456" t="s">
        <v>1116</v>
      </c>
      <c r="M5" s="456" t="s">
        <v>48</v>
      </c>
      <c r="N5" s="456" t="s">
        <v>1116</v>
      </c>
      <c r="O5" s="456" t="s">
        <v>1116</v>
      </c>
      <c r="P5" s="456" t="s">
        <v>1116</v>
      </c>
      <c r="Q5" s="456" t="s">
        <v>1116</v>
      </c>
      <c r="R5" s="1286"/>
      <c r="S5" s="456" t="s">
        <v>1116</v>
      </c>
      <c r="T5" s="456" t="s">
        <v>1116</v>
      </c>
      <c r="U5" s="456" t="s">
        <v>1116</v>
      </c>
      <c r="V5" s="456" t="s">
        <v>48</v>
      </c>
      <c r="W5" s="456" t="s">
        <v>1116</v>
      </c>
      <c r="X5" s="456" t="s">
        <v>1116</v>
      </c>
      <c r="Y5" s="1286"/>
      <c r="Z5" s="456" t="s">
        <v>48</v>
      </c>
      <c r="AA5" s="456" t="s">
        <v>1116</v>
      </c>
      <c r="AB5" s="456" t="s">
        <v>1116</v>
      </c>
      <c r="AC5" s="456" t="s">
        <v>1116</v>
      </c>
      <c r="AD5" s="456" t="s">
        <v>1116</v>
      </c>
      <c r="AE5" s="456" t="s">
        <v>1116</v>
      </c>
      <c r="AF5" s="1286"/>
      <c r="AG5" s="456" t="s">
        <v>48</v>
      </c>
      <c r="AH5" s="456" t="s">
        <v>1116</v>
      </c>
      <c r="AI5" s="455"/>
      <c r="AJ5" s="455"/>
      <c r="AK5" s="455"/>
      <c r="AL5" s="461">
        <v>30</v>
      </c>
      <c r="AM5" s="455"/>
      <c r="AN5" s="455"/>
      <c r="AO5" s="455"/>
      <c r="AP5" s="455"/>
      <c r="AQ5" s="455"/>
      <c r="AR5" s="455"/>
      <c r="AS5" s="455"/>
      <c r="AT5" s="455"/>
      <c r="AU5" s="455"/>
      <c r="AV5" s="468"/>
    </row>
    <row r="6" spans="2:50" ht="21" customHeight="1">
      <c r="B6" s="469" t="s">
        <v>283</v>
      </c>
      <c r="C6" s="458" t="s">
        <v>1121</v>
      </c>
      <c r="D6" s="458" t="s">
        <v>1122</v>
      </c>
      <c r="E6" s="456" t="s">
        <v>1116</v>
      </c>
      <c r="F6" s="456" t="s">
        <v>1116</v>
      </c>
      <c r="G6" s="456" t="s">
        <v>48</v>
      </c>
      <c r="H6" s="456" t="s">
        <v>1116</v>
      </c>
      <c r="I6" s="456" t="s">
        <v>1116</v>
      </c>
      <c r="J6" s="456" t="s">
        <v>1116</v>
      </c>
      <c r="K6" s="1286"/>
      <c r="L6" s="456" t="s">
        <v>1116</v>
      </c>
      <c r="M6" s="456" t="s">
        <v>1116</v>
      </c>
      <c r="N6" s="456" t="s">
        <v>1116</v>
      </c>
      <c r="O6" s="456" t="s">
        <v>1116</v>
      </c>
      <c r="P6" s="456" t="s">
        <v>1116</v>
      </c>
      <c r="Q6" s="456" t="s">
        <v>1116</v>
      </c>
      <c r="R6" s="1286"/>
      <c r="S6" s="456" t="s">
        <v>1116</v>
      </c>
      <c r="T6" s="456" t="s">
        <v>1116</v>
      </c>
      <c r="U6" s="456" t="s">
        <v>1116</v>
      </c>
      <c r="V6" s="456" t="s">
        <v>1116</v>
      </c>
      <c r="W6" s="456" t="s">
        <v>1116</v>
      </c>
      <c r="X6" s="456" t="s">
        <v>1116</v>
      </c>
      <c r="Y6" s="1286"/>
      <c r="Z6" s="456" t="s">
        <v>1116</v>
      </c>
      <c r="AA6" s="456" t="s">
        <v>1116</v>
      </c>
      <c r="AB6" s="456" t="s">
        <v>1116</v>
      </c>
      <c r="AC6" s="456" t="s">
        <v>1116</v>
      </c>
      <c r="AD6" s="456" t="s">
        <v>1116</v>
      </c>
      <c r="AE6" s="456" t="s">
        <v>1116</v>
      </c>
      <c r="AF6" s="1286"/>
      <c r="AG6" s="456" t="s">
        <v>1116</v>
      </c>
      <c r="AH6" s="456" t="s">
        <v>1116</v>
      </c>
      <c r="AI6" s="455"/>
      <c r="AJ6" s="455"/>
      <c r="AK6" s="455"/>
      <c r="AL6" s="461">
        <v>30</v>
      </c>
      <c r="AM6" s="455"/>
      <c r="AN6" s="455"/>
      <c r="AO6" s="455"/>
      <c r="AP6" s="455"/>
      <c r="AQ6" s="455"/>
      <c r="AR6" s="455"/>
      <c r="AS6" s="455"/>
      <c r="AT6" s="455"/>
      <c r="AU6" s="455"/>
      <c r="AV6" s="468"/>
    </row>
    <row r="7" spans="2:50" ht="21" customHeight="1">
      <c r="B7" s="469" t="s">
        <v>1123</v>
      </c>
      <c r="C7" s="458" t="s">
        <v>1124</v>
      </c>
      <c r="D7" s="458" t="s">
        <v>1125</v>
      </c>
      <c r="E7" s="456" t="s">
        <v>1116</v>
      </c>
      <c r="F7" s="456" t="s">
        <v>1116</v>
      </c>
      <c r="G7" s="456" t="s">
        <v>1116</v>
      </c>
      <c r="H7" s="456" t="s">
        <v>1116</v>
      </c>
      <c r="I7" s="456" t="s">
        <v>1116</v>
      </c>
      <c r="J7" s="456" t="s">
        <v>1116</v>
      </c>
      <c r="K7" s="1286"/>
      <c r="L7" s="456" t="s">
        <v>1116</v>
      </c>
      <c r="M7" s="456" t="s">
        <v>1116</v>
      </c>
      <c r="N7" s="456" t="s">
        <v>1116</v>
      </c>
      <c r="O7" s="456" t="s">
        <v>1116</v>
      </c>
      <c r="P7" s="456" t="s">
        <v>1116</v>
      </c>
      <c r="Q7" s="456" t="s">
        <v>1116</v>
      </c>
      <c r="R7" s="1286"/>
      <c r="S7" s="456" t="s">
        <v>1116</v>
      </c>
      <c r="T7" s="456" t="s">
        <v>1116</v>
      </c>
      <c r="U7" s="456" t="s">
        <v>1116</v>
      </c>
      <c r="V7" s="456" t="s">
        <v>1116</v>
      </c>
      <c r="W7" s="456" t="s">
        <v>1116</v>
      </c>
      <c r="X7" s="456" t="s">
        <v>1116</v>
      </c>
      <c r="Y7" s="1286"/>
      <c r="Z7" s="456" t="s">
        <v>1116</v>
      </c>
      <c r="AA7" s="456" t="s">
        <v>1116</v>
      </c>
      <c r="AB7" s="456" t="s">
        <v>1116</v>
      </c>
      <c r="AC7" s="456" t="s">
        <v>1116</v>
      </c>
      <c r="AD7" s="456" t="s">
        <v>1116</v>
      </c>
      <c r="AE7" s="456" t="s">
        <v>1116</v>
      </c>
      <c r="AF7" s="1286"/>
      <c r="AG7" s="456" t="s">
        <v>1116</v>
      </c>
      <c r="AH7" s="456" t="s">
        <v>1116</v>
      </c>
      <c r="AI7" s="455"/>
      <c r="AJ7" s="455"/>
      <c r="AK7" s="455"/>
      <c r="AL7" s="461">
        <v>30</v>
      </c>
      <c r="AM7" s="455"/>
      <c r="AN7" s="455"/>
      <c r="AO7" s="455"/>
      <c r="AP7" s="455"/>
      <c r="AQ7" s="455"/>
      <c r="AR7" s="455"/>
      <c r="AS7" s="455"/>
      <c r="AT7" s="455"/>
      <c r="AU7" s="455"/>
      <c r="AV7" s="468"/>
    </row>
    <row r="8" spans="2:50" ht="21" customHeight="1">
      <c r="B8" s="469" t="s">
        <v>1126</v>
      </c>
      <c r="C8" s="458" t="s">
        <v>311</v>
      </c>
      <c r="D8" s="458" t="s">
        <v>1127</v>
      </c>
      <c r="E8" s="456" t="s">
        <v>1116</v>
      </c>
      <c r="F8" s="456" t="s">
        <v>1116</v>
      </c>
      <c r="G8" s="456" t="s">
        <v>1116</v>
      </c>
      <c r="H8" s="456" t="s">
        <v>1116</v>
      </c>
      <c r="I8" s="456" t="s">
        <v>1116</v>
      </c>
      <c r="J8" s="456" t="s">
        <v>1116</v>
      </c>
      <c r="K8" s="1286"/>
      <c r="L8" s="456" t="s">
        <v>1116</v>
      </c>
      <c r="M8" s="456" t="s">
        <v>1116</v>
      </c>
      <c r="N8" s="456" t="s">
        <v>1116</v>
      </c>
      <c r="O8" s="456" t="s">
        <v>1116</v>
      </c>
      <c r="P8" s="456" t="s">
        <v>1116</v>
      </c>
      <c r="Q8" s="456" t="s">
        <v>1116</v>
      </c>
      <c r="R8" s="1286"/>
      <c r="S8" s="456" t="s">
        <v>1116</v>
      </c>
      <c r="T8" s="456" t="s">
        <v>1116</v>
      </c>
      <c r="U8" s="456" t="s">
        <v>1116</v>
      </c>
      <c r="V8" s="456" t="s">
        <v>1116</v>
      </c>
      <c r="W8" s="456" t="s">
        <v>1116</v>
      </c>
      <c r="X8" s="456" t="s">
        <v>1116</v>
      </c>
      <c r="Y8" s="1286"/>
      <c r="Z8" s="456" t="s">
        <v>1116</v>
      </c>
      <c r="AA8" s="456" t="s">
        <v>1116</v>
      </c>
      <c r="AB8" s="456" t="s">
        <v>1116</v>
      </c>
      <c r="AC8" s="456" t="s">
        <v>1116</v>
      </c>
      <c r="AD8" s="456" t="s">
        <v>1116</v>
      </c>
      <c r="AE8" s="456" t="s">
        <v>1116</v>
      </c>
      <c r="AF8" s="1286"/>
      <c r="AG8" s="456" t="s">
        <v>1116</v>
      </c>
      <c r="AH8" s="456" t="s">
        <v>1116</v>
      </c>
      <c r="AI8" s="455"/>
      <c r="AJ8" s="455"/>
      <c r="AK8" s="455"/>
      <c r="AL8" s="461">
        <v>30</v>
      </c>
      <c r="AM8" s="455"/>
      <c r="AN8" s="455"/>
      <c r="AO8" s="455"/>
      <c r="AP8" s="455"/>
      <c r="AQ8" s="455"/>
      <c r="AR8" s="455"/>
      <c r="AS8" s="455"/>
      <c r="AT8" s="455"/>
      <c r="AU8" s="455"/>
      <c r="AV8" s="468"/>
    </row>
    <row r="9" spans="2:50" ht="21" customHeight="1">
      <c r="B9" s="469" t="s">
        <v>1128</v>
      </c>
      <c r="C9" s="458" t="s">
        <v>313</v>
      </c>
      <c r="D9" s="458" t="s">
        <v>1129</v>
      </c>
      <c r="E9" s="456" t="s">
        <v>1116</v>
      </c>
      <c r="F9" s="456" t="s">
        <v>1116</v>
      </c>
      <c r="G9" s="456" t="s">
        <v>1116</v>
      </c>
      <c r="H9" s="456" t="s">
        <v>1116</v>
      </c>
      <c r="I9" s="456" t="s">
        <v>1116</v>
      </c>
      <c r="J9" s="456" t="s">
        <v>1116</v>
      </c>
      <c r="K9" s="1286"/>
      <c r="L9" s="456" t="s">
        <v>1116</v>
      </c>
      <c r="M9" s="456" t="s">
        <v>1116</v>
      </c>
      <c r="N9" s="456" t="s">
        <v>1116</v>
      </c>
      <c r="O9" s="456" t="s">
        <v>1116</v>
      </c>
      <c r="P9" s="456" t="s">
        <v>1116</v>
      </c>
      <c r="Q9" s="456" t="s">
        <v>1116</v>
      </c>
      <c r="R9" s="1286"/>
      <c r="S9" s="456" t="s">
        <v>1116</v>
      </c>
      <c r="T9" s="456" t="s">
        <v>1116</v>
      </c>
      <c r="U9" s="456" t="s">
        <v>1116</v>
      </c>
      <c r="V9" s="456" t="s">
        <v>1116</v>
      </c>
      <c r="W9" s="456" t="s">
        <v>1116</v>
      </c>
      <c r="X9" s="456" t="s">
        <v>1116</v>
      </c>
      <c r="Y9" s="1286"/>
      <c r="Z9" s="456" t="s">
        <v>1116</v>
      </c>
      <c r="AA9" s="456" t="s">
        <v>1116</v>
      </c>
      <c r="AB9" s="456" t="s">
        <v>1116</v>
      </c>
      <c r="AC9" s="456" t="s">
        <v>1116</v>
      </c>
      <c r="AD9" s="456" t="s">
        <v>1116</v>
      </c>
      <c r="AE9" s="456" t="s">
        <v>1116</v>
      </c>
      <c r="AF9" s="1286"/>
      <c r="AG9" s="456" t="s">
        <v>1116</v>
      </c>
      <c r="AH9" s="456" t="s">
        <v>1116</v>
      </c>
      <c r="AI9" s="455"/>
      <c r="AJ9" s="455"/>
      <c r="AK9" s="455"/>
      <c r="AL9" s="461">
        <v>30</v>
      </c>
      <c r="AM9" s="455"/>
      <c r="AN9" s="455"/>
      <c r="AO9" s="455"/>
      <c r="AP9" s="455"/>
      <c r="AQ9" s="455"/>
      <c r="AR9" s="455"/>
      <c r="AS9" s="455"/>
      <c r="AT9" s="455"/>
      <c r="AU9" s="455"/>
      <c r="AV9" s="468"/>
    </row>
    <row r="10" spans="2:50" ht="21" customHeight="1">
      <c r="B10" s="469" t="s">
        <v>1130</v>
      </c>
      <c r="C10" s="458" t="s">
        <v>315</v>
      </c>
      <c r="D10" s="458" t="s">
        <v>1131</v>
      </c>
      <c r="E10" s="456" t="s">
        <v>1116</v>
      </c>
      <c r="F10" s="456" t="s">
        <v>1116</v>
      </c>
      <c r="G10" s="456" t="s">
        <v>1116</v>
      </c>
      <c r="H10" s="456" t="s">
        <v>1116</v>
      </c>
      <c r="I10" s="456" t="s">
        <v>1116</v>
      </c>
      <c r="J10" s="456" t="s">
        <v>1116</v>
      </c>
      <c r="K10" s="1286"/>
      <c r="L10" s="456" t="s">
        <v>1116</v>
      </c>
      <c r="M10" s="456" t="s">
        <v>1116</v>
      </c>
      <c r="N10" s="456" t="s">
        <v>1116</v>
      </c>
      <c r="O10" s="456" t="s">
        <v>1116</v>
      </c>
      <c r="P10" s="456" t="s">
        <v>1116</v>
      </c>
      <c r="Q10" s="456" t="s">
        <v>1116</v>
      </c>
      <c r="R10" s="1286"/>
      <c r="S10" s="456" t="s">
        <v>1116</v>
      </c>
      <c r="T10" s="456" t="s">
        <v>1116</v>
      </c>
      <c r="U10" s="456" t="s">
        <v>1116</v>
      </c>
      <c r="V10" s="456" t="s">
        <v>1116</v>
      </c>
      <c r="W10" s="456" t="s">
        <v>1116</v>
      </c>
      <c r="X10" s="456" t="s">
        <v>1116</v>
      </c>
      <c r="Y10" s="1286"/>
      <c r="Z10" s="456" t="s">
        <v>1116</v>
      </c>
      <c r="AA10" s="456" t="s">
        <v>1116</v>
      </c>
      <c r="AB10" s="456" t="s">
        <v>1116</v>
      </c>
      <c r="AC10" s="456" t="s">
        <v>1116</v>
      </c>
      <c r="AD10" s="456" t="s">
        <v>1116</v>
      </c>
      <c r="AE10" s="456" t="s">
        <v>1116</v>
      </c>
      <c r="AF10" s="1286"/>
      <c r="AG10" s="456" t="s">
        <v>1116</v>
      </c>
      <c r="AH10" s="456" t="s">
        <v>1116</v>
      </c>
      <c r="AI10" s="455"/>
      <c r="AJ10" s="455"/>
      <c r="AK10" s="455"/>
      <c r="AL10" s="461">
        <v>30</v>
      </c>
      <c r="AM10" s="455"/>
      <c r="AN10" s="455"/>
      <c r="AO10" s="455"/>
      <c r="AP10" s="455"/>
      <c r="AQ10" s="455"/>
      <c r="AR10" s="455"/>
      <c r="AS10" s="455"/>
      <c r="AT10" s="455"/>
      <c r="AU10" s="455"/>
      <c r="AV10" s="468"/>
    </row>
    <row r="11" spans="2:50" ht="21" customHeight="1">
      <c r="B11" s="469" t="s">
        <v>1132</v>
      </c>
      <c r="C11" s="458" t="s">
        <v>318</v>
      </c>
      <c r="D11" s="458" t="s">
        <v>1133</v>
      </c>
      <c r="E11" s="456" t="s">
        <v>1116</v>
      </c>
      <c r="F11" s="456" t="s">
        <v>1116</v>
      </c>
      <c r="G11" s="456" t="s">
        <v>1116</v>
      </c>
      <c r="H11" s="456" t="s">
        <v>1116</v>
      </c>
      <c r="I11" s="456" t="s">
        <v>1116</v>
      </c>
      <c r="J11" s="456" t="s">
        <v>1116</v>
      </c>
      <c r="K11" s="1286"/>
      <c r="L11" s="456" t="s">
        <v>1116</v>
      </c>
      <c r="M11" s="456" t="s">
        <v>1116</v>
      </c>
      <c r="N11" s="456" t="s">
        <v>1116</v>
      </c>
      <c r="O11" s="456" t="s">
        <v>1116</v>
      </c>
      <c r="P11" s="456" t="s">
        <v>1116</v>
      </c>
      <c r="Q11" s="456" t="s">
        <v>1116</v>
      </c>
      <c r="R11" s="1286"/>
      <c r="S11" s="456" t="s">
        <v>1116</v>
      </c>
      <c r="T11" s="456" t="s">
        <v>1116</v>
      </c>
      <c r="U11" s="456" t="s">
        <v>1116</v>
      </c>
      <c r="V11" s="456" t="s">
        <v>1116</v>
      </c>
      <c r="W11" s="456" t="s">
        <v>1116</v>
      </c>
      <c r="X11" s="456" t="s">
        <v>1116</v>
      </c>
      <c r="Y11" s="1286"/>
      <c r="Z11" s="456" t="s">
        <v>1116</v>
      </c>
      <c r="AA11" s="456" t="s">
        <v>1116</v>
      </c>
      <c r="AB11" s="456" t="s">
        <v>1116</v>
      </c>
      <c r="AC11" s="456" t="s">
        <v>1116</v>
      </c>
      <c r="AD11" s="456" t="s">
        <v>45</v>
      </c>
      <c r="AE11" s="456" t="s">
        <v>1116</v>
      </c>
      <c r="AF11" s="1286"/>
      <c r="AG11" s="456" t="s">
        <v>1116</v>
      </c>
      <c r="AH11" s="456" t="s">
        <v>1116</v>
      </c>
      <c r="AI11" s="455"/>
      <c r="AJ11" s="455"/>
      <c r="AK11" s="455"/>
      <c r="AL11" s="461">
        <v>30</v>
      </c>
      <c r="AM11" s="455"/>
      <c r="AN11" s="455"/>
      <c r="AO11" s="455"/>
      <c r="AP11" s="455"/>
      <c r="AQ11" s="455"/>
      <c r="AR11" s="455"/>
      <c r="AS11" s="455"/>
      <c r="AT11" s="455"/>
      <c r="AU11" s="455"/>
      <c r="AV11" s="468"/>
    </row>
    <row r="12" spans="2:50" ht="21" customHeight="1">
      <c r="B12" s="469" t="s">
        <v>1134</v>
      </c>
      <c r="C12" s="458" t="s">
        <v>321</v>
      </c>
      <c r="D12" s="458" t="s">
        <v>1135</v>
      </c>
      <c r="E12" s="456" t="s">
        <v>1116</v>
      </c>
      <c r="F12" s="456" t="s">
        <v>1116</v>
      </c>
      <c r="G12" s="456" t="s">
        <v>1116</v>
      </c>
      <c r="H12" s="456" t="s">
        <v>1116</v>
      </c>
      <c r="I12" s="456" t="s">
        <v>1116</v>
      </c>
      <c r="J12" s="456" t="s">
        <v>1116</v>
      </c>
      <c r="K12" s="1286"/>
      <c r="L12" s="456" t="s">
        <v>1116</v>
      </c>
      <c r="M12" s="456" t="s">
        <v>1116</v>
      </c>
      <c r="N12" s="456" t="s">
        <v>1116</v>
      </c>
      <c r="O12" s="456" t="s">
        <v>1116</v>
      </c>
      <c r="P12" s="456" t="s">
        <v>1116</v>
      </c>
      <c r="Q12" s="456" t="s">
        <v>1116</v>
      </c>
      <c r="R12" s="1286"/>
      <c r="S12" s="456" t="s">
        <v>1116</v>
      </c>
      <c r="T12" s="456" t="s">
        <v>1116</v>
      </c>
      <c r="U12" s="456" t="s">
        <v>1116</v>
      </c>
      <c r="V12" s="456" t="s">
        <v>1116</v>
      </c>
      <c r="W12" s="456" t="s">
        <v>1116</v>
      </c>
      <c r="X12" s="456" t="s">
        <v>1116</v>
      </c>
      <c r="Y12" s="1286"/>
      <c r="Z12" s="456" t="s">
        <v>1116</v>
      </c>
      <c r="AA12" s="456" t="s">
        <v>1116</v>
      </c>
      <c r="AB12" s="456" t="s">
        <v>1116</v>
      </c>
      <c r="AC12" s="456" t="s">
        <v>1116</v>
      </c>
      <c r="AD12" s="456" t="s">
        <v>1116</v>
      </c>
      <c r="AE12" s="456" t="s">
        <v>1116</v>
      </c>
      <c r="AF12" s="1286"/>
      <c r="AG12" s="456" t="s">
        <v>1116</v>
      </c>
      <c r="AH12" s="456" t="s">
        <v>1116</v>
      </c>
      <c r="AI12" s="455"/>
      <c r="AJ12" s="455"/>
      <c r="AK12" s="455"/>
      <c r="AL12" s="461">
        <v>30</v>
      </c>
      <c r="AM12" s="455"/>
      <c r="AN12" s="455"/>
      <c r="AO12" s="455"/>
      <c r="AP12" s="455"/>
      <c r="AQ12" s="455"/>
      <c r="AR12" s="455"/>
      <c r="AS12" s="455"/>
      <c r="AT12" s="455"/>
      <c r="AU12" s="455"/>
      <c r="AV12" s="468"/>
    </row>
    <row r="13" spans="2:50" ht="21" customHeight="1">
      <c r="B13" s="469" t="s">
        <v>1136</v>
      </c>
      <c r="C13" s="458" t="s">
        <v>324</v>
      </c>
      <c r="D13" s="458" t="s">
        <v>1137</v>
      </c>
      <c r="E13" s="456" t="s">
        <v>1116</v>
      </c>
      <c r="F13" s="456" t="s">
        <v>1116</v>
      </c>
      <c r="G13" s="456" t="s">
        <v>1116</v>
      </c>
      <c r="H13" s="456" t="s">
        <v>1116</v>
      </c>
      <c r="I13" s="456" t="s">
        <v>1116</v>
      </c>
      <c r="J13" s="456" t="s">
        <v>1116</v>
      </c>
      <c r="K13" s="1286"/>
      <c r="L13" s="456" t="s">
        <v>1116</v>
      </c>
      <c r="M13" s="456" t="s">
        <v>1116</v>
      </c>
      <c r="N13" s="456" t="s">
        <v>1116</v>
      </c>
      <c r="O13" s="456" t="s">
        <v>1116</v>
      </c>
      <c r="P13" s="456" t="s">
        <v>1116</v>
      </c>
      <c r="Q13" s="456" t="s">
        <v>1116</v>
      </c>
      <c r="R13" s="1286"/>
      <c r="S13" s="456" t="s">
        <v>1116</v>
      </c>
      <c r="T13" s="456" t="s">
        <v>1116</v>
      </c>
      <c r="U13" s="456" t="s">
        <v>1116</v>
      </c>
      <c r="V13" s="456" t="s">
        <v>1116</v>
      </c>
      <c r="W13" s="456" t="s">
        <v>1116</v>
      </c>
      <c r="X13" s="456" t="s">
        <v>1116</v>
      </c>
      <c r="Y13" s="1286"/>
      <c r="Z13" s="456" t="s">
        <v>1116</v>
      </c>
      <c r="AA13" s="456" t="s">
        <v>1116</v>
      </c>
      <c r="AB13" s="456" t="s">
        <v>48</v>
      </c>
      <c r="AC13" s="456" t="s">
        <v>1116</v>
      </c>
      <c r="AD13" s="456" t="s">
        <v>1116</v>
      </c>
      <c r="AE13" s="456" t="s">
        <v>1116</v>
      </c>
      <c r="AF13" s="1286"/>
      <c r="AG13" s="456" t="s">
        <v>1116</v>
      </c>
      <c r="AH13" s="456" t="s">
        <v>1116</v>
      </c>
      <c r="AI13" s="455"/>
      <c r="AJ13" s="455"/>
      <c r="AK13" s="455"/>
      <c r="AL13" s="461">
        <v>30</v>
      </c>
      <c r="AM13" s="455"/>
      <c r="AN13" s="455"/>
      <c r="AO13" s="455"/>
      <c r="AP13" s="455"/>
      <c r="AQ13" s="455"/>
      <c r="AR13" s="455"/>
      <c r="AS13" s="455"/>
      <c r="AT13" s="455"/>
      <c r="AU13" s="455"/>
      <c r="AV13" s="468"/>
    </row>
    <row r="14" spans="2:50" ht="21" customHeight="1">
      <c r="B14" s="469" t="s">
        <v>1138</v>
      </c>
      <c r="C14" s="458" t="s">
        <v>303</v>
      </c>
      <c r="D14" s="458" t="s">
        <v>1139</v>
      </c>
      <c r="E14" s="456" t="s">
        <v>1116</v>
      </c>
      <c r="F14" s="456" t="s">
        <v>1116</v>
      </c>
      <c r="G14" s="456" t="s">
        <v>1116</v>
      </c>
      <c r="H14" s="456" t="s">
        <v>1116</v>
      </c>
      <c r="I14" s="456" t="s">
        <v>1116</v>
      </c>
      <c r="J14" s="456" t="s">
        <v>1116</v>
      </c>
      <c r="K14" s="1286"/>
      <c r="L14" s="456" t="s">
        <v>1116</v>
      </c>
      <c r="M14" s="456" t="s">
        <v>1116</v>
      </c>
      <c r="N14" s="456" t="s">
        <v>1116</v>
      </c>
      <c r="O14" s="456" t="s">
        <v>1116</v>
      </c>
      <c r="P14" s="456" t="s">
        <v>1116</v>
      </c>
      <c r="Q14" s="456" t="s">
        <v>1116</v>
      </c>
      <c r="R14" s="1286"/>
      <c r="S14" s="456" t="s">
        <v>1116</v>
      </c>
      <c r="T14" s="456" t="s">
        <v>1116</v>
      </c>
      <c r="U14" s="456" t="s">
        <v>1116</v>
      </c>
      <c r="V14" s="456" t="s">
        <v>1116</v>
      </c>
      <c r="W14" s="456" t="s">
        <v>1116</v>
      </c>
      <c r="X14" s="456" t="s">
        <v>1116</v>
      </c>
      <c r="Y14" s="1286"/>
      <c r="Z14" s="456" t="s">
        <v>1116</v>
      </c>
      <c r="AA14" s="456" t="s">
        <v>1116</v>
      </c>
      <c r="AB14" s="456" t="s">
        <v>1116</v>
      </c>
      <c r="AC14" s="456" t="s">
        <v>1116</v>
      </c>
      <c r="AD14" s="456" t="s">
        <v>1116</v>
      </c>
      <c r="AE14" s="456" t="s">
        <v>1116</v>
      </c>
      <c r="AF14" s="1286"/>
      <c r="AG14" s="456" t="s">
        <v>1116</v>
      </c>
      <c r="AH14" s="456" t="s">
        <v>1116</v>
      </c>
      <c r="AI14" s="455"/>
      <c r="AJ14" s="455"/>
      <c r="AK14" s="455"/>
      <c r="AL14" s="461">
        <v>30</v>
      </c>
      <c r="AM14" s="455"/>
      <c r="AN14" s="455"/>
      <c r="AO14" s="455"/>
      <c r="AP14" s="455"/>
      <c r="AQ14" s="455"/>
      <c r="AR14" s="455"/>
      <c r="AS14" s="455"/>
      <c r="AT14" s="455"/>
      <c r="AU14" s="455"/>
      <c r="AV14" s="468"/>
    </row>
    <row r="15" spans="2:50" ht="21" customHeight="1">
      <c r="B15" s="469" t="s">
        <v>1140</v>
      </c>
      <c r="C15" s="458" t="s">
        <v>305</v>
      </c>
      <c r="D15" s="458" t="s">
        <v>1141</v>
      </c>
      <c r="E15" s="456" t="s">
        <v>1116</v>
      </c>
      <c r="F15" s="456" t="s">
        <v>1116</v>
      </c>
      <c r="G15" s="456" t="s">
        <v>1116</v>
      </c>
      <c r="H15" s="456" t="s">
        <v>1116</v>
      </c>
      <c r="I15" s="456" t="s">
        <v>1116</v>
      </c>
      <c r="J15" s="456" t="s">
        <v>1116</v>
      </c>
      <c r="K15" s="1286"/>
      <c r="L15" s="456" t="s">
        <v>1116</v>
      </c>
      <c r="M15" s="456" t="s">
        <v>1116</v>
      </c>
      <c r="N15" s="456" t="s">
        <v>1116</v>
      </c>
      <c r="O15" s="456" t="s">
        <v>1116</v>
      </c>
      <c r="P15" s="456" t="s">
        <v>1116</v>
      </c>
      <c r="Q15" s="456" t="s">
        <v>1116</v>
      </c>
      <c r="R15" s="1286"/>
      <c r="S15" s="456" t="s">
        <v>1116</v>
      </c>
      <c r="T15" s="456" t="s">
        <v>1116</v>
      </c>
      <c r="U15" s="456" t="s">
        <v>1116</v>
      </c>
      <c r="V15" s="456" t="s">
        <v>1116</v>
      </c>
      <c r="W15" s="456" t="s">
        <v>1116</v>
      </c>
      <c r="X15" s="456" t="s">
        <v>1116</v>
      </c>
      <c r="Y15" s="1286"/>
      <c r="Z15" s="456" t="s">
        <v>1116</v>
      </c>
      <c r="AA15" s="456" t="s">
        <v>1116</v>
      </c>
      <c r="AB15" s="456" t="s">
        <v>1116</v>
      </c>
      <c r="AC15" s="456" t="s">
        <v>1116</v>
      </c>
      <c r="AD15" s="456" t="s">
        <v>1116</v>
      </c>
      <c r="AE15" s="456" t="s">
        <v>1116</v>
      </c>
      <c r="AF15" s="1286"/>
      <c r="AG15" s="456" t="s">
        <v>1116</v>
      </c>
      <c r="AH15" s="456" t="s">
        <v>1116</v>
      </c>
      <c r="AI15" s="455"/>
      <c r="AJ15" s="455"/>
      <c r="AK15" s="455"/>
      <c r="AL15" s="461">
        <v>30</v>
      </c>
      <c r="AM15" s="455"/>
      <c r="AN15" s="455"/>
      <c r="AO15" s="455"/>
      <c r="AP15" s="455"/>
      <c r="AQ15" s="455"/>
      <c r="AR15" s="455"/>
      <c r="AS15" s="455"/>
      <c r="AT15" s="455"/>
      <c r="AU15" s="455"/>
      <c r="AV15" s="468"/>
    </row>
    <row r="16" spans="2:50" ht="21" customHeight="1">
      <c r="B16" s="469" t="s">
        <v>1142</v>
      </c>
      <c r="C16" s="458" t="s">
        <v>307</v>
      </c>
      <c r="D16" s="458" t="s">
        <v>1120</v>
      </c>
      <c r="E16" s="456" t="s">
        <v>1116</v>
      </c>
      <c r="F16" s="456" t="s">
        <v>1116</v>
      </c>
      <c r="G16" s="456" t="s">
        <v>1116</v>
      </c>
      <c r="H16" s="456" t="s">
        <v>1116</v>
      </c>
      <c r="I16" s="456" t="s">
        <v>1116</v>
      </c>
      <c r="J16" s="456" t="s">
        <v>1116</v>
      </c>
      <c r="K16" s="1286"/>
      <c r="L16" s="456" t="s">
        <v>1116</v>
      </c>
      <c r="M16" s="456" t="s">
        <v>1116</v>
      </c>
      <c r="N16" s="456" t="s">
        <v>1116</v>
      </c>
      <c r="O16" s="456" t="s">
        <v>1116</v>
      </c>
      <c r="P16" s="456" t="s">
        <v>1116</v>
      </c>
      <c r="Q16" s="456" t="s">
        <v>1116</v>
      </c>
      <c r="R16" s="1286"/>
      <c r="S16" s="456" t="s">
        <v>1116</v>
      </c>
      <c r="T16" s="456" t="s">
        <v>1116</v>
      </c>
      <c r="U16" s="456" t="s">
        <v>1116</v>
      </c>
      <c r="V16" s="456" t="s">
        <v>1116</v>
      </c>
      <c r="W16" s="456" t="s">
        <v>1116</v>
      </c>
      <c r="X16" s="456" t="s">
        <v>1116</v>
      </c>
      <c r="Y16" s="1286"/>
      <c r="Z16" s="456" t="s">
        <v>1116</v>
      </c>
      <c r="AA16" s="456" t="s">
        <v>1116</v>
      </c>
      <c r="AB16" s="456" t="s">
        <v>1116</v>
      </c>
      <c r="AC16" s="456" t="s">
        <v>1116</v>
      </c>
      <c r="AD16" s="456" t="s">
        <v>1116</v>
      </c>
      <c r="AE16" s="456" t="s">
        <v>1116</v>
      </c>
      <c r="AF16" s="1286"/>
      <c r="AG16" s="456" t="s">
        <v>1116</v>
      </c>
      <c r="AH16" s="456" t="s">
        <v>1116</v>
      </c>
      <c r="AI16" s="455"/>
      <c r="AJ16" s="455"/>
      <c r="AK16" s="455"/>
      <c r="AL16" s="461">
        <v>30</v>
      </c>
      <c r="AM16" s="455"/>
      <c r="AN16" s="455"/>
      <c r="AO16" s="455"/>
      <c r="AP16" s="455"/>
      <c r="AQ16" s="455"/>
      <c r="AR16" s="455"/>
      <c r="AS16" s="455"/>
      <c r="AT16" s="455"/>
      <c r="AU16" s="455"/>
      <c r="AV16" s="468"/>
    </row>
    <row r="17" spans="2:48" ht="21" customHeight="1">
      <c r="B17" s="469" t="s">
        <v>1143</v>
      </c>
      <c r="C17" s="458" t="s">
        <v>309</v>
      </c>
      <c r="D17" s="458" t="s">
        <v>1144</v>
      </c>
      <c r="E17" s="456" t="s">
        <v>1116</v>
      </c>
      <c r="F17" s="456" t="s">
        <v>1116</v>
      </c>
      <c r="G17" s="456" t="s">
        <v>1116</v>
      </c>
      <c r="H17" s="456" t="s">
        <v>1116</v>
      </c>
      <c r="I17" s="456" t="s">
        <v>1116</v>
      </c>
      <c r="J17" s="456" t="s">
        <v>1116</v>
      </c>
      <c r="K17" s="1286"/>
      <c r="L17" s="456" t="s">
        <v>1116</v>
      </c>
      <c r="M17" s="456" t="s">
        <v>1116</v>
      </c>
      <c r="N17" s="456" t="s">
        <v>1116</v>
      </c>
      <c r="O17" s="456" t="s">
        <v>1116</v>
      </c>
      <c r="P17" s="456" t="s">
        <v>1116</v>
      </c>
      <c r="Q17" s="456" t="s">
        <v>1116</v>
      </c>
      <c r="R17" s="1286"/>
      <c r="S17" s="456" t="s">
        <v>1116</v>
      </c>
      <c r="T17" s="456" t="s">
        <v>1116</v>
      </c>
      <c r="U17" s="456" t="s">
        <v>1116</v>
      </c>
      <c r="V17" s="456" t="s">
        <v>1116</v>
      </c>
      <c r="W17" s="456" t="s">
        <v>1116</v>
      </c>
      <c r="X17" s="456" t="s">
        <v>1116</v>
      </c>
      <c r="Y17" s="1286"/>
      <c r="Z17" s="456" t="s">
        <v>1116</v>
      </c>
      <c r="AA17" s="456" t="s">
        <v>1116</v>
      </c>
      <c r="AB17" s="456" t="s">
        <v>1116</v>
      </c>
      <c r="AC17" s="456" t="s">
        <v>1116</v>
      </c>
      <c r="AD17" s="456" t="s">
        <v>1116</v>
      </c>
      <c r="AE17" s="456" t="s">
        <v>1116</v>
      </c>
      <c r="AF17" s="1286"/>
      <c r="AG17" s="456" t="s">
        <v>45</v>
      </c>
      <c r="AH17" s="456" t="s">
        <v>1116</v>
      </c>
      <c r="AI17" s="455"/>
      <c r="AJ17" s="455"/>
      <c r="AK17" s="455"/>
      <c r="AL17" s="461">
        <v>30</v>
      </c>
      <c r="AM17" s="455"/>
      <c r="AN17" s="455"/>
      <c r="AO17" s="455"/>
      <c r="AP17" s="455"/>
      <c r="AQ17" s="455"/>
      <c r="AR17" s="455"/>
      <c r="AS17" s="455"/>
      <c r="AT17" s="455"/>
      <c r="AU17" s="455"/>
      <c r="AV17" s="468"/>
    </row>
    <row r="18" spans="2:48" ht="21" customHeight="1">
      <c r="B18" s="469" t="s">
        <v>450</v>
      </c>
      <c r="C18" s="458" t="s">
        <v>1145</v>
      </c>
      <c r="D18" s="458" t="s">
        <v>1146</v>
      </c>
      <c r="E18" s="456" t="s">
        <v>1116</v>
      </c>
      <c r="F18" s="456" t="s">
        <v>1116</v>
      </c>
      <c r="G18" s="456" t="s">
        <v>1116</v>
      </c>
      <c r="H18" s="456" t="s">
        <v>1116</v>
      </c>
      <c r="I18" s="456" t="s">
        <v>1116</v>
      </c>
      <c r="J18" s="456" t="s">
        <v>1116</v>
      </c>
      <c r="K18" s="1286"/>
      <c r="L18" s="456" t="s">
        <v>1116</v>
      </c>
      <c r="M18" s="456" t="s">
        <v>1116</v>
      </c>
      <c r="N18" s="456" t="s">
        <v>1116</v>
      </c>
      <c r="O18" s="456" t="s">
        <v>1116</v>
      </c>
      <c r="P18" s="456" t="s">
        <v>1116</v>
      </c>
      <c r="Q18" s="456" t="s">
        <v>1116</v>
      </c>
      <c r="R18" s="1286"/>
      <c r="S18" s="456" t="s">
        <v>1116</v>
      </c>
      <c r="T18" s="456" t="s">
        <v>1116</v>
      </c>
      <c r="U18" s="456" t="s">
        <v>1116</v>
      </c>
      <c r="V18" s="456" t="s">
        <v>1116</v>
      </c>
      <c r="W18" s="456" t="s">
        <v>1116</v>
      </c>
      <c r="X18" s="456" t="s">
        <v>1116</v>
      </c>
      <c r="Y18" s="1286"/>
      <c r="Z18" s="456" t="s">
        <v>1116</v>
      </c>
      <c r="AA18" s="456" t="s">
        <v>1116</v>
      </c>
      <c r="AB18" s="456" t="s">
        <v>1116</v>
      </c>
      <c r="AC18" s="456" t="s">
        <v>1116</v>
      </c>
      <c r="AD18" s="456" t="s">
        <v>1116</v>
      </c>
      <c r="AE18" s="456" t="s">
        <v>1116</v>
      </c>
      <c r="AF18" s="1286"/>
      <c r="AG18" s="456" t="s">
        <v>1116</v>
      </c>
      <c r="AH18" s="456" t="s">
        <v>1116</v>
      </c>
      <c r="AI18" s="455"/>
      <c r="AJ18" s="455"/>
      <c r="AK18" s="455"/>
      <c r="AL18" s="461">
        <v>30</v>
      </c>
      <c r="AM18" s="455"/>
      <c r="AN18" s="455"/>
      <c r="AO18" s="455"/>
      <c r="AP18" s="455"/>
      <c r="AQ18" s="455"/>
      <c r="AR18" s="455"/>
      <c r="AS18" s="455"/>
      <c r="AT18" s="455"/>
      <c r="AU18" s="455"/>
      <c r="AV18" s="468"/>
    </row>
    <row r="19" spans="2:48" ht="21" customHeight="1">
      <c r="B19" s="469" t="s">
        <v>1147</v>
      </c>
      <c r="C19" s="458" t="s">
        <v>1148</v>
      </c>
      <c r="D19" s="458" t="s">
        <v>1129</v>
      </c>
      <c r="E19" s="456" t="s">
        <v>1116</v>
      </c>
      <c r="F19" s="456" t="s">
        <v>1116</v>
      </c>
      <c r="G19" s="456" t="s">
        <v>1116</v>
      </c>
      <c r="H19" s="456" t="s">
        <v>1116</v>
      </c>
      <c r="I19" s="456" t="s">
        <v>1116</v>
      </c>
      <c r="J19" s="456" t="s">
        <v>1116</v>
      </c>
      <c r="K19" s="1286"/>
      <c r="L19" s="456" t="s">
        <v>1116</v>
      </c>
      <c r="M19" s="456" t="s">
        <v>1116</v>
      </c>
      <c r="N19" s="456" t="s">
        <v>1116</v>
      </c>
      <c r="O19" s="456" t="s">
        <v>1116</v>
      </c>
      <c r="P19" s="456" t="s">
        <v>1116</v>
      </c>
      <c r="Q19" s="456" t="s">
        <v>1116</v>
      </c>
      <c r="R19" s="1286"/>
      <c r="S19" s="456" t="s">
        <v>1116</v>
      </c>
      <c r="T19" s="456" t="s">
        <v>1116</v>
      </c>
      <c r="U19" s="456" t="s">
        <v>1116</v>
      </c>
      <c r="V19" s="456" t="s">
        <v>1116</v>
      </c>
      <c r="W19" s="456" t="s">
        <v>1116</v>
      </c>
      <c r="X19" s="456" t="s">
        <v>1116</v>
      </c>
      <c r="Y19" s="1286"/>
      <c r="Z19" s="456" t="s">
        <v>1116</v>
      </c>
      <c r="AA19" s="456" t="s">
        <v>1116</v>
      </c>
      <c r="AB19" s="456" t="s">
        <v>1116</v>
      </c>
      <c r="AC19" s="456" t="s">
        <v>1116</v>
      </c>
      <c r="AD19" s="456" t="s">
        <v>1116</v>
      </c>
      <c r="AE19" s="456" t="s">
        <v>1116</v>
      </c>
      <c r="AF19" s="1286"/>
      <c r="AG19" s="456" t="s">
        <v>1116</v>
      </c>
      <c r="AH19" s="456" t="s">
        <v>1116</v>
      </c>
      <c r="AI19" s="455"/>
      <c r="AJ19" s="455"/>
      <c r="AK19" s="455"/>
      <c r="AL19" s="461">
        <v>30</v>
      </c>
      <c r="AM19" s="455"/>
      <c r="AN19" s="455"/>
      <c r="AO19" s="455"/>
      <c r="AP19" s="455"/>
      <c r="AQ19" s="455"/>
      <c r="AR19" s="455"/>
      <c r="AS19" s="455"/>
      <c r="AT19" s="455"/>
      <c r="AU19" s="455"/>
      <c r="AV19" s="468"/>
    </row>
    <row r="20" spans="2:48" ht="21" customHeight="1">
      <c r="B20" s="469" t="s">
        <v>284</v>
      </c>
      <c r="C20" s="458" t="s">
        <v>1149</v>
      </c>
      <c r="D20" s="458" t="s">
        <v>1115</v>
      </c>
      <c r="E20" s="456" t="s">
        <v>1116</v>
      </c>
      <c r="F20" s="456" t="s">
        <v>1116</v>
      </c>
      <c r="G20" s="456" t="s">
        <v>1116</v>
      </c>
      <c r="H20" s="456" t="s">
        <v>1116</v>
      </c>
      <c r="I20" s="456" t="s">
        <v>1116</v>
      </c>
      <c r="J20" s="456" t="s">
        <v>1116</v>
      </c>
      <c r="K20" s="1286"/>
      <c r="L20" s="456" t="s">
        <v>1116</v>
      </c>
      <c r="M20" s="456" t="s">
        <v>1116</v>
      </c>
      <c r="N20" s="456" t="s">
        <v>1116</v>
      </c>
      <c r="O20" s="456" t="s">
        <v>1116</v>
      </c>
      <c r="P20" s="456" t="s">
        <v>1116</v>
      </c>
      <c r="Q20" s="456" t="s">
        <v>1116</v>
      </c>
      <c r="R20" s="1286"/>
      <c r="S20" s="456" t="s">
        <v>1116</v>
      </c>
      <c r="T20" s="456" t="s">
        <v>1116</v>
      </c>
      <c r="U20" s="456" t="s">
        <v>1116</v>
      </c>
      <c r="V20" s="456" t="s">
        <v>1116</v>
      </c>
      <c r="W20" s="456" t="s">
        <v>1116</v>
      </c>
      <c r="X20" s="456" t="s">
        <v>1116</v>
      </c>
      <c r="Y20" s="1286"/>
      <c r="Z20" s="456" t="s">
        <v>1116</v>
      </c>
      <c r="AA20" s="456" t="s">
        <v>1116</v>
      </c>
      <c r="AB20" s="456" t="s">
        <v>1116</v>
      </c>
      <c r="AC20" s="456" t="s">
        <v>1116</v>
      </c>
      <c r="AD20" s="456" t="s">
        <v>1116</v>
      </c>
      <c r="AE20" s="456" t="s">
        <v>1116</v>
      </c>
      <c r="AF20" s="1286"/>
      <c r="AG20" s="456" t="s">
        <v>1116</v>
      </c>
      <c r="AH20" s="456" t="s">
        <v>1116</v>
      </c>
      <c r="AI20" s="455"/>
      <c r="AJ20" s="455"/>
      <c r="AK20" s="455"/>
      <c r="AL20" s="461">
        <v>30</v>
      </c>
      <c r="AM20" s="455"/>
      <c r="AN20" s="455"/>
      <c r="AO20" s="455"/>
      <c r="AP20" s="455"/>
      <c r="AQ20" s="455"/>
      <c r="AR20" s="455"/>
      <c r="AS20" s="455"/>
      <c r="AT20" s="455"/>
      <c r="AU20" s="455"/>
      <c r="AV20" s="468"/>
    </row>
    <row r="21" spans="2:48" ht="21" customHeight="1">
      <c r="B21" s="469" t="s">
        <v>317</v>
      </c>
      <c r="C21" s="458" t="s">
        <v>1150</v>
      </c>
      <c r="D21" s="458" t="s">
        <v>1122</v>
      </c>
      <c r="E21" s="456" t="s">
        <v>1116</v>
      </c>
      <c r="F21" s="456" t="s">
        <v>1116</v>
      </c>
      <c r="G21" s="456" t="s">
        <v>1116</v>
      </c>
      <c r="H21" s="456" t="s">
        <v>1116</v>
      </c>
      <c r="I21" s="456" t="s">
        <v>1116</v>
      </c>
      <c r="J21" s="456" t="s">
        <v>1116</v>
      </c>
      <c r="K21" s="1286"/>
      <c r="L21" s="456" t="s">
        <v>1116</v>
      </c>
      <c r="M21" s="456" t="s">
        <v>1116</v>
      </c>
      <c r="N21" s="456" t="s">
        <v>1116</v>
      </c>
      <c r="O21" s="456" t="s">
        <v>1116</v>
      </c>
      <c r="P21" s="456" t="s">
        <v>1116</v>
      </c>
      <c r="Q21" s="456" t="s">
        <v>1116</v>
      </c>
      <c r="R21" s="1286"/>
      <c r="S21" s="456" t="s">
        <v>1116</v>
      </c>
      <c r="T21" s="456" t="s">
        <v>1116</v>
      </c>
      <c r="U21" s="456" t="s">
        <v>1116</v>
      </c>
      <c r="V21" s="456" t="s">
        <v>1116</v>
      </c>
      <c r="W21" s="456" t="s">
        <v>1116</v>
      </c>
      <c r="X21" s="456" t="s">
        <v>1116</v>
      </c>
      <c r="Y21" s="1286"/>
      <c r="Z21" s="456" t="s">
        <v>1116</v>
      </c>
      <c r="AA21" s="456" t="s">
        <v>1116</v>
      </c>
      <c r="AB21" s="456" t="s">
        <v>1116</v>
      </c>
      <c r="AC21" s="456" t="s">
        <v>1116</v>
      </c>
      <c r="AD21" s="456" t="s">
        <v>1116</v>
      </c>
      <c r="AE21" s="456" t="s">
        <v>1116</v>
      </c>
      <c r="AF21" s="1286"/>
      <c r="AG21" s="456" t="s">
        <v>1116</v>
      </c>
      <c r="AH21" s="456" t="s">
        <v>1116</v>
      </c>
      <c r="AI21" s="455"/>
      <c r="AJ21" s="455"/>
      <c r="AK21" s="455"/>
      <c r="AL21" s="461">
        <v>30</v>
      </c>
      <c r="AM21" s="455"/>
      <c r="AN21" s="455"/>
      <c r="AO21" s="455"/>
      <c r="AP21" s="455"/>
      <c r="AQ21" s="455"/>
      <c r="AR21" s="455"/>
      <c r="AS21" s="455"/>
      <c r="AT21" s="455"/>
      <c r="AU21" s="455"/>
      <c r="AV21" s="468"/>
    </row>
    <row r="22" spans="2:48" ht="21" customHeight="1">
      <c r="B22" s="469" t="s">
        <v>320</v>
      </c>
      <c r="C22" s="458" t="s">
        <v>1151</v>
      </c>
      <c r="D22" s="458" t="s">
        <v>1137</v>
      </c>
      <c r="E22" s="456" t="s">
        <v>1116</v>
      </c>
      <c r="F22" s="456" t="s">
        <v>1116</v>
      </c>
      <c r="G22" s="456" t="s">
        <v>1116</v>
      </c>
      <c r="H22" s="456" t="s">
        <v>1116</v>
      </c>
      <c r="I22" s="456" t="s">
        <v>1116</v>
      </c>
      <c r="J22" s="456" t="s">
        <v>1116</v>
      </c>
      <c r="K22" s="1286"/>
      <c r="L22" s="456" t="s">
        <v>1116</v>
      </c>
      <c r="M22" s="456" t="s">
        <v>1116</v>
      </c>
      <c r="N22" s="456" t="s">
        <v>1116</v>
      </c>
      <c r="O22" s="456" t="s">
        <v>1116</v>
      </c>
      <c r="P22" s="456" t="s">
        <v>1116</v>
      </c>
      <c r="Q22" s="456" t="s">
        <v>1116</v>
      </c>
      <c r="R22" s="1286"/>
      <c r="S22" s="456" t="s">
        <v>1116</v>
      </c>
      <c r="T22" s="456" t="s">
        <v>1116</v>
      </c>
      <c r="U22" s="456" t="s">
        <v>1116</v>
      </c>
      <c r="V22" s="456" t="s">
        <v>1116</v>
      </c>
      <c r="W22" s="456" t="s">
        <v>1116</v>
      </c>
      <c r="X22" s="456" t="s">
        <v>1116</v>
      </c>
      <c r="Y22" s="1286"/>
      <c r="Z22" s="456" t="s">
        <v>1116</v>
      </c>
      <c r="AA22" s="456" t="s">
        <v>1116</v>
      </c>
      <c r="AB22" s="456" t="s">
        <v>1116</v>
      </c>
      <c r="AC22" s="456" t="s">
        <v>1116</v>
      </c>
      <c r="AD22" s="456" t="s">
        <v>1116</v>
      </c>
      <c r="AE22" s="456" t="s">
        <v>1116</v>
      </c>
      <c r="AF22" s="1286"/>
      <c r="AG22" s="456" t="s">
        <v>1116</v>
      </c>
      <c r="AH22" s="456" t="s">
        <v>1116</v>
      </c>
      <c r="AI22" s="455"/>
      <c r="AJ22" s="455"/>
      <c r="AK22" s="455"/>
      <c r="AL22" s="461">
        <v>30</v>
      </c>
      <c r="AM22" s="455"/>
      <c r="AN22" s="455"/>
      <c r="AO22" s="455"/>
      <c r="AP22" s="455"/>
      <c r="AQ22" s="455"/>
      <c r="AR22" s="455"/>
      <c r="AS22" s="455"/>
      <c r="AT22" s="455"/>
      <c r="AU22" s="455"/>
      <c r="AV22" s="468"/>
    </row>
    <row r="23" spans="2:48" ht="23.25">
      <c r="B23" s="470" t="s">
        <v>323</v>
      </c>
      <c r="C23" s="471" t="s">
        <v>1152</v>
      </c>
      <c r="D23" s="472" t="s">
        <v>1146</v>
      </c>
      <c r="E23" s="473" t="s">
        <v>1116</v>
      </c>
      <c r="F23" s="473" t="s">
        <v>1116</v>
      </c>
      <c r="G23" s="473" t="s">
        <v>1116</v>
      </c>
      <c r="H23" s="473" t="s">
        <v>1116</v>
      </c>
      <c r="I23" s="473" t="s">
        <v>1116</v>
      </c>
      <c r="J23" s="473" t="s">
        <v>1116</v>
      </c>
      <c r="K23" s="1287"/>
      <c r="L23" s="473" t="s">
        <v>1116</v>
      </c>
      <c r="M23" s="473" t="s">
        <v>1116</v>
      </c>
      <c r="N23" s="473" t="s">
        <v>1116</v>
      </c>
      <c r="O23" s="473" t="s">
        <v>1116</v>
      </c>
      <c r="P23" s="473" t="s">
        <v>1116</v>
      </c>
      <c r="Q23" s="473" t="s">
        <v>1116</v>
      </c>
      <c r="R23" s="1287"/>
      <c r="S23" s="473" t="s">
        <v>1116</v>
      </c>
      <c r="T23" s="473" t="s">
        <v>1116</v>
      </c>
      <c r="U23" s="473" t="s">
        <v>1116</v>
      </c>
      <c r="V23" s="473" t="s">
        <v>1116</v>
      </c>
      <c r="W23" s="473" t="s">
        <v>1116</v>
      </c>
      <c r="X23" s="473" t="s">
        <v>1116</v>
      </c>
      <c r="Y23" s="1287"/>
      <c r="Z23" s="473" t="s">
        <v>1116</v>
      </c>
      <c r="AA23" s="473" t="s">
        <v>1116</v>
      </c>
      <c r="AB23" s="473" t="s">
        <v>1116</v>
      </c>
      <c r="AC23" s="473" t="s">
        <v>1116</v>
      </c>
      <c r="AD23" s="473" t="s">
        <v>1116</v>
      </c>
      <c r="AE23" s="473" t="s">
        <v>1116</v>
      </c>
      <c r="AF23" s="1287"/>
      <c r="AG23" s="473" t="s">
        <v>1116</v>
      </c>
      <c r="AH23" s="473" t="s">
        <v>1116</v>
      </c>
      <c r="AI23" s="455"/>
      <c r="AJ23" s="455"/>
      <c r="AK23" s="474"/>
      <c r="AL23" s="475">
        <v>30</v>
      </c>
      <c r="AM23" s="474"/>
      <c r="AN23" s="474"/>
      <c r="AO23" s="474"/>
      <c r="AP23" s="474"/>
      <c r="AQ23" s="474"/>
      <c r="AR23" s="474"/>
      <c r="AS23" s="474"/>
      <c r="AT23" s="474"/>
      <c r="AU23" s="474"/>
      <c r="AV23" s="476"/>
    </row>
  </sheetData>
  <mergeCells count="6">
    <mergeCell ref="B2:AM2"/>
    <mergeCell ref="AN2:AV2"/>
    <mergeCell ref="K4:K23"/>
    <mergeCell ref="R4:R23"/>
    <mergeCell ref="Y4:Y23"/>
    <mergeCell ref="AF4:A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</dc:creator>
  <cp:keywords>Neeraj</cp:keywords>
  <dc:description/>
  <cp:lastModifiedBy/>
  <cp:revision/>
  <dcterms:created xsi:type="dcterms:W3CDTF">2024-10-01T20:59:23Z</dcterms:created>
  <dcterms:modified xsi:type="dcterms:W3CDTF">2025-03-26T08:08:39Z</dcterms:modified>
  <cp:category/>
  <cp:contentStatus/>
</cp:coreProperties>
</file>