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ater price parameters matrix" sheetId="1" state="visible" r:id="rId2"/>
    <sheet name="Backend" sheetId="2" state="visible" r:id="rId3"/>
    <sheet name="Input-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<sst xmlns="http://schemas.openxmlformats.org/spreadsheetml/2006/main" count="200" uniqueCount="68">
  <si>
    <t xml:space="preserve">Check defaults – all should be 1 – Test values = Default values</t>
  </si>
  <si>
    <t xml:space="preserve">Input parameters</t>
  </si>
  <si>
    <t xml:space="preserve">Municipal</t>
  </si>
  <si>
    <t xml:space="preserve">Industrial</t>
  </si>
  <si>
    <t xml:space="preserve">Agricultural</t>
  </si>
  <si>
    <t xml:space="preserve">(ƛ x Ws)/p</t>
  </si>
  <si>
    <t xml:space="preserve">Default</t>
  </si>
  <si>
    <t xml:space="preserve">Elasticity min</t>
  </si>
  <si>
    <t xml:space="preserve">Elasticity max</t>
  </si>
  <si>
    <t xml:space="preserve">Contribution of envt component to water price for municipal and industrial sectors</t>
  </si>
  <si>
    <t xml:space="preserve">Test</t>
  </si>
  <si>
    <t xml:space="preserve">Default = 0.02</t>
  </si>
  <si>
    <t xml:space="preserve">Output Matrix</t>
  </si>
  <si>
    <t xml:space="preserve">Continent</t>
  </si>
  <si>
    <t xml:space="preserve">Municipal to industrial conversion for c</t>
  </si>
  <si>
    <t xml:space="preserve">ƛ</t>
  </si>
  <si>
    <t xml:space="preserve">c</t>
  </si>
  <si>
    <t xml:space="preserve">E</t>
  </si>
  <si>
    <t xml:space="preserve">Africa</t>
  </si>
  <si>
    <t xml:space="preserve">Asia</t>
  </si>
  <si>
    <t xml:space="preserve">Europe</t>
  </si>
  <si>
    <t xml:space="preserve">North America</t>
  </si>
  <si>
    <t xml:space="preserve">Oceania</t>
  </si>
  <si>
    <t xml:space="preserve">South America</t>
  </si>
  <si>
    <t xml:space="preserve">Elasticity</t>
  </si>
  <si>
    <t xml:space="preserve">Base and environmental component of water price</t>
  </si>
  <si>
    <t xml:space="preserve">Default = -0.003</t>
  </si>
  <si>
    <t xml:space="preserve">Default = -0.8</t>
  </si>
  <si>
    <t xml:space="preserve">Average GDP per capita</t>
  </si>
  <si>
    <t xml:space="preserve">min</t>
  </si>
  <si>
    <t xml:space="preserve">max</t>
  </si>
  <si>
    <t xml:space="preserve">Normalized wrt min Average GDP per capita</t>
  </si>
  <si>
    <t xml:space="preserve">z min</t>
  </si>
  <si>
    <t xml:space="preserve">z max</t>
  </si>
  <si>
    <t xml:space="preserve">a</t>
  </si>
  <si>
    <t xml:space="preserve">b</t>
  </si>
  <si>
    <t xml:space="preserve">Ws</t>
  </si>
  <si>
    <t xml:space="preserve">ƛ x Ws</t>
  </si>
  <si>
    <t xml:space="preserve">(ƛ x Δ)/c</t>
  </si>
  <si>
    <t xml:space="preserve">p</t>
  </si>
  <si>
    <t xml:space="preserve">cIndustry/cMunicipal</t>
  </si>
  <si>
    <t xml:space="preserve">y0</t>
  </si>
  <si>
    <t xml:space="preserve">y1</t>
  </si>
  <si>
    <t xml:space="preserve">Corrected</t>
  </si>
  <si>
    <t xml:space="preserve">x0</t>
  </si>
  <si>
    <t xml:space="preserve">x1</t>
  </si>
  <si>
    <t xml:space="preserve">Default = -0.1</t>
  </si>
  <si>
    <t xml:space="preserve">Default = -2.3</t>
  </si>
  <si>
    <t xml:space="preserve">Total water price</t>
  </si>
  <si>
    <t xml:space="preserve">Base component</t>
  </si>
  <si>
    <t xml:space="preserve">Envt component = base * composition</t>
  </si>
  <si>
    <t xml:space="preserve">delta</t>
  </si>
  <si>
    <t xml:space="preserve">lambda</t>
  </si>
  <si>
    <t xml:space="preserve">Corrected lambda
Largest value region and distribution</t>
  </si>
  <si>
    <t xml:space="preserve">Verify
Ratio of Lambda</t>
  </si>
  <si>
    <t xml:space="preserve">Default = -0.29</t>
  </si>
  <si>
    <t xml:space="preserve">Default = -2.12</t>
  </si>
  <si>
    <t xml:space="preserve">Per capita per day availability</t>
  </si>
  <si>
    <r>
      <rPr>
        <sz val="10"/>
        <rFont val="Times New Roman"/>
        <family val="1"/>
        <charset val="1"/>
      </rPr>
      <t xml:space="preserve">Normalized wrt </t>
    </r>
    <r>
      <rPr>
        <b val="true"/>
        <sz val="10"/>
        <rFont val="Times New Roman"/>
        <family val="1"/>
        <charset val="1"/>
      </rPr>
      <t xml:space="preserve">min</t>
    </r>
    <r>
      <rPr>
        <sz val="10"/>
        <rFont val="Times New Roman"/>
        <family val="1"/>
        <charset val="1"/>
      </rPr>
      <t xml:space="preserve"> Average water availability</t>
    </r>
  </si>
  <si>
    <t xml:space="preserve">slope</t>
  </si>
  <si>
    <t xml:space="preserve">intercept</t>
  </si>
  <si>
    <t xml:space="preserve">ƛ min</t>
  </si>
  <si>
    <t xml:space="preserve">ƛ max</t>
  </si>
  <si>
    <t xml:space="preserve">ƛ </t>
  </si>
  <si>
    <t xml:space="preserve">Scaling factor</t>
  </si>
  <si>
    <t xml:space="preserve">Normalized wrt max</t>
  </si>
  <si>
    <t xml:space="preserve">ratio</t>
  </si>
  <si>
    <t xml:space="preserve">denomenator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</si>
</sst>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General"/>
    <numFmt numFmtId="166" formatCode="#,##0.00"/>
    <numFmt numFmtId="167" formatCode="0.000"/>
    <numFmt numFmtId="168" formatCode="0.00000"/>
    <numFmt numFmtId="169" formatCode="0"/>
    <numFmt numFmtId="170" formatCode="#,##0.0"/>
    <numFmt numFmtId="171" formatCode="0.00"/>
    <numFmt numFmtId="172" formatCode="#,##0"/>
    <numFmt numFmtId="173" formatCode="0.00E+00"/>
    <numFmt numFmtId="174" formatCode="0.000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22"/>
      <name val="Arial"/>
      <family val="2"/>
      <charset val="1"/>
    </font>
    <font>
      <sz val="22"/>
      <color rgb="FFC9211E"/>
      <name val="Arial"/>
      <family val="2"/>
      <charset val="1"/>
    </font>
    <font>
      <sz val="10"/>
      <name val="FreeSerif"/>
      <family val="1"/>
      <charset val="1"/>
    </font>
    <font>
      <b val="true"/>
      <sz val="15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FreeSerif"/>
      <family val="1"/>
      <charset val="1"/>
    </font>
    <font>
      <b val="true"/>
      <sz val="15"/>
      <name val="FreeSerif"/>
      <family val="1"/>
      <charset val="1"/>
    </font>
    <font>
      <sz val="12"/>
      <name val="FreeSerif"/>
      <family val="1"/>
      <charset val="1"/>
    </font>
    <font>
      <b val="true"/>
      <sz val="24"/>
      <name val="Arial"/>
      <family val="2"/>
      <charset val="1"/>
    </font>
    <font>
      <b val="true"/>
      <sz val="13"/>
      <color rgb="FFFFFFFF"/>
      <name val="Arial"/>
      <family val="2"/>
      <charset val="1"/>
    </font>
    <font>
      <b val="true"/>
      <sz val="14"/>
      <color rgb="FFC9211E"/>
      <name val="Arial"/>
      <family val="2"/>
      <charset val="1"/>
    </font>
    <font>
      <i val="true"/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FreeSerif"/>
      <family val="1"/>
      <charset val="1"/>
    </font>
    <font>
      <b val="true"/>
      <i val="true"/>
      <sz val="10"/>
      <name val="FreeSerif"/>
      <family val="1"/>
      <charset val="1"/>
    </font>
    <font>
      <b val="true"/>
      <sz val="13"/>
      <color rgb="FFFFFFFF"/>
      <name val="FreeSerif"/>
      <family val="1"/>
      <charset val="1"/>
    </font>
    <font>
      <i val="true"/>
      <sz val="10"/>
      <name val="FreeSerif"/>
      <family val="1"/>
      <charset val="1"/>
    </font>
    <font>
      <b val="true"/>
      <sz val="10"/>
      <name val="Times New Roman"/>
      <family val="1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0000"/>
        <bgColor rgb="FFC9211E"/>
      </patternFill>
    </fill>
    <fill>
      <patternFill patternType="solid">
        <fgColor rgb="FFDC85E9"/>
        <bgColor rgb="FFFF99CC"/>
      </patternFill>
    </fill>
    <fill>
      <patternFill patternType="solid">
        <fgColor rgb="FFF5CD53"/>
        <bgColor rgb="FFE9B913"/>
      </patternFill>
    </fill>
    <fill>
      <patternFill patternType="solid">
        <fgColor rgb="FF92E285"/>
        <bgColor rgb="FFCCF4C6"/>
      </patternFill>
    </fill>
    <fill>
      <patternFill patternType="solid">
        <fgColor rgb="FFD36118"/>
        <bgColor rgb="FFFC5C00"/>
      </patternFill>
    </fill>
    <fill>
      <patternFill patternType="solid">
        <fgColor rgb="FF1C99E0"/>
        <bgColor rgb="FF008080"/>
      </patternFill>
    </fill>
    <fill>
      <patternFill patternType="solid">
        <fgColor rgb="FFC254D2"/>
        <bgColor rgb="FFDC85E9"/>
      </patternFill>
    </fill>
    <fill>
      <patternFill patternType="solid">
        <fgColor rgb="FFC99C00"/>
        <bgColor rgb="FFE9B913"/>
      </patternFill>
    </fill>
    <fill>
      <patternFill patternType="solid">
        <fgColor rgb="FF808080"/>
        <bgColor rgb="FF969696"/>
      </patternFill>
    </fill>
    <fill>
      <patternFill patternType="solid">
        <fgColor rgb="FFF2CBF8"/>
        <bgColor rgb="FFFDE9A9"/>
      </patternFill>
    </fill>
    <fill>
      <patternFill patternType="solid">
        <fgColor rgb="FFFDE9A9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9211E"/>
        <bgColor rgb="FF993366"/>
      </patternFill>
    </fill>
    <fill>
      <patternFill patternType="solid">
        <fgColor rgb="FFE9B913"/>
        <bgColor rgb="FFF5CD53"/>
      </patternFill>
    </fill>
    <fill>
      <patternFill patternType="solid">
        <fgColor rgb="FFCCF4C6"/>
        <bgColor rgb="FFCCFFFF"/>
      </patternFill>
    </fill>
    <fill>
      <patternFill patternType="solid">
        <fgColor rgb="FF63BBEE"/>
        <bgColor rgb="FF9999FF"/>
      </patternFill>
    </fill>
    <fill>
      <patternFill patternType="solid">
        <fgColor rgb="FF43C330"/>
        <bgColor rgb="FF99CC00"/>
      </patternFill>
    </fill>
    <fill>
      <patternFill patternType="solid">
        <fgColor rgb="FFFC5C00"/>
        <bgColor rgb="FFD36118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2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2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2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2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2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2" fillId="11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2" fillId="11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11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2" fillId="1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2" fillId="1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1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2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2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2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11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2" fillId="1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2" fillId="1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1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2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1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3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4" fillId="1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9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1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17" fillId="1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1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1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8" fillId="1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20" fillId="1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1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7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8" fillId="1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1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1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1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2" fontId="7" fillId="1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7" fillId="1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1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8" fillId="1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3" fontId="0" fillId="1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0" fillId="1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3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HECK" xfId="20"/>
  </cellStyles>
  <dxfs count="1">
    <dxf>
      <font>
        <color rgb="FFFFFFFF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C99E0"/>
      <rgbColor rgb="FFB3B3B3"/>
      <rgbColor rgb="FF808080"/>
      <rgbColor rgb="FF9999FF"/>
      <rgbColor rgb="FFC254D2"/>
      <rgbColor rgb="FFFFFFCC"/>
      <rgbColor rgb="FFCCFFFF"/>
      <rgbColor rgb="FF660066"/>
      <rgbColor rgb="FFD36118"/>
      <rgbColor rgb="FF0066CC"/>
      <rgbColor rgb="FFF2CB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DE9A9"/>
      <rgbColor rgb="FF92E285"/>
      <rgbColor rgb="FFFF99CC"/>
      <rgbColor rgb="FFDC85E9"/>
      <rgbColor rgb="FFF5CD53"/>
      <rgbColor rgb="FF3366FF"/>
      <rgbColor rgb="FF63BBEE"/>
      <rgbColor rgb="FF99CC00"/>
      <rgbColor rgb="FFE9B913"/>
      <rgbColor rgb="FFC99C00"/>
      <rgbColor rgb="FFFC5C00"/>
      <rgbColor rgb="FF666699"/>
      <rgbColor rgb="FF969696"/>
      <rgbColor rgb="FF004586"/>
      <rgbColor rgb="FF43C33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Municipal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Backend!$M$3</c:f>
              <c:strCache>
                <c:ptCount val="1"/>
                <c:pt idx="0">
                  <c:v>Elasticity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Backend!$C$4:$C$9</c:f>
              <c:numCache>
                <c:formatCode>General</c:formatCode>
                <c:ptCount val="6"/>
                <c:pt idx="0">
                  <c:v>1733</c:v>
                </c:pt>
                <c:pt idx="1">
                  <c:v>4100</c:v>
                </c:pt>
                <c:pt idx="2">
                  <c:v>27367</c:v>
                </c:pt>
                <c:pt idx="3">
                  <c:v>46318</c:v>
                </c:pt>
                <c:pt idx="4">
                  <c:v>23841</c:v>
                </c:pt>
                <c:pt idx="5">
                  <c:v>5425</c:v>
                </c:pt>
              </c:numCache>
            </c:numRef>
          </c:xVal>
          <c:yVal>
            <c:numRef>
              <c:f>Backend!$M$4:$M$9</c:f>
              <c:numCache>
                <c:formatCode>General</c:formatCode>
                <c:ptCount val="6"/>
                <c:pt idx="0">
                  <c:v>-0.0079859337675123</c:v>
                </c:pt>
                <c:pt idx="1">
                  <c:v>-0.0101987159584528</c:v>
                </c:pt>
                <c:pt idx="2">
                  <c:v>-0.112890834497774</c:v>
                </c:pt>
                <c:pt idx="3">
                  <c:v>-0.800000305842977</c:v>
                </c:pt>
                <c:pt idx="4">
                  <c:v>-0.0784202890927528</c:v>
                </c:pt>
                <c:pt idx="5">
                  <c:v>-0.011695135158154</c:v>
                </c:pt>
              </c:numCache>
            </c:numRef>
          </c:yVal>
          <c:smooth val="0"/>
        </c:ser>
        <c:axId val="25161449"/>
        <c:axId val="21134431"/>
      </c:scatterChart>
      <c:valAx>
        <c:axId val="25161449"/>
        <c:scaling>
          <c:logBase val="10"/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GDP per capita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 rot="-1800000"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1134431"/>
        <c:crosses val="autoZero"/>
        <c:crossBetween val="midCat"/>
      </c:valAx>
      <c:valAx>
        <c:axId val="2113443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Elasticity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516144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28440</xdr:colOff>
      <xdr:row>79</xdr:row>
      <xdr:rowOff>70200</xdr:rowOff>
    </xdr:from>
    <xdr:to>
      <xdr:col>19</xdr:col>
      <xdr:colOff>595440</xdr:colOff>
      <xdr:row>105</xdr:row>
      <xdr:rowOff>9720</xdr:rowOff>
    </xdr:to>
    <xdr:graphicFrame>
      <xdr:nvGraphicFramePr>
        <xdr:cNvPr id="0" name=""/>
        <xdr:cNvGraphicFramePr/>
      </xdr:nvGraphicFramePr>
      <xdr:xfrm>
        <a:off x="11023200" y="17341560"/>
        <a:ext cx="7216920" cy="4165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42"/>
  <sheetViews>
    <sheetView showFormulas="false" showGridLines="true" showRowColHeaders="true" showZeros="true" rightToLeft="false" tabSelected="false" showOutlineSymbols="true" defaultGridColor="true" view="normal" topLeftCell="B1" colorId="64" zoomScale="140" zoomScaleNormal="140" zoomScalePageLayoutView="100" workbookViewId="0">
      <selection pane="topLeft" activeCell="M13" activeCellId="0" sqref="M1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9.57"/>
    <col collapsed="false" customWidth="true" hidden="false" outlineLevel="0" max="3" min="3" style="1" width="1.15"/>
    <col collapsed="false" customWidth="true" hidden="false" outlineLevel="0" max="4" min="4" style="1" width="15.95"/>
    <col collapsed="false" customWidth="true" hidden="false" outlineLevel="0" max="5" min="5" style="1" width="15.8"/>
    <col collapsed="false" customWidth="true" hidden="false" outlineLevel="0" max="6" min="6" style="1" width="16.79"/>
    <col collapsed="false" customWidth="true" hidden="false" outlineLevel="0" max="7" min="7" style="1" width="13.43"/>
    <col collapsed="false" customWidth="true" hidden="false" outlineLevel="0" max="8" min="8" style="1" width="17.26"/>
    <col collapsed="false" customWidth="true" hidden="false" outlineLevel="0" max="9" min="9" style="1" width="13.89"/>
    <col collapsed="false" customWidth="true" hidden="false" outlineLevel="0" max="10" min="10" style="1" width="19.35"/>
    <col collapsed="false" customWidth="true" hidden="false" outlineLevel="0" max="11" min="11" style="1" width="16.94"/>
    <col collapsed="false" customWidth="true" hidden="false" outlineLevel="0" max="12" min="12" style="1" width="18.06"/>
    <col collapsed="false" customWidth="true" hidden="false" outlineLevel="0" max="13" min="13" style="1" width="0.99"/>
    <col collapsed="false" customWidth="true" hidden="false" outlineLevel="0" max="14" min="14" style="1" width="2.46"/>
    <col collapsed="false" customWidth="true" hidden="false" outlineLevel="0" max="15" min="15" style="1" width="0.99"/>
    <col collapsed="false" customWidth="true" hidden="false" outlineLevel="0" max="16" min="16" style="1" width="22.13"/>
    <col collapsed="false" customWidth="false" hidden="false" outlineLevel="0" max="1023" min="17" style="1" width="11.52"/>
  </cols>
  <sheetData>
    <row r="1" customFormat="false" ht="26.8" hidden="false" customHeight="false" outlineLevel="0" collapsed="false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customFormat="false" ht="26.8" hidden="false" customHeight="false" outlineLevel="0" collapsed="false">
      <c r="B2" s="3" t="n">
        <f aca="false">IF(D6-D8=0,1,0)</f>
        <v>1</v>
      </c>
      <c r="C2" s="2"/>
      <c r="D2" s="3" t="n">
        <f aca="false">IF(E6-E8=0,1,0)</f>
        <v>1</v>
      </c>
      <c r="E2" s="3" t="n">
        <f aca="false">IF(F6-F8=0,1,0)</f>
        <v>1</v>
      </c>
      <c r="F2" s="3" t="n">
        <f aca="false">IF(F6-F8=0,1,0)</f>
        <v>1</v>
      </c>
      <c r="G2" s="3" t="n">
        <f aca="false">IF(G6-G8=0,1,0)</f>
        <v>1</v>
      </c>
      <c r="H2" s="3" t="n">
        <f aca="false">IF(H6-H8=0,1,0)</f>
        <v>1</v>
      </c>
      <c r="I2" s="3" t="n">
        <f aca="false">IF(I6-I8=0,1,0)</f>
        <v>1</v>
      </c>
      <c r="J2" s="3" t="n">
        <f aca="false">IF(J6-J8=0,1,0)</f>
        <v>1</v>
      </c>
      <c r="K2" s="2"/>
      <c r="L2" s="2"/>
      <c r="M2" s="2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customFormat="false" ht="12.8" hidden="false" customHeight="false" outlineLevel="0" collapsed="false">
      <c r="B3" s="4" t="s">
        <v>1</v>
      </c>
      <c r="C3" s="4"/>
      <c r="D3" s="4"/>
      <c r="E3" s="4"/>
      <c r="F3" s="4"/>
      <c r="G3" s="4"/>
      <c r="H3" s="4"/>
      <c r="I3" s="4"/>
      <c r="J3" s="5"/>
      <c r="K3" s="5"/>
      <c r="L3" s="5"/>
      <c r="M3" s="5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customFormat="false" ht="12.8" hidden="false" customHeight="false" outlineLevel="0" collapsed="false">
      <c r="B4" s="4"/>
      <c r="C4" s="4"/>
      <c r="D4" s="4"/>
      <c r="E4" s="4"/>
      <c r="F4" s="4"/>
      <c r="G4" s="4"/>
      <c r="H4" s="4"/>
      <c r="I4" s="4"/>
      <c r="J4" s="6"/>
      <c r="K4" s="6"/>
      <c r="L4" s="6"/>
      <c r="M4" s="6"/>
      <c r="N4" s="7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8"/>
      <c r="AC4" s="8"/>
    </row>
    <row r="5" customFormat="false" ht="18.55" hidden="false" customHeight="false" outlineLevel="0" collapsed="false">
      <c r="B5" s="0"/>
      <c r="C5" s="0"/>
      <c r="D5" s="9" t="s">
        <v>2</v>
      </c>
      <c r="E5" s="9"/>
      <c r="F5" s="10" t="s">
        <v>3</v>
      </c>
      <c r="G5" s="11"/>
      <c r="H5" s="12" t="s">
        <v>4</v>
      </c>
      <c r="I5" s="13"/>
      <c r="J5" s="14" t="s">
        <v>5</v>
      </c>
      <c r="K5" s="14"/>
      <c r="L5" s="15"/>
      <c r="M5" s="15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8"/>
      <c r="AC5" s="8"/>
    </row>
    <row r="6" customFormat="false" ht="12.8" hidden="false" customHeight="false" outlineLevel="0" collapsed="false">
      <c r="A6" s="0"/>
      <c r="B6" s="16" t="s">
        <v>6</v>
      </c>
      <c r="C6" s="0"/>
      <c r="D6" s="17" t="n">
        <v>-0.003</v>
      </c>
      <c r="E6" s="18" t="n">
        <v>-0.8</v>
      </c>
      <c r="F6" s="19" t="n">
        <v>-0.1</v>
      </c>
      <c r="G6" s="19" t="n">
        <v>-2.3</v>
      </c>
      <c r="H6" s="20" t="n">
        <v>-0.29</v>
      </c>
      <c r="I6" s="20" t="n">
        <v>-2.12</v>
      </c>
      <c r="J6" s="21" t="n">
        <v>0.02</v>
      </c>
      <c r="K6" s="14"/>
      <c r="L6" s="15"/>
      <c r="M6" s="15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7"/>
      <c r="AB6" s="0"/>
      <c r="AC6" s="8"/>
    </row>
    <row r="7" customFormat="false" ht="12.8" hidden="false" customHeight="false" outlineLevel="0" collapsed="false">
      <c r="A7" s="0"/>
      <c r="B7" s="16"/>
      <c r="C7" s="0"/>
      <c r="D7" s="22" t="s">
        <v>7</v>
      </c>
      <c r="E7" s="23" t="s">
        <v>8</v>
      </c>
      <c r="F7" s="11" t="s">
        <v>7</v>
      </c>
      <c r="G7" s="11" t="s">
        <v>8</v>
      </c>
      <c r="H7" s="13" t="s">
        <v>7</v>
      </c>
      <c r="I7" s="13" t="s">
        <v>8</v>
      </c>
      <c r="J7" s="24" t="s">
        <v>9</v>
      </c>
      <c r="K7" s="24"/>
      <c r="L7" s="15"/>
      <c r="M7" s="15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7"/>
      <c r="AB7" s="0"/>
      <c r="AC7" s="25"/>
    </row>
    <row r="8" customFormat="false" ht="12.8" hidden="false" customHeight="false" outlineLevel="0" collapsed="false">
      <c r="A8" s="0"/>
      <c r="B8" s="16" t="s">
        <v>10</v>
      </c>
      <c r="C8" s="0"/>
      <c r="D8" s="22" t="n">
        <v>-0.003</v>
      </c>
      <c r="E8" s="26" t="n">
        <v>-0.8</v>
      </c>
      <c r="F8" s="27" t="n">
        <v>-0.1</v>
      </c>
      <c r="G8" s="27" t="n">
        <v>-2.3</v>
      </c>
      <c r="H8" s="13" t="n">
        <v>-0.29</v>
      </c>
      <c r="I8" s="13" t="n">
        <v>-2.12</v>
      </c>
      <c r="J8" s="14" t="n">
        <v>0.02</v>
      </c>
      <c r="K8" s="21" t="s">
        <v>11</v>
      </c>
      <c r="L8" s="15"/>
      <c r="M8" s="15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7"/>
      <c r="AB8" s="0"/>
      <c r="AC8" s="8"/>
    </row>
    <row r="9" customFormat="false" ht="26.8" hidden="false" customHeight="false" outlineLevel="0" collapsed="false">
      <c r="B9" s="4" t="s">
        <v>12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0"/>
      <c r="P9" s="28"/>
      <c r="Q9" s="28"/>
      <c r="R9" s="0"/>
      <c r="S9" s="0"/>
      <c r="T9" s="0"/>
      <c r="U9" s="0"/>
      <c r="V9" s="0"/>
      <c r="W9" s="0"/>
      <c r="X9" s="0"/>
      <c r="Y9" s="0"/>
      <c r="Z9" s="0"/>
      <c r="AA9" s="7"/>
      <c r="AB9" s="0"/>
      <c r="AC9" s="8"/>
    </row>
    <row r="10" customFormat="false" ht="18.55" hidden="false" customHeight="true" outlineLevel="0" collapsed="false">
      <c r="B10" s="29" t="s">
        <v>13</v>
      </c>
      <c r="C10" s="30"/>
      <c r="D10" s="31" t="s">
        <v>2</v>
      </c>
      <c r="E10" s="31" t="s">
        <v>2</v>
      </c>
      <c r="F10" s="31"/>
      <c r="G10" s="32" t="s">
        <v>3</v>
      </c>
      <c r="H10" s="32" t="s">
        <v>3</v>
      </c>
      <c r="I10" s="32"/>
      <c r="J10" s="33" t="s">
        <v>4</v>
      </c>
      <c r="K10" s="33" t="s">
        <v>3</v>
      </c>
      <c r="L10" s="33"/>
      <c r="M10" s="34"/>
      <c r="N10" s="30"/>
      <c r="O10" s="30"/>
      <c r="P10" s="35" t="s">
        <v>14</v>
      </c>
      <c r="Q10" s="0"/>
      <c r="R10" s="0"/>
      <c r="S10" s="0"/>
      <c r="T10" s="0"/>
      <c r="U10" s="0"/>
      <c r="V10" s="0"/>
      <c r="W10" s="0"/>
      <c r="X10" s="0"/>
      <c r="Y10" s="0"/>
      <c r="Z10" s="0"/>
      <c r="AA10" s="7"/>
      <c r="AB10" s="0"/>
      <c r="AC10" s="8"/>
    </row>
    <row r="11" customFormat="false" ht="15" hidden="false" customHeight="false" outlineLevel="0" collapsed="false">
      <c r="B11" s="29"/>
      <c r="C11" s="30"/>
      <c r="D11" s="36" t="s">
        <v>15</v>
      </c>
      <c r="E11" s="36" t="s">
        <v>16</v>
      </c>
      <c r="F11" s="37" t="s">
        <v>17</v>
      </c>
      <c r="G11" s="38" t="s">
        <v>15</v>
      </c>
      <c r="H11" s="38" t="s">
        <v>16</v>
      </c>
      <c r="I11" s="38" t="s">
        <v>17</v>
      </c>
      <c r="J11" s="39" t="s">
        <v>15</v>
      </c>
      <c r="K11" s="39" t="s">
        <v>16</v>
      </c>
      <c r="L11" s="39" t="s">
        <v>17</v>
      </c>
      <c r="M11" s="34"/>
      <c r="N11" s="30"/>
      <c r="O11" s="30"/>
      <c r="P11" s="35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</row>
    <row r="12" customFormat="false" ht="6.2" hidden="false" customHeight="true" outlineLevel="0" collapsed="false">
      <c r="B12" s="0"/>
      <c r="C12" s="0"/>
      <c r="D12" s="30"/>
      <c r="E12" s="30"/>
      <c r="F12" s="30"/>
      <c r="G12" s="30"/>
      <c r="H12" s="30"/>
      <c r="I12" s="30"/>
      <c r="J12" s="30"/>
      <c r="K12" s="30"/>
      <c r="L12" s="30"/>
      <c r="M12" s="0"/>
      <c r="N12" s="30"/>
      <c r="O12" s="3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</row>
    <row r="13" customFormat="false" ht="15" hidden="false" customHeight="false" outlineLevel="0" collapsed="false">
      <c r="B13" s="40" t="s">
        <v>18</v>
      </c>
      <c r="C13" s="30"/>
      <c r="D13" s="41" t="n">
        <f aca="false">Backend!S4</f>
        <v>1</v>
      </c>
      <c r="E13" s="42" t="n">
        <f aca="false">Backend!X4</f>
        <v>4900</v>
      </c>
      <c r="F13" s="43" t="n">
        <f aca="false">Backend!M4</f>
        <v>-0.0079859337675123</v>
      </c>
      <c r="G13" s="44" t="n">
        <f aca="false">Backend!X15</f>
        <v>1.7</v>
      </c>
      <c r="H13" s="45" t="n">
        <f aca="false">Backend!T15</f>
        <v>130830</v>
      </c>
      <c r="I13" s="46" t="n">
        <f aca="false">Backend!M14</f>
        <v>-2.25023306533169</v>
      </c>
      <c r="J13" s="47" t="n">
        <v>1</v>
      </c>
      <c r="K13" s="47" t="n">
        <v>0</v>
      </c>
      <c r="L13" s="48" t="n">
        <f aca="false">Backend!K22</f>
        <v>-0.351367913148372</v>
      </c>
      <c r="M13" s="30"/>
      <c r="N13" s="30"/>
      <c r="O13" s="30"/>
      <c r="P13" s="49" t="n">
        <v>26.7</v>
      </c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</row>
    <row r="14" customFormat="false" ht="15" hidden="false" customHeight="false" outlineLevel="0" collapsed="false">
      <c r="B14" s="50" t="s">
        <v>19</v>
      </c>
      <c r="C14" s="30"/>
      <c r="D14" s="51" t="n">
        <f aca="false">Backend!S5</f>
        <v>2.36583958453549</v>
      </c>
      <c r="E14" s="52" t="n">
        <f aca="false">Backend!X5</f>
        <v>11592.6139642239</v>
      </c>
      <c r="F14" s="53" t="n">
        <f aca="false">Backend!M5</f>
        <v>-0.0101987159584528</v>
      </c>
      <c r="G14" s="54" t="n">
        <f aca="false">Backend!X16</f>
        <v>4.02192729371033</v>
      </c>
      <c r="H14" s="55" t="n">
        <f aca="false">Backend!T16</f>
        <v>130996.53779573</v>
      </c>
      <c r="I14" s="56" t="n">
        <f aca="false">Backend!M15</f>
        <v>-1.90517077223301</v>
      </c>
      <c r="J14" s="57" t="n">
        <v>1</v>
      </c>
      <c r="K14" s="57" t="n">
        <v>0</v>
      </c>
      <c r="L14" s="58" t="n">
        <f aca="false">Backend!K23</f>
        <v>-0.29</v>
      </c>
      <c r="M14" s="30"/>
      <c r="N14" s="30"/>
      <c r="O14" s="30"/>
      <c r="P14" s="49" t="n">
        <v>11.3</v>
      </c>
      <c r="Q14" s="0"/>
      <c r="R14" s="0"/>
      <c r="S14" s="0"/>
      <c r="T14" s="0"/>
      <c r="U14" s="0"/>
      <c r="V14" s="7"/>
      <c r="W14" s="7"/>
      <c r="X14" s="8"/>
      <c r="Y14" s="8"/>
      <c r="Z14" s="8"/>
      <c r="AA14" s="8"/>
      <c r="AB14" s="8"/>
    </row>
    <row r="15" customFormat="false" ht="15" hidden="false" customHeight="false" outlineLevel="0" collapsed="false">
      <c r="B15" s="50" t="s">
        <v>20</v>
      </c>
      <c r="C15" s="30"/>
      <c r="D15" s="51" t="n">
        <f aca="false">Backend!S6</f>
        <v>15.7916907097519</v>
      </c>
      <c r="E15" s="52" t="n">
        <f aca="false">Backend!X6</f>
        <v>77379.2844777842</v>
      </c>
      <c r="F15" s="53" t="n">
        <f aca="false">Backend!M6</f>
        <v>-0.112890834497774</v>
      </c>
      <c r="G15" s="54" t="n">
        <f aca="false">Backend!X17</f>
        <v>26.8458742065782</v>
      </c>
      <c r="H15" s="55" t="n">
        <f aca="false">Backend!T17</f>
        <v>131544.783612233</v>
      </c>
      <c r="I15" s="56" t="n">
        <f aca="false">Backend!M16</f>
        <v>-0.370942448420469</v>
      </c>
      <c r="J15" s="57" t="n">
        <v>1</v>
      </c>
      <c r="K15" s="57" t="n">
        <v>0</v>
      </c>
      <c r="L15" s="58" t="n">
        <f aca="false">Backend!K24</f>
        <v>-0.864386007237636</v>
      </c>
      <c r="M15" s="30"/>
      <c r="N15" s="30"/>
      <c r="O15" s="30"/>
      <c r="P15" s="49" t="n">
        <v>1.7</v>
      </c>
      <c r="Q15" s="0"/>
      <c r="R15" s="0"/>
      <c r="S15" s="0"/>
      <c r="T15" s="0"/>
      <c r="U15" s="0"/>
      <c r="V15" s="7"/>
      <c r="W15" s="7"/>
      <c r="X15" s="8"/>
      <c r="Y15" s="8"/>
      <c r="Z15" s="8"/>
      <c r="AA15" s="8"/>
      <c r="AB15" s="8"/>
    </row>
    <row r="16" customFormat="false" ht="15" hidden="false" customHeight="false" outlineLevel="0" collapsed="false">
      <c r="B16" s="50" t="s">
        <v>21</v>
      </c>
      <c r="C16" s="30"/>
      <c r="D16" s="51" t="n">
        <f aca="false">Backend!S7</f>
        <v>26.7270628967109</v>
      </c>
      <c r="E16" s="52" t="n">
        <f aca="false">Backend!X7</f>
        <v>130962.608193883</v>
      </c>
      <c r="F16" s="53" t="n">
        <f aca="false">Backend!M7</f>
        <v>-0.800000305842977</v>
      </c>
      <c r="G16" s="54" t="n">
        <f aca="false">Backend!X18</f>
        <v>45.4360069244085</v>
      </c>
      <c r="H16" s="55" t="n">
        <f aca="false">Backend!T18</f>
        <v>130962.608193883</v>
      </c>
      <c r="I16" s="56" t="n">
        <f aca="false">Backend!M17</f>
        <v>-0.0978362202318127</v>
      </c>
      <c r="J16" s="57" t="n">
        <v>1</v>
      </c>
      <c r="K16" s="57" t="n">
        <v>0</v>
      </c>
      <c r="L16" s="58" t="n">
        <f aca="false">Backend!K25</f>
        <v>-1.90477080820265</v>
      </c>
      <c r="M16" s="30"/>
      <c r="N16" s="30"/>
      <c r="O16" s="30"/>
      <c r="P16" s="49" t="n">
        <v>1</v>
      </c>
      <c r="Q16" s="0"/>
      <c r="R16" s="0"/>
      <c r="S16" s="0"/>
      <c r="T16" s="0"/>
      <c r="U16" s="0"/>
      <c r="V16" s="7"/>
      <c r="W16" s="7"/>
      <c r="X16" s="8"/>
      <c r="Y16" s="8"/>
      <c r="Z16" s="8"/>
      <c r="AA16" s="8"/>
      <c r="AB16" s="8"/>
    </row>
    <row r="17" customFormat="false" ht="15" hidden="false" customHeight="false" outlineLevel="0" collapsed="false">
      <c r="B17" s="50" t="s">
        <v>22</v>
      </c>
      <c r="C17" s="30"/>
      <c r="D17" s="51" t="n">
        <f aca="false">Backend!S8</f>
        <v>13.7570686670514</v>
      </c>
      <c r="E17" s="52" t="n">
        <f aca="false">Backend!X8</f>
        <v>67409.6364685517</v>
      </c>
      <c r="F17" s="53" t="n">
        <f aca="false">Backend!M8</f>
        <v>-0.0784202890927528</v>
      </c>
      <c r="G17" s="54" t="n">
        <f aca="false">Backend!X19</f>
        <v>23.3870167339873</v>
      </c>
      <c r="H17" s="55" t="n">
        <f aca="false">Backend!T19</f>
        <v>128078.309290248</v>
      </c>
      <c r="I17" s="56" t="n">
        <f aca="false">Backend!M18</f>
        <v>-0.475333732847457</v>
      </c>
      <c r="J17" s="57" t="n">
        <v>1</v>
      </c>
      <c r="K17" s="57" t="n">
        <v>0</v>
      </c>
      <c r="L17" s="58" t="n">
        <f aca="false">Backend!K26</f>
        <v>-2.12</v>
      </c>
      <c r="M17" s="30"/>
      <c r="N17" s="30"/>
      <c r="O17" s="30"/>
      <c r="P17" s="49" t="n">
        <v>1.9</v>
      </c>
      <c r="Q17" s="0"/>
      <c r="R17" s="0"/>
      <c r="S17" s="0"/>
      <c r="T17" s="0"/>
      <c r="U17" s="0"/>
      <c r="V17" s="7"/>
      <c r="W17" s="7"/>
      <c r="X17" s="8"/>
      <c r="Y17" s="8"/>
      <c r="Z17" s="8"/>
      <c r="AA17" s="8"/>
      <c r="AB17" s="8"/>
    </row>
    <row r="18" customFormat="false" ht="15" hidden="false" customHeight="false" outlineLevel="0" collapsed="false">
      <c r="B18" s="59" t="s">
        <v>23</v>
      </c>
      <c r="C18" s="30"/>
      <c r="D18" s="60" t="n">
        <f aca="false">Backend!S9</f>
        <v>3.13040969417196</v>
      </c>
      <c r="E18" s="61" t="n">
        <f aca="false">Backend!X9</f>
        <v>15339.0075014426</v>
      </c>
      <c r="F18" s="62" t="n">
        <f aca="false">Backend!M9</f>
        <v>-0.011695135158154</v>
      </c>
      <c r="G18" s="63" t="n">
        <f aca="false">Backend!X20</f>
        <v>5.32169648009233</v>
      </c>
      <c r="H18" s="64" t="n">
        <f aca="false">Backend!T20</f>
        <v>130381.563762262</v>
      </c>
      <c r="I18" s="65" t="n">
        <f aca="false">Backend!M19</f>
        <v>-1.73566290159824</v>
      </c>
      <c r="J18" s="66" t="n">
        <v>1</v>
      </c>
      <c r="K18" s="66" t="n">
        <v>0</v>
      </c>
      <c r="L18" s="67" t="n">
        <f aca="false">Backend!K27</f>
        <v>-1.87408685162847</v>
      </c>
      <c r="M18" s="30"/>
      <c r="N18" s="30"/>
      <c r="O18" s="30"/>
      <c r="P18" s="68" t="n">
        <v>8.5</v>
      </c>
      <c r="Q18" s="0"/>
      <c r="R18" s="0"/>
      <c r="S18" s="0"/>
      <c r="T18" s="0"/>
      <c r="U18" s="0"/>
      <c r="V18" s="7"/>
      <c r="W18" s="7"/>
      <c r="X18" s="8"/>
      <c r="Y18" s="8"/>
      <c r="Z18" s="8"/>
      <c r="AA18" s="8"/>
      <c r="AB18" s="8"/>
    </row>
    <row r="19" customFormat="false" ht="12.8" hidden="false" customHeight="false" outlineLevel="0" collapsed="false"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7"/>
      <c r="W19" s="7"/>
      <c r="X19" s="8"/>
      <c r="Y19" s="8"/>
      <c r="Z19" s="8"/>
      <c r="AA19" s="8"/>
      <c r="AB19" s="8"/>
    </row>
    <row r="20" customFormat="false" ht="12.8" hidden="false" customHeight="false" outlineLevel="0" collapsed="false"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7"/>
      <c r="W20" s="7"/>
      <c r="X20" s="8"/>
      <c r="Y20" s="8"/>
      <c r="Z20" s="8"/>
      <c r="AA20" s="8"/>
      <c r="AB20" s="8"/>
    </row>
    <row r="21" customFormat="false" ht="12.8" hidden="false" customHeight="false" outlineLevel="0" collapsed="false"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7"/>
      <c r="W21" s="7"/>
      <c r="X21" s="8"/>
      <c r="Y21" s="8"/>
      <c r="Z21" s="8"/>
      <c r="AA21" s="8"/>
      <c r="AB21" s="8"/>
    </row>
    <row r="22" customFormat="false" ht="12.8" hidden="false" customHeight="false" outlineLevel="0" collapsed="false"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7"/>
      <c r="W22" s="7"/>
      <c r="X22" s="8"/>
      <c r="Y22" s="8"/>
      <c r="Z22" s="8"/>
      <c r="AA22" s="8"/>
      <c r="AB22" s="8"/>
    </row>
    <row r="23" customFormat="false" ht="12.8" hidden="false" customHeight="false" outlineLevel="0" collapsed="false"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7"/>
      <c r="W23" s="7"/>
      <c r="X23" s="8"/>
      <c r="Y23" s="8"/>
      <c r="Z23" s="8"/>
      <c r="AA23" s="8"/>
      <c r="AB23" s="8"/>
    </row>
    <row r="24" customFormat="false" ht="12.8" hidden="false" customHeight="false" outlineLevel="0" collapsed="false"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  <row r="25" customFormat="false" ht="12.8" hidden="false" customHeight="false" outlineLevel="0" collapsed="false"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r="26" customFormat="false" ht="12.8" hidden="false" customHeight="false" outlineLevel="0" collapsed="false"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</row>
    <row r="27" customFormat="false" ht="12.8" hidden="false" customHeight="false" outlineLevel="0" collapsed="false"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r="28" customFormat="false" ht="12.8" hidden="false" customHeight="false" outlineLevel="0" collapsed="false"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r="29" customFormat="false" ht="12.8" hidden="false" customHeight="false" outlineLevel="0" collapsed="false"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 customFormat="false" ht="12.8" hidden="false" customHeight="false" outlineLevel="0" collapsed="false"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r="31" customFormat="false" ht="12.8" hidden="false" customHeight="false" outlineLevel="0" collapsed="false"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 customFormat="false" ht="12.8" hidden="false" customHeight="false" outlineLevel="0" collapsed="false"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7"/>
      <c r="W32" s="7"/>
      <c r="X32" s="8"/>
      <c r="Y32" s="8"/>
      <c r="Z32" s="8"/>
      <c r="AA32" s="8"/>
      <c r="AB32" s="8"/>
    </row>
    <row r="33" customFormat="false" ht="12.8" hidden="false" customHeight="false" outlineLevel="0" collapsed="false"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7"/>
      <c r="W33" s="7"/>
      <c r="X33" s="8"/>
      <c r="Y33" s="8"/>
      <c r="Z33" s="8"/>
      <c r="AA33" s="8"/>
      <c r="AB33" s="8"/>
    </row>
    <row r="34" customFormat="false" ht="12.8" hidden="false" customHeight="false" outlineLevel="0" collapsed="false"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7"/>
      <c r="W34" s="7"/>
      <c r="X34" s="8"/>
      <c r="Y34" s="8"/>
      <c r="Z34" s="8"/>
      <c r="AA34" s="8"/>
      <c r="AB34" s="8"/>
    </row>
    <row r="35" customFormat="false" ht="12.8" hidden="false" customHeight="false" outlineLevel="0" collapsed="false"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7"/>
      <c r="W35" s="7"/>
      <c r="X35" s="8"/>
      <c r="Y35" s="8"/>
      <c r="Z35" s="8"/>
      <c r="AA35" s="8"/>
      <c r="AB35" s="8"/>
    </row>
    <row r="36" customFormat="false" ht="12.8" hidden="false" customHeight="false" outlineLevel="0" collapsed="false"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7"/>
      <c r="W36" s="7"/>
      <c r="X36" s="8"/>
      <c r="Y36" s="8"/>
      <c r="Z36" s="8"/>
      <c r="AA36" s="8"/>
      <c r="AB36" s="8"/>
    </row>
    <row r="37" customFormat="false" ht="12.8" hidden="false" customHeight="false" outlineLevel="0" collapsed="false"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7"/>
      <c r="W37" s="7"/>
      <c r="X37" s="8"/>
      <c r="Y37" s="8"/>
      <c r="Z37" s="8"/>
      <c r="AA37" s="8"/>
      <c r="AB37" s="8"/>
    </row>
    <row r="38" customFormat="false" ht="12.8" hidden="false" customHeight="false" outlineLevel="0" collapsed="false"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7"/>
      <c r="W38" s="7"/>
      <c r="X38" s="8"/>
      <c r="Y38" s="8"/>
      <c r="Z38" s="8"/>
      <c r="AA38" s="8"/>
      <c r="AB38" s="8"/>
    </row>
    <row r="39" customFormat="false" ht="12.8" hidden="false" customHeight="false" outlineLevel="0" collapsed="false"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7"/>
      <c r="W39" s="7"/>
      <c r="X39" s="8"/>
      <c r="Y39" s="8"/>
      <c r="Z39" s="8"/>
      <c r="AA39" s="8"/>
      <c r="AB39" s="8"/>
    </row>
    <row r="40" customFormat="false" ht="12.8" hidden="false" customHeight="false" outlineLevel="0" collapsed="false"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7"/>
      <c r="W40" s="7"/>
      <c r="X40" s="8"/>
      <c r="Y40" s="8"/>
      <c r="Z40" s="8"/>
      <c r="AA40" s="8"/>
      <c r="AB40" s="8"/>
    </row>
    <row r="41" customFormat="false" ht="12.8" hidden="false" customHeight="false" outlineLevel="0" collapsed="false"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7"/>
      <c r="W41" s="7"/>
      <c r="X41" s="8"/>
      <c r="Y41" s="8"/>
      <c r="Z41" s="8"/>
      <c r="AA41" s="8"/>
      <c r="AB41" s="8"/>
    </row>
    <row r="42" customFormat="false" ht="12.8" hidden="false" customHeight="false" outlineLevel="0" collapsed="false"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7"/>
      <c r="W42" s="7"/>
      <c r="X42" s="8"/>
      <c r="Y42" s="8"/>
      <c r="Z42" s="8"/>
      <c r="AA42" s="8"/>
      <c r="AB42" s="8"/>
    </row>
  </sheetData>
  <mergeCells count="14">
    <mergeCell ref="B1:J1"/>
    <mergeCell ref="B3:I4"/>
    <mergeCell ref="B9:N9"/>
    <mergeCell ref="B10:B11"/>
    <mergeCell ref="C10:C11"/>
    <mergeCell ref="D10:F10"/>
    <mergeCell ref="G10:I10"/>
    <mergeCell ref="J10:L10"/>
    <mergeCell ref="M10:M11"/>
    <mergeCell ref="N10:O18"/>
    <mergeCell ref="P10:P11"/>
    <mergeCell ref="D12:L12"/>
    <mergeCell ref="C13:C18"/>
    <mergeCell ref="M13:M18"/>
  </mergeCells>
  <conditionalFormatting sqref="D2:J2 B2">
    <cfRule type="cellIs" priority="2" operator="notEqual" aboveAverage="0" equalAverage="0" bottom="0" percent="0" rank="0" text="" dxfId="0">
      <formula>1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3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8" width="20.37"/>
    <col collapsed="false" customWidth="false" hidden="false" outlineLevel="0" max="2" min="2" style="28" width="11.52"/>
    <col collapsed="false" customWidth="false" hidden="false" outlineLevel="0" max="5" min="3" style="69" width="11.52"/>
    <col collapsed="false" customWidth="false" hidden="false" outlineLevel="0" max="10" min="6" style="28" width="11.52"/>
    <col collapsed="false" customWidth="true" hidden="false" outlineLevel="0" max="11" min="11" style="28" width="20.26"/>
    <col collapsed="false" customWidth="false" hidden="false" outlineLevel="0" max="12" min="12" style="28" width="11.52"/>
    <col collapsed="false" customWidth="true" hidden="false" outlineLevel="0" max="13" min="13" style="28" width="25.13"/>
    <col collapsed="false" customWidth="false" hidden="false" outlineLevel="0" max="28" min="14" style="28" width="11.52"/>
    <col collapsed="false" customWidth="true" hidden="false" outlineLevel="0" max="29" min="29" style="28" width="13.49"/>
    <col collapsed="false" customWidth="true" hidden="false" outlineLevel="0" max="30" min="30" style="28" width="18.66"/>
    <col collapsed="false" customWidth="false" hidden="false" outlineLevel="0" max="1024" min="31" style="28" width="11.52"/>
  </cols>
  <sheetData>
    <row r="1" customFormat="false" ht="29.15" hidden="false" customHeight="false" outlineLevel="0" collapsed="false">
      <c r="A1" s="0"/>
      <c r="B1" s="70" t="s">
        <v>24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Q1" s="70" t="s">
        <v>25</v>
      </c>
      <c r="R1" s="70"/>
      <c r="S1" s="70"/>
      <c r="T1" s="70"/>
      <c r="U1" s="70"/>
      <c r="V1" s="70"/>
      <c r="W1" s="70"/>
      <c r="X1" s="70"/>
      <c r="Y1" s="70"/>
      <c r="Z1" s="70"/>
    </row>
    <row r="2" customFormat="false" ht="29.85" hidden="false" customHeight="false" outlineLevel="0" collapsed="false">
      <c r="G2" s="71" t="s">
        <v>26</v>
      </c>
      <c r="H2" s="71" t="s">
        <v>27</v>
      </c>
      <c r="M2" s="72" t="s">
        <v>2</v>
      </c>
      <c r="N2" s="73"/>
      <c r="O2" s="73"/>
      <c r="R2" s="7"/>
      <c r="S2" s="74"/>
      <c r="T2" s="75"/>
      <c r="U2" s="76"/>
      <c r="V2" s="76"/>
      <c r="W2" s="76"/>
      <c r="X2" s="76"/>
      <c r="Y2" s="77" t="s">
        <v>2</v>
      </c>
      <c r="Z2" s="76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</row>
    <row r="3" customFormat="false" ht="46.25" hidden="false" customHeight="false" outlineLevel="0" collapsed="false">
      <c r="B3" s="78" t="s">
        <v>13</v>
      </c>
      <c r="C3" s="79" t="s">
        <v>28</v>
      </c>
      <c r="D3" s="69" t="s">
        <v>29</v>
      </c>
      <c r="E3" s="69" t="s">
        <v>30</v>
      </c>
      <c r="F3" s="80" t="s">
        <v>31</v>
      </c>
      <c r="G3" s="71" t="s">
        <v>32</v>
      </c>
      <c r="H3" s="71" t="s">
        <v>33</v>
      </c>
      <c r="I3" s="81" t="s">
        <v>34</v>
      </c>
      <c r="J3" s="81" t="s">
        <v>35</v>
      </c>
      <c r="K3" s="1" t="s">
        <v>34</v>
      </c>
      <c r="L3" s="1" t="s">
        <v>35</v>
      </c>
      <c r="M3" s="82" t="s">
        <v>24</v>
      </c>
      <c r="N3" s="73"/>
      <c r="O3" s="73"/>
      <c r="R3" s="83"/>
      <c r="S3" s="84" t="s">
        <v>15</v>
      </c>
      <c r="T3" s="85" t="s">
        <v>36</v>
      </c>
      <c r="U3" s="84" t="s">
        <v>37</v>
      </c>
      <c r="V3" s="86" t="s">
        <v>5</v>
      </c>
      <c r="W3" s="84" t="s">
        <v>38</v>
      </c>
      <c r="X3" s="87" t="s">
        <v>16</v>
      </c>
      <c r="Y3" s="88" t="s">
        <v>39</v>
      </c>
      <c r="Z3" s="89" t="s">
        <v>40</v>
      </c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</row>
    <row r="4" customFormat="false" ht="16.15" hidden="false" customHeight="false" outlineLevel="0" collapsed="false">
      <c r="B4" s="78" t="s">
        <v>18</v>
      </c>
      <c r="C4" s="79" t="n">
        <f aca="false">'Input-data'!D4</f>
        <v>1733</v>
      </c>
      <c r="D4" s="79" t="n">
        <f aca="false">MIN(C4:C9)</f>
        <v>1733</v>
      </c>
      <c r="E4" s="79" t="n">
        <f aca="false">MAX(C4:C9)</f>
        <v>46318</v>
      </c>
      <c r="F4" s="80" t="n">
        <f aca="false">C4/D4</f>
        <v>1</v>
      </c>
      <c r="G4" s="71" t="n">
        <f aca="false">'Water price parameters matrix'!D8</f>
        <v>-0.003</v>
      </c>
      <c r="H4" s="71" t="n">
        <f aca="false">'Water price parameters matrix'!E8</f>
        <v>-0.8</v>
      </c>
      <c r="I4" s="81" t="n">
        <f aca="false">G6/EXP(H6*G8)</f>
        <v>-0.0066766227854774</v>
      </c>
      <c r="J4" s="81" t="n">
        <f aca="false">LN(G6/H6)/(G8-H8)</f>
        <v>0.217125423971889</v>
      </c>
      <c r="K4" s="90" t="n">
        <f aca="false">I7</f>
        <v>-0.0066766227854774</v>
      </c>
      <c r="L4" s="90" t="n">
        <f aca="false">J7</f>
        <v>0.179069426363809</v>
      </c>
      <c r="M4" s="91" t="n">
        <f aca="false">K4*EXP(L4*F4)</f>
        <v>-0.0079859337675123</v>
      </c>
      <c r="R4" s="92" t="s">
        <v>18</v>
      </c>
      <c r="S4" s="93" t="n">
        <f aca="false">Backend!F4</f>
        <v>1</v>
      </c>
      <c r="T4" s="94" t="n">
        <v>100</v>
      </c>
      <c r="U4" s="95" t="n">
        <f aca="false">T4*S4</f>
        <v>100</v>
      </c>
      <c r="V4" s="96" t="n">
        <f aca="false">'Water price parameters matrix'!J8</f>
        <v>0.02</v>
      </c>
      <c r="W4" s="97" t="n">
        <f aca="false">V4/(1-V4)</f>
        <v>0.0204081632653061</v>
      </c>
      <c r="X4" s="98" t="n">
        <f aca="false">U4/W4</f>
        <v>4900</v>
      </c>
      <c r="Y4" s="99" t="n">
        <f aca="false">X4+U4</f>
        <v>5000</v>
      </c>
      <c r="Z4" s="100" t="n">
        <v>26.7</v>
      </c>
      <c r="AA4" s="101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</row>
    <row r="5" customFormat="false" ht="12.8" hidden="false" customHeight="false" outlineLevel="0" collapsed="false">
      <c r="B5" s="78" t="s">
        <v>19</v>
      </c>
      <c r="C5" s="79" t="n">
        <f aca="false">'Input-data'!D5</f>
        <v>4100</v>
      </c>
      <c r="D5" s="79" t="n">
        <f aca="false">MIN(C4:C9)</f>
        <v>1733</v>
      </c>
      <c r="E5" s="79" t="n">
        <f aca="false">MAX(C4:C9)</f>
        <v>46318</v>
      </c>
      <c r="F5" s="80" t="n">
        <f aca="false">C5/D5</f>
        <v>2.36583958453549</v>
      </c>
      <c r="G5" s="1" t="s">
        <v>41</v>
      </c>
      <c r="H5" s="1" t="s">
        <v>42</v>
      </c>
      <c r="I5" s="102" t="s">
        <v>43</v>
      </c>
      <c r="J5" s="102"/>
      <c r="K5" s="90" t="n">
        <f aca="false">I7</f>
        <v>-0.0066766227854774</v>
      </c>
      <c r="L5" s="90" t="n">
        <f aca="false">J7</f>
        <v>0.179069426363809</v>
      </c>
      <c r="M5" s="91" t="n">
        <f aca="false">K5*EXP(L5*F5)</f>
        <v>-0.0101987159584528</v>
      </c>
      <c r="R5" s="92" t="s">
        <v>19</v>
      </c>
      <c r="S5" s="93" t="n">
        <f aca="false">Backend!F5</f>
        <v>2.36583958453549</v>
      </c>
      <c r="T5" s="94" t="n">
        <v>100</v>
      </c>
      <c r="U5" s="95" t="n">
        <f aca="false">T5*S5</f>
        <v>236.583958453549</v>
      </c>
      <c r="V5" s="103"/>
      <c r="W5" s="97" t="n">
        <f aca="false">V4/(1-V4)</f>
        <v>0.0204081632653061</v>
      </c>
      <c r="X5" s="104" t="n">
        <f aca="false">U5/W5</f>
        <v>11592.6139642239</v>
      </c>
      <c r="Y5" s="105" t="n">
        <f aca="false">X5+U5</f>
        <v>11829.1979226774</v>
      </c>
      <c r="Z5" s="100" t="n">
        <v>11.3</v>
      </c>
      <c r="AA5" s="101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</row>
    <row r="6" customFormat="false" ht="12.8" hidden="false" customHeight="false" outlineLevel="0" collapsed="false">
      <c r="B6" s="78" t="s">
        <v>20</v>
      </c>
      <c r="C6" s="79" t="n">
        <f aca="false">'Input-data'!D6</f>
        <v>27367</v>
      </c>
      <c r="D6" s="79" t="n">
        <f aca="false">MIN(C4:C9)</f>
        <v>1733</v>
      </c>
      <c r="E6" s="79" t="n">
        <f aca="false">MAX(C4:C9)</f>
        <v>46318</v>
      </c>
      <c r="F6" s="80" t="n">
        <f aca="false">C6/D6</f>
        <v>15.7916907097519</v>
      </c>
      <c r="G6" s="1" t="n">
        <f aca="false">G4</f>
        <v>-0.003</v>
      </c>
      <c r="H6" s="1" t="n">
        <f aca="false">H4</f>
        <v>-0.8</v>
      </c>
      <c r="I6" s="81" t="s">
        <v>34</v>
      </c>
      <c r="J6" s="81" t="s">
        <v>35</v>
      </c>
      <c r="K6" s="90" t="n">
        <f aca="false">I7</f>
        <v>-0.0066766227854774</v>
      </c>
      <c r="L6" s="90" t="n">
        <f aca="false">J7</f>
        <v>0.179069426363809</v>
      </c>
      <c r="M6" s="91" t="n">
        <f aca="false">K6*EXP(L6*F6)</f>
        <v>-0.112890834497774</v>
      </c>
      <c r="R6" s="92" t="s">
        <v>20</v>
      </c>
      <c r="S6" s="93" t="n">
        <f aca="false">Backend!F6</f>
        <v>15.7916907097519</v>
      </c>
      <c r="T6" s="94" t="n">
        <v>100</v>
      </c>
      <c r="U6" s="95" t="n">
        <f aca="false">T6*S6</f>
        <v>1579.16907097519</v>
      </c>
      <c r="V6" s="103"/>
      <c r="W6" s="97" t="n">
        <f aca="false">V4/(1-V4)</f>
        <v>0.0204081632653061</v>
      </c>
      <c r="X6" s="104" t="n">
        <f aca="false">U6/W6</f>
        <v>77379.2844777842</v>
      </c>
      <c r="Y6" s="105" t="n">
        <f aca="false">X6+U6</f>
        <v>78958.4535487594</v>
      </c>
      <c r="Z6" s="100" t="n">
        <v>1.7</v>
      </c>
      <c r="AA6" s="101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</row>
    <row r="7" customFormat="false" ht="23.85" hidden="false" customHeight="false" outlineLevel="0" collapsed="false">
      <c r="B7" s="78" t="s">
        <v>21</v>
      </c>
      <c r="C7" s="79" t="n">
        <f aca="false">'Input-data'!D7</f>
        <v>46318</v>
      </c>
      <c r="D7" s="79" t="n">
        <f aca="false">MIN(C4:C9)</f>
        <v>1733</v>
      </c>
      <c r="E7" s="79" t="n">
        <f aca="false">MAX(C4:C9)</f>
        <v>46318</v>
      </c>
      <c r="F7" s="80" t="n">
        <f aca="false">C7/D7</f>
        <v>26.7270628967109</v>
      </c>
      <c r="G7" s="1" t="s">
        <v>44</v>
      </c>
      <c r="H7" s="1" t="s">
        <v>45</v>
      </c>
      <c r="I7" s="81" t="n">
        <f aca="false">I4</f>
        <v>-0.0066766227854774</v>
      </c>
      <c r="J7" s="81" t="n">
        <v>0.179069426363809</v>
      </c>
      <c r="K7" s="90" t="n">
        <f aca="false">I7</f>
        <v>-0.0066766227854774</v>
      </c>
      <c r="L7" s="90" t="n">
        <f aca="false">J7</f>
        <v>0.179069426363809</v>
      </c>
      <c r="M7" s="91" t="n">
        <f aca="false">K7*EXP(L7*F7)</f>
        <v>-0.800000305842977</v>
      </c>
      <c r="R7" s="92" t="s">
        <v>21</v>
      </c>
      <c r="S7" s="93" t="n">
        <f aca="false">Backend!F7</f>
        <v>26.7270628967109</v>
      </c>
      <c r="T7" s="94" t="n">
        <v>100</v>
      </c>
      <c r="U7" s="95" t="n">
        <f aca="false">T7*S7</f>
        <v>2672.70628967109</v>
      </c>
      <c r="V7" s="103"/>
      <c r="W7" s="97" t="n">
        <f aca="false">V4/(1-V4)</f>
        <v>0.0204081632653061</v>
      </c>
      <c r="X7" s="104" t="n">
        <f aca="false">U7/W7</f>
        <v>130962.608193883</v>
      </c>
      <c r="Y7" s="105" t="n">
        <f aca="false">X7+U7</f>
        <v>133635.314483555</v>
      </c>
      <c r="Z7" s="100" t="n">
        <v>1</v>
      </c>
      <c r="AA7" s="101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</row>
    <row r="8" customFormat="false" ht="12.8" hidden="false" customHeight="false" outlineLevel="0" collapsed="false">
      <c r="B8" s="78" t="s">
        <v>22</v>
      </c>
      <c r="C8" s="79" t="n">
        <f aca="false">'Input-data'!D8</f>
        <v>23841</v>
      </c>
      <c r="D8" s="79" t="n">
        <f aca="false">MIN(C4:C9)</f>
        <v>1733</v>
      </c>
      <c r="E8" s="79" t="n">
        <f aca="false">MAX(C4:C9)</f>
        <v>46318</v>
      </c>
      <c r="F8" s="80" t="n">
        <f aca="false">C8/D8</f>
        <v>13.7570686670514</v>
      </c>
      <c r="G8" s="1" t="n">
        <f aca="false">MIN(F4:F9)</f>
        <v>1</v>
      </c>
      <c r="H8" s="106" t="n">
        <f aca="false">MAX(F4:F9)</f>
        <v>26.7270628967109</v>
      </c>
      <c r="K8" s="90" t="n">
        <f aca="false">I7</f>
        <v>-0.0066766227854774</v>
      </c>
      <c r="L8" s="90" t="n">
        <f aca="false">J7</f>
        <v>0.179069426363809</v>
      </c>
      <c r="M8" s="91" t="n">
        <f aca="false">K8*EXP(L8*F8)</f>
        <v>-0.0784202890927528</v>
      </c>
      <c r="R8" s="92" t="s">
        <v>22</v>
      </c>
      <c r="S8" s="93" t="n">
        <f aca="false">Backend!F8</f>
        <v>13.7570686670514</v>
      </c>
      <c r="T8" s="94" t="n">
        <v>100</v>
      </c>
      <c r="U8" s="95" t="n">
        <f aca="false">T8*S8</f>
        <v>1375.70686670514</v>
      </c>
      <c r="V8" s="103"/>
      <c r="W8" s="97" t="n">
        <f aca="false">V4/(1-V4)</f>
        <v>0.0204081632653061</v>
      </c>
      <c r="X8" s="104" t="n">
        <f aca="false">U8/W8</f>
        <v>67409.6364685517</v>
      </c>
      <c r="Y8" s="105" t="n">
        <f aca="false">X8+U8</f>
        <v>68785.3433352568</v>
      </c>
      <c r="Z8" s="100" t="n">
        <v>1.9</v>
      </c>
      <c r="AA8" s="101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</row>
    <row r="9" customFormat="false" ht="23.85" hidden="false" customHeight="false" outlineLevel="0" collapsed="false">
      <c r="B9" s="78" t="s">
        <v>23</v>
      </c>
      <c r="C9" s="79" t="n">
        <f aca="false">'Input-data'!D9</f>
        <v>5425</v>
      </c>
      <c r="D9" s="79" t="n">
        <f aca="false">MIN(C4:C9)</f>
        <v>1733</v>
      </c>
      <c r="E9" s="79" t="n">
        <f aca="false">MAX(C4:C9)</f>
        <v>46318</v>
      </c>
      <c r="F9" s="80" t="n">
        <f aca="false">C9/D9</f>
        <v>3.13040969417196</v>
      </c>
      <c r="K9" s="90" t="n">
        <f aca="false">I7</f>
        <v>-0.0066766227854774</v>
      </c>
      <c r="L9" s="90" t="n">
        <f aca="false">J7</f>
        <v>0.179069426363809</v>
      </c>
      <c r="M9" s="91" t="n">
        <f aca="false">K9*EXP(L9*F9)</f>
        <v>-0.011695135158154</v>
      </c>
      <c r="R9" s="92" t="s">
        <v>23</v>
      </c>
      <c r="S9" s="93" t="n">
        <f aca="false">Backend!F9</f>
        <v>3.13040969417196</v>
      </c>
      <c r="T9" s="94" t="n">
        <v>100</v>
      </c>
      <c r="U9" s="95" t="n">
        <f aca="false">T9*S9</f>
        <v>313.040969417196</v>
      </c>
      <c r="V9" s="103"/>
      <c r="W9" s="97" t="n">
        <f aca="false">V4/(1-V4)</f>
        <v>0.0204081632653061</v>
      </c>
      <c r="X9" s="104" t="n">
        <f aca="false">U9/W9</f>
        <v>15339.0075014426</v>
      </c>
      <c r="Y9" s="105" t="n">
        <f aca="false">X9+U9</f>
        <v>15652.0484708598</v>
      </c>
      <c r="Z9" s="100" t="n">
        <v>8.5</v>
      </c>
      <c r="AA9" s="101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</row>
    <row r="10" customFormat="false" ht="12.8" hidden="false" customHeight="false" outlineLevel="0" collapsed="false">
      <c r="B10" s="78"/>
      <c r="C10" s="79"/>
      <c r="D10" s="79"/>
      <c r="E10" s="79"/>
      <c r="F10" s="78"/>
      <c r="M10" s="107"/>
      <c r="R10" s="0"/>
      <c r="S10" s="0"/>
      <c r="T10" s="0"/>
      <c r="U10" s="0"/>
      <c r="V10" s="0"/>
      <c r="W10" s="0"/>
      <c r="X10" s="0"/>
      <c r="Y10" s="0"/>
      <c r="Z10" s="0"/>
      <c r="AA10" s="101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</row>
    <row r="11" customFormat="false" ht="12.8" hidden="false" customHeight="false" outlineLevel="0" collapsed="false">
      <c r="B11" s="78"/>
      <c r="C11" s="79"/>
      <c r="D11" s="79"/>
      <c r="E11" s="79"/>
      <c r="F11" s="78"/>
      <c r="M11" s="107"/>
      <c r="R11" s="0"/>
      <c r="S11" s="0"/>
      <c r="T11" s="0"/>
      <c r="U11" s="0"/>
      <c r="V11" s="0"/>
      <c r="W11" s="0"/>
      <c r="X11" s="0"/>
      <c r="Y11" s="0"/>
      <c r="Z11" s="0"/>
      <c r="AA11" s="101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</row>
    <row r="12" customFormat="false" ht="29.85" hidden="false" customHeight="false" outlineLevel="0" collapsed="false">
      <c r="G12" s="71" t="s">
        <v>46</v>
      </c>
      <c r="H12" s="71" t="s">
        <v>47</v>
      </c>
      <c r="M12" s="72" t="s">
        <v>3</v>
      </c>
      <c r="N12" s="73"/>
      <c r="O12" s="73"/>
    </row>
    <row r="13" customFormat="false" ht="46.25" hidden="false" customHeight="false" outlineLevel="0" collapsed="false">
      <c r="B13" s="78" t="s">
        <v>13</v>
      </c>
      <c r="C13" s="79" t="s">
        <v>28</v>
      </c>
      <c r="D13" s="69" t="s">
        <v>29</v>
      </c>
      <c r="E13" s="69" t="s">
        <v>30</v>
      </c>
      <c r="F13" s="78" t="s">
        <v>31</v>
      </c>
      <c r="G13" s="71" t="s">
        <v>32</v>
      </c>
      <c r="H13" s="71" t="s">
        <v>33</v>
      </c>
      <c r="I13" s="81" t="s">
        <v>34</v>
      </c>
      <c r="J13" s="81" t="s">
        <v>35</v>
      </c>
      <c r="K13" s="1" t="s">
        <v>34</v>
      </c>
      <c r="L13" s="1" t="s">
        <v>35</v>
      </c>
      <c r="M13" s="82" t="s">
        <v>24</v>
      </c>
      <c r="N13" s="73"/>
      <c r="O13" s="73"/>
      <c r="R13" s="7"/>
      <c r="S13" s="1"/>
      <c r="T13" s="108" t="s">
        <v>3</v>
      </c>
      <c r="U13" s="7"/>
      <c r="V13" s="7"/>
      <c r="W13" s="7"/>
      <c r="X13" s="1"/>
      <c r="Y13" s="7"/>
      <c r="Z13" s="7"/>
      <c r="AA13" s="7"/>
    </row>
    <row r="14" customFormat="false" ht="49.95" hidden="false" customHeight="false" outlineLevel="0" collapsed="false">
      <c r="B14" s="78" t="s">
        <v>18</v>
      </c>
      <c r="C14" s="79" t="n">
        <f aca="false">'Input-data'!D4</f>
        <v>1733</v>
      </c>
      <c r="D14" s="79" t="n">
        <f aca="false">MIN(C14:C19)</f>
        <v>1733</v>
      </c>
      <c r="E14" s="79" t="n">
        <f aca="false">MAX(C14:C19)</f>
        <v>46318</v>
      </c>
      <c r="F14" s="78" t="n">
        <f aca="false">C14/D14</f>
        <v>1</v>
      </c>
      <c r="G14" s="71" t="n">
        <f aca="false">'Water price parameters matrix'!F8</f>
        <v>-0.1</v>
      </c>
      <c r="H14" s="71" t="n">
        <f aca="false">'Water price parameters matrix'!G8</f>
        <v>-2.3</v>
      </c>
      <c r="I14" s="81" t="n">
        <f aca="false">G16/EXP(H16*G18)</f>
        <v>-2.54189311157399</v>
      </c>
      <c r="J14" s="81" t="n">
        <f aca="false">LN(G16/H16)/(G18-H18)</f>
        <v>-0.121875327491426</v>
      </c>
      <c r="K14" s="106" t="n">
        <f aca="false">I17</f>
        <v>-2.54189311157399</v>
      </c>
      <c r="L14" s="90" t="n">
        <f aca="false">J17</f>
        <v>-0.121875327491426</v>
      </c>
      <c r="M14" s="91" t="n">
        <f aca="false">K14*EXP(L14*F14)</f>
        <v>-2.25023306533169</v>
      </c>
      <c r="R14" s="83"/>
      <c r="S14" s="109" t="s">
        <v>48</v>
      </c>
      <c r="T14" s="110" t="s">
        <v>49</v>
      </c>
      <c r="U14" s="111" t="s">
        <v>50</v>
      </c>
      <c r="V14" s="111" t="s">
        <v>51</v>
      </c>
      <c r="W14" s="111" t="s">
        <v>52</v>
      </c>
      <c r="X14" s="111" t="s">
        <v>53</v>
      </c>
      <c r="Y14" s="111" t="s">
        <v>54</v>
      </c>
      <c r="Z14" s="0"/>
      <c r="AA14" s="0"/>
      <c r="AB14" s="73"/>
      <c r="AC14" s="73"/>
      <c r="AD14" s="73"/>
      <c r="AE14" s="112"/>
      <c r="AF14" s="112"/>
      <c r="AG14" s="112"/>
      <c r="AH14" s="0"/>
      <c r="AI14" s="0"/>
    </row>
    <row r="15" customFormat="false" ht="12.8" hidden="false" customHeight="false" outlineLevel="0" collapsed="false">
      <c r="B15" s="78" t="s">
        <v>19</v>
      </c>
      <c r="C15" s="79" t="n">
        <f aca="false">'Input-data'!D5</f>
        <v>4100</v>
      </c>
      <c r="D15" s="79" t="n">
        <f aca="false">MIN(C14:C19)</f>
        <v>1733</v>
      </c>
      <c r="E15" s="79" t="n">
        <f aca="false">MAX(C14:C19)</f>
        <v>46318</v>
      </c>
      <c r="F15" s="78" t="n">
        <f aca="false">C15/D15</f>
        <v>2.36583958453549</v>
      </c>
      <c r="G15" s="1" t="s">
        <v>41</v>
      </c>
      <c r="H15" s="1" t="s">
        <v>42</v>
      </c>
      <c r="I15" s="102" t="s">
        <v>43</v>
      </c>
      <c r="J15" s="102"/>
      <c r="K15" s="106" t="n">
        <f aca="false">I17</f>
        <v>-2.54189311157399</v>
      </c>
      <c r="L15" s="90" t="n">
        <f aca="false">J17</f>
        <v>-0.121875327491426</v>
      </c>
      <c r="M15" s="91" t="n">
        <f aca="false">K15*EXP(L15*F15)</f>
        <v>-1.90517077223301</v>
      </c>
      <c r="R15" s="92" t="s">
        <v>18</v>
      </c>
      <c r="S15" s="113" t="n">
        <f aca="false">Z4*Y4</f>
        <v>133500</v>
      </c>
      <c r="T15" s="114" t="n">
        <f aca="false">X4*Z4</f>
        <v>130830</v>
      </c>
      <c r="U15" s="113" t="n">
        <f aca="false">T15*W4</f>
        <v>2670</v>
      </c>
      <c r="V15" s="113" t="n">
        <v>100</v>
      </c>
      <c r="W15" s="115" t="n">
        <f aca="false">U15/V15</f>
        <v>26.7</v>
      </c>
      <c r="X15" s="115" t="n">
        <f aca="false">X17*S4/S6</f>
        <v>1.7</v>
      </c>
      <c r="Y15" s="115" t="n">
        <f aca="false">X15/MIN(X15:X20)</f>
        <v>1</v>
      </c>
      <c r="Z15" s="0"/>
      <c r="AA15" s="0"/>
    </row>
    <row r="16" customFormat="false" ht="12.8" hidden="false" customHeight="false" outlineLevel="0" collapsed="false">
      <c r="B16" s="78" t="s">
        <v>20</v>
      </c>
      <c r="C16" s="79" t="n">
        <f aca="false">'Input-data'!D6</f>
        <v>27367</v>
      </c>
      <c r="D16" s="79" t="n">
        <f aca="false">MIN(C14:C19)</f>
        <v>1733</v>
      </c>
      <c r="E16" s="79" t="n">
        <f aca="false">MAX(C14:C19)</f>
        <v>46318</v>
      </c>
      <c r="F16" s="78" t="n">
        <f aca="false">C16/D16</f>
        <v>15.7916907097519</v>
      </c>
      <c r="G16" s="116" t="n">
        <f aca="false">H14</f>
        <v>-2.3</v>
      </c>
      <c r="H16" s="116" t="n">
        <f aca="false">G14</f>
        <v>-0.1</v>
      </c>
      <c r="I16" s="81" t="s">
        <v>34</v>
      </c>
      <c r="J16" s="81" t="s">
        <v>35</v>
      </c>
      <c r="K16" s="106" t="n">
        <f aca="false">I17</f>
        <v>-2.54189311157399</v>
      </c>
      <c r="L16" s="90" t="n">
        <f aca="false">J17</f>
        <v>-0.121875327491426</v>
      </c>
      <c r="M16" s="91" t="n">
        <f aca="false">K16*EXP(L16*F16)</f>
        <v>-0.370942448420469</v>
      </c>
      <c r="R16" s="92" t="s">
        <v>19</v>
      </c>
      <c r="S16" s="113" t="n">
        <f aca="false">Z5*Y5</f>
        <v>133669.936526255</v>
      </c>
      <c r="T16" s="114" t="n">
        <f aca="false">X5*Z5</f>
        <v>130996.53779573</v>
      </c>
      <c r="U16" s="113" t="n">
        <f aca="false">T16*W5</f>
        <v>2673.3987305251</v>
      </c>
      <c r="V16" s="113" t="n">
        <v>100</v>
      </c>
      <c r="W16" s="115" t="n">
        <f aca="false">U16/V16</f>
        <v>26.733987305251</v>
      </c>
      <c r="X16" s="115" t="n">
        <f aca="false">X17*S5/S6</f>
        <v>4.02192729371033</v>
      </c>
      <c r="Y16" s="115" t="n">
        <f aca="false">X16/MIN(X15:X20)</f>
        <v>2.36583958453549</v>
      </c>
      <c r="Z16" s="0"/>
      <c r="AA16" s="0"/>
    </row>
    <row r="17" customFormat="false" ht="23.85" hidden="false" customHeight="false" outlineLevel="0" collapsed="false">
      <c r="B17" s="78" t="s">
        <v>21</v>
      </c>
      <c r="C17" s="79" t="n">
        <f aca="false">'Input-data'!D7</f>
        <v>46318</v>
      </c>
      <c r="D17" s="79" t="n">
        <f aca="false">MIN(C14:C19)</f>
        <v>1733</v>
      </c>
      <c r="E17" s="79" t="n">
        <f aca="false">MAX(C14:C19)</f>
        <v>46318</v>
      </c>
      <c r="F17" s="78" t="n">
        <f aca="false">C17/D17</f>
        <v>26.7270628967109</v>
      </c>
      <c r="G17" s="1" t="s">
        <v>44</v>
      </c>
      <c r="H17" s="1" t="s">
        <v>45</v>
      </c>
      <c r="I17" s="81" t="n">
        <f aca="false">I14</f>
        <v>-2.54189311157399</v>
      </c>
      <c r="J17" s="81" t="n">
        <f aca="false">J14</f>
        <v>-0.121875327491426</v>
      </c>
      <c r="K17" s="106" t="n">
        <f aca="false">I17</f>
        <v>-2.54189311157399</v>
      </c>
      <c r="L17" s="90" t="n">
        <f aca="false">J17</f>
        <v>-0.121875327491426</v>
      </c>
      <c r="M17" s="91" t="n">
        <f aca="false">K17*EXP(L17*F17)</f>
        <v>-0.0978362202318127</v>
      </c>
      <c r="R17" s="92" t="s">
        <v>20</v>
      </c>
      <c r="S17" s="113" t="n">
        <f aca="false">Z6*Y6</f>
        <v>134229.371032891</v>
      </c>
      <c r="T17" s="114" t="n">
        <f aca="false">X6*Z6</f>
        <v>131544.783612233</v>
      </c>
      <c r="U17" s="113" t="n">
        <f aca="false">T17*W6</f>
        <v>2684.58742065782</v>
      </c>
      <c r="V17" s="113" t="n">
        <v>100</v>
      </c>
      <c r="W17" s="117" t="n">
        <f aca="false">U17/V17</f>
        <v>26.8458742065782</v>
      </c>
      <c r="X17" s="115" t="n">
        <f aca="false">W17</f>
        <v>26.8458742065782</v>
      </c>
      <c r="Y17" s="115" t="n">
        <f aca="false">X17/MIN(X15:X20)</f>
        <v>15.7916907097519</v>
      </c>
      <c r="Z17" s="0"/>
      <c r="AA17" s="0"/>
    </row>
    <row r="18" customFormat="false" ht="20.85" hidden="false" customHeight="false" outlineLevel="0" collapsed="false">
      <c r="B18" s="78" t="s">
        <v>22</v>
      </c>
      <c r="C18" s="79" t="n">
        <f aca="false">'Input-data'!D8</f>
        <v>23841</v>
      </c>
      <c r="D18" s="79" t="n">
        <f aca="false">MIN(C14:C19)</f>
        <v>1733</v>
      </c>
      <c r="E18" s="79" t="n">
        <f aca="false">MAX(C14:C19)</f>
        <v>46318</v>
      </c>
      <c r="F18" s="78" t="n">
        <f aca="false">C18/D18</f>
        <v>13.7570686670514</v>
      </c>
      <c r="G18" s="116" t="n">
        <f aca="false">F14</f>
        <v>1</v>
      </c>
      <c r="H18" s="106" t="n">
        <f aca="false">F17</f>
        <v>26.7270628967109</v>
      </c>
      <c r="K18" s="106" t="n">
        <f aca="false">I17</f>
        <v>-2.54189311157399</v>
      </c>
      <c r="L18" s="90" t="n">
        <f aca="false">J17</f>
        <v>-0.121875327491426</v>
      </c>
      <c r="M18" s="91" t="n">
        <f aca="false">K18*EXP(L18*F18)</f>
        <v>-0.475333732847457</v>
      </c>
      <c r="R18" s="92" t="s">
        <v>21</v>
      </c>
      <c r="S18" s="113" t="n">
        <f aca="false">Z7*Y7</f>
        <v>133635.314483555</v>
      </c>
      <c r="T18" s="114" t="n">
        <f aca="false">X7*Z7</f>
        <v>130962.608193883</v>
      </c>
      <c r="U18" s="113" t="n">
        <f aca="false">T18*W7</f>
        <v>2672.70628967109</v>
      </c>
      <c r="V18" s="113" t="n">
        <v>100</v>
      </c>
      <c r="W18" s="115" t="n">
        <f aca="false">U18/V18</f>
        <v>26.7270628967109</v>
      </c>
      <c r="X18" s="115" t="n">
        <f aca="false">X17*S7/S6</f>
        <v>45.4360069244085</v>
      </c>
      <c r="Y18" s="115" t="n">
        <f aca="false">X18/MIN(X15:X20)</f>
        <v>26.7270628967109</v>
      </c>
      <c r="Z18" s="0"/>
      <c r="AA18" s="0"/>
    </row>
    <row r="19" customFormat="false" ht="23.85" hidden="false" customHeight="false" outlineLevel="0" collapsed="false">
      <c r="B19" s="78" t="s">
        <v>23</v>
      </c>
      <c r="C19" s="79" t="n">
        <f aca="false">'Input-data'!D9</f>
        <v>5425</v>
      </c>
      <c r="D19" s="79" t="n">
        <f aca="false">MIN(C14:C19)</f>
        <v>1733</v>
      </c>
      <c r="E19" s="79" t="n">
        <f aca="false">MAX(C14:C19)</f>
        <v>46318</v>
      </c>
      <c r="F19" s="78" t="n">
        <f aca="false">C19/D19</f>
        <v>3.13040969417196</v>
      </c>
      <c r="K19" s="106" t="n">
        <f aca="false">I17</f>
        <v>-2.54189311157399</v>
      </c>
      <c r="L19" s="90" t="n">
        <f aca="false">J17</f>
        <v>-0.121875327491426</v>
      </c>
      <c r="M19" s="91" t="n">
        <f aca="false">K19*EXP(L19*F19)</f>
        <v>-1.73566290159824</v>
      </c>
      <c r="R19" s="92" t="s">
        <v>22</v>
      </c>
      <c r="S19" s="113" t="n">
        <f aca="false">Z8*Y8</f>
        <v>130692.152336988</v>
      </c>
      <c r="T19" s="114" t="n">
        <f aca="false">X8*Z8</f>
        <v>128078.309290248</v>
      </c>
      <c r="U19" s="113" t="n">
        <f aca="false">T19*W8</f>
        <v>2613.84304673976</v>
      </c>
      <c r="V19" s="113" t="n">
        <v>100</v>
      </c>
      <c r="W19" s="115" t="n">
        <f aca="false">U19/V19</f>
        <v>26.1384304673976</v>
      </c>
      <c r="X19" s="115" t="n">
        <f aca="false">X17*S8/S6</f>
        <v>23.3870167339873</v>
      </c>
      <c r="Y19" s="115" t="n">
        <f aca="false">X19/MIN(X15:X20)</f>
        <v>13.7570686670514</v>
      </c>
      <c r="Z19" s="0"/>
      <c r="AA19" s="0"/>
    </row>
    <row r="20" customFormat="false" ht="29.85" hidden="false" customHeight="false" outlineLevel="0" collapsed="false">
      <c r="G20" s="71" t="s">
        <v>55</v>
      </c>
      <c r="H20" s="71" t="s">
        <v>56</v>
      </c>
      <c r="K20" s="72" t="s">
        <v>4</v>
      </c>
      <c r="R20" s="92" t="s">
        <v>23</v>
      </c>
      <c r="S20" s="113" t="n">
        <f aca="false">Z9*Y9</f>
        <v>133042.412002308</v>
      </c>
      <c r="T20" s="114" t="n">
        <f aca="false">X9*Z9</f>
        <v>130381.563762262</v>
      </c>
      <c r="U20" s="113" t="n">
        <f aca="false">T20*W9</f>
        <v>2660.84824004616</v>
      </c>
      <c r="V20" s="113" t="n">
        <v>100</v>
      </c>
      <c r="W20" s="115" t="n">
        <f aca="false">U20/V20</f>
        <v>26.6084824004616</v>
      </c>
      <c r="X20" s="115" t="n">
        <f aca="false">X17*S9/S6</f>
        <v>5.32169648009233</v>
      </c>
      <c r="Y20" s="115" t="n">
        <f aca="false">X20/MIN(X15:X20)</f>
        <v>3.13040969417196</v>
      </c>
      <c r="Z20" s="0"/>
      <c r="AA20" s="0"/>
    </row>
    <row r="21" customFormat="false" ht="46.25" hidden="false" customHeight="false" outlineLevel="0" collapsed="false">
      <c r="B21" s="118" t="s">
        <v>13</v>
      </c>
      <c r="C21" s="118" t="s">
        <v>57</v>
      </c>
      <c r="D21" s="1" t="s">
        <v>29</v>
      </c>
      <c r="E21" s="1" t="s">
        <v>30</v>
      </c>
      <c r="F21" s="118" t="s">
        <v>58</v>
      </c>
      <c r="G21" s="71" t="s">
        <v>32</v>
      </c>
      <c r="H21" s="71" t="s">
        <v>33</v>
      </c>
      <c r="I21" s="1" t="s">
        <v>59</v>
      </c>
      <c r="J21" s="1" t="s">
        <v>60</v>
      </c>
      <c r="K21" s="82" t="s">
        <v>24</v>
      </c>
      <c r="L21" s="1" t="s">
        <v>61</v>
      </c>
      <c r="M21" s="1" t="s">
        <v>62</v>
      </c>
      <c r="N21" s="1" t="s">
        <v>59</v>
      </c>
      <c r="O21" s="1" t="s">
        <v>60</v>
      </c>
      <c r="P21" s="82" t="s">
        <v>63</v>
      </c>
      <c r="R21" s="0"/>
      <c r="S21" s="0"/>
      <c r="T21" s="0"/>
      <c r="U21" s="0"/>
      <c r="V21" s="0"/>
      <c r="W21" s="0"/>
      <c r="X21" s="0"/>
      <c r="Y21" s="0"/>
      <c r="Z21" s="0"/>
      <c r="AA21" s="0"/>
    </row>
    <row r="22" customFormat="false" ht="18.55" hidden="false" customHeight="false" outlineLevel="0" collapsed="false">
      <c r="B22" s="118" t="s">
        <v>18</v>
      </c>
      <c r="C22" s="119" t="n">
        <f aca="false">'Input-data'!E4</f>
        <v>1450</v>
      </c>
      <c r="D22" s="119" t="n">
        <f aca="false">MIN(C22:C27)</f>
        <v>1172</v>
      </c>
      <c r="E22" s="119" t="n">
        <f aca="false">MAX(C22:C27)</f>
        <v>9462</v>
      </c>
      <c r="F22" s="119" t="n">
        <f aca="false">C22/D22</f>
        <v>1.23720136518771</v>
      </c>
      <c r="G22" s="71" t="n">
        <f aca="false">G23/H24</f>
        <v>-0.29</v>
      </c>
      <c r="H22" s="71" t="n">
        <f aca="false">H23/H24</f>
        <v>-2.12</v>
      </c>
      <c r="I22" s="1" t="n">
        <f aca="false">-(H22-G22)/(MIN(F22:F27)-MAX(F22:F27))</f>
        <v>-0.258716525934861</v>
      </c>
      <c r="J22" s="1" t="n">
        <f aca="false">H22-I22*MAX(F22:F27)</f>
        <v>-0.0312834740651389</v>
      </c>
      <c r="K22" s="120" t="n">
        <f aca="false">I22*F22+J22</f>
        <v>-0.351367913148372</v>
      </c>
      <c r="L22" s="1" t="n">
        <v>-0.29</v>
      </c>
      <c r="M22" s="1" t="n">
        <v>-2.12</v>
      </c>
      <c r="N22" s="1" t="n">
        <f aca="false">-(M22-L22)/(MIN(K22:K27)-MAX(K22:K27))</f>
        <v>-1</v>
      </c>
      <c r="O22" s="1" t="n">
        <f aca="false">M22-N22*MAX(K22:K27)</f>
        <v>-2.41</v>
      </c>
      <c r="P22" s="121" t="n">
        <f aca="false">N22*K22+O22</f>
        <v>-2.05863208685163</v>
      </c>
      <c r="R22" s="7"/>
      <c r="S22" s="74"/>
      <c r="T22" s="75"/>
      <c r="U22" s="76"/>
      <c r="V22" s="76"/>
      <c r="W22" s="76"/>
      <c r="X22" s="76"/>
      <c r="Y22" s="77" t="s">
        <v>4</v>
      </c>
      <c r="Z22" s="76"/>
      <c r="AA22" s="0"/>
      <c r="AB22" s="0"/>
      <c r="AC22" s="0"/>
      <c r="AD22" s="0"/>
      <c r="AE22" s="0"/>
      <c r="AF22" s="0"/>
      <c r="AG22" s="0"/>
    </row>
    <row r="23" customFormat="false" ht="20.85" hidden="false" customHeight="false" outlineLevel="0" collapsed="false">
      <c r="B23" s="118" t="s">
        <v>19</v>
      </c>
      <c r="C23" s="119" t="n">
        <f aca="false">'Input-data'!E5</f>
        <v>1172</v>
      </c>
      <c r="D23" s="119" t="n">
        <f aca="false">MIN(C22:C27)</f>
        <v>1172</v>
      </c>
      <c r="E23" s="119" t="n">
        <f aca="false">MAX(C22:C27)</f>
        <v>9462</v>
      </c>
      <c r="F23" s="119" t="n">
        <f aca="false">C23/D23</f>
        <v>1</v>
      </c>
      <c r="G23" s="1" t="n">
        <f aca="false">'Water price parameters matrix'!H8</f>
        <v>-0.29</v>
      </c>
      <c r="H23" s="1" t="n">
        <f aca="false">'Water price parameters matrix'!I8</f>
        <v>-2.12</v>
      </c>
      <c r="I23" s="1" t="n">
        <f aca="false">-(H22-G22)/(MIN(F22:F27)-MAX(F22:F27))</f>
        <v>-0.258716525934861</v>
      </c>
      <c r="J23" s="1" t="n">
        <f aca="false">H22-I22*MAX(F22:F27)</f>
        <v>-0.0312834740651389</v>
      </c>
      <c r="K23" s="120" t="n">
        <f aca="false">I23*F23+J23</f>
        <v>-0.29</v>
      </c>
      <c r="L23" s="1"/>
      <c r="M23" s="1"/>
      <c r="N23" s="1" t="n">
        <f aca="false">-(M22-L22)/(MIN(K22:K27)-MAX(K22:K27))</f>
        <v>-1</v>
      </c>
      <c r="O23" s="1" t="n">
        <f aca="false">M22-N22*MAX(K22:K27)</f>
        <v>-2.41</v>
      </c>
      <c r="P23" s="121" t="n">
        <f aca="false">N23*K23+O23</f>
        <v>-2.12</v>
      </c>
      <c r="R23" s="83"/>
      <c r="S23" s="84" t="s">
        <v>15</v>
      </c>
      <c r="T23" s="85" t="s">
        <v>36</v>
      </c>
      <c r="U23" s="84" t="s">
        <v>37</v>
      </c>
      <c r="V23" s="86" t="s">
        <v>5</v>
      </c>
      <c r="W23" s="84" t="s">
        <v>38</v>
      </c>
      <c r="X23" s="87" t="s">
        <v>16</v>
      </c>
      <c r="Y23" s="88" t="s">
        <v>39</v>
      </c>
      <c r="Z23" s="89" t="s">
        <v>40</v>
      </c>
      <c r="AA23" s="0"/>
      <c r="AB23" s="0"/>
      <c r="AC23" s="0"/>
      <c r="AD23" s="0"/>
      <c r="AE23" s="0"/>
      <c r="AF23" s="0"/>
      <c r="AG23" s="0"/>
    </row>
    <row r="24" customFormat="false" ht="23.85" hidden="false" customHeight="false" outlineLevel="0" collapsed="false">
      <c r="B24" s="118" t="s">
        <v>20</v>
      </c>
      <c r="C24" s="119" t="n">
        <f aca="false">'Input-data'!E6</f>
        <v>3774</v>
      </c>
      <c r="D24" s="119" t="n">
        <f aca="false">MIN(C22:C27)</f>
        <v>1172</v>
      </c>
      <c r="E24" s="119" t="n">
        <f aca="false">MAX(C22:C27)</f>
        <v>9462</v>
      </c>
      <c r="F24" s="119" t="n">
        <f aca="false">C24/D24</f>
        <v>3.22013651877133</v>
      </c>
      <c r="G24" s="122" t="s">
        <v>64</v>
      </c>
      <c r="H24" s="123" t="n">
        <v>1</v>
      </c>
      <c r="I24" s="1" t="n">
        <f aca="false">-(H22-G22)/(MIN(F22:F27)-MAX(F22:F27))</f>
        <v>-0.258716525934861</v>
      </c>
      <c r="J24" s="1" t="n">
        <f aca="false">H22-I22*MAX(F22:F27)</f>
        <v>-0.0312834740651389</v>
      </c>
      <c r="K24" s="120" t="n">
        <f aca="false">I24*F24+J24</f>
        <v>-0.864386007237636</v>
      </c>
      <c r="L24" s="1"/>
      <c r="M24" s="1"/>
      <c r="N24" s="1" t="n">
        <f aca="false">-(M22-L22)/(MIN(K22:K27)-MAX(K22:K27))</f>
        <v>-1</v>
      </c>
      <c r="O24" s="1" t="n">
        <f aca="false">M22-N22*MAX(K22:K27)</f>
        <v>-2.41</v>
      </c>
      <c r="P24" s="121" t="n">
        <f aca="false">N24*K24+O24</f>
        <v>-1.54561399276236</v>
      </c>
      <c r="R24" s="92" t="s">
        <v>18</v>
      </c>
      <c r="S24" s="93" t="n">
        <f aca="false">F22</f>
        <v>1.23720136518771</v>
      </c>
      <c r="T24" s="94" t="n">
        <v>100</v>
      </c>
      <c r="U24" s="95" t="n">
        <f aca="false">T24*S24</f>
        <v>123.720136518771</v>
      </c>
      <c r="V24" s="96" t="n">
        <f aca="false">'Water price parameters matrix'!J8</f>
        <v>0.02</v>
      </c>
      <c r="W24" s="97" t="n">
        <f aca="false">V24/(1-V24)</f>
        <v>0.0204081632653061</v>
      </c>
      <c r="X24" s="104" t="n">
        <f aca="false">U24/W24</f>
        <v>6062.2866894198</v>
      </c>
      <c r="Y24" s="105" t="n">
        <f aca="false">X24+U24</f>
        <v>6186.00682593857</v>
      </c>
      <c r="Z24" s="100" t="n">
        <v>26.7</v>
      </c>
      <c r="AA24" s="0"/>
      <c r="AB24" s="0"/>
      <c r="AC24" s="0"/>
      <c r="AD24" s="0"/>
      <c r="AE24" s="0"/>
      <c r="AF24" s="0"/>
      <c r="AG24" s="0"/>
    </row>
    <row r="25" customFormat="false" ht="23.85" hidden="false" customHeight="false" outlineLevel="0" collapsed="false">
      <c r="B25" s="118" t="s">
        <v>21</v>
      </c>
      <c r="C25" s="119" t="n">
        <f aca="false">'Input-data'!E7</f>
        <v>8487</v>
      </c>
      <c r="D25" s="119" t="n">
        <f aca="false">MIN(C22:C27)</f>
        <v>1172</v>
      </c>
      <c r="E25" s="119" t="n">
        <f aca="false">MAX(C22:C27)</f>
        <v>9462</v>
      </c>
      <c r="F25" s="119" t="n">
        <f aca="false">C25/D25</f>
        <v>7.24146757679181</v>
      </c>
      <c r="G25" s="1"/>
      <c r="H25" s="1"/>
      <c r="I25" s="1" t="n">
        <f aca="false">-(H22-G22)/(MIN(F22:F27)-MAX(F22:F27))</f>
        <v>-0.258716525934861</v>
      </c>
      <c r="J25" s="1" t="n">
        <f aca="false">H22-I22*MAX(F22:F27)</f>
        <v>-0.0312834740651389</v>
      </c>
      <c r="K25" s="120" t="n">
        <f aca="false">I25*F25+J25</f>
        <v>-1.90477080820265</v>
      </c>
      <c r="L25" s="1"/>
      <c r="M25" s="1"/>
      <c r="N25" s="1" t="n">
        <f aca="false">-(M22-L22)/(MIN(K22:K27)-MAX(K22:K27))</f>
        <v>-1</v>
      </c>
      <c r="O25" s="1" t="n">
        <f aca="false">M22-N22*MAX(K22:K27)</f>
        <v>-2.41</v>
      </c>
      <c r="P25" s="121" t="n">
        <f aca="false">N25*K25+O25</f>
        <v>-0.505229191797346</v>
      </c>
      <c r="R25" s="92" t="s">
        <v>19</v>
      </c>
      <c r="S25" s="93" t="n">
        <f aca="false">F23</f>
        <v>1</v>
      </c>
      <c r="T25" s="94" t="n">
        <v>100</v>
      </c>
      <c r="U25" s="95" t="n">
        <f aca="false">T25*S25</f>
        <v>100</v>
      </c>
      <c r="V25" s="103"/>
      <c r="W25" s="97" t="n">
        <f aca="false">V24/(1-V24)</f>
        <v>0.0204081632653061</v>
      </c>
      <c r="X25" s="104" t="n">
        <f aca="false">U25/W25</f>
        <v>4900</v>
      </c>
      <c r="Y25" s="105" t="n">
        <f aca="false">X25+U25</f>
        <v>5000</v>
      </c>
      <c r="Z25" s="100" t="n">
        <v>11.3</v>
      </c>
      <c r="AA25" s="0"/>
      <c r="AB25" s="0"/>
      <c r="AC25" s="0"/>
      <c r="AD25" s="0"/>
      <c r="AE25" s="0"/>
      <c r="AF25" s="0"/>
      <c r="AG25" s="0"/>
    </row>
    <row r="26" customFormat="false" ht="12.8" hidden="false" customHeight="false" outlineLevel="0" collapsed="false">
      <c r="B26" s="118" t="s">
        <v>22</v>
      </c>
      <c r="C26" s="119" t="n">
        <f aca="false">'Input-data'!E8</f>
        <v>9462</v>
      </c>
      <c r="D26" s="119" t="n">
        <f aca="false">MIN(C22:C27)</f>
        <v>1172</v>
      </c>
      <c r="E26" s="119" t="n">
        <f aca="false">MAX(C22:C27)</f>
        <v>9462</v>
      </c>
      <c r="F26" s="119" t="n">
        <f aca="false">C26/D26</f>
        <v>8.07337883959044</v>
      </c>
      <c r="G26" s="1"/>
      <c r="H26" s="1"/>
      <c r="I26" s="1" t="n">
        <f aca="false">-(H22-G22)/(MIN(F22:F27)-MAX(F22:F27))</f>
        <v>-0.258716525934861</v>
      </c>
      <c r="J26" s="1" t="n">
        <f aca="false">H22-I22*MAX(F22:F27)</f>
        <v>-0.0312834740651389</v>
      </c>
      <c r="K26" s="120" t="n">
        <f aca="false">I26*F26+J26</f>
        <v>-2.12</v>
      </c>
      <c r="L26" s="1"/>
      <c r="M26" s="1"/>
      <c r="N26" s="1" t="n">
        <f aca="false">-(M22-L22)/(MIN(K22:K27)-MAX(K22:K27))</f>
        <v>-1</v>
      </c>
      <c r="O26" s="1" t="n">
        <f aca="false">M22-N22*MAX(K22:K27)</f>
        <v>-2.41</v>
      </c>
      <c r="P26" s="121" t="n">
        <f aca="false">N26*K26+O26</f>
        <v>-0.29</v>
      </c>
      <c r="R26" s="92" t="s">
        <v>20</v>
      </c>
      <c r="S26" s="93" t="n">
        <f aca="false">F24</f>
        <v>3.22013651877133</v>
      </c>
      <c r="T26" s="94" t="n">
        <v>100</v>
      </c>
      <c r="U26" s="95" t="n">
        <f aca="false">T26*S26</f>
        <v>322.013651877133</v>
      </c>
      <c r="V26" s="103"/>
      <c r="W26" s="97" t="n">
        <f aca="false">V24/(1-V24)</f>
        <v>0.0204081632653061</v>
      </c>
      <c r="X26" s="104" t="n">
        <f aca="false">U26/W26</f>
        <v>15778.6689419795</v>
      </c>
      <c r="Y26" s="105" t="n">
        <f aca="false">X26+U26</f>
        <v>16100.6825938567</v>
      </c>
      <c r="Z26" s="100" t="n">
        <v>1.7</v>
      </c>
      <c r="AA26" s="0"/>
      <c r="AB26" s="0"/>
      <c r="AC26" s="0"/>
      <c r="AD26" s="0"/>
      <c r="AE26" s="0"/>
      <c r="AF26" s="0"/>
      <c r="AG26" s="0"/>
    </row>
    <row r="27" customFormat="false" ht="23.85" hidden="false" customHeight="false" outlineLevel="0" collapsed="false">
      <c r="B27" s="118" t="s">
        <v>23</v>
      </c>
      <c r="C27" s="119" t="n">
        <f aca="false">'Input-data'!E9</f>
        <v>8348</v>
      </c>
      <c r="D27" s="119" t="n">
        <f aca="false">MIN(C22:C27)</f>
        <v>1172</v>
      </c>
      <c r="E27" s="119" t="n">
        <f aca="false">MAX(C22:C27)</f>
        <v>9462</v>
      </c>
      <c r="F27" s="119" t="n">
        <f aca="false">C27/D27</f>
        <v>7.12286689419795</v>
      </c>
      <c r="G27" s="1"/>
      <c r="H27" s="1"/>
      <c r="I27" s="1" t="n">
        <f aca="false">-(H22-G22)/(MIN(F22:F27)-MAX(F22:F27))</f>
        <v>-0.258716525934861</v>
      </c>
      <c r="J27" s="1" t="n">
        <f aca="false">H22-I22*MAX(F22:F27)</f>
        <v>-0.0312834740651389</v>
      </c>
      <c r="K27" s="120" t="n">
        <f aca="false">I27*F27+J27</f>
        <v>-1.87408685162847</v>
      </c>
      <c r="L27" s="1"/>
      <c r="M27" s="1"/>
      <c r="N27" s="1" t="n">
        <f aca="false">-(M22-L22)/(MIN(K22:K27)-MAX(K22:K27))</f>
        <v>-1</v>
      </c>
      <c r="O27" s="1" t="n">
        <f aca="false">M22-N22*MAX(K22:K27)</f>
        <v>-2.41</v>
      </c>
      <c r="P27" s="121" t="n">
        <f aca="false">N27*K27+O27</f>
        <v>-0.535913148371532</v>
      </c>
      <c r="R27" s="92" t="s">
        <v>21</v>
      </c>
      <c r="S27" s="93" t="n">
        <f aca="false">F25</f>
        <v>7.24146757679181</v>
      </c>
      <c r="T27" s="94" t="n">
        <v>100</v>
      </c>
      <c r="U27" s="95" t="n">
        <f aca="false">T27*S27</f>
        <v>724.146757679181</v>
      </c>
      <c r="V27" s="103"/>
      <c r="W27" s="97" t="n">
        <f aca="false">V24/(1-V24)</f>
        <v>0.0204081632653061</v>
      </c>
      <c r="X27" s="104" t="n">
        <f aca="false">U27/W27</f>
        <v>35483.1911262799</v>
      </c>
      <c r="Y27" s="105" t="n">
        <f aca="false">X27+U27</f>
        <v>36207.337883959</v>
      </c>
      <c r="Z27" s="100" t="n">
        <v>1</v>
      </c>
      <c r="AA27" s="0"/>
      <c r="AB27" s="0"/>
      <c r="AC27" s="0"/>
      <c r="AD27" s="0"/>
      <c r="AE27" s="0"/>
      <c r="AF27" s="0"/>
      <c r="AG27" s="0"/>
    </row>
    <row r="28" customFormat="false" ht="12.8" hidden="false" customHeight="false" outlineLevel="0" collapsed="false">
      <c r="B28" s="118"/>
      <c r="C28" s="119"/>
      <c r="D28" s="119"/>
      <c r="E28" s="119"/>
      <c r="F28" s="119"/>
      <c r="G28" s="1"/>
      <c r="H28" s="1"/>
      <c r="I28" s="1"/>
      <c r="J28" s="1"/>
      <c r="K28" s="121"/>
      <c r="L28" s="1"/>
      <c r="M28" s="1"/>
      <c r="N28" s="1"/>
      <c r="O28" s="1"/>
      <c r="P28" s="121"/>
      <c r="R28" s="92" t="s">
        <v>22</v>
      </c>
      <c r="S28" s="93" t="n">
        <f aca="false">F26</f>
        <v>8.07337883959044</v>
      </c>
      <c r="T28" s="94" t="n">
        <v>100</v>
      </c>
      <c r="U28" s="95" t="n">
        <f aca="false">T28*S28</f>
        <v>807.337883959044</v>
      </c>
      <c r="V28" s="103"/>
      <c r="W28" s="97" t="n">
        <f aca="false">V24/(1-V24)</f>
        <v>0.0204081632653061</v>
      </c>
      <c r="X28" s="104" t="n">
        <f aca="false">U28/W28</f>
        <v>39559.5563139932</v>
      </c>
      <c r="Y28" s="105" t="n">
        <f aca="false">X28+U28</f>
        <v>40366.8941979522</v>
      </c>
      <c r="Z28" s="100" t="n">
        <v>1.9</v>
      </c>
      <c r="AA28" s="0"/>
      <c r="AB28" s="0"/>
      <c r="AC28" s="0"/>
      <c r="AD28" s="0"/>
      <c r="AE28" s="0"/>
      <c r="AF28" s="0"/>
      <c r="AG28" s="0"/>
    </row>
    <row r="29" customFormat="false" ht="23.85" hidden="false" customHeight="false" outlineLevel="0" collapsed="false">
      <c r="B29" s="78" t="s">
        <v>13</v>
      </c>
      <c r="C29" s="79" t="s">
        <v>28</v>
      </c>
      <c r="D29" s="69" t="s">
        <v>29</v>
      </c>
      <c r="E29" s="69" t="s">
        <v>30</v>
      </c>
      <c r="F29" s="80" t="s">
        <v>65</v>
      </c>
      <c r="G29" s="107" t="s">
        <v>64</v>
      </c>
      <c r="R29" s="92" t="s">
        <v>23</v>
      </c>
      <c r="S29" s="93" t="n">
        <f aca="false">F27</f>
        <v>7.12286689419795</v>
      </c>
      <c r="T29" s="94" t="n">
        <v>100</v>
      </c>
      <c r="U29" s="95" t="n">
        <f aca="false">T29*S29</f>
        <v>712.286689419795</v>
      </c>
      <c r="V29" s="103"/>
      <c r="W29" s="97" t="n">
        <f aca="false">V24/(1-V24)</f>
        <v>0.0204081632653061</v>
      </c>
      <c r="X29" s="104" t="n">
        <f aca="false">U29/W29</f>
        <v>34902.04778157</v>
      </c>
      <c r="Y29" s="105" t="n">
        <f aca="false">X29+U29</f>
        <v>35614.3344709898</v>
      </c>
      <c r="Z29" s="100" t="n">
        <v>8.5</v>
      </c>
    </row>
    <row r="30" customFormat="false" ht="12.8" hidden="false" customHeight="false" outlineLevel="0" collapsed="false">
      <c r="B30" s="78" t="s">
        <v>18</v>
      </c>
      <c r="C30" s="79" t="n">
        <f aca="false">'Input-data'!D4</f>
        <v>1733</v>
      </c>
      <c r="D30" s="79" t="n">
        <f aca="false">MIN(C30:C35)</f>
        <v>1733</v>
      </c>
      <c r="E30" s="79" t="n">
        <f aca="false">MAX(C30:C35)</f>
        <v>46318</v>
      </c>
      <c r="F30" s="80" t="n">
        <f aca="false">C30/E30</f>
        <v>0.0374152597262403</v>
      </c>
      <c r="G30" s="107" t="n">
        <f aca="false">1/F30</f>
        <v>26.7270628967109</v>
      </c>
    </row>
    <row r="31" customFormat="false" ht="12.8" hidden="false" customHeight="false" outlineLevel="0" collapsed="false">
      <c r="B31" s="78" t="s">
        <v>19</v>
      </c>
      <c r="C31" s="79" t="n">
        <f aca="false">'Input-data'!D5</f>
        <v>4100</v>
      </c>
      <c r="D31" s="79" t="n">
        <f aca="false">MIN(C30:C35)</f>
        <v>1733</v>
      </c>
      <c r="E31" s="79" t="n">
        <f aca="false">MAX(C30:C35)</f>
        <v>46318</v>
      </c>
      <c r="F31" s="80" t="n">
        <f aca="false">C31/E31</f>
        <v>0.0885185025260158</v>
      </c>
      <c r="G31" s="107" t="n">
        <f aca="false">1/F31</f>
        <v>11.2970731707317</v>
      </c>
      <c r="S31" s="28" t="s">
        <v>49</v>
      </c>
      <c r="T31" s="85" t="s">
        <v>36</v>
      </c>
      <c r="U31" s="84" t="s">
        <v>66</v>
      </c>
      <c r="V31" s="0" t="s">
        <v>67</v>
      </c>
      <c r="W31" s="84" t="s">
        <v>37</v>
      </c>
      <c r="X31" s="124" t="s">
        <v>15</v>
      </c>
    </row>
    <row r="32" customFormat="false" ht="12.8" hidden="false" customHeight="false" outlineLevel="0" collapsed="false">
      <c r="B32" s="78" t="s">
        <v>20</v>
      </c>
      <c r="C32" s="79" t="n">
        <f aca="false">'Input-data'!D6</f>
        <v>27367</v>
      </c>
      <c r="D32" s="79" t="n">
        <f aca="false">MIN(C30:C35)</f>
        <v>1733</v>
      </c>
      <c r="E32" s="79" t="n">
        <f aca="false">MAX(C30:C35)</f>
        <v>46318</v>
      </c>
      <c r="F32" s="80" t="n">
        <f aca="false">C32/E32</f>
        <v>0.590850209421823</v>
      </c>
      <c r="G32" s="107" t="n">
        <f aca="false">1/F32</f>
        <v>1.69247634011766</v>
      </c>
      <c r="R32" s="92" t="s">
        <v>18</v>
      </c>
      <c r="S32" s="28" t="n">
        <f aca="false">'Water price parameters matrix'!K13</f>
        <v>0</v>
      </c>
      <c r="T32" s="94" t="n">
        <v>100</v>
      </c>
      <c r="U32" s="103" t="n">
        <f aca="false">AH15</f>
        <v>0</v>
      </c>
      <c r="V32" s="28" t="e">
        <f aca="false">1/U32-1</f>
        <v>#DIV/0!</v>
      </c>
      <c r="W32" s="28" t="e">
        <f aca="false">S32/V32</f>
        <v>#DIV/0!</v>
      </c>
      <c r="X32" s="28" t="e">
        <f aca="false">W32/T32</f>
        <v>#DIV/0!</v>
      </c>
    </row>
    <row r="33" customFormat="false" ht="23.85" hidden="false" customHeight="false" outlineLevel="0" collapsed="false">
      <c r="B33" s="78" t="s">
        <v>21</v>
      </c>
      <c r="C33" s="79" t="n">
        <f aca="false">'Input-data'!D7</f>
        <v>46318</v>
      </c>
      <c r="D33" s="79" t="n">
        <f aca="false">MIN(C30:C35)</f>
        <v>1733</v>
      </c>
      <c r="E33" s="79" t="n">
        <f aca="false">MAX(C30:C35)</f>
        <v>46318</v>
      </c>
      <c r="F33" s="80" t="n">
        <f aca="false">C33/E33</f>
        <v>1</v>
      </c>
      <c r="G33" s="107" t="n">
        <f aca="false">1/F33</f>
        <v>1</v>
      </c>
      <c r="R33" s="92" t="s">
        <v>19</v>
      </c>
      <c r="S33" s="28" t="n">
        <f aca="false">'Water price parameters matrix'!K14</f>
        <v>0</v>
      </c>
      <c r="T33" s="94" t="n">
        <v>100</v>
      </c>
      <c r="U33" s="103" t="n">
        <f aca="false">AH16</f>
        <v>0</v>
      </c>
      <c r="V33" s="28" t="e">
        <f aca="false">1/U33-1</f>
        <v>#DIV/0!</v>
      </c>
      <c r="W33" s="28" t="e">
        <f aca="false">S33/V33</f>
        <v>#DIV/0!</v>
      </c>
      <c r="X33" s="28" t="e">
        <f aca="false">W33/T33</f>
        <v>#DIV/0!</v>
      </c>
    </row>
    <row r="34" customFormat="false" ht="12.8" hidden="false" customHeight="false" outlineLevel="0" collapsed="false">
      <c r="B34" s="78" t="s">
        <v>22</v>
      </c>
      <c r="C34" s="79" t="n">
        <f aca="false">'Input-data'!D8</f>
        <v>23841</v>
      </c>
      <c r="D34" s="79" t="n">
        <f aca="false">MIN(C30:C35)</f>
        <v>1733</v>
      </c>
      <c r="E34" s="79" t="n">
        <f aca="false">MAX(C30:C35)</f>
        <v>46318</v>
      </c>
      <c r="F34" s="80" t="n">
        <f aca="false">C34/E34</f>
        <v>0.514724297249449</v>
      </c>
      <c r="G34" s="107" t="n">
        <f aca="false">1/F34</f>
        <v>1.94278763474686</v>
      </c>
      <c r="R34" s="92" t="s">
        <v>20</v>
      </c>
      <c r="S34" s="28" t="n">
        <f aca="false">'Water price parameters matrix'!K15</f>
        <v>0</v>
      </c>
      <c r="T34" s="94" t="n">
        <v>100</v>
      </c>
      <c r="U34" s="103" t="n">
        <f aca="false">AH17</f>
        <v>0</v>
      </c>
      <c r="V34" s="28" t="e">
        <f aca="false">1/U34-1</f>
        <v>#DIV/0!</v>
      </c>
      <c r="W34" s="28" t="e">
        <f aca="false">S34/V34</f>
        <v>#DIV/0!</v>
      </c>
      <c r="X34" s="28" t="e">
        <f aca="false">W34/T34</f>
        <v>#DIV/0!</v>
      </c>
    </row>
    <row r="35" customFormat="false" ht="23.85" hidden="false" customHeight="false" outlineLevel="0" collapsed="false">
      <c r="B35" s="78" t="s">
        <v>23</v>
      </c>
      <c r="C35" s="79" t="n">
        <f aca="false">'Input-data'!D9</f>
        <v>5425</v>
      </c>
      <c r="D35" s="79" t="n">
        <f aca="false">MIN(C30:C35)</f>
        <v>1733</v>
      </c>
      <c r="E35" s="79" t="n">
        <f aca="false">MAX(C30:C35)</f>
        <v>46318</v>
      </c>
      <c r="F35" s="80" t="n">
        <f aca="false">C35/E35</f>
        <v>0.117125091756984</v>
      </c>
      <c r="G35" s="107" t="n">
        <f aca="false">1/F35</f>
        <v>8.5378801843318</v>
      </c>
      <c r="R35" s="92" t="s">
        <v>21</v>
      </c>
      <c r="S35" s="28" t="n">
        <f aca="false">'Water price parameters matrix'!K16</f>
        <v>0</v>
      </c>
      <c r="T35" s="94" t="n">
        <v>100</v>
      </c>
      <c r="U35" s="103" t="n">
        <f aca="false">AH18</f>
        <v>0</v>
      </c>
      <c r="V35" s="28" t="e">
        <f aca="false">1/U35-1</f>
        <v>#DIV/0!</v>
      </c>
      <c r="W35" s="28" t="e">
        <f aca="false">S35/V35</f>
        <v>#DIV/0!</v>
      </c>
      <c r="X35" s="28" t="e">
        <f aca="false">W35/T35</f>
        <v>#DIV/0!</v>
      </c>
    </row>
    <row r="36" customFormat="false" ht="12.8" hidden="false" customHeight="false" outlineLevel="0" collapsed="false">
      <c r="R36" s="92" t="s">
        <v>22</v>
      </c>
      <c r="S36" s="28" t="n">
        <f aca="false">'Water price parameters matrix'!K17</f>
        <v>0</v>
      </c>
      <c r="T36" s="94" t="n">
        <v>100</v>
      </c>
      <c r="U36" s="103" t="n">
        <f aca="false">AH19</f>
        <v>0</v>
      </c>
      <c r="V36" s="28" t="e">
        <f aca="false">1/U36-1</f>
        <v>#DIV/0!</v>
      </c>
      <c r="W36" s="28" t="e">
        <f aca="false">S36/V36</f>
        <v>#DIV/0!</v>
      </c>
      <c r="X36" s="28" t="e">
        <f aca="false">W36/T36</f>
        <v>#DIV/0!</v>
      </c>
    </row>
    <row r="37" customFormat="false" ht="20.85" hidden="false" customHeight="false" outlineLevel="0" collapsed="false">
      <c r="R37" s="92" t="s">
        <v>23</v>
      </c>
      <c r="S37" s="28" t="n">
        <f aca="false">'Water price parameters matrix'!K18</f>
        <v>0</v>
      </c>
      <c r="T37" s="94" t="n">
        <v>100</v>
      </c>
      <c r="U37" s="103" t="n">
        <f aca="false">AH20</f>
        <v>0</v>
      </c>
      <c r="V37" s="28" t="e">
        <f aca="false">1/U37-1</f>
        <v>#DIV/0!</v>
      </c>
      <c r="W37" s="28" t="e">
        <f aca="false">S37/V37</f>
        <v>#DIV/0!</v>
      </c>
      <c r="X37" s="28" t="e">
        <f aca="false">W37/T37</f>
        <v>#DIV/0!</v>
      </c>
    </row>
  </sheetData>
  <mergeCells count="4">
    <mergeCell ref="B1:M1"/>
    <mergeCell ref="Q1:Z1"/>
    <mergeCell ref="I5:J5"/>
    <mergeCell ref="I15:J1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E9"/>
  <sheetViews>
    <sheetView showFormulas="false" showGridLines="true" showRowColHeaders="true" showZeros="true" rightToLeft="false" tabSelected="false" showOutlineSymbols="true" defaultGridColor="true" view="normal" topLeftCell="B1" colorId="64" zoomScale="140" zoomScaleNormal="140" zoomScalePageLayoutView="100" workbookViewId="0">
      <selection pane="topLeft" activeCell="G17" activeCellId="0" sqref="G17"/>
    </sheetView>
  </sheetViews>
  <sheetFormatPr defaultColWidth="11.5703125" defaultRowHeight="12.8" zeroHeight="false" outlineLevelRow="0" outlineLevelCol="0"/>
  <cols>
    <col collapsed="false" customWidth="true" hidden="false" outlineLevel="0" max="5" min="5" style="0" width="13.79"/>
    <col collapsed="false" customWidth="true" hidden="false" outlineLevel="0" max="9" min="9" style="0" width="24.01"/>
    <col collapsed="false" customWidth="true" hidden="false" outlineLevel="0" max="10" min="10" style="0" width="23.61"/>
  </cols>
  <sheetData>
    <row r="3" customFormat="false" ht="12.8" hidden="false" customHeight="false" outlineLevel="0" collapsed="false">
      <c r="C3" s="0" t="s">
        <v>13</v>
      </c>
      <c r="D3" s="0" t="s">
        <v>28</v>
      </c>
      <c r="E3" s="0" t="s">
        <v>57</v>
      </c>
    </row>
    <row r="4" customFormat="false" ht="12.8" hidden="false" customHeight="false" outlineLevel="0" collapsed="false">
      <c r="C4" s="0" t="s">
        <v>18</v>
      </c>
      <c r="D4" s="0" t="n">
        <v>1733</v>
      </c>
      <c r="E4" s="0" t="n">
        <v>1450</v>
      </c>
    </row>
    <row r="5" customFormat="false" ht="12.8" hidden="false" customHeight="false" outlineLevel="0" collapsed="false">
      <c r="C5" s="0" t="s">
        <v>19</v>
      </c>
      <c r="D5" s="0" t="n">
        <v>4100</v>
      </c>
      <c r="E5" s="0" t="n">
        <v>1172</v>
      </c>
    </row>
    <row r="6" customFormat="false" ht="12.8" hidden="false" customHeight="false" outlineLevel="0" collapsed="false">
      <c r="C6" s="0" t="s">
        <v>20</v>
      </c>
      <c r="D6" s="0" t="n">
        <v>27367</v>
      </c>
      <c r="E6" s="0" t="n">
        <v>3774</v>
      </c>
    </row>
    <row r="7" customFormat="false" ht="12.8" hidden="false" customHeight="false" outlineLevel="0" collapsed="false">
      <c r="C7" s="0" t="s">
        <v>21</v>
      </c>
      <c r="D7" s="0" t="n">
        <v>46318</v>
      </c>
      <c r="E7" s="0" t="n">
        <v>8487</v>
      </c>
    </row>
    <row r="8" customFormat="false" ht="12.8" hidden="false" customHeight="false" outlineLevel="0" collapsed="false">
      <c r="C8" s="0" t="s">
        <v>22</v>
      </c>
      <c r="D8" s="0" t="n">
        <v>23841</v>
      </c>
      <c r="E8" s="0" t="n">
        <v>9462</v>
      </c>
    </row>
    <row r="9" customFormat="false" ht="12.8" hidden="false" customHeight="false" outlineLevel="0" collapsed="false">
      <c r="C9" s="0" t="s">
        <v>23</v>
      </c>
      <c r="D9" s="0" t="n">
        <v>5425</v>
      </c>
      <c r="E9" s="0" t="n">
        <v>8348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2022-01-12T12:11:29Z</dcterms:created>
  <dc:creator/>
  <dc:description/>
  <dc:language>en-US</dc:language>
  <cp:lastModifiedBy/>
  <dcterms:modified xsi:type="dcterms:W3CDTF">2022-06-19T19:18:06Z</dcterms:modified>
  <cp:revision>115</cp:revision>
  <dc:subject/>
  <dc:title/>
</cp:coreProperties>
</file>