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3.xml" ContentType="application/vnd.ms-office.chartstyle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730" windowHeight="11160" activeTab="2"/>
  </bookViews>
  <sheets>
    <sheet name="Sheet4" sheetId="5" r:id="rId1"/>
    <sheet name="air. (3)" sheetId="10" r:id="rId2"/>
    <sheet name="air. (2)" sheetId="4" r:id="rId3"/>
    <sheet name="air." sheetId="1" state="hidden" r:id="rId4"/>
    <sheet name="Readme" sheetId="8" r:id="rId5"/>
    <sheet name="Sheet1" sheetId="9" r:id="rId6"/>
  </sheets>
  <calcPr calcId="125725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0"/>
  <c r="F11"/>
  <c r="F10"/>
  <c r="F9"/>
  <c r="F8"/>
  <c r="U37"/>
  <c r="T37"/>
  <c r="S37"/>
  <c r="O37"/>
  <c r="N37"/>
  <c r="G37"/>
  <c r="J37" s="1"/>
  <c r="D37"/>
  <c r="U36"/>
  <c r="T36"/>
  <c r="S36"/>
  <c r="O36"/>
  <c r="N36"/>
  <c r="G36"/>
  <c r="J36" s="1"/>
  <c r="D36"/>
  <c r="U35"/>
  <c r="T35"/>
  <c r="S35"/>
  <c r="O35"/>
  <c r="N35"/>
  <c r="G35"/>
  <c r="J35" s="1"/>
  <c r="D35"/>
  <c r="U34"/>
  <c r="T34"/>
  <c r="S34"/>
  <c r="O34"/>
  <c r="N34"/>
  <c r="G34"/>
  <c r="J34" s="1"/>
  <c r="D34"/>
  <c r="U33"/>
  <c r="T33"/>
  <c r="S33"/>
  <c r="O33"/>
  <c r="N33"/>
  <c r="G33"/>
  <c r="J33" s="1"/>
  <c r="D33"/>
  <c r="U32"/>
  <c r="T32"/>
  <c r="S32"/>
  <c r="O32"/>
  <c r="N32"/>
  <c r="G32"/>
  <c r="J32" s="1"/>
  <c r="D32"/>
  <c r="T31"/>
  <c r="S31"/>
  <c r="O31"/>
  <c r="N31"/>
  <c r="G31"/>
  <c r="V31" s="1"/>
  <c r="D31"/>
  <c r="E31" s="1"/>
  <c r="T30"/>
  <c r="S30"/>
  <c r="O30"/>
  <c r="N30"/>
  <c r="J30"/>
  <c r="G30"/>
  <c r="V30" s="1"/>
  <c r="D30"/>
  <c r="V29"/>
  <c r="T29"/>
  <c r="S29"/>
  <c r="O29"/>
  <c r="N29"/>
  <c r="J29"/>
  <c r="G29"/>
  <c r="D29"/>
  <c r="E30" s="1"/>
  <c r="V28"/>
  <c r="T28"/>
  <c r="S28"/>
  <c r="O28"/>
  <c r="N28"/>
  <c r="J28"/>
  <c r="G28"/>
  <c r="D28"/>
  <c r="E28" s="1"/>
  <c r="T27"/>
  <c r="S27"/>
  <c r="O27"/>
  <c r="N27"/>
  <c r="G27"/>
  <c r="V27" s="1"/>
  <c r="D27"/>
  <c r="E27" s="1"/>
  <c r="T26"/>
  <c r="S26"/>
  <c r="O26"/>
  <c r="N26"/>
  <c r="J26"/>
  <c r="G26"/>
  <c r="V26" s="1"/>
  <c r="D26"/>
  <c r="E26" s="1"/>
  <c r="V25"/>
  <c r="T25"/>
  <c r="S25"/>
  <c r="O25"/>
  <c r="N25"/>
  <c r="J25"/>
  <c r="G25"/>
  <c r="D25"/>
  <c r="V24"/>
  <c r="T24"/>
  <c r="S24"/>
  <c r="O24"/>
  <c r="N24"/>
  <c r="J24"/>
  <c r="G24"/>
  <c r="D24"/>
  <c r="E24" s="1"/>
  <c r="T23"/>
  <c r="S23"/>
  <c r="O23"/>
  <c r="N23"/>
  <c r="G23"/>
  <c r="V23" s="1"/>
  <c r="D23"/>
  <c r="E23" s="1"/>
  <c r="T22"/>
  <c r="S22"/>
  <c r="O22"/>
  <c r="N22"/>
  <c r="J22"/>
  <c r="G22"/>
  <c r="V22" s="1"/>
  <c r="D22"/>
  <c r="E22" s="1"/>
  <c r="V21"/>
  <c r="T21"/>
  <c r="S21"/>
  <c r="O21"/>
  <c r="N21"/>
  <c r="J21"/>
  <c r="G21"/>
  <c r="D21"/>
  <c r="V20"/>
  <c r="T20"/>
  <c r="S20"/>
  <c r="O20"/>
  <c r="N20"/>
  <c r="G20"/>
  <c r="J20" s="1"/>
  <c r="D20"/>
  <c r="E20" s="1"/>
  <c r="T19"/>
  <c r="S19"/>
  <c r="O19"/>
  <c r="N19"/>
  <c r="G19"/>
  <c r="V19" s="1"/>
  <c r="D19"/>
  <c r="E19" s="1"/>
  <c r="T18"/>
  <c r="S18"/>
  <c r="O18"/>
  <c r="N18"/>
  <c r="J18"/>
  <c r="G18"/>
  <c r="V18" s="1"/>
  <c r="D18"/>
  <c r="E18" s="1"/>
  <c r="V17"/>
  <c r="T17"/>
  <c r="S17"/>
  <c r="O17"/>
  <c r="N17"/>
  <c r="J17"/>
  <c r="G17"/>
  <c r="D17"/>
  <c r="V16"/>
  <c r="T16"/>
  <c r="S16"/>
  <c r="O16"/>
  <c r="N16"/>
  <c r="J16"/>
  <c r="G16"/>
  <c r="D16"/>
  <c r="E16" s="1"/>
  <c r="T15"/>
  <c r="S15"/>
  <c r="O15"/>
  <c r="N15"/>
  <c r="G15"/>
  <c r="V15" s="1"/>
  <c r="D15"/>
  <c r="E15" s="1"/>
  <c r="T14"/>
  <c r="S14"/>
  <c r="O14"/>
  <c r="N14"/>
  <c r="J14"/>
  <c r="G14"/>
  <c r="V14" s="1"/>
  <c r="D14"/>
  <c r="E14" s="1"/>
  <c r="V13"/>
  <c r="T13"/>
  <c r="S13"/>
  <c r="O13"/>
  <c r="N13"/>
  <c r="J13"/>
  <c r="G13"/>
  <c r="D13"/>
  <c r="V12"/>
  <c r="T12"/>
  <c r="S12"/>
  <c r="O12"/>
  <c r="N12"/>
  <c r="G12"/>
  <c r="J12" s="1"/>
  <c r="D12"/>
  <c r="E12" s="1"/>
  <c r="T11"/>
  <c r="S11"/>
  <c r="O11"/>
  <c r="N11"/>
  <c r="G11"/>
  <c r="V11" s="1"/>
  <c r="D11"/>
  <c r="E11" s="1"/>
  <c r="T10"/>
  <c r="S10"/>
  <c r="O10"/>
  <c r="N10"/>
  <c r="J10"/>
  <c r="G10"/>
  <c r="V10" s="1"/>
  <c r="D10"/>
  <c r="E10" s="1"/>
  <c r="T9"/>
  <c r="S9"/>
  <c r="O9"/>
  <c r="N9"/>
  <c r="G9"/>
  <c r="J9" s="1"/>
  <c r="D9"/>
  <c r="T8"/>
  <c r="S8"/>
  <c r="O8"/>
  <c r="N8"/>
  <c r="G8"/>
  <c r="V8" s="1"/>
  <c r="D8"/>
  <c r="E8" s="1"/>
  <c r="W7"/>
  <c r="U7"/>
  <c r="T7"/>
  <c r="S7"/>
  <c r="O7"/>
  <c r="N7"/>
  <c r="J7"/>
  <c r="G7"/>
  <c r="V7" s="1"/>
  <c r="D7"/>
  <c r="W6"/>
  <c r="U6"/>
  <c r="T6"/>
  <c r="S6"/>
  <c r="O6"/>
  <c r="N6"/>
  <c r="J6"/>
  <c r="G6"/>
  <c r="V6" s="1"/>
  <c r="W5"/>
  <c r="U5"/>
  <c r="T5"/>
  <c r="S5"/>
  <c r="O5"/>
  <c r="N5"/>
  <c r="J5"/>
  <c r="G5"/>
  <c r="V5" s="1"/>
  <c r="W4"/>
  <c r="U4"/>
  <c r="T4"/>
  <c r="S4"/>
  <c r="O4"/>
  <c r="N4"/>
  <c r="J4"/>
  <c r="G4"/>
  <c r="V4" s="1"/>
  <c r="W3"/>
  <c r="U3"/>
  <c r="T3"/>
  <c r="S3"/>
  <c r="O3"/>
  <c r="N3"/>
  <c r="J3"/>
  <c r="G3"/>
  <c r="V3" s="1"/>
  <c r="W2"/>
  <c r="U2"/>
  <c r="T2"/>
  <c r="S2"/>
  <c r="O2"/>
  <c r="N2"/>
  <c r="J2"/>
  <c r="G2"/>
  <c r="V2" s="1"/>
  <c r="H8" i="4"/>
  <c r="F8"/>
  <c r="E8"/>
  <c r="D7"/>
  <c r="D10"/>
  <c r="D9"/>
  <c r="D8"/>
  <c r="U10" i="10" l="1"/>
  <c r="H10"/>
  <c r="U11"/>
  <c r="H11"/>
  <c r="U15"/>
  <c r="H15"/>
  <c r="F15"/>
  <c r="U28"/>
  <c r="H28"/>
  <c r="F28"/>
  <c r="F30"/>
  <c r="U30"/>
  <c r="H30"/>
  <c r="U12"/>
  <c r="H12"/>
  <c r="F12"/>
  <c r="U16"/>
  <c r="H16"/>
  <c r="F16"/>
  <c r="F18"/>
  <c r="U18"/>
  <c r="H18"/>
  <c r="F22"/>
  <c r="U22"/>
  <c r="H22"/>
  <c r="U27"/>
  <c r="H27"/>
  <c r="F27"/>
  <c r="U8"/>
  <c r="F14"/>
  <c r="U14"/>
  <c r="H14"/>
  <c r="U19"/>
  <c r="H19"/>
  <c r="F19"/>
  <c r="U23"/>
  <c r="H23"/>
  <c r="F23"/>
  <c r="U20"/>
  <c r="H20"/>
  <c r="F20"/>
  <c r="U24"/>
  <c r="H24"/>
  <c r="F24"/>
  <c r="F26"/>
  <c r="U26"/>
  <c r="H26"/>
  <c r="U31"/>
  <c r="H31"/>
  <c r="F31"/>
  <c r="J11"/>
  <c r="J15"/>
  <c r="J19"/>
  <c r="J23"/>
  <c r="J27"/>
  <c r="J31"/>
  <c r="V32"/>
  <c r="V33"/>
  <c r="V34"/>
  <c r="V35"/>
  <c r="V36"/>
  <c r="V37"/>
  <c r="H32"/>
  <c r="I32" s="1"/>
  <c r="H33"/>
  <c r="I33" s="1"/>
  <c r="H34"/>
  <c r="I34" s="1"/>
  <c r="H35"/>
  <c r="I35" s="1"/>
  <c r="H36"/>
  <c r="I36" s="1"/>
  <c r="H37"/>
  <c r="I37" s="1"/>
  <c r="E9"/>
  <c r="V9"/>
  <c r="E13"/>
  <c r="E17"/>
  <c r="E21"/>
  <c r="E25"/>
  <c r="E29"/>
  <c r="O1"/>
  <c r="J8"/>
  <c r="M1" s="1"/>
  <c r="V37" i="4"/>
  <c r="U37"/>
  <c r="T37"/>
  <c r="S37"/>
  <c r="V36"/>
  <c r="U36"/>
  <c r="T36"/>
  <c r="S36"/>
  <c r="V35"/>
  <c r="U35"/>
  <c r="T35"/>
  <c r="S35"/>
  <c r="V34"/>
  <c r="U34"/>
  <c r="T34"/>
  <c r="S34"/>
  <c r="V33"/>
  <c r="U33"/>
  <c r="T33"/>
  <c r="S33"/>
  <c r="V32"/>
  <c r="U32"/>
  <c r="T32"/>
  <c r="S32"/>
  <c r="W31"/>
  <c r="V31"/>
  <c r="U31"/>
  <c r="T31"/>
  <c r="S31"/>
  <c r="W30"/>
  <c r="V30"/>
  <c r="U30"/>
  <c r="T30"/>
  <c r="S30"/>
  <c r="W29"/>
  <c r="V29"/>
  <c r="U29"/>
  <c r="T29"/>
  <c r="S29"/>
  <c r="W28"/>
  <c r="V28"/>
  <c r="U28"/>
  <c r="T28"/>
  <c r="S28"/>
  <c r="W27"/>
  <c r="V27"/>
  <c r="U27"/>
  <c r="T27"/>
  <c r="S27"/>
  <c r="W26"/>
  <c r="V26"/>
  <c r="U26"/>
  <c r="T26"/>
  <c r="S26"/>
  <c r="W25"/>
  <c r="V25"/>
  <c r="U25"/>
  <c r="T25"/>
  <c r="S25"/>
  <c r="W24"/>
  <c r="V24"/>
  <c r="U24"/>
  <c r="T24"/>
  <c r="S24"/>
  <c r="W23"/>
  <c r="V23"/>
  <c r="U23"/>
  <c r="T23"/>
  <c r="S23"/>
  <c r="W22"/>
  <c r="V22"/>
  <c r="U22"/>
  <c r="T22"/>
  <c r="S22"/>
  <c r="W21"/>
  <c r="V21"/>
  <c r="U21"/>
  <c r="T21"/>
  <c r="S21"/>
  <c r="W20"/>
  <c r="V20"/>
  <c r="U20"/>
  <c r="T20"/>
  <c r="S20"/>
  <c r="W19"/>
  <c r="V19"/>
  <c r="U19"/>
  <c r="T19"/>
  <c r="S19"/>
  <c r="W18"/>
  <c r="V18"/>
  <c r="U18"/>
  <c r="T18"/>
  <c r="S18"/>
  <c r="W17"/>
  <c r="V17"/>
  <c r="U17"/>
  <c r="T17"/>
  <c r="S17"/>
  <c r="W16"/>
  <c r="V16"/>
  <c r="U16"/>
  <c r="T16"/>
  <c r="S16"/>
  <c r="W15"/>
  <c r="V15"/>
  <c r="U15"/>
  <c r="T15"/>
  <c r="S15"/>
  <c r="W14"/>
  <c r="V14"/>
  <c r="U14"/>
  <c r="T14"/>
  <c r="S14"/>
  <c r="W13"/>
  <c r="V13"/>
  <c r="U13"/>
  <c r="T13"/>
  <c r="S13"/>
  <c r="W12"/>
  <c r="V12"/>
  <c r="U12"/>
  <c r="T12"/>
  <c r="S12"/>
  <c r="W11"/>
  <c r="V11"/>
  <c r="U11"/>
  <c r="T11"/>
  <c r="S11"/>
  <c r="W10"/>
  <c r="V10"/>
  <c r="U10"/>
  <c r="T10"/>
  <c r="S10"/>
  <c r="W9"/>
  <c r="V9"/>
  <c r="U9"/>
  <c r="T9"/>
  <c r="S9"/>
  <c r="V8"/>
  <c r="U8"/>
  <c r="T8"/>
  <c r="S8"/>
  <c r="W7"/>
  <c r="V7"/>
  <c r="U7"/>
  <c r="T7"/>
  <c r="S7"/>
  <c r="W6"/>
  <c r="V6"/>
  <c r="U6"/>
  <c r="T6"/>
  <c r="S6"/>
  <c r="W5"/>
  <c r="V5"/>
  <c r="U5"/>
  <c r="T5"/>
  <c r="S5"/>
  <c r="W4"/>
  <c r="V4"/>
  <c r="U4"/>
  <c r="T4"/>
  <c r="S4"/>
  <c r="W3"/>
  <c r="V3"/>
  <c r="U3"/>
  <c r="T3"/>
  <c r="S3"/>
  <c r="W2"/>
  <c r="V2"/>
  <c r="U2"/>
  <c r="T2"/>
  <c r="S2"/>
  <c r="K31" i="10" l="1"/>
  <c r="K37"/>
  <c r="K36"/>
  <c r="K35"/>
  <c r="K34"/>
  <c r="K33"/>
  <c r="K32"/>
  <c r="K30"/>
  <c r="K26"/>
  <c r="K22"/>
  <c r="K18"/>
  <c r="K14"/>
  <c r="K10"/>
  <c r="K6"/>
  <c r="K4"/>
  <c r="K2"/>
  <c r="K5"/>
  <c r="K3"/>
  <c r="K27"/>
  <c r="K23"/>
  <c r="K19"/>
  <c r="K15"/>
  <c r="K11"/>
  <c r="K7"/>
  <c r="K29"/>
  <c r="K25"/>
  <c r="K21"/>
  <c r="K17"/>
  <c r="K13"/>
  <c r="K9"/>
  <c r="K28"/>
  <c r="K24"/>
  <c r="K20"/>
  <c r="K16"/>
  <c r="K12"/>
  <c r="K8"/>
  <c r="W14"/>
  <c r="I14"/>
  <c r="I16"/>
  <c r="W16"/>
  <c r="I11"/>
  <c r="W11"/>
  <c r="F21"/>
  <c r="U21"/>
  <c r="H21"/>
  <c r="U9"/>
  <c r="H9"/>
  <c r="I31"/>
  <c r="W31"/>
  <c r="I23"/>
  <c r="W23"/>
  <c r="I8"/>
  <c r="W8"/>
  <c r="I27"/>
  <c r="W27"/>
  <c r="I12"/>
  <c r="W12"/>
  <c r="F29"/>
  <c r="U29"/>
  <c r="H29"/>
  <c r="F13"/>
  <c r="U13"/>
  <c r="H13"/>
  <c r="F17"/>
  <c r="U17"/>
  <c r="H17"/>
  <c r="I20"/>
  <c r="W20"/>
  <c r="W18"/>
  <c r="I18"/>
  <c r="F25"/>
  <c r="U25"/>
  <c r="H25"/>
  <c r="I19"/>
  <c r="W19"/>
  <c r="W30"/>
  <c r="I30"/>
  <c r="I28"/>
  <c r="W28"/>
  <c r="W10"/>
  <c r="I10"/>
  <c r="W26"/>
  <c r="I26"/>
  <c r="I24"/>
  <c r="W24"/>
  <c r="W22"/>
  <c r="I22"/>
  <c r="I15"/>
  <c r="W15"/>
  <c r="O37" i="4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W29" i="10" l="1"/>
  <c r="I29"/>
  <c r="W21"/>
  <c r="I21"/>
  <c r="W17"/>
  <c r="I17"/>
  <c r="W25"/>
  <c r="I25"/>
  <c r="W13"/>
  <c r="I13"/>
  <c r="W9"/>
  <c r="I9"/>
  <c r="D45" i="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N37" i="4" l="1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G37"/>
  <c r="J37" s="1"/>
  <c r="G36"/>
  <c r="G35"/>
  <c r="J35" s="1"/>
  <c r="G34"/>
  <c r="J34" s="1"/>
  <c r="G33"/>
  <c r="J33" s="1"/>
  <c r="G32"/>
  <c r="J32" s="1"/>
  <c r="G31"/>
  <c r="J31" s="1"/>
  <c r="G30"/>
  <c r="J30" s="1"/>
  <c r="G29"/>
  <c r="J29" s="1"/>
  <c r="G28"/>
  <c r="J28" s="1"/>
  <c r="G27"/>
  <c r="J27" s="1"/>
  <c r="G26"/>
  <c r="J26" s="1"/>
  <c r="G25"/>
  <c r="J25" s="1"/>
  <c r="G24"/>
  <c r="J24" s="1"/>
  <c r="G23"/>
  <c r="J23" s="1"/>
  <c r="G22"/>
  <c r="J22" s="1"/>
  <c r="G21"/>
  <c r="J21" s="1"/>
  <c r="G20"/>
  <c r="G19"/>
  <c r="J19" s="1"/>
  <c r="G18"/>
  <c r="J18" s="1"/>
  <c r="G17"/>
  <c r="J17" s="1"/>
  <c r="G16"/>
  <c r="J16" s="1"/>
  <c r="G15"/>
  <c r="J15" s="1"/>
  <c r="G14"/>
  <c r="J14" s="1"/>
  <c r="G13"/>
  <c r="J13" s="1"/>
  <c r="G12"/>
  <c r="G11"/>
  <c r="G10"/>
  <c r="J10" s="1"/>
  <c r="G9"/>
  <c r="J9" s="1"/>
  <c r="G8"/>
  <c r="J8" s="1"/>
  <c r="G7"/>
  <c r="J7" s="1"/>
  <c r="G6"/>
  <c r="J6" s="1"/>
  <c r="G5"/>
  <c r="J5" s="1"/>
  <c r="G4"/>
  <c r="G3"/>
  <c r="J3" s="1"/>
  <c r="G2"/>
  <c r="J2" s="1"/>
  <c r="D37"/>
  <c r="J36"/>
  <c r="D36"/>
  <c r="D35"/>
  <c r="D34"/>
  <c r="D33"/>
  <c r="D32"/>
  <c r="D31"/>
  <c r="D30"/>
  <c r="D29"/>
  <c r="D28"/>
  <c r="D27"/>
  <c r="D26"/>
  <c r="D25"/>
  <c r="D24"/>
  <c r="D23"/>
  <c r="D22"/>
  <c r="D21"/>
  <c r="J20"/>
  <c r="D20"/>
  <c r="D19"/>
  <c r="D18"/>
  <c r="D17"/>
  <c r="D16"/>
  <c r="D15"/>
  <c r="D14"/>
  <c r="D13"/>
  <c r="D12"/>
  <c r="J11"/>
  <c r="D11"/>
  <c r="J4"/>
  <c r="E12" l="1"/>
  <c r="F12" s="1"/>
  <c r="E11"/>
  <c r="F11" s="1"/>
  <c r="E9"/>
  <c r="F9" s="1"/>
  <c r="E13"/>
  <c r="F13" s="1"/>
  <c r="E15"/>
  <c r="F15" s="1"/>
  <c r="E14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10"/>
  <c r="F10" s="1"/>
  <c r="J12"/>
  <c r="O1" s="1"/>
  <c r="H13"/>
  <c r="I13" s="1"/>
  <c r="H33"/>
  <c r="I33" s="1"/>
  <c r="H35"/>
  <c r="I35" s="1"/>
  <c r="H11" l="1"/>
  <c r="I11" s="1"/>
  <c r="H12"/>
  <c r="I12" s="1"/>
  <c r="H25"/>
  <c r="I25" s="1"/>
  <c r="H9"/>
  <c r="I9" s="1"/>
  <c r="H27"/>
  <c r="I27" s="1"/>
  <c r="H19"/>
  <c r="I19" s="1"/>
  <c r="H14"/>
  <c r="I14" s="1"/>
  <c r="F14"/>
  <c r="M1"/>
  <c r="K2" s="1"/>
  <c r="H23"/>
  <c r="I23" s="1"/>
  <c r="H31"/>
  <c r="I31" s="1"/>
  <c r="H17"/>
  <c r="I17" s="1"/>
  <c r="H15"/>
  <c r="I15" s="1"/>
  <c r="H37"/>
  <c r="I37" s="1"/>
  <c r="H29"/>
  <c r="I29" s="1"/>
  <c r="H21"/>
  <c r="I21" s="1"/>
  <c r="H30"/>
  <c r="I30" s="1"/>
  <c r="H22"/>
  <c r="I22" s="1"/>
  <c r="H36"/>
  <c r="I36" s="1"/>
  <c r="H28"/>
  <c r="I28" s="1"/>
  <c r="H20"/>
  <c r="I20" s="1"/>
  <c r="H34"/>
  <c r="I34" s="1"/>
  <c r="H26"/>
  <c r="I26" s="1"/>
  <c r="H18"/>
  <c r="I18" s="1"/>
  <c r="H10"/>
  <c r="I10" s="1"/>
  <c r="H32"/>
  <c r="I32" s="1"/>
  <c r="H24"/>
  <c r="I24" s="1"/>
  <c r="H16"/>
  <c r="I16" s="1"/>
  <c r="I8" l="1"/>
  <c r="W8"/>
  <c r="K11"/>
  <c r="K24"/>
  <c r="K21"/>
  <c r="K18"/>
  <c r="K15"/>
  <c r="K17"/>
  <c r="K28"/>
  <c r="K25"/>
  <c r="K22"/>
  <c r="K19"/>
  <c r="K20"/>
  <c r="K3"/>
  <c r="K36"/>
  <c r="K33"/>
  <c r="K30"/>
  <c r="K27"/>
  <c r="K14"/>
  <c r="K32"/>
  <c r="K7"/>
  <c r="K4"/>
  <c r="K37"/>
  <c r="K34"/>
  <c r="K31"/>
  <c r="K29"/>
  <c r="K12"/>
  <c r="K9"/>
  <c r="K5"/>
  <c r="K8"/>
  <c r="K35"/>
  <c r="K26"/>
  <c r="K23"/>
  <c r="K16"/>
  <c r="K13"/>
  <c r="K10"/>
  <c r="K6"/>
  <c r="I14" i="1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F13" l="1"/>
  <c r="I13" s="1"/>
  <c r="F12"/>
  <c r="I12" s="1"/>
  <c r="F11"/>
  <c r="I11" s="1"/>
  <c r="F10"/>
  <c r="I10" s="1"/>
  <c r="F9"/>
  <c r="I9" s="1"/>
  <c r="F7"/>
  <c r="I7" s="1"/>
  <c r="F6"/>
  <c r="I6" s="1"/>
  <c r="F5"/>
  <c r="I5" s="1"/>
  <c r="F4"/>
  <c r="I4" s="1"/>
  <c r="F3"/>
  <c r="I3" s="1"/>
  <c r="F2"/>
  <c r="I2" s="1"/>
  <c r="F8"/>
  <c r="I8" s="1"/>
  <c r="C145"/>
  <c r="C144"/>
  <c r="D145" s="1"/>
  <c r="C143"/>
  <c r="C142"/>
  <c r="C141"/>
  <c r="C140"/>
  <c r="D140" s="1"/>
  <c r="C139"/>
  <c r="C138"/>
  <c r="D138" s="1"/>
  <c r="C137"/>
  <c r="C136"/>
  <c r="D137" s="1"/>
  <c r="C135"/>
  <c r="C134"/>
  <c r="C133"/>
  <c r="C132"/>
  <c r="D132" s="1"/>
  <c r="C131"/>
  <c r="C130"/>
  <c r="D130" s="1"/>
  <c r="C129"/>
  <c r="C128"/>
  <c r="D129" s="1"/>
  <c r="C127"/>
  <c r="C126"/>
  <c r="C125"/>
  <c r="C124"/>
  <c r="D124" s="1"/>
  <c r="C123"/>
  <c r="C122"/>
  <c r="D122" s="1"/>
  <c r="C121"/>
  <c r="C120"/>
  <c r="D121" s="1"/>
  <c r="C119"/>
  <c r="D119" s="1"/>
  <c r="C118"/>
  <c r="C117"/>
  <c r="C116"/>
  <c r="D116" s="1"/>
  <c r="C115"/>
  <c r="C114"/>
  <c r="D114" s="1"/>
  <c r="C113"/>
  <c r="C112"/>
  <c r="D113" s="1"/>
  <c r="C111"/>
  <c r="D111" s="1"/>
  <c r="C110"/>
  <c r="C109"/>
  <c r="C108"/>
  <c r="C107"/>
  <c r="C106"/>
  <c r="D106" s="1"/>
  <c r="C105"/>
  <c r="C104"/>
  <c r="D104" s="1"/>
  <c r="C103"/>
  <c r="D103" s="1"/>
  <c r="C102"/>
  <c r="C101"/>
  <c r="C100"/>
  <c r="C99"/>
  <c r="C98"/>
  <c r="D98" s="1"/>
  <c r="C97"/>
  <c r="C96"/>
  <c r="D96" s="1"/>
  <c r="C95"/>
  <c r="D95" s="1"/>
  <c r="C94"/>
  <c r="C93"/>
  <c r="C92"/>
  <c r="C91"/>
  <c r="C90"/>
  <c r="D90" s="1"/>
  <c r="C89"/>
  <c r="C88"/>
  <c r="D88" s="1"/>
  <c r="C87"/>
  <c r="D87" s="1"/>
  <c r="C86"/>
  <c r="C85"/>
  <c r="C84"/>
  <c r="C83"/>
  <c r="C82"/>
  <c r="D82" s="1"/>
  <c r="C81"/>
  <c r="C80"/>
  <c r="D80" s="1"/>
  <c r="C79"/>
  <c r="D79" s="1"/>
  <c r="C78"/>
  <c r="C77"/>
  <c r="C76"/>
  <c r="C75"/>
  <c r="C74"/>
  <c r="D74" s="1"/>
  <c r="C73"/>
  <c r="C72"/>
  <c r="D72" s="1"/>
  <c r="C71"/>
  <c r="D71" s="1"/>
  <c r="C70"/>
  <c r="C69"/>
  <c r="C68"/>
  <c r="C67"/>
  <c r="C66"/>
  <c r="D66" s="1"/>
  <c r="C65"/>
  <c r="C64"/>
  <c r="D64" s="1"/>
  <c r="C63"/>
  <c r="D63" s="1"/>
  <c r="C62"/>
  <c r="C61"/>
  <c r="C60"/>
  <c r="C59"/>
  <c r="C58"/>
  <c r="D58" s="1"/>
  <c r="C57"/>
  <c r="C56"/>
  <c r="C55"/>
  <c r="D55" s="1"/>
  <c r="C54"/>
  <c r="C53"/>
  <c r="C52"/>
  <c r="C51"/>
  <c r="C50"/>
  <c r="D50" s="1"/>
  <c r="C49"/>
  <c r="C48"/>
  <c r="C47"/>
  <c r="D47" s="1"/>
  <c r="C46"/>
  <c r="C45"/>
  <c r="C44"/>
  <c r="C43"/>
  <c r="C42"/>
  <c r="D42" s="1"/>
  <c r="C41"/>
  <c r="C40"/>
  <c r="C39"/>
  <c r="D39" s="1"/>
  <c r="C38"/>
  <c r="C37"/>
  <c r="C36"/>
  <c r="C35"/>
  <c r="C34"/>
  <c r="D34" s="1"/>
  <c r="C33"/>
  <c r="C32"/>
  <c r="C31"/>
  <c r="D31" s="1"/>
  <c r="C30"/>
  <c r="C29"/>
  <c r="C28"/>
  <c r="C27"/>
  <c r="C26"/>
  <c r="D26" s="1"/>
  <c r="C25"/>
  <c r="C24"/>
  <c r="C23"/>
  <c r="D23" s="1"/>
  <c r="C22"/>
  <c r="C21"/>
  <c r="C20"/>
  <c r="C19"/>
  <c r="C18"/>
  <c r="D18" s="1"/>
  <c r="C17"/>
  <c r="C16"/>
  <c r="C15"/>
  <c r="D15" s="1"/>
  <c r="C14"/>
  <c r="C13"/>
  <c r="C12"/>
  <c r="C11"/>
  <c r="C10"/>
  <c r="D10" s="1"/>
  <c r="C9"/>
  <c r="C8"/>
  <c r="C7"/>
  <c r="D11" l="1"/>
  <c r="D19"/>
  <c r="D27"/>
  <c r="D35"/>
  <c r="D43"/>
  <c r="D51"/>
  <c r="D59"/>
  <c r="D67"/>
  <c r="G67" s="1"/>
  <c r="H67" s="1"/>
  <c r="D75"/>
  <c r="D83"/>
  <c r="D91"/>
  <c r="D99"/>
  <c r="D107"/>
  <c r="D115"/>
  <c r="D13"/>
  <c r="D21"/>
  <c r="E21" s="1"/>
  <c r="D29"/>
  <c r="D37"/>
  <c r="D45"/>
  <c r="D53"/>
  <c r="D61"/>
  <c r="D69"/>
  <c r="D77"/>
  <c r="D85"/>
  <c r="E85" s="1"/>
  <c r="D93"/>
  <c r="D101"/>
  <c r="D109"/>
  <c r="D14"/>
  <c r="D22"/>
  <c r="D30"/>
  <c r="G30" s="1"/>
  <c r="H30" s="1"/>
  <c r="D38"/>
  <c r="E38" s="1"/>
  <c r="D46"/>
  <c r="G46" s="1"/>
  <c r="H46" s="1"/>
  <c r="D54"/>
  <c r="D62"/>
  <c r="D70"/>
  <c r="D78"/>
  <c r="D86"/>
  <c r="D94"/>
  <c r="D102"/>
  <c r="D110"/>
  <c r="G110" s="1"/>
  <c r="H110" s="1"/>
  <c r="D118"/>
  <c r="D126"/>
  <c r="D134"/>
  <c r="D142"/>
  <c r="D8"/>
  <c r="D24"/>
  <c r="D48"/>
  <c r="D16"/>
  <c r="G16" s="1"/>
  <c r="H16" s="1"/>
  <c r="D32"/>
  <c r="D40"/>
  <c r="D56"/>
  <c r="D9"/>
  <c r="G14"/>
  <c r="H14" s="1"/>
  <c r="E14"/>
  <c r="G22"/>
  <c r="H22" s="1"/>
  <c r="E22"/>
  <c r="G42"/>
  <c r="H42" s="1"/>
  <c r="E42"/>
  <c r="G54"/>
  <c r="H54" s="1"/>
  <c r="E54"/>
  <c r="G62"/>
  <c r="H62" s="1"/>
  <c r="E62"/>
  <c r="G74"/>
  <c r="H74" s="1"/>
  <c r="E74"/>
  <c r="G82"/>
  <c r="H82" s="1"/>
  <c r="E82"/>
  <c r="G90"/>
  <c r="H90" s="1"/>
  <c r="E90"/>
  <c r="G98"/>
  <c r="H98" s="1"/>
  <c r="E98"/>
  <c r="G106"/>
  <c r="H106" s="1"/>
  <c r="E106"/>
  <c r="G118"/>
  <c r="H118" s="1"/>
  <c r="E118"/>
  <c r="G130"/>
  <c r="H130" s="1"/>
  <c r="E130"/>
  <c r="G138"/>
  <c r="H138" s="1"/>
  <c r="E138"/>
  <c r="G11"/>
  <c r="H11" s="1"/>
  <c r="E11"/>
  <c r="G19"/>
  <c r="H19" s="1"/>
  <c r="E19"/>
  <c r="G27"/>
  <c r="H27" s="1"/>
  <c r="E27"/>
  <c r="G31"/>
  <c r="H31" s="1"/>
  <c r="E31"/>
  <c r="G39"/>
  <c r="H39" s="1"/>
  <c r="E39"/>
  <c r="G47"/>
  <c r="H47" s="1"/>
  <c r="E47"/>
  <c r="G55"/>
  <c r="H55" s="1"/>
  <c r="E55"/>
  <c r="G59"/>
  <c r="H59" s="1"/>
  <c r="E59"/>
  <c r="G75"/>
  <c r="H75" s="1"/>
  <c r="E75"/>
  <c r="G87"/>
  <c r="H87" s="1"/>
  <c r="E87"/>
  <c r="G95"/>
  <c r="H95" s="1"/>
  <c r="E95"/>
  <c r="G107"/>
  <c r="H107" s="1"/>
  <c r="E107"/>
  <c r="G115"/>
  <c r="H115" s="1"/>
  <c r="E115"/>
  <c r="G13"/>
  <c r="H13" s="1"/>
  <c r="E13"/>
  <c r="G29"/>
  <c r="H29" s="1"/>
  <c r="E29"/>
  <c r="G45"/>
  <c r="H45" s="1"/>
  <c r="E45"/>
  <c r="G61"/>
  <c r="H61" s="1"/>
  <c r="E61"/>
  <c r="G88"/>
  <c r="H88" s="1"/>
  <c r="E88"/>
  <c r="G124"/>
  <c r="H124" s="1"/>
  <c r="E124"/>
  <c r="G10"/>
  <c r="H10" s="1"/>
  <c r="E10"/>
  <c r="G18"/>
  <c r="H18" s="1"/>
  <c r="E18"/>
  <c r="G26"/>
  <c r="H26" s="1"/>
  <c r="E26"/>
  <c r="G34"/>
  <c r="H34" s="1"/>
  <c r="E34"/>
  <c r="G38"/>
  <c r="H38" s="1"/>
  <c r="G50"/>
  <c r="H50" s="1"/>
  <c r="E50"/>
  <c r="G58"/>
  <c r="H58" s="1"/>
  <c r="E58"/>
  <c r="G66"/>
  <c r="H66" s="1"/>
  <c r="E66"/>
  <c r="G70"/>
  <c r="H70" s="1"/>
  <c r="E70"/>
  <c r="G78"/>
  <c r="H78" s="1"/>
  <c r="E78"/>
  <c r="G86"/>
  <c r="H86" s="1"/>
  <c r="E86"/>
  <c r="G94"/>
  <c r="H94" s="1"/>
  <c r="E94"/>
  <c r="G102"/>
  <c r="H102" s="1"/>
  <c r="E102"/>
  <c r="G114"/>
  <c r="H114" s="1"/>
  <c r="E114"/>
  <c r="G122"/>
  <c r="H122" s="1"/>
  <c r="E122"/>
  <c r="G126"/>
  <c r="H126" s="1"/>
  <c r="E126"/>
  <c r="G134"/>
  <c r="H134" s="1"/>
  <c r="E134"/>
  <c r="G142"/>
  <c r="H142" s="1"/>
  <c r="G15"/>
  <c r="H15" s="1"/>
  <c r="E15"/>
  <c r="G23"/>
  <c r="H23" s="1"/>
  <c r="E23"/>
  <c r="G35"/>
  <c r="H35" s="1"/>
  <c r="E35"/>
  <c r="G43"/>
  <c r="H43" s="1"/>
  <c r="E43"/>
  <c r="G51"/>
  <c r="H51" s="1"/>
  <c r="E51"/>
  <c r="G63"/>
  <c r="H63" s="1"/>
  <c r="E63"/>
  <c r="G71"/>
  <c r="H71" s="1"/>
  <c r="E71"/>
  <c r="G79"/>
  <c r="H79" s="1"/>
  <c r="E79"/>
  <c r="G83"/>
  <c r="H83" s="1"/>
  <c r="E83"/>
  <c r="G91"/>
  <c r="H91" s="1"/>
  <c r="E91"/>
  <c r="G99"/>
  <c r="H99" s="1"/>
  <c r="E99"/>
  <c r="G103"/>
  <c r="H103" s="1"/>
  <c r="E103"/>
  <c r="G111"/>
  <c r="H111" s="1"/>
  <c r="E111"/>
  <c r="G119"/>
  <c r="H119" s="1"/>
  <c r="E119"/>
  <c r="G8"/>
  <c r="H8" s="1"/>
  <c r="E8"/>
  <c r="G21"/>
  <c r="H21" s="1"/>
  <c r="G24"/>
  <c r="H24" s="1"/>
  <c r="E24"/>
  <c r="G32"/>
  <c r="H32" s="1"/>
  <c r="E32"/>
  <c r="G37"/>
  <c r="H37" s="1"/>
  <c r="E37"/>
  <c r="G40"/>
  <c r="H40" s="1"/>
  <c r="E40"/>
  <c r="G48"/>
  <c r="H48" s="1"/>
  <c r="E48"/>
  <c r="G53"/>
  <c r="H53" s="1"/>
  <c r="E53"/>
  <c r="G56"/>
  <c r="H56" s="1"/>
  <c r="E56"/>
  <c r="G64"/>
  <c r="H64" s="1"/>
  <c r="E64"/>
  <c r="G69"/>
  <c r="H69" s="1"/>
  <c r="E69"/>
  <c r="G72"/>
  <c r="H72" s="1"/>
  <c r="E72"/>
  <c r="G77"/>
  <c r="H77" s="1"/>
  <c r="E77"/>
  <c r="G80"/>
  <c r="H80" s="1"/>
  <c r="E80"/>
  <c r="E93"/>
  <c r="G93"/>
  <c r="H93" s="1"/>
  <c r="G96"/>
  <c r="H96" s="1"/>
  <c r="E96"/>
  <c r="E101"/>
  <c r="G101"/>
  <c r="H101" s="1"/>
  <c r="G104"/>
  <c r="H104" s="1"/>
  <c r="E104"/>
  <c r="E109"/>
  <c r="G109"/>
  <c r="H109" s="1"/>
  <c r="E113"/>
  <c r="G113"/>
  <c r="H113" s="1"/>
  <c r="G116"/>
  <c r="H116" s="1"/>
  <c r="E116"/>
  <c r="E121"/>
  <c r="G121"/>
  <c r="H121" s="1"/>
  <c r="E129"/>
  <c r="G129"/>
  <c r="H129" s="1"/>
  <c r="G132"/>
  <c r="H132" s="1"/>
  <c r="E132"/>
  <c r="E137"/>
  <c r="G137"/>
  <c r="H137" s="1"/>
  <c r="G140"/>
  <c r="H140" s="1"/>
  <c r="G145"/>
  <c r="H145" s="1"/>
  <c r="G9"/>
  <c r="H9" s="1"/>
  <c r="E9"/>
  <c r="D141"/>
  <c r="D133"/>
  <c r="D125"/>
  <c r="D117"/>
  <c r="D105"/>
  <c r="D97"/>
  <c r="D89"/>
  <c r="D81"/>
  <c r="D73"/>
  <c r="D65"/>
  <c r="D57"/>
  <c r="D49"/>
  <c r="D41"/>
  <c r="D33"/>
  <c r="D25"/>
  <c r="D17"/>
  <c r="D144"/>
  <c r="D136"/>
  <c r="D128"/>
  <c r="D120"/>
  <c r="D112"/>
  <c r="D108"/>
  <c r="D100"/>
  <c r="D92"/>
  <c r="D84"/>
  <c r="D76"/>
  <c r="D68"/>
  <c r="D60"/>
  <c r="D52"/>
  <c r="D44"/>
  <c r="D36"/>
  <c r="D28"/>
  <c r="D20"/>
  <c r="D12"/>
  <c r="D143"/>
  <c r="D139"/>
  <c r="D135"/>
  <c r="D131"/>
  <c r="D127"/>
  <c r="D123"/>
  <c r="E16" l="1"/>
  <c r="E110"/>
  <c r="E46"/>
  <c r="G85"/>
  <c r="H85" s="1"/>
  <c r="E67"/>
  <c r="E30"/>
  <c r="G123"/>
  <c r="H123" s="1"/>
  <c r="E123"/>
  <c r="G28"/>
  <c r="H28" s="1"/>
  <c r="E28"/>
  <c r="G92"/>
  <c r="H92" s="1"/>
  <c r="E92"/>
  <c r="G17"/>
  <c r="H17" s="1"/>
  <c r="E17"/>
  <c r="G49"/>
  <c r="H49" s="1"/>
  <c r="E49"/>
  <c r="E117"/>
  <c r="G117"/>
  <c r="H117" s="1"/>
  <c r="G143"/>
  <c r="H143" s="1"/>
  <c r="G68"/>
  <c r="H68" s="1"/>
  <c r="E68"/>
  <c r="G25"/>
  <c r="H25" s="1"/>
  <c r="E25"/>
  <c r="E125"/>
  <c r="G125"/>
  <c r="H125" s="1"/>
  <c r="G131"/>
  <c r="H131" s="1"/>
  <c r="E131"/>
  <c r="G12"/>
  <c r="H12" s="1"/>
  <c r="E12"/>
  <c r="G44"/>
  <c r="H44" s="1"/>
  <c r="E44"/>
  <c r="G76"/>
  <c r="H76" s="1"/>
  <c r="E76"/>
  <c r="G108"/>
  <c r="H108" s="1"/>
  <c r="E108"/>
  <c r="G136"/>
  <c r="H136" s="1"/>
  <c r="E136"/>
  <c r="G33"/>
  <c r="H33" s="1"/>
  <c r="E33"/>
  <c r="G65"/>
  <c r="H65" s="1"/>
  <c r="E65"/>
  <c r="E97"/>
  <c r="G97"/>
  <c r="H97" s="1"/>
  <c r="E133"/>
  <c r="G133"/>
  <c r="H133" s="1"/>
  <c r="G139"/>
  <c r="H139" s="1"/>
  <c r="E139"/>
  <c r="G60"/>
  <c r="H60" s="1"/>
  <c r="E60"/>
  <c r="G120"/>
  <c r="H120" s="1"/>
  <c r="E120"/>
  <c r="G81"/>
  <c r="H81" s="1"/>
  <c r="E81"/>
  <c r="G127"/>
  <c r="H127" s="1"/>
  <c r="E127"/>
  <c r="G36"/>
  <c r="H36" s="1"/>
  <c r="E36"/>
  <c r="G100"/>
  <c r="H100" s="1"/>
  <c r="E100"/>
  <c r="G128"/>
  <c r="H128" s="1"/>
  <c r="E128"/>
  <c r="G57"/>
  <c r="H57" s="1"/>
  <c r="E57"/>
  <c r="E89"/>
  <c r="G89"/>
  <c r="H89" s="1"/>
  <c r="G135"/>
  <c r="H135" s="1"/>
  <c r="E135"/>
  <c r="G20"/>
  <c r="H20" s="1"/>
  <c r="E20"/>
  <c r="G52"/>
  <c r="H52" s="1"/>
  <c r="E52"/>
  <c r="G84"/>
  <c r="H84" s="1"/>
  <c r="E84"/>
  <c r="G112"/>
  <c r="H112" s="1"/>
  <c r="E112"/>
  <c r="G144"/>
  <c r="H144" s="1"/>
  <c r="G41"/>
  <c r="H41" s="1"/>
  <c r="E41"/>
  <c r="G73"/>
  <c r="H73" s="1"/>
  <c r="E73"/>
  <c r="E105"/>
  <c r="G105"/>
  <c r="H105" s="1"/>
  <c r="G141"/>
  <c r="H141" s="1"/>
  <c r="M10" i="9"/>
  <c r="L10"/>
</calcChain>
</file>

<file path=xl/sharedStrings.xml><?xml version="1.0" encoding="utf-8"?>
<sst xmlns="http://schemas.openxmlformats.org/spreadsheetml/2006/main" count="91" uniqueCount="50">
  <si>
    <t>x</t>
  </si>
  <si>
    <t>Moving mean</t>
  </si>
  <si>
    <t>Seas_airg</t>
  </si>
  <si>
    <t>Detrend_air</t>
  </si>
  <si>
    <t>Remainder</t>
  </si>
  <si>
    <t>CMA_trend_air</t>
  </si>
  <si>
    <t>Reconstruct</t>
  </si>
  <si>
    <t>Desasonalized</t>
  </si>
  <si>
    <t>s</t>
  </si>
  <si>
    <t>ff</t>
  </si>
  <si>
    <t>CMA_trend_air line</t>
  </si>
  <si>
    <t>Row Labels</t>
  </si>
  <si>
    <t>Average of Detrend_air</t>
  </si>
  <si>
    <t>Intercept</t>
  </si>
  <si>
    <t>Slope</t>
  </si>
  <si>
    <t>trend</t>
  </si>
  <si>
    <t>0.3446930 1.1104315 2.0118422 1.2959656 0.3341757 0.6190872 2.0375732 0.6046653 1.1885649 0.3968850 1.4906285 0.5654877</t>
  </si>
  <si>
    <t>air.(2) is matching with R decompose</t>
  </si>
  <si>
    <t>for forecasting upcoming period use 1, 2,3 as k</t>
  </si>
  <si>
    <t>in the Rcode, for the back period thay have used back data</t>
  </si>
  <si>
    <t>Detrend</t>
  </si>
  <si>
    <t>Trend line is fitted regression line …</t>
  </si>
  <si>
    <t>when you apply y=a+bX it gives you trnd line</t>
  </si>
  <si>
    <t xml:space="preserve">WE remove seasonality from the Main ts so that trend line is more smoth </t>
  </si>
  <si>
    <t>In our Rcode for trend line we are considering slope *x.. Because for interept=PC we are calcuating it else</t>
  </si>
  <si>
    <t>data</t>
  </si>
  <si>
    <t>seasonality</t>
  </si>
  <si>
    <t>on deasonlize fit any model and then multiplie with seaosnality</t>
  </si>
  <si>
    <t>trend line_CMA</t>
  </si>
  <si>
    <t>Time sereis</t>
  </si>
  <si>
    <t>Time depende</t>
  </si>
  <si>
    <t>daily</t>
  </si>
  <si>
    <t>monthly</t>
  </si>
  <si>
    <t>yearly</t>
  </si>
  <si>
    <t>mean</t>
  </si>
  <si>
    <t>varance</t>
  </si>
  <si>
    <t>Sales</t>
  </si>
  <si>
    <t>Seasonal</t>
  </si>
  <si>
    <t>Trend</t>
  </si>
  <si>
    <t>Remainder(Level+noise)</t>
  </si>
  <si>
    <t>Addtive model</t>
  </si>
  <si>
    <t>Multiplicative</t>
  </si>
  <si>
    <t>monthly data</t>
  </si>
  <si>
    <t>Remainder*Trend*Sesoanlity</t>
  </si>
  <si>
    <t>Actualtimesereis</t>
  </si>
  <si>
    <t>Trend*Sesaonlity*Remainder</t>
  </si>
  <si>
    <t>TREND</t>
  </si>
  <si>
    <t>Actual Timesereis</t>
  </si>
  <si>
    <t>Ses*Remiander</t>
  </si>
  <si>
    <t>Actual time=Remainder+Sesoanlity+Trend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</si>
</sst>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 applyAlignment="1">
      <alignment vertical="center" wrapText="1"/>
    </xf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2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Sheet4!$B$21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Sheet4!$B$22:$B$45</c:f>
              <c:numCache>
                <c:formatCode>General</c:formatCode>
                <c:ptCount val="24"/>
                <c:pt idx="0">
                  <c:v>66</c:v>
                </c:pt>
                <c:pt idx="1">
                  <c:v>44</c:v>
                </c:pt>
                <c:pt idx="2">
                  <c:v>19</c:v>
                </c:pt>
                <c:pt idx="3">
                  <c:v>33</c:v>
                </c:pt>
                <c:pt idx="4">
                  <c:v>90</c:v>
                </c:pt>
                <c:pt idx="5">
                  <c:v>34</c:v>
                </c:pt>
                <c:pt idx="6">
                  <c:v>19</c:v>
                </c:pt>
                <c:pt idx="7">
                  <c:v>76</c:v>
                </c:pt>
                <c:pt idx="8">
                  <c:v>49</c:v>
                </c:pt>
                <c:pt idx="9">
                  <c:v>65</c:v>
                </c:pt>
                <c:pt idx="10">
                  <c:v>17</c:v>
                </c:pt>
                <c:pt idx="11">
                  <c:v>13</c:v>
                </c:pt>
                <c:pt idx="12">
                  <c:v>127</c:v>
                </c:pt>
                <c:pt idx="13">
                  <c:v>11</c:v>
                </c:pt>
                <c:pt idx="14">
                  <c:v>100</c:v>
                </c:pt>
                <c:pt idx="15">
                  <c:v>5</c:v>
                </c:pt>
                <c:pt idx="16">
                  <c:v>60</c:v>
                </c:pt>
                <c:pt idx="17">
                  <c:v>23</c:v>
                </c:pt>
                <c:pt idx="18">
                  <c:v>17</c:v>
                </c:pt>
                <c:pt idx="19">
                  <c:v>39</c:v>
                </c:pt>
                <c:pt idx="20">
                  <c:v>184</c:v>
                </c:pt>
                <c:pt idx="21">
                  <c:v>83</c:v>
                </c:pt>
                <c:pt idx="22">
                  <c:v>21</c:v>
                </c:pt>
                <c:pt idx="23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00-4B3D-845C-23FFFF486E85}"/>
            </c:ext>
          </c:extLst>
        </c:ser>
        <c:ser>
          <c:idx val="1"/>
          <c:order val="1"/>
          <c:tx>
            <c:strRef>
              <c:f>Sheet4!$C$21</c:f>
              <c:strCache>
                <c:ptCount val="1"/>
                <c:pt idx="0">
                  <c:v>CMA_trend_air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Sheet4!$C$22:$C$45</c:f>
              <c:numCache>
                <c:formatCode>0</c:formatCode>
                <c:ptCount val="24"/>
                <c:pt idx="0">
                  <c:v>44.458333333333329</c:v>
                </c:pt>
                <c:pt idx="1">
                  <c:v>44</c:v>
                </c:pt>
                <c:pt idx="2">
                  <c:v>45.208333333333336</c:v>
                </c:pt>
                <c:pt idx="3">
                  <c:v>45.458333333333336</c:v>
                </c:pt>
                <c:pt idx="4">
                  <c:v>44.875</c:v>
                </c:pt>
                <c:pt idx="5">
                  <c:v>44.083333333333329</c:v>
                </c:pt>
                <c:pt idx="6">
                  <c:v>46.291666666666671</c:v>
                </c:pt>
                <c:pt idx="7">
                  <c:v>47.458333333333336</c:v>
                </c:pt>
                <c:pt idx="8">
                  <c:v>49.458333333333336</c:v>
                </c:pt>
                <c:pt idx="9">
                  <c:v>51.666666666666671</c:v>
                </c:pt>
                <c:pt idx="10">
                  <c:v>49.25</c:v>
                </c:pt>
                <c:pt idx="11">
                  <c:v>47.541666666666671</c:v>
                </c:pt>
                <c:pt idx="12">
                  <c:v>47</c:v>
                </c:pt>
                <c:pt idx="13">
                  <c:v>45.375</c:v>
                </c:pt>
                <c:pt idx="14">
                  <c:v>49.458333333333336</c:v>
                </c:pt>
                <c:pt idx="15">
                  <c:v>55.833333333333336</c:v>
                </c:pt>
                <c:pt idx="16">
                  <c:v>56.75</c:v>
                </c:pt>
                <c:pt idx="17">
                  <c:v>58.875</c:v>
                </c:pt>
                <c:pt idx="18">
                  <c:v>57.083333333333336</c:v>
                </c:pt>
                <c:pt idx="19">
                  <c:v>57.333333333333336</c:v>
                </c:pt>
                <c:pt idx="20">
                  <c:v>58.541666666666671</c:v>
                </c:pt>
                <c:pt idx="21">
                  <c:v>59.083333333333329</c:v>
                </c:pt>
                <c:pt idx="22">
                  <c:v>61.5</c:v>
                </c:pt>
                <c:pt idx="23">
                  <c:v>60.083333333333336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00-4B3D-845C-23FFFF486E85}"/>
            </c:ext>
          </c:extLst>
        </c:ser>
        <c:ser>
          <c:idx val="2"/>
          <c:order val="2"/>
          <c:tx>
            <c:strRef>
              <c:f>Sheet4!$D$21</c:f>
              <c:strCache>
                <c:ptCount val="1"/>
                <c:pt idx="0">
                  <c:v>Detrend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Sheet4!$D$22:$D$45</c:f>
              <c:numCache>
                <c:formatCode>0</c:formatCode>
                <c:ptCount val="24"/>
                <c:pt idx="0">
                  <c:v>21.541666666666671</c:v>
                </c:pt>
                <c:pt idx="1">
                  <c:v>0</c:v>
                </c:pt>
                <c:pt idx="2">
                  <c:v>-26.208333333333336</c:v>
                </c:pt>
                <c:pt idx="3">
                  <c:v>-12.458333333333336</c:v>
                </c:pt>
                <c:pt idx="4">
                  <c:v>45.125</c:v>
                </c:pt>
                <c:pt idx="5">
                  <c:v>-10.083333333333329</c:v>
                </c:pt>
                <c:pt idx="6">
                  <c:v>-27.291666666666671</c:v>
                </c:pt>
                <c:pt idx="7">
                  <c:v>28.541666666666664</c:v>
                </c:pt>
                <c:pt idx="8">
                  <c:v>-0.4583333333333357</c:v>
                </c:pt>
                <c:pt idx="9">
                  <c:v>13.333333333333329</c:v>
                </c:pt>
                <c:pt idx="10">
                  <c:v>-32.25</c:v>
                </c:pt>
                <c:pt idx="11">
                  <c:v>-34.541666666666671</c:v>
                </c:pt>
                <c:pt idx="12">
                  <c:v>80</c:v>
                </c:pt>
                <c:pt idx="13">
                  <c:v>-34.375</c:v>
                </c:pt>
                <c:pt idx="14">
                  <c:v>50.541666666666664</c:v>
                </c:pt>
                <c:pt idx="15">
                  <c:v>-50.833333333333336</c:v>
                </c:pt>
                <c:pt idx="16">
                  <c:v>3.25</c:v>
                </c:pt>
                <c:pt idx="17">
                  <c:v>-35.875</c:v>
                </c:pt>
                <c:pt idx="18">
                  <c:v>-40.083333333333336</c:v>
                </c:pt>
                <c:pt idx="19">
                  <c:v>-18.333333333333336</c:v>
                </c:pt>
                <c:pt idx="20">
                  <c:v>125.45833333333333</c:v>
                </c:pt>
                <c:pt idx="21">
                  <c:v>23.916666666666671</c:v>
                </c:pt>
                <c:pt idx="22">
                  <c:v>-40.5</c:v>
                </c:pt>
                <c:pt idx="23">
                  <c:v>-8.3333333333335702E-2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00-4B3D-845C-23FFFF486E85}"/>
            </c:ext>
          </c:extLst>
        </c:ser>
        <c:marker val="1"/>
        <c:axId val="97918976"/>
        <c:axId val="97920512"/>
      </c:lineChart>
      <c:catAx>
        <c:axId val="979189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0512"/>
        <c:crosses val="autoZero"/>
        <c:auto val="1"/>
        <c:lblAlgn val="ctr"/>
        <c:lblOffset val="100"/>
      </c:catAx>
      <c:valAx>
        <c:axId val="97920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'air. (3)'!$T$1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'air. (3)'!$T$2:$T$31</c:f>
              <c:numCache>
                <c:formatCode>General</c:formatCode>
                <c:ptCount val="30"/>
                <c:pt idx="0">
                  <c:v>50</c:v>
                </c:pt>
                <c:pt idx="1">
                  <c:v>56</c:v>
                </c:pt>
                <c:pt idx="2">
                  <c:v>40</c:v>
                </c:pt>
                <c:pt idx="3">
                  <c:v>68</c:v>
                </c:pt>
                <c:pt idx="4">
                  <c:v>28</c:v>
                </c:pt>
                <c:pt idx="5">
                  <c:v>21</c:v>
                </c:pt>
                <c:pt idx="6">
                  <c:v>66</c:v>
                </c:pt>
                <c:pt idx="7">
                  <c:v>44</c:v>
                </c:pt>
                <c:pt idx="8">
                  <c:v>19</c:v>
                </c:pt>
                <c:pt idx="9">
                  <c:v>33</c:v>
                </c:pt>
                <c:pt idx="10">
                  <c:v>90</c:v>
                </c:pt>
                <c:pt idx="11">
                  <c:v>34</c:v>
                </c:pt>
                <c:pt idx="12">
                  <c:v>19</c:v>
                </c:pt>
                <c:pt idx="13">
                  <c:v>76</c:v>
                </c:pt>
                <c:pt idx="14">
                  <c:v>49</c:v>
                </c:pt>
                <c:pt idx="15">
                  <c:v>65</c:v>
                </c:pt>
                <c:pt idx="16">
                  <c:v>17</c:v>
                </c:pt>
                <c:pt idx="17">
                  <c:v>13</c:v>
                </c:pt>
                <c:pt idx="18">
                  <c:v>127</c:v>
                </c:pt>
                <c:pt idx="19">
                  <c:v>11</c:v>
                </c:pt>
                <c:pt idx="20">
                  <c:v>100</c:v>
                </c:pt>
                <c:pt idx="21">
                  <c:v>5</c:v>
                </c:pt>
                <c:pt idx="22">
                  <c:v>60</c:v>
                </c:pt>
                <c:pt idx="23">
                  <c:v>23</c:v>
                </c:pt>
                <c:pt idx="24">
                  <c:v>17</c:v>
                </c:pt>
                <c:pt idx="25">
                  <c:v>39</c:v>
                </c:pt>
                <c:pt idx="26">
                  <c:v>184</c:v>
                </c:pt>
                <c:pt idx="27">
                  <c:v>83</c:v>
                </c:pt>
                <c:pt idx="28">
                  <c:v>21</c:v>
                </c:pt>
                <c:pt idx="29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AE-439A-A1D8-1F796766113A}"/>
            </c:ext>
          </c:extLst>
        </c:ser>
        <c:ser>
          <c:idx val="1"/>
          <c:order val="1"/>
          <c:tx>
            <c:strRef>
              <c:f>'air. (3)'!$U$1</c:f>
              <c:strCache>
                <c:ptCount val="1"/>
                <c:pt idx="0">
                  <c:v>CMA_trend_air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'air. (3)'!$U$2:$U$31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44.458333333333329</c:v>
                </c:pt>
                <c:pt idx="7">
                  <c:v>44</c:v>
                </c:pt>
                <c:pt idx="8">
                  <c:v>45.208333333333336</c:v>
                </c:pt>
                <c:pt idx="9">
                  <c:v>45.458333333333336</c:v>
                </c:pt>
                <c:pt idx="10">
                  <c:v>44.875</c:v>
                </c:pt>
                <c:pt idx="11">
                  <c:v>44.083333333333329</c:v>
                </c:pt>
                <c:pt idx="12">
                  <c:v>46.291666666666671</c:v>
                </c:pt>
                <c:pt idx="13">
                  <c:v>47.458333333333336</c:v>
                </c:pt>
                <c:pt idx="14">
                  <c:v>49.458333333333336</c:v>
                </c:pt>
                <c:pt idx="15">
                  <c:v>51.666666666666671</c:v>
                </c:pt>
                <c:pt idx="16">
                  <c:v>49.25</c:v>
                </c:pt>
                <c:pt idx="17">
                  <c:v>47.541666666666671</c:v>
                </c:pt>
                <c:pt idx="18">
                  <c:v>47</c:v>
                </c:pt>
                <c:pt idx="19">
                  <c:v>45.375</c:v>
                </c:pt>
                <c:pt idx="20">
                  <c:v>49.458333333333336</c:v>
                </c:pt>
                <c:pt idx="21">
                  <c:v>55.833333333333336</c:v>
                </c:pt>
                <c:pt idx="22">
                  <c:v>56.75</c:v>
                </c:pt>
                <c:pt idx="23">
                  <c:v>58.875</c:v>
                </c:pt>
                <c:pt idx="24">
                  <c:v>57.083333333333336</c:v>
                </c:pt>
                <c:pt idx="25">
                  <c:v>57.333333333333336</c:v>
                </c:pt>
                <c:pt idx="26">
                  <c:v>58.541666666666671</c:v>
                </c:pt>
                <c:pt idx="27">
                  <c:v>59.083333333333329</c:v>
                </c:pt>
                <c:pt idx="28">
                  <c:v>61.5</c:v>
                </c:pt>
                <c:pt idx="29">
                  <c:v>60.083333333333336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AE-439A-A1D8-1F796766113A}"/>
            </c:ext>
          </c:extLst>
        </c:ser>
        <c:ser>
          <c:idx val="2"/>
          <c:order val="2"/>
          <c:tx>
            <c:strRef>
              <c:f>'air. (3)'!$V$1</c:f>
              <c:strCache>
                <c:ptCount val="1"/>
                <c:pt idx="0">
                  <c:v>seasonality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'air. (3)'!$V$2:$V$31</c:f>
              <c:numCache>
                <c:formatCode>0.00</c:formatCode>
                <c:ptCount val="30"/>
                <c:pt idx="0">
                  <c:v>0.35412563154125631</c:v>
                </c:pt>
                <c:pt idx="1">
                  <c:v>1.1408186495702064</c:v>
                </c:pt>
                <c:pt idx="2">
                  <c:v>2.0668967192029908</c:v>
                </c:pt>
                <c:pt idx="3">
                  <c:v>1.3314300013649394</c:v>
                </c:pt>
                <c:pt idx="4">
                  <c:v>0.34332053980438282</c:v>
                </c:pt>
                <c:pt idx="5">
                  <c:v>0.63602869225598391</c:v>
                </c:pt>
                <c:pt idx="6">
                  <c:v>2.0933318710243474</c:v>
                </c:pt>
                <c:pt idx="7">
                  <c:v>0.62121212121212122</c:v>
                </c:pt>
                <c:pt idx="8">
                  <c:v>1.2210902286288865</c:v>
                </c:pt>
                <c:pt idx="9">
                  <c:v>0.40774587192360834</c:v>
                </c:pt>
                <c:pt idx="10">
                  <c:v>1.5314198765538145</c:v>
                </c:pt>
                <c:pt idx="11">
                  <c:v>0.58096235737019342</c:v>
                </c:pt>
                <c:pt idx="12">
                  <c:v>0.35412563154125631</c:v>
                </c:pt>
                <c:pt idx="13">
                  <c:v>1.1408186495702064</c:v>
                </c:pt>
                <c:pt idx="14">
                  <c:v>2.0668967192029908</c:v>
                </c:pt>
                <c:pt idx="15">
                  <c:v>1.3314300013649394</c:v>
                </c:pt>
                <c:pt idx="16">
                  <c:v>0.34332053980438282</c:v>
                </c:pt>
                <c:pt idx="17">
                  <c:v>0.63602869225598391</c:v>
                </c:pt>
                <c:pt idx="18">
                  <c:v>2.0933318710243474</c:v>
                </c:pt>
                <c:pt idx="19">
                  <c:v>0.62121212121212122</c:v>
                </c:pt>
                <c:pt idx="20">
                  <c:v>1.2210902286288865</c:v>
                </c:pt>
                <c:pt idx="21">
                  <c:v>0.40774587192360834</c:v>
                </c:pt>
                <c:pt idx="22">
                  <c:v>1.5314198765538145</c:v>
                </c:pt>
                <c:pt idx="23">
                  <c:v>0.58096235737019342</c:v>
                </c:pt>
                <c:pt idx="24">
                  <c:v>0.35412563154125631</c:v>
                </c:pt>
                <c:pt idx="25">
                  <c:v>1.1408186495702064</c:v>
                </c:pt>
                <c:pt idx="26">
                  <c:v>2.0668967192029908</c:v>
                </c:pt>
                <c:pt idx="27">
                  <c:v>1.3314300013649394</c:v>
                </c:pt>
                <c:pt idx="28">
                  <c:v>0.34332053980438282</c:v>
                </c:pt>
                <c:pt idx="29">
                  <c:v>0.63602869225598391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AE-439A-A1D8-1F796766113A}"/>
            </c:ext>
          </c:extLst>
        </c:ser>
        <c:ser>
          <c:idx val="3"/>
          <c:order val="3"/>
          <c:tx>
            <c:strRef>
              <c:f>'air. (3)'!$W$1</c:f>
              <c:strCache>
                <c:ptCount val="1"/>
                <c:pt idx="0">
                  <c:v>Remainder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'air. (3)'!$W$2:$W$31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42.365001462308982</c:v>
                </c:pt>
                <c:pt idx="7">
                  <c:v>1.6097560975609757</c:v>
                </c:pt>
                <c:pt idx="8">
                  <c:v>0.34418136173914371</c:v>
                </c:pt>
                <c:pt idx="9">
                  <c:v>1.7803724207347762</c:v>
                </c:pt>
                <c:pt idx="10">
                  <c:v>1.3096153846153846</c:v>
                </c:pt>
                <c:pt idx="11">
                  <c:v>1.32756714933127</c:v>
                </c:pt>
                <c:pt idx="12">
                  <c:v>1.159026649152882</c:v>
                </c:pt>
                <c:pt idx="13">
                  <c:v>1.4037329610663303</c:v>
                </c:pt>
                <c:pt idx="14">
                  <c:v>0.4793335491709399</c:v>
                </c:pt>
                <c:pt idx="15">
                  <c:v>0.94489722692090816</c:v>
                </c:pt>
                <c:pt idx="16">
                  <c:v>1.0054093040028849</c:v>
                </c:pt>
                <c:pt idx="17">
                  <c:v>0.42992454647615985</c:v>
                </c:pt>
                <c:pt idx="18">
                  <c:v>1.2908262167967728</c:v>
                </c:pt>
                <c:pt idx="19">
                  <c:v>0.3902439024390244</c:v>
                </c:pt>
                <c:pt idx="20">
                  <c:v>1.6558186382608566</c:v>
                </c:pt>
                <c:pt idx="21">
                  <c:v>0.21962757926522394</c:v>
                </c:pt>
                <c:pt idx="22">
                  <c:v>0.69038461538461526</c:v>
                </c:pt>
                <c:pt idx="23">
                  <c:v>0.67243285066872982</c:v>
                </c:pt>
                <c:pt idx="24">
                  <c:v>0.840973350847118</c:v>
                </c:pt>
                <c:pt idx="25">
                  <c:v>0.59626703893366984</c:v>
                </c:pt>
                <c:pt idx="26">
                  <c:v>1.5206664508290602</c:v>
                </c:pt>
                <c:pt idx="27">
                  <c:v>1.0551027730790916</c:v>
                </c:pt>
                <c:pt idx="28">
                  <c:v>0.99459069599711503</c:v>
                </c:pt>
                <c:pt idx="29">
                  <c:v>1.5700754535238401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AE-439A-A1D8-1F796766113A}"/>
            </c:ext>
          </c:extLst>
        </c:ser>
        <c:marker val="1"/>
        <c:axId val="130910848"/>
        <c:axId val="97412608"/>
      </c:lineChart>
      <c:catAx>
        <c:axId val="1309108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2608"/>
        <c:crosses val="autoZero"/>
        <c:auto val="1"/>
        <c:lblAlgn val="ctr"/>
        <c:lblOffset val="100"/>
      </c:catAx>
      <c:valAx>
        <c:axId val="97412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'air. (3)'!$V$1</c:f>
              <c:strCache>
                <c:ptCount val="1"/>
                <c:pt idx="0">
                  <c:v>seasonality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'air. (3)'!$V$2:$V$41</c:f>
              <c:numCache>
                <c:formatCode>0.00</c:formatCode>
                <c:ptCount val="40"/>
                <c:pt idx="0">
                  <c:v>0.35412563154125631</c:v>
                </c:pt>
                <c:pt idx="1">
                  <c:v>1.1408186495702064</c:v>
                </c:pt>
                <c:pt idx="2">
                  <c:v>2.0668967192029908</c:v>
                </c:pt>
                <c:pt idx="3">
                  <c:v>1.3314300013649394</c:v>
                </c:pt>
                <c:pt idx="4">
                  <c:v>0.34332053980438282</c:v>
                </c:pt>
                <c:pt idx="5">
                  <c:v>0.63602869225598391</c:v>
                </c:pt>
                <c:pt idx="6">
                  <c:v>2.0933318710243474</c:v>
                </c:pt>
                <c:pt idx="7">
                  <c:v>0.62121212121212122</c:v>
                </c:pt>
                <c:pt idx="8">
                  <c:v>1.2210902286288865</c:v>
                </c:pt>
                <c:pt idx="9">
                  <c:v>0.40774587192360834</c:v>
                </c:pt>
                <c:pt idx="10">
                  <c:v>1.5314198765538145</c:v>
                </c:pt>
                <c:pt idx="11">
                  <c:v>0.58096235737019342</c:v>
                </c:pt>
                <c:pt idx="12">
                  <c:v>0.35412563154125631</c:v>
                </c:pt>
                <c:pt idx="13">
                  <c:v>1.1408186495702064</c:v>
                </c:pt>
                <c:pt idx="14">
                  <c:v>2.0668967192029908</c:v>
                </c:pt>
                <c:pt idx="15">
                  <c:v>1.3314300013649394</c:v>
                </c:pt>
                <c:pt idx="16">
                  <c:v>0.34332053980438282</c:v>
                </c:pt>
                <c:pt idx="17">
                  <c:v>0.63602869225598391</c:v>
                </c:pt>
                <c:pt idx="18">
                  <c:v>2.0933318710243474</c:v>
                </c:pt>
                <c:pt idx="19">
                  <c:v>0.62121212121212122</c:v>
                </c:pt>
                <c:pt idx="20">
                  <c:v>1.2210902286288865</c:v>
                </c:pt>
                <c:pt idx="21">
                  <c:v>0.40774587192360834</c:v>
                </c:pt>
                <c:pt idx="22">
                  <c:v>1.5314198765538145</c:v>
                </c:pt>
                <c:pt idx="23">
                  <c:v>0.58096235737019342</c:v>
                </c:pt>
                <c:pt idx="24">
                  <c:v>0.35412563154125631</c:v>
                </c:pt>
                <c:pt idx="25">
                  <c:v>1.1408186495702064</c:v>
                </c:pt>
                <c:pt idx="26">
                  <c:v>2.0668967192029908</c:v>
                </c:pt>
                <c:pt idx="27">
                  <c:v>1.3314300013649394</c:v>
                </c:pt>
                <c:pt idx="28">
                  <c:v>0.34332053980438282</c:v>
                </c:pt>
                <c:pt idx="29">
                  <c:v>0.63602869225598391</c:v>
                </c:pt>
                <c:pt idx="30">
                  <c:v>2.0933318710243474</c:v>
                </c:pt>
                <c:pt idx="31">
                  <c:v>0.62121212121212122</c:v>
                </c:pt>
                <c:pt idx="32">
                  <c:v>1.2210902286288865</c:v>
                </c:pt>
                <c:pt idx="33">
                  <c:v>0.40774587192360834</c:v>
                </c:pt>
                <c:pt idx="34">
                  <c:v>1.5314198765538145</c:v>
                </c:pt>
                <c:pt idx="35">
                  <c:v>0.58096235737019342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667-928A-0283CDD3ECB5}"/>
            </c:ext>
          </c:extLst>
        </c:ser>
        <c:marker val="1"/>
        <c:axId val="97462144"/>
        <c:axId val="97463680"/>
      </c:lineChart>
      <c:catAx>
        <c:axId val="974621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3680"/>
        <c:crosses val="autoZero"/>
        <c:auto val="1"/>
        <c:lblAlgn val="ctr"/>
        <c:lblOffset val="100"/>
      </c:catAx>
      <c:valAx>
        <c:axId val="97463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'air. (3)'!$C$1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'air. (3)'!$C$2:$C$41</c:f>
              <c:numCache>
                <c:formatCode>General</c:formatCode>
                <c:ptCount val="40"/>
                <c:pt idx="0">
                  <c:v>50</c:v>
                </c:pt>
                <c:pt idx="1">
                  <c:v>56</c:v>
                </c:pt>
                <c:pt idx="2">
                  <c:v>40</c:v>
                </c:pt>
                <c:pt idx="3">
                  <c:v>68</c:v>
                </c:pt>
                <c:pt idx="4">
                  <c:v>28</c:v>
                </c:pt>
                <c:pt idx="5">
                  <c:v>21</c:v>
                </c:pt>
                <c:pt idx="6">
                  <c:v>66</c:v>
                </c:pt>
                <c:pt idx="7">
                  <c:v>44</c:v>
                </c:pt>
                <c:pt idx="8">
                  <c:v>19</c:v>
                </c:pt>
                <c:pt idx="9">
                  <c:v>33</c:v>
                </c:pt>
                <c:pt idx="10">
                  <c:v>90</c:v>
                </c:pt>
                <c:pt idx="11">
                  <c:v>34</c:v>
                </c:pt>
                <c:pt idx="12">
                  <c:v>19</c:v>
                </c:pt>
                <c:pt idx="13">
                  <c:v>76</c:v>
                </c:pt>
                <c:pt idx="14">
                  <c:v>49</c:v>
                </c:pt>
                <c:pt idx="15">
                  <c:v>65</c:v>
                </c:pt>
                <c:pt idx="16">
                  <c:v>17</c:v>
                </c:pt>
                <c:pt idx="17">
                  <c:v>13</c:v>
                </c:pt>
                <c:pt idx="18">
                  <c:v>127</c:v>
                </c:pt>
                <c:pt idx="19">
                  <c:v>11</c:v>
                </c:pt>
                <c:pt idx="20">
                  <c:v>100</c:v>
                </c:pt>
                <c:pt idx="21">
                  <c:v>5</c:v>
                </c:pt>
                <c:pt idx="22">
                  <c:v>60</c:v>
                </c:pt>
                <c:pt idx="23">
                  <c:v>23</c:v>
                </c:pt>
                <c:pt idx="24">
                  <c:v>17</c:v>
                </c:pt>
                <c:pt idx="25">
                  <c:v>39</c:v>
                </c:pt>
                <c:pt idx="26">
                  <c:v>184</c:v>
                </c:pt>
                <c:pt idx="27">
                  <c:v>83</c:v>
                </c:pt>
                <c:pt idx="28">
                  <c:v>21</c:v>
                </c:pt>
                <c:pt idx="29">
                  <c:v>60</c:v>
                </c:pt>
                <c:pt idx="30">
                  <c:v>37</c:v>
                </c:pt>
                <c:pt idx="31">
                  <c:v>107</c:v>
                </c:pt>
                <c:pt idx="32">
                  <c:v>33</c:v>
                </c:pt>
                <c:pt idx="33">
                  <c:v>85</c:v>
                </c:pt>
                <c:pt idx="34">
                  <c:v>38</c:v>
                </c:pt>
                <c:pt idx="35">
                  <c:v>11</c:v>
                </c:pt>
              </c:numCache>
            </c:numRef>
          </c:val>
        </c:ser>
        <c:marker val="1"/>
        <c:axId val="101910016"/>
        <c:axId val="101911552"/>
      </c:lineChart>
      <c:catAx>
        <c:axId val="101910016"/>
        <c:scaling>
          <c:orientation val="minMax"/>
        </c:scaling>
        <c:axPos val="b"/>
        <c:tickLblPos val="nextTo"/>
        <c:crossAx val="101911552"/>
        <c:crosses val="autoZero"/>
        <c:auto val="1"/>
        <c:lblAlgn val="ctr"/>
        <c:lblOffset val="100"/>
      </c:catAx>
      <c:valAx>
        <c:axId val="101911552"/>
        <c:scaling>
          <c:orientation val="minMax"/>
        </c:scaling>
        <c:axPos val="l"/>
        <c:majorGridlines/>
        <c:numFmt formatCode="General" sourceLinked="1"/>
        <c:tickLblPos val="nextTo"/>
        <c:crossAx val="10191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'air. (2)'!$T$1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'air. (2)'!$T$2:$T$31</c:f>
              <c:numCache>
                <c:formatCode>General</c:formatCode>
                <c:ptCount val="30"/>
                <c:pt idx="0">
                  <c:v>50</c:v>
                </c:pt>
                <c:pt idx="1">
                  <c:v>56</c:v>
                </c:pt>
                <c:pt idx="2">
                  <c:v>40</c:v>
                </c:pt>
                <c:pt idx="3">
                  <c:v>68</c:v>
                </c:pt>
                <c:pt idx="4">
                  <c:v>28</c:v>
                </c:pt>
                <c:pt idx="5">
                  <c:v>21</c:v>
                </c:pt>
                <c:pt idx="6">
                  <c:v>66</c:v>
                </c:pt>
                <c:pt idx="7">
                  <c:v>44</c:v>
                </c:pt>
                <c:pt idx="8">
                  <c:v>19</c:v>
                </c:pt>
                <c:pt idx="9">
                  <c:v>33</c:v>
                </c:pt>
                <c:pt idx="10">
                  <c:v>90</c:v>
                </c:pt>
                <c:pt idx="11">
                  <c:v>34</c:v>
                </c:pt>
                <c:pt idx="12">
                  <c:v>19</c:v>
                </c:pt>
                <c:pt idx="13">
                  <c:v>76</c:v>
                </c:pt>
                <c:pt idx="14">
                  <c:v>49</c:v>
                </c:pt>
                <c:pt idx="15">
                  <c:v>65</c:v>
                </c:pt>
                <c:pt idx="16">
                  <c:v>17</c:v>
                </c:pt>
                <c:pt idx="17">
                  <c:v>13</c:v>
                </c:pt>
                <c:pt idx="18">
                  <c:v>127</c:v>
                </c:pt>
                <c:pt idx="19">
                  <c:v>11</c:v>
                </c:pt>
                <c:pt idx="20">
                  <c:v>100</c:v>
                </c:pt>
                <c:pt idx="21">
                  <c:v>5</c:v>
                </c:pt>
                <c:pt idx="22">
                  <c:v>60</c:v>
                </c:pt>
                <c:pt idx="23">
                  <c:v>23</c:v>
                </c:pt>
                <c:pt idx="24">
                  <c:v>17</c:v>
                </c:pt>
                <c:pt idx="25">
                  <c:v>39</c:v>
                </c:pt>
                <c:pt idx="26">
                  <c:v>184</c:v>
                </c:pt>
                <c:pt idx="27">
                  <c:v>83</c:v>
                </c:pt>
                <c:pt idx="28">
                  <c:v>21</c:v>
                </c:pt>
                <c:pt idx="29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AE-439A-A1D8-1F796766113A}"/>
            </c:ext>
          </c:extLst>
        </c:ser>
        <c:ser>
          <c:idx val="1"/>
          <c:order val="1"/>
          <c:tx>
            <c:strRef>
              <c:f>'air. (2)'!$U$1</c:f>
              <c:strCache>
                <c:ptCount val="1"/>
                <c:pt idx="0">
                  <c:v>CMA_trend_air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'air. (2)'!$U$2:$U$31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44.458333333333329</c:v>
                </c:pt>
                <c:pt idx="7">
                  <c:v>44</c:v>
                </c:pt>
                <c:pt idx="8">
                  <c:v>45.208333333333336</c:v>
                </c:pt>
                <c:pt idx="9">
                  <c:v>45.458333333333336</c:v>
                </c:pt>
                <c:pt idx="10">
                  <c:v>44.875</c:v>
                </c:pt>
                <c:pt idx="11">
                  <c:v>44.083333333333329</c:v>
                </c:pt>
                <c:pt idx="12">
                  <c:v>46.291666666666671</c:v>
                </c:pt>
                <c:pt idx="13">
                  <c:v>47.458333333333336</c:v>
                </c:pt>
                <c:pt idx="14">
                  <c:v>49.458333333333336</c:v>
                </c:pt>
                <c:pt idx="15">
                  <c:v>51.666666666666671</c:v>
                </c:pt>
                <c:pt idx="16">
                  <c:v>49.25</c:v>
                </c:pt>
                <c:pt idx="17">
                  <c:v>47.541666666666671</c:v>
                </c:pt>
                <c:pt idx="18">
                  <c:v>47</c:v>
                </c:pt>
                <c:pt idx="19">
                  <c:v>45.375</c:v>
                </c:pt>
                <c:pt idx="20">
                  <c:v>49.458333333333336</c:v>
                </c:pt>
                <c:pt idx="21">
                  <c:v>55.833333333333336</c:v>
                </c:pt>
                <c:pt idx="22">
                  <c:v>56.75</c:v>
                </c:pt>
                <c:pt idx="23">
                  <c:v>58.875</c:v>
                </c:pt>
                <c:pt idx="24">
                  <c:v>57.083333333333336</c:v>
                </c:pt>
                <c:pt idx="25">
                  <c:v>57.333333333333336</c:v>
                </c:pt>
                <c:pt idx="26">
                  <c:v>58.541666666666671</c:v>
                </c:pt>
                <c:pt idx="27">
                  <c:v>59.083333333333329</c:v>
                </c:pt>
                <c:pt idx="28">
                  <c:v>61.5</c:v>
                </c:pt>
                <c:pt idx="29">
                  <c:v>60.083333333333336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AE-439A-A1D8-1F796766113A}"/>
            </c:ext>
          </c:extLst>
        </c:ser>
        <c:ser>
          <c:idx val="2"/>
          <c:order val="2"/>
          <c:tx>
            <c:strRef>
              <c:f>'air. (2)'!$V$1</c:f>
              <c:strCache>
                <c:ptCount val="1"/>
                <c:pt idx="0">
                  <c:v>seasonality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'air. (2)'!$V$2:$V$31</c:f>
              <c:numCache>
                <c:formatCode>0.00</c:formatCode>
                <c:ptCount val="30"/>
                <c:pt idx="0">
                  <c:v>0.35412563154125631</c:v>
                </c:pt>
                <c:pt idx="1">
                  <c:v>1.1408186495702064</c:v>
                </c:pt>
                <c:pt idx="2">
                  <c:v>2.0668967192029908</c:v>
                </c:pt>
                <c:pt idx="3">
                  <c:v>1.3314300013649394</c:v>
                </c:pt>
                <c:pt idx="4">
                  <c:v>0.34332053980438282</c:v>
                </c:pt>
                <c:pt idx="5">
                  <c:v>0.63602869225598391</c:v>
                </c:pt>
                <c:pt idx="6">
                  <c:v>2.0933318710243474</c:v>
                </c:pt>
                <c:pt idx="7">
                  <c:v>0.62121212121212122</c:v>
                </c:pt>
                <c:pt idx="8">
                  <c:v>1.2210902286288865</c:v>
                </c:pt>
                <c:pt idx="9">
                  <c:v>0.40774587192360834</c:v>
                </c:pt>
                <c:pt idx="10">
                  <c:v>1.5314198765538145</c:v>
                </c:pt>
                <c:pt idx="11">
                  <c:v>0.58096235737019342</c:v>
                </c:pt>
                <c:pt idx="12">
                  <c:v>0.35412563154125631</c:v>
                </c:pt>
                <c:pt idx="13">
                  <c:v>1.1408186495702064</c:v>
                </c:pt>
                <c:pt idx="14">
                  <c:v>2.0668967192029908</c:v>
                </c:pt>
                <c:pt idx="15">
                  <c:v>1.3314300013649394</c:v>
                </c:pt>
                <c:pt idx="16">
                  <c:v>0.34332053980438282</c:v>
                </c:pt>
                <c:pt idx="17">
                  <c:v>0.63602869225598391</c:v>
                </c:pt>
                <c:pt idx="18">
                  <c:v>2.0933318710243474</c:v>
                </c:pt>
                <c:pt idx="19">
                  <c:v>0.62121212121212122</c:v>
                </c:pt>
                <c:pt idx="20">
                  <c:v>1.2210902286288865</c:v>
                </c:pt>
                <c:pt idx="21">
                  <c:v>0.40774587192360834</c:v>
                </c:pt>
                <c:pt idx="22">
                  <c:v>1.5314198765538145</c:v>
                </c:pt>
                <c:pt idx="23">
                  <c:v>0.58096235737019342</c:v>
                </c:pt>
                <c:pt idx="24">
                  <c:v>0.35412563154125631</c:v>
                </c:pt>
                <c:pt idx="25">
                  <c:v>1.1408186495702064</c:v>
                </c:pt>
                <c:pt idx="26">
                  <c:v>2.0668967192029908</c:v>
                </c:pt>
                <c:pt idx="27">
                  <c:v>1.3314300013649394</c:v>
                </c:pt>
                <c:pt idx="28">
                  <c:v>0.34332053980438282</c:v>
                </c:pt>
                <c:pt idx="29">
                  <c:v>0.63602869225598391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AE-439A-A1D8-1F796766113A}"/>
            </c:ext>
          </c:extLst>
        </c:ser>
        <c:ser>
          <c:idx val="3"/>
          <c:order val="3"/>
          <c:tx>
            <c:strRef>
              <c:f>'air. (2)'!$W$1</c:f>
              <c:strCache>
                <c:ptCount val="1"/>
                <c:pt idx="0">
                  <c:v>Remainder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'air. (2)'!$W$2:$W$31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0.70917378320322744</c:v>
                </c:pt>
                <c:pt idx="7">
                  <c:v>1.6097560975609757</c:v>
                </c:pt>
                <c:pt idx="8">
                  <c:v>0.34418136173914371</c:v>
                </c:pt>
                <c:pt idx="9">
                  <c:v>1.7803724207347762</c:v>
                </c:pt>
                <c:pt idx="10">
                  <c:v>1.3096153846153846</c:v>
                </c:pt>
                <c:pt idx="11">
                  <c:v>1.32756714933127</c:v>
                </c:pt>
                <c:pt idx="12">
                  <c:v>1.159026649152882</c:v>
                </c:pt>
                <c:pt idx="13">
                  <c:v>1.4037329610663303</c:v>
                </c:pt>
                <c:pt idx="14">
                  <c:v>0.4793335491709399</c:v>
                </c:pt>
                <c:pt idx="15">
                  <c:v>0.94489722692090816</c:v>
                </c:pt>
                <c:pt idx="16">
                  <c:v>1.0054093040028849</c:v>
                </c:pt>
                <c:pt idx="17">
                  <c:v>0.42992454647615985</c:v>
                </c:pt>
                <c:pt idx="18">
                  <c:v>1.2908262167967728</c:v>
                </c:pt>
                <c:pt idx="19">
                  <c:v>0.3902439024390244</c:v>
                </c:pt>
                <c:pt idx="20">
                  <c:v>1.6558186382608566</c:v>
                </c:pt>
                <c:pt idx="21">
                  <c:v>0.21962757926522394</c:v>
                </c:pt>
                <c:pt idx="22">
                  <c:v>0.69038461538461526</c:v>
                </c:pt>
                <c:pt idx="23">
                  <c:v>0.67243285066872982</c:v>
                </c:pt>
                <c:pt idx="24">
                  <c:v>0.840973350847118</c:v>
                </c:pt>
                <c:pt idx="25">
                  <c:v>0.59626703893366984</c:v>
                </c:pt>
                <c:pt idx="26">
                  <c:v>1.5206664508290602</c:v>
                </c:pt>
                <c:pt idx="27">
                  <c:v>1.0551027730790916</c:v>
                </c:pt>
                <c:pt idx="28">
                  <c:v>0.99459069599711503</c:v>
                </c:pt>
                <c:pt idx="29">
                  <c:v>1.5700754535238401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AE-439A-A1D8-1F796766113A}"/>
            </c:ext>
          </c:extLst>
        </c:ser>
        <c:marker val="1"/>
        <c:axId val="78321920"/>
        <c:axId val="78340096"/>
      </c:lineChart>
      <c:catAx>
        <c:axId val="783219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0096"/>
        <c:crosses val="autoZero"/>
        <c:auto val="1"/>
        <c:lblAlgn val="ctr"/>
        <c:lblOffset val="100"/>
      </c:catAx>
      <c:valAx>
        <c:axId val="78340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'air. (2)'!$V$1</c:f>
              <c:strCache>
                <c:ptCount val="1"/>
                <c:pt idx="0">
                  <c:v>seasonality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'air. (2)'!$V$2:$V$41</c:f>
              <c:numCache>
                <c:formatCode>0.00</c:formatCode>
                <c:ptCount val="40"/>
                <c:pt idx="0">
                  <c:v>0.35412563154125631</c:v>
                </c:pt>
                <c:pt idx="1">
                  <c:v>1.1408186495702064</c:v>
                </c:pt>
                <c:pt idx="2">
                  <c:v>2.0668967192029908</c:v>
                </c:pt>
                <c:pt idx="3">
                  <c:v>1.3314300013649394</c:v>
                </c:pt>
                <c:pt idx="4">
                  <c:v>0.34332053980438282</c:v>
                </c:pt>
                <c:pt idx="5">
                  <c:v>0.63602869225598391</c:v>
                </c:pt>
                <c:pt idx="6">
                  <c:v>2.0933318710243474</c:v>
                </c:pt>
                <c:pt idx="7">
                  <c:v>0.62121212121212122</c:v>
                </c:pt>
                <c:pt idx="8">
                  <c:v>1.2210902286288865</c:v>
                </c:pt>
                <c:pt idx="9">
                  <c:v>0.40774587192360834</c:v>
                </c:pt>
                <c:pt idx="10">
                  <c:v>1.5314198765538145</c:v>
                </c:pt>
                <c:pt idx="11">
                  <c:v>0.58096235737019342</c:v>
                </c:pt>
                <c:pt idx="12">
                  <c:v>0.35412563154125631</c:v>
                </c:pt>
                <c:pt idx="13">
                  <c:v>1.1408186495702064</c:v>
                </c:pt>
                <c:pt idx="14">
                  <c:v>2.0668967192029908</c:v>
                </c:pt>
                <c:pt idx="15">
                  <c:v>1.3314300013649394</c:v>
                </c:pt>
                <c:pt idx="16">
                  <c:v>0.34332053980438282</c:v>
                </c:pt>
                <c:pt idx="17">
                  <c:v>0.63602869225598391</c:v>
                </c:pt>
                <c:pt idx="18">
                  <c:v>2.0933318710243474</c:v>
                </c:pt>
                <c:pt idx="19">
                  <c:v>0.62121212121212122</c:v>
                </c:pt>
                <c:pt idx="20">
                  <c:v>1.2210902286288865</c:v>
                </c:pt>
                <c:pt idx="21">
                  <c:v>0.40774587192360834</c:v>
                </c:pt>
                <c:pt idx="22">
                  <c:v>1.5314198765538145</c:v>
                </c:pt>
                <c:pt idx="23">
                  <c:v>0.58096235737019342</c:v>
                </c:pt>
                <c:pt idx="24">
                  <c:v>0.35412563154125631</c:v>
                </c:pt>
                <c:pt idx="25">
                  <c:v>1.1408186495702064</c:v>
                </c:pt>
                <c:pt idx="26">
                  <c:v>2.0668967192029908</c:v>
                </c:pt>
                <c:pt idx="27">
                  <c:v>1.3314300013649394</c:v>
                </c:pt>
                <c:pt idx="28">
                  <c:v>0.34332053980438282</c:v>
                </c:pt>
                <c:pt idx="29">
                  <c:v>0.63602869225598391</c:v>
                </c:pt>
                <c:pt idx="30">
                  <c:v>2.0933318710243474</c:v>
                </c:pt>
                <c:pt idx="31">
                  <c:v>0.62121212121212122</c:v>
                </c:pt>
                <c:pt idx="32">
                  <c:v>1.2210902286288865</c:v>
                </c:pt>
                <c:pt idx="33">
                  <c:v>0.40774587192360834</c:v>
                </c:pt>
                <c:pt idx="34">
                  <c:v>1.5314198765538145</c:v>
                </c:pt>
                <c:pt idx="35">
                  <c:v>0.58096235737019342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667-928A-0283CDD3ECB5}"/>
            </c:ext>
          </c:extLst>
        </c:ser>
        <c:marker val="1"/>
        <c:axId val="78377728"/>
        <c:axId val="78379264"/>
      </c:lineChart>
      <c:catAx>
        <c:axId val="783777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264"/>
        <c:crosses val="autoZero"/>
        <c:auto val="1"/>
        <c:lblAlgn val="ctr"/>
        <c:lblOffset val="100"/>
      </c:catAx>
      <c:valAx>
        <c:axId val="78379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'air. (2)'!$C$1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'air. (2)'!$C$2:$C$41</c:f>
              <c:numCache>
                <c:formatCode>General</c:formatCode>
                <c:ptCount val="40"/>
                <c:pt idx="0">
                  <c:v>50</c:v>
                </c:pt>
                <c:pt idx="1">
                  <c:v>56</c:v>
                </c:pt>
                <c:pt idx="2">
                  <c:v>40</c:v>
                </c:pt>
                <c:pt idx="3">
                  <c:v>68</c:v>
                </c:pt>
                <c:pt idx="4">
                  <c:v>28</c:v>
                </c:pt>
                <c:pt idx="5">
                  <c:v>21</c:v>
                </c:pt>
                <c:pt idx="6">
                  <c:v>66</c:v>
                </c:pt>
                <c:pt idx="7">
                  <c:v>44</c:v>
                </c:pt>
                <c:pt idx="8">
                  <c:v>19</c:v>
                </c:pt>
                <c:pt idx="9">
                  <c:v>33</c:v>
                </c:pt>
                <c:pt idx="10">
                  <c:v>90</c:v>
                </c:pt>
                <c:pt idx="11">
                  <c:v>34</c:v>
                </c:pt>
                <c:pt idx="12">
                  <c:v>19</c:v>
                </c:pt>
                <c:pt idx="13">
                  <c:v>76</c:v>
                </c:pt>
                <c:pt idx="14">
                  <c:v>49</c:v>
                </c:pt>
                <c:pt idx="15">
                  <c:v>65</c:v>
                </c:pt>
                <c:pt idx="16">
                  <c:v>17</c:v>
                </c:pt>
                <c:pt idx="17">
                  <c:v>13</c:v>
                </c:pt>
                <c:pt idx="18">
                  <c:v>127</c:v>
                </c:pt>
                <c:pt idx="19">
                  <c:v>11</c:v>
                </c:pt>
                <c:pt idx="20">
                  <c:v>100</c:v>
                </c:pt>
                <c:pt idx="21">
                  <c:v>5</c:v>
                </c:pt>
                <c:pt idx="22">
                  <c:v>60</c:v>
                </c:pt>
                <c:pt idx="23">
                  <c:v>23</c:v>
                </c:pt>
                <c:pt idx="24">
                  <c:v>17</c:v>
                </c:pt>
                <c:pt idx="25">
                  <c:v>39</c:v>
                </c:pt>
                <c:pt idx="26">
                  <c:v>184</c:v>
                </c:pt>
                <c:pt idx="27">
                  <c:v>83</c:v>
                </c:pt>
                <c:pt idx="28">
                  <c:v>21</c:v>
                </c:pt>
                <c:pt idx="29">
                  <c:v>60</c:v>
                </c:pt>
                <c:pt idx="30">
                  <c:v>37</c:v>
                </c:pt>
                <c:pt idx="31">
                  <c:v>107</c:v>
                </c:pt>
                <c:pt idx="32">
                  <c:v>33</c:v>
                </c:pt>
                <c:pt idx="33">
                  <c:v>85</c:v>
                </c:pt>
                <c:pt idx="34">
                  <c:v>38</c:v>
                </c:pt>
                <c:pt idx="35">
                  <c:v>11</c:v>
                </c:pt>
              </c:numCache>
            </c:numRef>
          </c:val>
        </c:ser>
        <c:marker val="1"/>
        <c:axId val="101995264"/>
        <c:axId val="130638592"/>
      </c:lineChart>
      <c:catAx>
        <c:axId val="101995264"/>
        <c:scaling>
          <c:orientation val="minMax"/>
        </c:scaling>
        <c:axPos val="b"/>
        <c:tickLblPos val="nextTo"/>
        <c:crossAx val="130638592"/>
        <c:crosses val="autoZero"/>
        <c:auto val="1"/>
        <c:lblAlgn val="ctr"/>
        <c:lblOffset val="100"/>
      </c:catAx>
      <c:valAx>
        <c:axId val="130638592"/>
        <c:scaling>
          <c:orientation val="minMax"/>
        </c:scaling>
        <c:axPos val="l"/>
        <c:majorGridlines/>
        <c:numFmt formatCode="General" sourceLinked="1"/>
        <c:tickLblPos val="nextTo"/>
        <c:crossAx val="10199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328101032825441"/>
          <c:y val="7.4548702245552642E-2"/>
          <c:w val="0.75679466203088253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Sheet1!$H$10:$H$21</c:f>
              <c:numCache>
                <c:formatCode>General</c:formatCode>
                <c:ptCount val="12"/>
                <c:pt idx="0">
                  <c:v>1494</c:v>
                </c:pt>
                <c:pt idx="1">
                  <c:v>1729</c:v>
                </c:pt>
                <c:pt idx="2">
                  <c:v>4849</c:v>
                </c:pt>
                <c:pt idx="3">
                  <c:v>3796</c:v>
                </c:pt>
                <c:pt idx="4">
                  <c:v>2367</c:v>
                </c:pt>
                <c:pt idx="5">
                  <c:v>932</c:v>
                </c:pt>
                <c:pt idx="6">
                  <c:v>2709</c:v>
                </c:pt>
                <c:pt idx="7">
                  <c:v>4826</c:v>
                </c:pt>
                <c:pt idx="8">
                  <c:v>3657</c:v>
                </c:pt>
                <c:pt idx="9">
                  <c:v>3052</c:v>
                </c:pt>
                <c:pt idx="10">
                  <c:v>4784</c:v>
                </c:pt>
                <c:pt idx="11">
                  <c:v>1611</c:v>
                </c:pt>
              </c:numCache>
            </c:numRef>
          </c:val>
        </c:ser>
        <c:marker val="1"/>
        <c:axId val="44110592"/>
        <c:axId val="44112128"/>
      </c:lineChart>
      <c:catAx>
        <c:axId val="44110592"/>
        <c:scaling>
          <c:orientation val="minMax"/>
        </c:scaling>
        <c:axPos val="b"/>
        <c:tickLblPos val="nextTo"/>
        <c:crossAx val="44112128"/>
        <c:crosses val="autoZero"/>
        <c:auto val="1"/>
        <c:lblAlgn val="ctr"/>
        <c:lblOffset val="100"/>
      </c:catAx>
      <c:valAx>
        <c:axId val="44112128"/>
        <c:scaling>
          <c:orientation val="minMax"/>
        </c:scaling>
        <c:axPos val="l"/>
        <c:majorGridlines/>
        <c:numFmt formatCode="General" sourceLinked="1"/>
        <c:tickLblPos val="nextTo"/>
        <c:crossAx val="4411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25</xdr:row>
      <xdr:rowOff>138112</xdr:rowOff>
    </xdr:from>
    <xdr:to>
      <xdr:col>10</xdr:col>
      <xdr:colOff>381000</xdr:colOff>
      <xdr:row>40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78B2C51-06D6-4092-977E-2ED0FF3D3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8</xdr:row>
      <xdr:rowOff>9525</xdr:rowOff>
    </xdr:from>
    <xdr:to>
      <xdr:col>27</xdr:col>
      <xdr:colOff>66675</xdr:colOff>
      <xdr:row>19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6138F4-BE49-41CB-B631-6CFEDD61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0</xdr:row>
      <xdr:rowOff>33337</xdr:rowOff>
    </xdr:from>
    <xdr:to>
      <xdr:col>26</xdr:col>
      <xdr:colOff>533400</xdr:colOff>
      <xdr:row>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5FA65E5-6DB8-4C58-99B9-14A5F1972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228599</xdr:colOff>
      <xdr:row>4</xdr:row>
      <xdr:rowOff>47625</xdr:rowOff>
    </xdr:from>
    <xdr:to>
      <xdr:col>28</xdr:col>
      <xdr:colOff>409574</xdr:colOff>
      <xdr:row>18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8</xdr:row>
      <xdr:rowOff>171450</xdr:rowOff>
    </xdr:from>
    <xdr:to>
      <xdr:col>27</xdr:col>
      <xdr:colOff>38100</xdr:colOff>
      <xdr:row>20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746138F4-BE49-41CB-B631-6CFEDD61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0</xdr:row>
      <xdr:rowOff>33337</xdr:rowOff>
    </xdr:from>
    <xdr:to>
      <xdr:col>26</xdr:col>
      <xdr:colOff>533400</xdr:colOff>
      <xdr:row>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75FA65E5-6DB8-4C58-99B9-14A5F1972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10</xdr:row>
      <xdr:rowOff>152400</xdr:rowOff>
    </xdr:from>
    <xdr:to>
      <xdr:col>25</xdr:col>
      <xdr:colOff>400051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10</xdr:row>
      <xdr:rowOff>47625</xdr:rowOff>
    </xdr:from>
    <xdr:to>
      <xdr:col>17</xdr:col>
      <xdr:colOff>209550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 Soni, N." refreshedDate="43646.536365162036" createdVersion="6" refreshedVersion="6" minRefreshableVersion="3" recordCount="36">
  <cacheSource type="worksheet">
    <worksheetSource ref="A1:J37" sheet="air. (2)"/>
  </cacheSource>
  <cacheFields count="10">
    <cacheField name="ff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" numFmtId="0">
      <sharedItems containsSemiMixedTypes="0" containsString="0" containsNumber="1" containsInteger="1" minValue="1" maxValue="36"/>
    </cacheField>
    <cacheField name="x" numFmtId="0">
      <sharedItems containsSemiMixedTypes="0" containsString="0" containsNumber="1" containsInteger="1" minValue="5" maxValue="184"/>
    </cacheField>
    <cacheField name="Moving mean" numFmtId="0">
      <sharedItems containsString="0" containsBlank="1" containsNumber="1" minValue="25.916666666666668" maxValue="62.416666666666664"/>
    </cacheField>
    <cacheField name="CMA_trend_air line" numFmtId="0">
      <sharedItems containsString="0" containsBlank="1" containsNumber="1" minValue="28.416666666666668" maxValue="61.5"/>
    </cacheField>
    <cacheField name="Detrend_air" numFmtId="0">
      <sharedItems containsString="0" containsBlank="1" containsNumber="1" minValue="8.9552238805970144E-2" maxValue="3.1430604982206405"/>
    </cacheField>
    <cacheField name="Seas_airg" numFmtId="0">
      <sharedItems containsSemiMixedTypes="0" containsString="0" containsNumber="1" minValue="0.79976453049464657" maxValue="1.2243914798105076"/>
    </cacheField>
    <cacheField name="Remainder" numFmtId="0">
      <sharedItems containsString="0" containsBlank="1" containsNumber="1" minValue="9.7325537445643068E-2" maxValue="3.1255917247529479"/>
    </cacheField>
    <cacheField name="Reconstruct" numFmtId="0">
      <sharedItems containsString="0" containsBlank="1" containsNumber="1" minValue="4.9999999999999991" maxValue="183.99999999999997"/>
    </cacheField>
    <cacheField name="Desasonalized" numFmtId="0">
      <sharedItems containsSemiMixedTypes="0" containsString="0" containsNumber="1" minValue="5.4340091740484056" maxValue="182.97734888657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"/>
    <n v="50"/>
    <m/>
    <m/>
    <m/>
    <n v="0.90862440995696758"/>
    <m/>
    <m/>
    <n v="55.028237687746028"/>
  </r>
  <r>
    <x v="1"/>
    <n v="2"/>
    <n v="56"/>
    <m/>
    <m/>
    <m/>
    <n v="0.88206630367305405"/>
    <m/>
    <m/>
    <n v="63.487290883698591"/>
  </r>
  <r>
    <x v="2"/>
    <n v="3"/>
    <n v="40"/>
    <m/>
    <m/>
    <m/>
    <n v="1.0055889492313885"/>
    <m/>
    <m/>
    <n v="39.777684540560621"/>
  </r>
  <r>
    <x v="3"/>
    <n v="4"/>
    <n v="68"/>
    <m/>
    <m/>
    <m/>
    <n v="0.97418418062700407"/>
    <m/>
    <m/>
    <n v="69.801995713206779"/>
  </r>
  <r>
    <x v="4"/>
    <n v="5"/>
    <n v="28"/>
    <m/>
    <m/>
    <m/>
    <n v="0.97964654129460549"/>
    <m/>
    <m/>
    <n v="28.581737207991289"/>
  </r>
  <r>
    <x v="5"/>
    <n v="6"/>
    <n v="21"/>
    <n v="45.75"/>
    <m/>
    <m/>
    <n v="1.1108125098592603"/>
    <m/>
    <m/>
    <n v="18.9050805726528"/>
  </r>
  <r>
    <x v="6"/>
    <n v="7"/>
    <n v="66"/>
    <n v="43.166666666666664"/>
    <n v="44.458333333333329"/>
    <n v="1.4845360824742269"/>
    <n v="1.2243914798105076"/>
    <n v="1.2124684849195295"/>
    <n v="66"/>
    <n v="53.904328058714086"/>
  </r>
  <r>
    <x v="7"/>
    <n v="8"/>
    <n v="44"/>
    <n v="44.833333333333336"/>
    <n v="44"/>
    <n v="1"/>
    <n v="1.2177586296231673"/>
    <n v="0.82118079533499"/>
    <n v="44"/>
    <n v="36.131954994739559"/>
  </r>
  <r>
    <x v="8"/>
    <n v="9"/>
    <n v="19"/>
    <n v="45.583333333333336"/>
    <n v="45.208333333333336"/>
    <n v="0.42027649769585251"/>
    <n v="1.0586208624825191"/>
    <n v="0.39700379294460814"/>
    <n v="19"/>
    <n v="17.947879806037495"/>
  </r>
  <r>
    <x v="9"/>
    <n v="10"/>
    <n v="33"/>
    <n v="45.333333333333336"/>
    <n v="45.458333333333336"/>
    <n v="0.72593950504124649"/>
    <n v="0.92013094565222031"/>
    <n v="0.78895238603965845"/>
    <n v="33"/>
    <n v="35.864460548719478"/>
  </r>
  <r>
    <x v="10"/>
    <n v="11"/>
    <n v="90"/>
    <n v="44.416666666666664"/>
    <n v="44.875"/>
    <n v="2.0055710306406684"/>
    <n v="0.79976453049464657"/>
    <n v="2.507701897457546"/>
    <n v="90"/>
    <n v="112.53312264840737"/>
  </r>
  <r>
    <x v="11"/>
    <n v="12"/>
    <n v="34"/>
    <n v="43.75"/>
    <n v="44.083333333333329"/>
    <n v="0.77126654064272215"/>
    <n v="0.8972385566115807"/>
    <n v="0.85960030914789098"/>
    <n v="34"/>
    <n v="37.894046961602854"/>
  </r>
  <r>
    <x v="0"/>
    <n v="13"/>
    <n v="19"/>
    <n v="48.833333333333336"/>
    <n v="46.291666666666671"/>
    <n v="0.4104410441044104"/>
    <n v="0.90862440995696758"/>
    <n v="0.4517169466356829"/>
    <n v="19"/>
    <n v="20.91073032134349"/>
  </r>
  <r>
    <x v="1"/>
    <n v="14"/>
    <n v="76"/>
    <n v="46.083333333333336"/>
    <n v="47.458333333333336"/>
    <n v="1.6014047410008778"/>
    <n v="0.88206630367305405"/>
    <n v="1.8155151538295846"/>
    <n v="76"/>
    <n v="86.161323342162376"/>
  </r>
  <r>
    <x v="2"/>
    <n v="15"/>
    <n v="49"/>
    <n v="52.833333333333336"/>
    <n v="49.458333333333336"/>
    <n v="0.99073294018534119"/>
    <n v="1.0055889492313885"/>
    <n v="0.98522655896586531"/>
    <n v="49"/>
    <n v="48.727663562186756"/>
  </r>
  <r>
    <x v="3"/>
    <n v="16"/>
    <n v="65"/>
    <n v="50.5"/>
    <n v="51.666666666666671"/>
    <n v="1.2580645161290323"/>
    <n v="0.97418418062700407"/>
    <n v="1.29140314649671"/>
    <n v="65"/>
    <n v="66.72249590233001"/>
  </r>
  <r>
    <x v="4"/>
    <n v="17"/>
    <n v="17"/>
    <n v="48"/>
    <n v="49.25"/>
    <n v="0.34517766497461927"/>
    <n v="0.97964654129460549"/>
    <n v="0.3523491896561653"/>
    <n v="17"/>
    <n v="17.35319759056614"/>
  </r>
  <r>
    <x v="5"/>
    <n v="18"/>
    <n v="13"/>
    <n v="47.083333333333336"/>
    <n v="47.541666666666671"/>
    <n v="0.27344434706397897"/>
    <n v="1.1108125098592603"/>
    <n v="0.24616606730385515"/>
    <n v="12.999999999999998"/>
    <n v="11.703145116404116"/>
  </r>
  <r>
    <x v="6"/>
    <n v="19"/>
    <n v="127"/>
    <n v="46.916666666666664"/>
    <n v="47"/>
    <n v="2.7021276595744679"/>
    <n v="1.2243914798105076"/>
    <n v="2.206914785124658"/>
    <n v="127.00000000000001"/>
    <n v="103.72499490085892"/>
  </r>
  <r>
    <x v="7"/>
    <n v="20"/>
    <n v="11"/>
    <n v="43.833333333333336"/>
    <n v="45.375"/>
    <n v="0.24242424242424243"/>
    <n v="1.2177586296231673"/>
    <n v="0.19907413220242182"/>
    <n v="11"/>
    <n v="9.0329887486848897"/>
  </r>
  <r>
    <x v="8"/>
    <n v="21"/>
    <n v="100"/>
    <n v="55.083333333333336"/>
    <n v="49.458333333333336"/>
    <n v="2.0219039595619206"/>
    <n v="1.0586208624825191"/>
    <n v="1.9099415392404553"/>
    <n v="100.00000000000001"/>
    <n v="94.462525294934181"/>
  </r>
  <r>
    <x v="9"/>
    <n v="22"/>
    <n v="5"/>
    <n v="56.583333333333336"/>
    <n v="55.833333333333336"/>
    <n v="8.9552238805970144E-2"/>
    <n v="0.92013094565222031"/>
    <n v="9.7325537445643068E-2"/>
    <n v="4.9999999999999991"/>
    <n v="5.4340091740484056"/>
  </r>
  <r>
    <x v="10"/>
    <n v="23"/>
    <n v="60"/>
    <n v="56.916666666666664"/>
    <n v="56.75"/>
    <n v="1.0572687224669604"/>
    <n v="0.79976453049464657"/>
    <n v="1.3219750090855491"/>
    <n v="60"/>
    <n v="75.022081765604909"/>
  </r>
  <r>
    <x v="11"/>
    <n v="24"/>
    <n v="23"/>
    <n v="60.833333333333336"/>
    <n v="58.875"/>
    <n v="0.39065817409766457"/>
    <n v="0.8972385566115807"/>
    <n v="0.43540056456443893"/>
    <n v="22.999999999999996"/>
    <n v="25.634208238731343"/>
  </r>
  <r>
    <x v="0"/>
    <n v="25"/>
    <n v="17"/>
    <n v="53.333333333333336"/>
    <n v="57.083333333333336"/>
    <n v="0.29781021897810217"/>
    <n v="0.90862440995696758"/>
    <n v="0.327759430315334"/>
    <n v="17"/>
    <n v="18.709600813833649"/>
  </r>
  <r>
    <x v="1"/>
    <n v="26"/>
    <n v="39"/>
    <n v="61.333333333333336"/>
    <n v="57.333333333333336"/>
    <n v="0.68023255813953487"/>
    <n v="0.88206630367305405"/>
    <n v="0.77118075512798334"/>
    <n v="39"/>
    <n v="44.214363294004379"/>
  </r>
  <r>
    <x v="2"/>
    <n v="27"/>
    <n v="184"/>
    <n v="55.75"/>
    <n v="58.541666666666671"/>
    <n v="3.1430604982206405"/>
    <n v="1.0055889492313885"/>
    <n v="3.1255917247529479"/>
    <n v="183.99999999999997"/>
    <n v="182.97734888657885"/>
  </r>
  <r>
    <x v="3"/>
    <n v="28"/>
    <n v="83"/>
    <n v="62.416666666666664"/>
    <n v="59.083333333333329"/>
    <n v="1.4047954866008463"/>
    <n v="0.97418418062700407"/>
    <n v="1.4420224784359488"/>
    <n v="83"/>
    <n v="85.199494767590636"/>
  </r>
  <r>
    <x v="4"/>
    <n v="29"/>
    <n v="21"/>
    <n v="60.583333333333336"/>
    <n v="61.5"/>
    <n v="0.34146341463414637"/>
    <n v="0.97964654129460549"/>
    <n v="0.34855777082916206"/>
    <n v="21"/>
    <n v="21.436302905993465"/>
  </r>
  <r>
    <x v="5"/>
    <n v="30"/>
    <n v="60"/>
    <n v="59.583333333333336"/>
    <n v="60.083333333333336"/>
    <n v="0.9986130374479889"/>
    <n v="1.1108125098592603"/>
    <n v="0.8989933301836085"/>
    <n v="59.999999999999993"/>
    <n v="54.014515921865147"/>
  </r>
  <r>
    <x v="6"/>
    <n v="31"/>
    <n v="37"/>
    <n v="58.166666666666664"/>
    <n v="58.875"/>
    <m/>
    <n v="1.2243914798105076"/>
    <n v="0.51327546501252552"/>
    <n v="37"/>
    <n v="30.219093002612439"/>
  </r>
  <r>
    <x v="7"/>
    <n v="32"/>
    <n v="107"/>
    <n v="54.916666666666664"/>
    <n v="56.541666666666664"/>
    <m/>
    <n v="1.2177586296231673"/>
    <n v="1.5540105249965028"/>
    <n v="107"/>
    <n v="87.86634510084393"/>
  </r>
  <r>
    <x v="8"/>
    <n v="33"/>
    <n v="33"/>
    <n v="39.583333333333336"/>
    <n v="47.25"/>
    <m/>
    <n v="1.0586208624825191"/>
    <n v="0.65973827190112766"/>
    <n v="33"/>
    <n v="31.172633347328279"/>
  </r>
  <r>
    <x v="9"/>
    <n v="34"/>
    <n v="85"/>
    <n v="32.666666666666664"/>
    <n v="36.125"/>
    <m/>
    <n v="0.92013094565222031"/>
    <n v="2.5571807877874848"/>
    <n v="85"/>
    <n v="92.378155958822887"/>
  </r>
  <r>
    <x v="10"/>
    <n v="35"/>
    <n v="38"/>
    <n v="30.916666666666668"/>
    <n v="31.791666666666664"/>
    <m/>
    <n v="0.79976453049464657"/>
    <n v="1.4945421269163759"/>
    <n v="38.000000000000007"/>
    <n v="47.513985118216446"/>
  </r>
  <r>
    <x v="11"/>
    <n v="36"/>
    <n v="11"/>
    <n v="25.916666666666668"/>
    <n v="28.416666666666668"/>
    <m/>
    <n v="0.8972385566115807"/>
    <n v="0.4314312747051558"/>
    <n v="11"/>
    <n v="12.259838722871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" firstHeaderRow="1" firstDataRow="1" firstDataCol="1"/>
  <pivotFields count="10"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Average of Detrend_air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45"/>
  <sheetViews>
    <sheetView workbookViewId="0">
      <selection activeCell="B4" sqref="B4:B15"/>
    </sheetView>
  </sheetViews>
  <sheetFormatPr defaultRowHeight="15"/>
  <cols>
    <col min="1" max="1" width="13.140625" bestFit="1" customWidth="1"/>
    <col min="2" max="2" width="22" bestFit="1" customWidth="1"/>
    <col min="3" max="3" width="11" bestFit="1" customWidth="1"/>
    <col min="4" max="4" width="11" customWidth="1"/>
    <col min="5" max="6" width="12" bestFit="1" customWidth="1"/>
    <col min="7" max="7" width="11" bestFit="1" customWidth="1"/>
    <col min="8" max="14" width="12" bestFit="1" customWidth="1"/>
  </cols>
  <sheetData>
    <row r="3" spans="1:17">
      <c r="A3" s="5" t="s">
        <v>11</v>
      </c>
      <c r="B3" t="s">
        <v>12</v>
      </c>
    </row>
    <row r="4" spans="1:17">
      <c r="A4" s="6">
        <v>1</v>
      </c>
      <c r="B4" s="7">
        <v>0.35412563154125631</v>
      </c>
      <c r="C4" s="3">
        <v>0.35412563154125631</v>
      </c>
      <c r="D4" s="3"/>
      <c r="E4" s="3">
        <v>0.34469300000000003</v>
      </c>
      <c r="F4" s="1">
        <v>3446930</v>
      </c>
      <c r="G4">
        <v>1.1104315</v>
      </c>
      <c r="H4">
        <v>2.0118421999999998</v>
      </c>
      <c r="I4">
        <v>1.2959655999999999</v>
      </c>
      <c r="J4">
        <v>0.33417570000000002</v>
      </c>
      <c r="K4">
        <v>0.61908719999999995</v>
      </c>
      <c r="L4">
        <v>2.0375732000000002</v>
      </c>
      <c r="M4">
        <v>0.60466529999999996</v>
      </c>
      <c r="N4">
        <v>1.1885649</v>
      </c>
      <c r="O4">
        <v>0.39688499999999999</v>
      </c>
      <c r="P4">
        <v>1.4906284999999999</v>
      </c>
      <c r="Q4">
        <v>0.56548770000000004</v>
      </c>
    </row>
    <row r="5" spans="1:17">
      <c r="A5" s="6">
        <v>2</v>
      </c>
      <c r="B5" s="7">
        <v>1.1408186495702064</v>
      </c>
      <c r="C5" s="3">
        <v>1.1408186495702064</v>
      </c>
      <c r="D5" s="3"/>
      <c r="E5" s="3">
        <v>1.1104315</v>
      </c>
    </row>
    <row r="6" spans="1:17">
      <c r="A6" s="6">
        <v>3</v>
      </c>
      <c r="B6" s="7">
        <v>2.0668967192029908</v>
      </c>
      <c r="C6" s="3">
        <v>2.0668967192029908</v>
      </c>
      <c r="D6" s="3"/>
      <c r="E6" s="3">
        <v>2.0118421999999998</v>
      </c>
    </row>
    <row r="7" spans="1:17">
      <c r="A7" s="6">
        <v>4</v>
      </c>
      <c r="B7" s="7">
        <v>1.3314300013649394</v>
      </c>
      <c r="C7" s="3">
        <v>1.3314300013649394</v>
      </c>
      <c r="D7" s="3"/>
      <c r="E7" s="3">
        <v>1.2959655999999999</v>
      </c>
    </row>
    <row r="8" spans="1:17">
      <c r="A8" s="6">
        <v>5</v>
      </c>
      <c r="B8" s="7">
        <v>0.34332053980438282</v>
      </c>
      <c r="C8" s="3">
        <v>0.34332053980438282</v>
      </c>
      <c r="D8" s="3"/>
      <c r="E8" s="3">
        <v>0.33417570000000002</v>
      </c>
    </row>
    <row r="9" spans="1:17">
      <c r="A9" s="6">
        <v>6</v>
      </c>
      <c r="B9" s="7">
        <v>0.63602869225598391</v>
      </c>
      <c r="C9" s="3">
        <v>0.63602869225598391</v>
      </c>
      <c r="D9" s="3"/>
      <c r="E9" s="3">
        <v>0.61908719999999995</v>
      </c>
    </row>
    <row r="10" spans="1:17">
      <c r="A10" s="6">
        <v>7</v>
      </c>
      <c r="B10" s="7">
        <v>2.0933318710243474</v>
      </c>
      <c r="C10" s="3">
        <v>2.0933318710243474</v>
      </c>
      <c r="D10" s="3"/>
      <c r="E10" s="3">
        <v>2.0375732000000002</v>
      </c>
    </row>
    <row r="11" spans="1:17">
      <c r="A11" s="6">
        <v>8</v>
      </c>
      <c r="B11" s="7">
        <v>0.62121212121212122</v>
      </c>
      <c r="C11" s="3">
        <v>0.62121212121212122</v>
      </c>
      <c r="D11" s="3"/>
      <c r="E11" s="3">
        <v>0.60466529999999996</v>
      </c>
    </row>
    <row r="12" spans="1:17">
      <c r="A12" s="6">
        <v>9</v>
      </c>
      <c r="B12" s="7">
        <v>1.2210902286288865</v>
      </c>
      <c r="C12" s="3">
        <v>1.2210902286288865</v>
      </c>
      <c r="D12" s="3"/>
      <c r="E12" s="3">
        <v>1.1885649</v>
      </c>
    </row>
    <row r="13" spans="1:17">
      <c r="A13" s="6">
        <v>10</v>
      </c>
      <c r="B13" s="7">
        <v>0.40774587192360834</v>
      </c>
      <c r="C13" s="3">
        <v>0.40774587192360834</v>
      </c>
      <c r="D13" s="3"/>
      <c r="E13" s="3">
        <v>0.39688499999999999</v>
      </c>
    </row>
    <row r="14" spans="1:17">
      <c r="A14" s="6">
        <v>11</v>
      </c>
      <c r="B14" s="7">
        <v>1.5314198765538145</v>
      </c>
      <c r="C14" s="3">
        <v>1.5314198765538145</v>
      </c>
      <c r="D14" s="3"/>
      <c r="E14" s="3">
        <v>1.4906284999999999</v>
      </c>
    </row>
    <row r="15" spans="1:17">
      <c r="A15" s="6">
        <v>12</v>
      </c>
      <c r="B15" s="7">
        <v>0.58096235737019342</v>
      </c>
      <c r="C15" s="3">
        <v>0.58096235737019342</v>
      </c>
      <c r="D15" s="3"/>
      <c r="E15" s="3">
        <v>0.56548770000000004</v>
      </c>
    </row>
    <row r="20" spans="1:7">
      <c r="C20" s="1" t="s">
        <v>16</v>
      </c>
      <c r="D20" s="1"/>
    </row>
    <row r="21" spans="1:7">
      <c r="A21" t="s">
        <v>8</v>
      </c>
      <c r="B21" t="s">
        <v>0</v>
      </c>
      <c r="C21" t="s">
        <v>10</v>
      </c>
      <c r="D21" t="s">
        <v>20</v>
      </c>
      <c r="E21" t="s">
        <v>3</v>
      </c>
      <c r="F21" t="s">
        <v>2</v>
      </c>
      <c r="G21" t="s">
        <v>4</v>
      </c>
    </row>
    <row r="22" spans="1:7">
      <c r="A22">
        <v>7</v>
      </c>
      <c r="B22">
        <v>66</v>
      </c>
      <c r="C22" s="2">
        <v>44.458333333333329</v>
      </c>
      <c r="D22" s="2">
        <f>B22-C22</f>
        <v>21.541666666666671</v>
      </c>
      <c r="E22" s="8">
        <v>1.4845360824742269</v>
      </c>
      <c r="F22" s="8">
        <v>2.0933318710243474</v>
      </c>
      <c r="G22" s="8">
        <v>0.70917378320322744</v>
      </c>
    </row>
    <row r="23" spans="1:7">
      <c r="A23">
        <v>8</v>
      </c>
      <c r="B23">
        <v>44</v>
      </c>
      <c r="C23" s="2">
        <v>44</v>
      </c>
      <c r="D23" s="2">
        <f t="shared" ref="D23:D45" si="0">B23-C23</f>
        <v>0</v>
      </c>
      <c r="E23" s="8">
        <v>1</v>
      </c>
      <c r="F23" s="8">
        <v>0.62121212121212122</v>
      </c>
      <c r="G23" s="8">
        <v>1.6097560975609757</v>
      </c>
    </row>
    <row r="24" spans="1:7">
      <c r="A24">
        <v>9</v>
      </c>
      <c r="B24">
        <v>19</v>
      </c>
      <c r="C24" s="2">
        <v>45.208333333333336</v>
      </c>
      <c r="D24" s="2">
        <f t="shared" si="0"/>
        <v>-26.208333333333336</v>
      </c>
      <c r="E24" s="8">
        <v>0.42027649769585251</v>
      </c>
      <c r="F24" s="8">
        <v>1.2210902286288865</v>
      </c>
      <c r="G24" s="8">
        <v>0.34418136173914371</v>
      </c>
    </row>
    <row r="25" spans="1:7">
      <c r="A25">
        <v>10</v>
      </c>
      <c r="B25">
        <v>33</v>
      </c>
      <c r="C25" s="2">
        <v>45.458333333333336</v>
      </c>
      <c r="D25" s="2">
        <f t="shared" si="0"/>
        <v>-12.458333333333336</v>
      </c>
      <c r="E25" s="8">
        <v>0.72593950504124649</v>
      </c>
      <c r="F25" s="8">
        <v>0.40774587192360834</v>
      </c>
      <c r="G25" s="8">
        <v>1.7803724207347762</v>
      </c>
    </row>
    <row r="26" spans="1:7">
      <c r="A26">
        <v>11</v>
      </c>
      <c r="B26">
        <v>90</v>
      </c>
      <c r="C26" s="2">
        <v>44.875</v>
      </c>
      <c r="D26" s="2">
        <f t="shared" si="0"/>
        <v>45.125</v>
      </c>
      <c r="E26" s="8">
        <v>2.0055710306406684</v>
      </c>
      <c r="F26" s="8">
        <v>1.5314198765538145</v>
      </c>
      <c r="G26" s="8">
        <v>1.3096153846153846</v>
      </c>
    </row>
    <row r="27" spans="1:7">
      <c r="A27">
        <v>12</v>
      </c>
      <c r="B27">
        <v>34</v>
      </c>
      <c r="C27" s="2">
        <v>44.083333333333329</v>
      </c>
      <c r="D27" s="2">
        <f t="shared" si="0"/>
        <v>-10.083333333333329</v>
      </c>
      <c r="E27" s="8">
        <v>0.77126654064272215</v>
      </c>
      <c r="F27" s="8">
        <v>0.58096235737019342</v>
      </c>
      <c r="G27" s="8">
        <v>1.32756714933127</v>
      </c>
    </row>
    <row r="28" spans="1:7">
      <c r="A28">
        <v>13</v>
      </c>
      <c r="B28">
        <v>19</v>
      </c>
      <c r="C28" s="2">
        <v>46.291666666666671</v>
      </c>
      <c r="D28" s="2">
        <f t="shared" si="0"/>
        <v>-27.291666666666671</v>
      </c>
      <c r="E28" s="8">
        <v>0.4104410441044104</v>
      </c>
      <c r="F28" s="8">
        <v>0.35412563154125631</v>
      </c>
      <c r="G28" s="8">
        <v>1.159026649152882</v>
      </c>
    </row>
    <row r="29" spans="1:7">
      <c r="A29">
        <v>14</v>
      </c>
      <c r="B29">
        <v>76</v>
      </c>
      <c r="C29" s="2">
        <v>47.458333333333336</v>
      </c>
      <c r="D29" s="2">
        <f t="shared" si="0"/>
        <v>28.541666666666664</v>
      </c>
      <c r="E29" s="8">
        <v>1.6014047410008778</v>
      </c>
      <c r="F29" s="8">
        <v>1.1408186495702064</v>
      </c>
      <c r="G29" s="8">
        <v>1.4037329610663303</v>
      </c>
    </row>
    <row r="30" spans="1:7">
      <c r="A30">
        <v>15</v>
      </c>
      <c r="B30">
        <v>49</v>
      </c>
      <c r="C30" s="2">
        <v>49.458333333333336</v>
      </c>
      <c r="D30" s="2">
        <f t="shared" si="0"/>
        <v>-0.4583333333333357</v>
      </c>
      <c r="E30" s="8">
        <v>0.99073294018534119</v>
      </c>
      <c r="F30" s="8">
        <v>2.0668967192029908</v>
      </c>
      <c r="G30" s="8">
        <v>0.4793335491709399</v>
      </c>
    </row>
    <row r="31" spans="1:7">
      <c r="A31">
        <v>16</v>
      </c>
      <c r="B31">
        <v>65</v>
      </c>
      <c r="C31" s="2">
        <v>51.666666666666671</v>
      </c>
      <c r="D31" s="2">
        <f t="shared" si="0"/>
        <v>13.333333333333329</v>
      </c>
      <c r="E31" s="8">
        <v>1.2580645161290323</v>
      </c>
      <c r="F31" s="8">
        <v>1.3314300013649394</v>
      </c>
      <c r="G31" s="8">
        <v>0.94489722692090816</v>
      </c>
    </row>
    <row r="32" spans="1:7">
      <c r="A32">
        <v>17</v>
      </c>
      <c r="B32">
        <v>17</v>
      </c>
      <c r="C32" s="2">
        <v>49.25</v>
      </c>
      <c r="D32" s="2">
        <f t="shared" si="0"/>
        <v>-32.25</v>
      </c>
      <c r="E32" s="8">
        <v>0.34517766497461927</v>
      </c>
      <c r="F32" s="8">
        <v>0.34332053980438282</v>
      </c>
      <c r="G32" s="8">
        <v>1.0054093040028849</v>
      </c>
    </row>
    <row r="33" spans="1:7">
      <c r="A33">
        <v>18</v>
      </c>
      <c r="B33">
        <v>13</v>
      </c>
      <c r="C33" s="2">
        <v>47.541666666666671</v>
      </c>
      <c r="D33" s="2">
        <f t="shared" si="0"/>
        <v>-34.541666666666671</v>
      </c>
      <c r="E33" s="8">
        <v>0.27344434706397897</v>
      </c>
      <c r="F33" s="8">
        <v>0.63602869225598391</v>
      </c>
      <c r="G33" s="8">
        <v>0.42992454647615985</v>
      </c>
    </row>
    <row r="34" spans="1:7">
      <c r="A34">
        <v>19</v>
      </c>
      <c r="B34">
        <v>127</v>
      </c>
      <c r="C34" s="2">
        <v>47</v>
      </c>
      <c r="D34" s="2">
        <f t="shared" si="0"/>
        <v>80</v>
      </c>
      <c r="E34" s="8">
        <v>2.7021276595744679</v>
      </c>
      <c r="F34" s="8">
        <v>2.0933318710243474</v>
      </c>
      <c r="G34" s="8">
        <v>1.2908262167967728</v>
      </c>
    </row>
    <row r="35" spans="1:7">
      <c r="A35">
        <v>20</v>
      </c>
      <c r="B35">
        <v>11</v>
      </c>
      <c r="C35" s="2">
        <v>45.375</v>
      </c>
      <c r="D35" s="2">
        <f t="shared" si="0"/>
        <v>-34.375</v>
      </c>
      <c r="E35" s="8">
        <v>0.24242424242424243</v>
      </c>
      <c r="F35" s="8">
        <v>0.62121212121212122</v>
      </c>
      <c r="G35" s="8">
        <v>0.3902439024390244</v>
      </c>
    </row>
    <row r="36" spans="1:7">
      <c r="A36">
        <v>21</v>
      </c>
      <c r="B36">
        <v>100</v>
      </c>
      <c r="C36" s="2">
        <v>49.458333333333336</v>
      </c>
      <c r="D36" s="2">
        <f t="shared" si="0"/>
        <v>50.541666666666664</v>
      </c>
      <c r="E36" s="8">
        <v>2.0219039595619206</v>
      </c>
      <c r="F36" s="8">
        <v>1.2210902286288865</v>
      </c>
      <c r="G36" s="8">
        <v>1.6558186382608566</v>
      </c>
    </row>
    <row r="37" spans="1:7">
      <c r="A37">
        <v>22</v>
      </c>
      <c r="B37">
        <v>5</v>
      </c>
      <c r="C37" s="2">
        <v>55.833333333333336</v>
      </c>
      <c r="D37" s="2">
        <f t="shared" si="0"/>
        <v>-50.833333333333336</v>
      </c>
      <c r="E37" s="8">
        <v>8.9552238805970144E-2</v>
      </c>
      <c r="F37" s="8">
        <v>0.40774587192360834</v>
      </c>
      <c r="G37" s="8">
        <v>0.21962757926522394</v>
      </c>
    </row>
    <row r="38" spans="1:7">
      <c r="A38">
        <v>23</v>
      </c>
      <c r="B38">
        <v>60</v>
      </c>
      <c r="C38" s="2">
        <v>56.75</v>
      </c>
      <c r="D38" s="2">
        <f t="shared" si="0"/>
        <v>3.25</v>
      </c>
      <c r="E38" s="8">
        <v>1.0572687224669604</v>
      </c>
      <c r="F38" s="8">
        <v>1.5314198765538145</v>
      </c>
      <c r="G38" s="8">
        <v>0.69038461538461526</v>
      </c>
    </row>
    <row r="39" spans="1:7">
      <c r="A39">
        <v>24</v>
      </c>
      <c r="B39">
        <v>23</v>
      </c>
      <c r="C39" s="2">
        <v>58.875</v>
      </c>
      <c r="D39" s="2">
        <f t="shared" si="0"/>
        <v>-35.875</v>
      </c>
      <c r="E39" s="8">
        <v>0.39065817409766457</v>
      </c>
      <c r="F39" s="8">
        <v>0.58096235737019342</v>
      </c>
      <c r="G39" s="8">
        <v>0.67243285066872982</v>
      </c>
    </row>
    <row r="40" spans="1:7">
      <c r="A40">
        <v>25</v>
      </c>
      <c r="B40">
        <v>17</v>
      </c>
      <c r="C40" s="2">
        <v>57.083333333333336</v>
      </c>
      <c r="D40" s="2">
        <f t="shared" si="0"/>
        <v>-40.083333333333336</v>
      </c>
      <c r="E40" s="8">
        <v>0.29781021897810217</v>
      </c>
      <c r="F40" s="8">
        <v>0.35412563154125631</v>
      </c>
      <c r="G40" s="8">
        <v>0.840973350847118</v>
      </c>
    </row>
    <row r="41" spans="1:7">
      <c r="A41">
        <v>26</v>
      </c>
      <c r="B41">
        <v>39</v>
      </c>
      <c r="C41" s="2">
        <v>57.333333333333336</v>
      </c>
      <c r="D41" s="2">
        <f t="shared" si="0"/>
        <v>-18.333333333333336</v>
      </c>
      <c r="E41" s="8">
        <v>0.68023255813953487</v>
      </c>
      <c r="F41" s="8">
        <v>1.1408186495702064</v>
      </c>
      <c r="G41" s="8">
        <v>0.59626703893366984</v>
      </c>
    </row>
    <row r="42" spans="1:7">
      <c r="A42">
        <v>27</v>
      </c>
      <c r="B42">
        <v>184</v>
      </c>
      <c r="C42" s="2">
        <v>58.541666666666671</v>
      </c>
      <c r="D42" s="2">
        <f t="shared" si="0"/>
        <v>125.45833333333333</v>
      </c>
      <c r="E42" s="8">
        <v>3.1430604982206405</v>
      </c>
      <c r="F42" s="8">
        <v>2.0668967192029908</v>
      </c>
      <c r="G42" s="8">
        <v>1.5206664508290602</v>
      </c>
    </row>
    <row r="43" spans="1:7">
      <c r="A43">
        <v>28</v>
      </c>
      <c r="B43">
        <v>83</v>
      </c>
      <c r="C43" s="2">
        <v>59.083333333333329</v>
      </c>
      <c r="D43" s="2">
        <f t="shared" si="0"/>
        <v>23.916666666666671</v>
      </c>
      <c r="E43" s="8">
        <v>1.4047954866008463</v>
      </c>
      <c r="F43" s="8">
        <v>1.3314300013649394</v>
      </c>
      <c r="G43" s="8">
        <v>1.0551027730790916</v>
      </c>
    </row>
    <row r="44" spans="1:7">
      <c r="A44">
        <v>29</v>
      </c>
      <c r="B44">
        <v>21</v>
      </c>
      <c r="C44" s="2">
        <v>61.5</v>
      </c>
      <c r="D44" s="2">
        <f t="shared" si="0"/>
        <v>-40.5</v>
      </c>
      <c r="E44" s="8">
        <v>0.34146341463414637</v>
      </c>
      <c r="F44" s="8">
        <v>0.34332053980438282</v>
      </c>
      <c r="G44" s="8">
        <v>0.99459069599711503</v>
      </c>
    </row>
    <row r="45" spans="1:7">
      <c r="A45">
        <v>30</v>
      </c>
      <c r="B45">
        <v>60</v>
      </c>
      <c r="C45" s="2">
        <v>60.083333333333336</v>
      </c>
      <c r="D45" s="2">
        <f t="shared" si="0"/>
        <v>-8.3333333333335702E-2</v>
      </c>
      <c r="E45" s="8">
        <v>0.9986130374479889</v>
      </c>
      <c r="F45" s="8">
        <v>0.63602869225598391</v>
      </c>
      <c r="G45" s="8">
        <v>1.5700754535238401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1"/>
  <sheetViews>
    <sheetView workbookViewId="0">
      <selection activeCell="D10" sqref="D10"/>
    </sheetView>
  </sheetViews>
  <sheetFormatPr defaultRowHeight="15"/>
  <cols>
    <col min="2" max="2" width="12.7109375" bestFit="1" customWidth="1"/>
    <col min="4" max="4" width="13.140625" bestFit="1" customWidth="1"/>
    <col min="5" max="5" width="14.42578125" bestFit="1" customWidth="1"/>
    <col min="6" max="6" width="12" bestFit="1" customWidth="1"/>
    <col min="7" max="7" width="13.7109375" bestFit="1" customWidth="1"/>
    <col min="8" max="8" width="9.140625" customWidth="1"/>
    <col min="9" max="9" width="16.140625" bestFit="1" customWidth="1"/>
    <col min="10" max="10" width="0" hidden="1" customWidth="1"/>
    <col min="11" max="15" width="9.140625" hidden="1" customWidth="1"/>
    <col min="16" max="16" width="25.7109375" hidden="1" customWidth="1"/>
  </cols>
  <sheetData>
    <row r="1" spans="1:23">
      <c r="A1" t="s">
        <v>9</v>
      </c>
      <c r="B1" t="s">
        <v>42</v>
      </c>
      <c r="C1" t="s">
        <v>25</v>
      </c>
      <c r="D1" t="s">
        <v>1</v>
      </c>
      <c r="E1" s="9" t="s">
        <v>28</v>
      </c>
      <c r="F1" s="11" t="s">
        <v>3</v>
      </c>
      <c r="G1" s="9" t="s">
        <v>26</v>
      </c>
      <c r="H1" s="9" t="s">
        <v>4</v>
      </c>
      <c r="I1" t="s">
        <v>6</v>
      </c>
      <c r="J1" s="11" t="s">
        <v>7</v>
      </c>
      <c r="K1" t="s">
        <v>15</v>
      </c>
      <c r="L1" t="s">
        <v>13</v>
      </c>
      <c r="M1">
        <f>INTERCEPT(J2:J37,B2:B37)</f>
        <v>48.894112119056871</v>
      </c>
      <c r="N1" t="s">
        <v>14</v>
      </c>
      <c r="O1">
        <f>SLOPE(J2:J37,B2:B37)</f>
        <v>0.45570801658518462</v>
      </c>
      <c r="S1" t="s">
        <v>8</v>
      </c>
      <c r="T1" t="s">
        <v>25</v>
      </c>
      <c r="U1" s="9" t="s">
        <v>10</v>
      </c>
      <c r="V1" s="9" t="s">
        <v>26</v>
      </c>
      <c r="W1" s="9" t="s">
        <v>4</v>
      </c>
    </row>
    <row r="2" spans="1:23" ht="45">
      <c r="A2">
        <v>1</v>
      </c>
      <c r="B2">
        <v>1</v>
      </c>
      <c r="C2">
        <v>50</v>
      </c>
      <c r="E2" s="11"/>
      <c r="F2" s="11"/>
      <c r="G2" s="14">
        <f>VLOOKUP(A2,Sheet4!$A$4:$B$15,2,0)</f>
        <v>0.35412563154125631</v>
      </c>
      <c r="J2">
        <f>C2/G2</f>
        <v>141.1928297378127</v>
      </c>
      <c r="K2">
        <f>$M$1+$O$1*B2</f>
        <v>49.349820135642055</v>
      </c>
      <c r="M2" s="3">
        <v>0.34469300000000003</v>
      </c>
      <c r="N2">
        <f>C2/M2</f>
        <v>145.05661559706752</v>
      </c>
      <c r="O2">
        <f>B2*0.3852</f>
        <v>0.38519999999999999</v>
      </c>
      <c r="P2" s="10" t="s">
        <v>27</v>
      </c>
      <c r="Q2" t="s">
        <v>43</v>
      </c>
      <c r="S2">
        <f>B2</f>
        <v>1</v>
      </c>
      <c r="T2">
        <f>C2</f>
        <v>50</v>
      </c>
      <c r="U2">
        <f>E2</f>
        <v>0</v>
      </c>
      <c r="V2" s="3">
        <f>G2</f>
        <v>0.35412563154125631</v>
      </c>
      <c r="W2">
        <f>H2</f>
        <v>0</v>
      </c>
    </row>
    <row r="3" spans="1:23">
      <c r="A3">
        <v>2</v>
      </c>
      <c r="B3">
        <v>2</v>
      </c>
      <c r="C3">
        <v>56</v>
      </c>
      <c r="D3" s="2"/>
      <c r="E3" s="11"/>
      <c r="F3" s="11"/>
      <c r="G3" s="15">
        <f>VLOOKUP(A3,Sheet4!$A$4:$B$15,2,0)</f>
        <v>1.1408186495702064</v>
      </c>
      <c r="J3">
        <f t="shared" ref="J3:J37" si="0">C3/G3</f>
        <v>49.087556572727415</v>
      </c>
      <c r="K3">
        <f t="shared" ref="K3:K37" si="1">$M$1+$O$1*B3</f>
        <v>49.80552815222724</v>
      </c>
      <c r="M3" s="3">
        <v>1.1104315</v>
      </c>
      <c r="N3">
        <f t="shared" ref="N3:N37" si="2">C3/M3</f>
        <v>50.430846026972397</v>
      </c>
      <c r="O3">
        <f t="shared" ref="O3:O37" si="3">B3*0.3852</f>
        <v>0.77039999999999997</v>
      </c>
      <c r="S3">
        <f t="shared" ref="S3:T37" si="4">B3</f>
        <v>2</v>
      </c>
      <c r="T3">
        <f t="shared" si="4"/>
        <v>56</v>
      </c>
      <c r="U3">
        <f t="shared" ref="U3:U37" si="5">E3</f>
        <v>0</v>
      </c>
      <c r="V3" s="3">
        <f t="shared" ref="V3:W37" si="6">G3</f>
        <v>1.1408186495702064</v>
      </c>
      <c r="W3">
        <f t="shared" si="6"/>
        <v>0</v>
      </c>
    </row>
    <row r="4" spans="1:23">
      <c r="A4">
        <v>3</v>
      </c>
      <c r="B4">
        <v>3</v>
      </c>
      <c r="C4">
        <v>40</v>
      </c>
      <c r="D4" s="2"/>
      <c r="E4" s="11"/>
      <c r="F4" s="11"/>
      <c r="G4" s="15">
        <f>VLOOKUP(A4,Sheet4!$A$4:$B$15,2,0)</f>
        <v>2.0668967192029908</v>
      </c>
      <c r="I4" t="s">
        <v>49</v>
      </c>
      <c r="J4">
        <f t="shared" si="0"/>
        <v>19.352684451221283</v>
      </c>
      <c r="K4">
        <f t="shared" si="1"/>
        <v>50.261236168812424</v>
      </c>
      <c r="M4" s="3">
        <v>2.0118421999999998</v>
      </c>
      <c r="N4">
        <f t="shared" si="2"/>
        <v>19.882275061135513</v>
      </c>
      <c r="O4">
        <f t="shared" si="3"/>
        <v>1.1556</v>
      </c>
      <c r="S4">
        <f t="shared" si="4"/>
        <v>3</v>
      </c>
      <c r="T4">
        <f t="shared" si="4"/>
        <v>40</v>
      </c>
      <c r="U4">
        <f t="shared" si="5"/>
        <v>0</v>
      </c>
      <c r="V4" s="3">
        <f t="shared" si="6"/>
        <v>2.0668967192029908</v>
      </c>
      <c r="W4">
        <f t="shared" si="6"/>
        <v>0</v>
      </c>
    </row>
    <row r="5" spans="1:23">
      <c r="A5">
        <v>4</v>
      </c>
      <c r="B5">
        <v>4</v>
      </c>
      <c r="C5">
        <v>68</v>
      </c>
      <c r="D5" s="2"/>
      <c r="E5" s="11"/>
      <c r="F5" s="11"/>
      <c r="G5" s="15">
        <f>VLOOKUP(A5,Sheet4!$A$4:$B$15,2,0)</f>
        <v>1.3314300013649394</v>
      </c>
      <c r="I5" t="s">
        <v>44</v>
      </c>
      <c r="J5">
        <f t="shared" si="0"/>
        <v>51.072906521776268</v>
      </c>
      <c r="K5">
        <f t="shared" si="1"/>
        <v>50.716944185397608</v>
      </c>
      <c r="M5" s="3">
        <v>1.2959655999999999</v>
      </c>
      <c r="N5">
        <f t="shared" si="2"/>
        <v>52.470528538720473</v>
      </c>
      <c r="O5">
        <f t="shared" si="3"/>
        <v>1.5407999999999999</v>
      </c>
      <c r="Q5" t="s">
        <v>45</v>
      </c>
      <c r="S5">
        <f t="shared" si="4"/>
        <v>4</v>
      </c>
      <c r="T5">
        <f t="shared" si="4"/>
        <v>68</v>
      </c>
      <c r="U5">
        <f t="shared" si="5"/>
        <v>0</v>
      </c>
      <c r="V5" s="3">
        <f t="shared" si="6"/>
        <v>1.3314300013649394</v>
      </c>
      <c r="W5">
        <f t="shared" si="6"/>
        <v>0</v>
      </c>
    </row>
    <row r="6" spans="1:23">
      <c r="A6">
        <v>5</v>
      </c>
      <c r="B6">
        <v>5</v>
      </c>
      <c r="C6">
        <v>28</v>
      </c>
      <c r="D6" s="2"/>
      <c r="E6" s="11"/>
      <c r="F6" s="11"/>
      <c r="G6" s="15">
        <f>VLOOKUP(A6,Sheet4!$A$4:$B$15,2,0)</f>
        <v>0.34332053980438282</v>
      </c>
      <c r="I6" t="s">
        <v>47</v>
      </c>
      <c r="J6">
        <f t="shared" si="0"/>
        <v>81.556437071763426</v>
      </c>
      <c r="K6">
        <f t="shared" si="1"/>
        <v>51.172652201982793</v>
      </c>
      <c r="M6" s="3">
        <v>0.33417570000000002</v>
      </c>
      <c r="N6">
        <f t="shared" si="2"/>
        <v>83.788258691460811</v>
      </c>
      <c r="O6">
        <f t="shared" si="3"/>
        <v>1.9259999999999999</v>
      </c>
      <c r="Q6" t="s">
        <v>46</v>
      </c>
      <c r="R6" t="s">
        <v>48</v>
      </c>
      <c r="S6">
        <f t="shared" si="4"/>
        <v>5</v>
      </c>
      <c r="T6">
        <f t="shared" si="4"/>
        <v>28</v>
      </c>
      <c r="U6">
        <f t="shared" si="5"/>
        <v>0</v>
      </c>
      <c r="V6" s="3">
        <f t="shared" si="6"/>
        <v>0.34332053980438282</v>
      </c>
      <c r="W6">
        <f t="shared" si="6"/>
        <v>0</v>
      </c>
    </row>
    <row r="7" spans="1:23">
      <c r="A7">
        <v>6</v>
      </c>
      <c r="B7">
        <v>6</v>
      </c>
      <c r="C7">
        <v>21</v>
      </c>
      <c r="D7" s="3">
        <f>SUM(C2:C13)/12</f>
        <v>45.75</v>
      </c>
      <c r="E7" s="11"/>
      <c r="F7" s="11"/>
      <c r="G7" s="15">
        <f>VLOOKUP(A7,Sheet4!$A$4:$B$15,2,0)</f>
        <v>0.63602869225598391</v>
      </c>
      <c r="J7">
        <f t="shared" si="0"/>
        <v>33.017378391395091</v>
      </c>
      <c r="K7">
        <f t="shared" si="1"/>
        <v>51.628360218567977</v>
      </c>
      <c r="M7" s="3">
        <v>0.61908719999999995</v>
      </c>
      <c r="N7">
        <f t="shared" si="2"/>
        <v>33.920908072400792</v>
      </c>
      <c r="O7">
        <f t="shared" si="3"/>
        <v>2.3111999999999999</v>
      </c>
      <c r="S7">
        <f t="shared" si="4"/>
        <v>6</v>
      </c>
      <c r="T7">
        <f t="shared" si="4"/>
        <v>21</v>
      </c>
      <c r="U7">
        <f t="shared" si="5"/>
        <v>0</v>
      </c>
      <c r="V7" s="3">
        <f t="shared" si="6"/>
        <v>0.63602869225598391</v>
      </c>
      <c r="W7">
        <f t="shared" si="6"/>
        <v>0</v>
      </c>
    </row>
    <row r="8" spans="1:23">
      <c r="A8">
        <v>7</v>
      </c>
      <c r="B8">
        <v>7</v>
      </c>
      <c r="C8">
        <v>66</v>
      </c>
      <c r="D8" s="3">
        <f>SUM(C3:C14)/12</f>
        <v>43.166666666666664</v>
      </c>
      <c r="E8" s="13">
        <f>(D8+D7)/2</f>
        <v>44.458333333333329</v>
      </c>
      <c r="F8" s="13">
        <f>C8-E8</f>
        <v>21.541666666666671</v>
      </c>
      <c r="G8" s="15">
        <f>VLOOKUP(A8,Sheet4!$A$4:$B$15,2,0)</f>
        <v>2.0933318710243474</v>
      </c>
      <c r="H8" s="4">
        <f>C8-(F8+G8)</f>
        <v>42.365001462308982</v>
      </c>
      <c r="I8">
        <f>H8*G8*E8</f>
        <v>3942.7431790877686</v>
      </c>
      <c r="J8">
        <f t="shared" si="0"/>
        <v>31.528684444910148</v>
      </c>
      <c r="K8">
        <f t="shared" si="1"/>
        <v>52.084068235153161</v>
      </c>
      <c r="M8" s="3">
        <v>2.0375732000000002</v>
      </c>
      <c r="N8">
        <f t="shared" si="2"/>
        <v>32.391474328382408</v>
      </c>
      <c r="O8">
        <f t="shared" si="3"/>
        <v>2.6963999999999997</v>
      </c>
      <c r="S8">
        <f t="shared" si="4"/>
        <v>7</v>
      </c>
      <c r="T8">
        <f t="shared" si="4"/>
        <v>66</v>
      </c>
      <c r="U8">
        <f t="shared" si="5"/>
        <v>44.458333333333329</v>
      </c>
      <c r="V8" s="3">
        <f t="shared" si="6"/>
        <v>2.0933318710243474</v>
      </c>
      <c r="W8">
        <f t="shared" si="6"/>
        <v>42.365001462308982</v>
      </c>
    </row>
    <row r="9" spans="1:23">
      <c r="A9">
        <v>8</v>
      </c>
      <c r="B9">
        <v>8</v>
      </c>
      <c r="C9">
        <v>44</v>
      </c>
      <c r="D9" s="3">
        <f>SUM(C4:C15)/12</f>
        <v>44.833333333333336</v>
      </c>
      <c r="E9" s="13">
        <f>(D9+D8)/2</f>
        <v>44</v>
      </c>
      <c r="F9" s="13">
        <f>C9-E9</f>
        <v>0</v>
      </c>
      <c r="G9" s="15">
        <f>VLOOKUP(A9,Sheet4!$A$4:$B$15,2,0)</f>
        <v>0.62121212121212122</v>
      </c>
      <c r="H9">
        <f t="shared" ref="H9:H37" si="7">C9/(E9*G9)</f>
        <v>1.6097560975609757</v>
      </c>
      <c r="I9">
        <f t="shared" ref="I9:I37" si="8">H9*G9*E9</f>
        <v>44</v>
      </c>
      <c r="J9">
        <f t="shared" si="0"/>
        <v>70.829268292682926</v>
      </c>
      <c r="K9">
        <f t="shared" si="1"/>
        <v>52.539776251738346</v>
      </c>
      <c r="M9" s="3">
        <v>0.60466529999999996</v>
      </c>
      <c r="N9">
        <f t="shared" si="2"/>
        <v>72.767529408418184</v>
      </c>
      <c r="O9">
        <f t="shared" si="3"/>
        <v>3.0815999999999999</v>
      </c>
      <c r="S9">
        <f t="shared" si="4"/>
        <v>8</v>
      </c>
      <c r="T9">
        <f t="shared" si="4"/>
        <v>44</v>
      </c>
      <c r="U9">
        <f t="shared" si="5"/>
        <v>44</v>
      </c>
      <c r="V9" s="3">
        <f t="shared" si="6"/>
        <v>0.62121212121212122</v>
      </c>
      <c r="W9">
        <f t="shared" si="6"/>
        <v>1.6097560975609757</v>
      </c>
    </row>
    <row r="10" spans="1:23">
      <c r="A10">
        <v>9</v>
      </c>
      <c r="B10">
        <v>9</v>
      </c>
      <c r="C10">
        <v>19</v>
      </c>
      <c r="D10" s="3">
        <f>SUM(C5:C16)/12</f>
        <v>45.583333333333336</v>
      </c>
      <c r="E10" s="13">
        <f>(D10+D9)/2</f>
        <v>45.208333333333336</v>
      </c>
      <c r="F10" s="13">
        <f>C10-E10</f>
        <v>-26.208333333333336</v>
      </c>
      <c r="G10" s="15">
        <f>VLOOKUP(A10,Sheet4!$A$4:$B$15,2,0)</f>
        <v>1.2210902286288865</v>
      </c>
      <c r="H10">
        <f t="shared" si="7"/>
        <v>0.34418136173914371</v>
      </c>
      <c r="I10">
        <f t="shared" si="8"/>
        <v>18.999999999999996</v>
      </c>
      <c r="J10">
        <f t="shared" si="0"/>
        <v>15.559865728623791</v>
      </c>
      <c r="K10">
        <f t="shared" si="1"/>
        <v>52.99548426832353</v>
      </c>
      <c r="M10" s="3">
        <v>1.1885649</v>
      </c>
      <c r="N10">
        <f t="shared" si="2"/>
        <v>15.985664728951695</v>
      </c>
      <c r="O10">
        <f t="shared" si="3"/>
        <v>3.4668000000000001</v>
      </c>
      <c r="S10">
        <f t="shared" si="4"/>
        <v>9</v>
      </c>
      <c r="T10">
        <f t="shared" si="4"/>
        <v>19</v>
      </c>
      <c r="U10">
        <f t="shared" si="5"/>
        <v>45.208333333333336</v>
      </c>
      <c r="V10" s="3">
        <f t="shared" si="6"/>
        <v>1.2210902286288865</v>
      </c>
      <c r="W10">
        <f t="shared" si="6"/>
        <v>0.34418136173914371</v>
      </c>
    </row>
    <row r="11" spans="1:23">
      <c r="A11">
        <v>10</v>
      </c>
      <c r="B11">
        <v>10</v>
      </c>
      <c r="C11">
        <v>33</v>
      </c>
      <c r="D11" s="3">
        <f t="shared" ref="D11:D31" si="9">SUM(C6:C17)/12</f>
        <v>45.333333333333336</v>
      </c>
      <c r="E11" s="13">
        <f t="shared" ref="E11:E31" si="10">(D11+D10)/2</f>
        <v>45.458333333333336</v>
      </c>
      <c r="F11" s="13">
        <f>C11-E11</f>
        <v>-12.458333333333336</v>
      </c>
      <c r="G11" s="15">
        <f>VLOOKUP(A11,Sheet4!$A$4:$B$15,2,0)</f>
        <v>0.40774587192360834</v>
      </c>
      <c r="H11">
        <f t="shared" si="7"/>
        <v>1.7803724207347762</v>
      </c>
      <c r="I11">
        <f t="shared" si="8"/>
        <v>33</v>
      </c>
      <c r="J11">
        <f t="shared" si="0"/>
        <v>80.932762959235035</v>
      </c>
      <c r="K11">
        <f t="shared" si="1"/>
        <v>53.451192284908714</v>
      </c>
      <c r="M11" s="3">
        <v>0.39688499999999999</v>
      </c>
      <c r="N11">
        <f t="shared" si="2"/>
        <v>83.147511243811181</v>
      </c>
      <c r="O11">
        <f t="shared" si="3"/>
        <v>3.8519999999999999</v>
      </c>
      <c r="S11">
        <f t="shared" si="4"/>
        <v>10</v>
      </c>
      <c r="T11">
        <f t="shared" si="4"/>
        <v>33</v>
      </c>
      <c r="U11">
        <f t="shared" si="5"/>
        <v>45.458333333333336</v>
      </c>
      <c r="V11" s="3">
        <f t="shared" si="6"/>
        <v>0.40774587192360834</v>
      </c>
      <c r="W11">
        <f t="shared" si="6"/>
        <v>1.7803724207347762</v>
      </c>
    </row>
    <row r="12" spans="1:23">
      <c r="A12">
        <v>11</v>
      </c>
      <c r="B12">
        <v>11</v>
      </c>
      <c r="C12">
        <v>90</v>
      </c>
      <c r="D12" s="3">
        <f t="shared" si="9"/>
        <v>44.416666666666664</v>
      </c>
      <c r="E12" s="13">
        <f t="shared" si="10"/>
        <v>44.875</v>
      </c>
      <c r="F12" s="11">
        <f t="shared" ref="F9:F31" si="11">C12/E12</f>
        <v>2.0055710306406684</v>
      </c>
      <c r="G12" s="15">
        <f>VLOOKUP(A12,Sheet4!$A$4:$B$15,2,0)</f>
        <v>1.5314198765538145</v>
      </c>
      <c r="H12">
        <f t="shared" si="7"/>
        <v>1.3096153846153846</v>
      </c>
      <c r="I12">
        <f t="shared" si="8"/>
        <v>90</v>
      </c>
      <c r="J12">
        <f t="shared" si="0"/>
        <v>58.768990384615385</v>
      </c>
      <c r="K12">
        <f t="shared" si="1"/>
        <v>53.906900301493899</v>
      </c>
      <c r="M12" s="3">
        <v>1.4906284999999999</v>
      </c>
      <c r="N12">
        <f t="shared" si="2"/>
        <v>60.377216724354867</v>
      </c>
      <c r="O12">
        <f t="shared" si="3"/>
        <v>4.2371999999999996</v>
      </c>
      <c r="S12">
        <f t="shared" si="4"/>
        <v>11</v>
      </c>
      <c r="T12">
        <f t="shared" si="4"/>
        <v>90</v>
      </c>
      <c r="U12">
        <f t="shared" si="5"/>
        <v>44.875</v>
      </c>
      <c r="V12" s="3">
        <f t="shared" si="6"/>
        <v>1.5314198765538145</v>
      </c>
      <c r="W12">
        <f t="shared" si="6"/>
        <v>1.3096153846153846</v>
      </c>
    </row>
    <row r="13" spans="1:23">
      <c r="A13">
        <v>12</v>
      </c>
      <c r="B13">
        <v>12</v>
      </c>
      <c r="C13">
        <v>34</v>
      </c>
      <c r="D13" s="3">
        <f t="shared" si="9"/>
        <v>43.75</v>
      </c>
      <c r="E13" s="13">
        <f t="shared" si="10"/>
        <v>44.083333333333329</v>
      </c>
      <c r="F13" s="11">
        <f t="shared" si="11"/>
        <v>0.77126654064272215</v>
      </c>
      <c r="G13" s="15">
        <f>VLOOKUP(A13,Sheet4!$A$4:$B$15,2,0)</f>
        <v>0.58096235737019342</v>
      </c>
      <c r="H13">
        <f t="shared" si="7"/>
        <v>1.32756714933127</v>
      </c>
      <c r="I13">
        <f t="shared" si="8"/>
        <v>34</v>
      </c>
      <c r="J13">
        <f t="shared" si="0"/>
        <v>58.523585166353477</v>
      </c>
      <c r="K13">
        <f t="shared" si="1"/>
        <v>54.362608318079083</v>
      </c>
      <c r="M13" s="3">
        <v>0.56548770000000004</v>
      </c>
      <c r="N13">
        <f t="shared" si="2"/>
        <v>60.125092022337526</v>
      </c>
      <c r="O13">
        <f t="shared" si="3"/>
        <v>4.6223999999999998</v>
      </c>
      <c r="S13">
        <f t="shared" si="4"/>
        <v>12</v>
      </c>
      <c r="T13">
        <f t="shared" si="4"/>
        <v>34</v>
      </c>
      <c r="U13">
        <f t="shared" si="5"/>
        <v>44.083333333333329</v>
      </c>
      <c r="V13" s="3">
        <f t="shared" si="6"/>
        <v>0.58096235737019342</v>
      </c>
      <c r="W13">
        <f t="shared" si="6"/>
        <v>1.32756714933127</v>
      </c>
    </row>
    <row r="14" spans="1:23">
      <c r="A14">
        <v>1</v>
      </c>
      <c r="B14">
        <v>13</v>
      </c>
      <c r="C14">
        <v>19</v>
      </c>
      <c r="D14" s="3">
        <f t="shared" si="9"/>
        <v>48.833333333333336</v>
      </c>
      <c r="E14" s="13">
        <f t="shared" si="10"/>
        <v>46.291666666666671</v>
      </c>
      <c r="F14" s="9">
        <f t="shared" si="11"/>
        <v>0.4104410441044104</v>
      </c>
      <c r="G14" s="12">
        <f>VLOOKUP(A14,Sheet4!$A$4:$B$15,2,0)</f>
        <v>0.35412563154125631</v>
      </c>
      <c r="H14">
        <f t="shared" si="7"/>
        <v>1.159026649152882</v>
      </c>
      <c r="I14">
        <f t="shared" si="8"/>
        <v>19.000000000000004</v>
      </c>
      <c r="J14">
        <f t="shared" si="0"/>
        <v>53.653275300368826</v>
      </c>
      <c r="K14">
        <f t="shared" si="1"/>
        <v>54.818316334664274</v>
      </c>
      <c r="M14" s="3">
        <v>0.34469300000000003</v>
      </c>
      <c r="N14">
        <f t="shared" si="2"/>
        <v>55.121513926885662</v>
      </c>
      <c r="O14">
        <f t="shared" si="3"/>
        <v>5.0076000000000001</v>
      </c>
      <c r="S14">
        <f t="shared" si="4"/>
        <v>13</v>
      </c>
      <c r="T14">
        <f t="shared" si="4"/>
        <v>19</v>
      </c>
      <c r="U14">
        <f t="shared" si="5"/>
        <v>46.291666666666671</v>
      </c>
      <c r="V14" s="3">
        <f t="shared" si="6"/>
        <v>0.35412563154125631</v>
      </c>
      <c r="W14">
        <f t="shared" si="6"/>
        <v>1.159026649152882</v>
      </c>
    </row>
    <row r="15" spans="1:23">
      <c r="A15">
        <v>2</v>
      </c>
      <c r="B15">
        <v>14</v>
      </c>
      <c r="C15">
        <v>76</v>
      </c>
      <c r="D15" s="3">
        <f t="shared" si="9"/>
        <v>46.083333333333336</v>
      </c>
      <c r="E15" s="13">
        <f t="shared" si="10"/>
        <v>47.458333333333336</v>
      </c>
      <c r="F15" s="11">
        <f t="shared" si="11"/>
        <v>1.6014047410008778</v>
      </c>
      <c r="G15" s="13">
        <f>VLOOKUP(A15,Sheet4!$A$4:$B$15,2,0)</f>
        <v>1.1408186495702064</v>
      </c>
      <c r="H15">
        <f t="shared" si="7"/>
        <v>1.4037329610663303</v>
      </c>
      <c r="I15">
        <f t="shared" si="8"/>
        <v>76.000000000000014</v>
      </c>
      <c r="J15">
        <f t="shared" si="0"/>
        <v>66.618826777272915</v>
      </c>
      <c r="K15">
        <f t="shared" si="1"/>
        <v>55.274024351249452</v>
      </c>
      <c r="M15" s="3">
        <v>1.1104315</v>
      </c>
      <c r="N15">
        <f t="shared" si="2"/>
        <v>68.441862465176825</v>
      </c>
      <c r="O15">
        <f t="shared" si="3"/>
        <v>5.3927999999999994</v>
      </c>
      <c r="S15">
        <f t="shared" si="4"/>
        <v>14</v>
      </c>
      <c r="T15">
        <f t="shared" si="4"/>
        <v>76</v>
      </c>
      <c r="U15">
        <f t="shared" si="5"/>
        <v>47.458333333333336</v>
      </c>
      <c r="V15" s="3">
        <f t="shared" si="6"/>
        <v>1.1408186495702064</v>
      </c>
      <c r="W15">
        <f t="shared" si="6"/>
        <v>1.4037329610663303</v>
      </c>
    </row>
    <row r="16" spans="1:23">
      <c r="A16">
        <v>3</v>
      </c>
      <c r="B16">
        <v>15</v>
      </c>
      <c r="C16">
        <v>49</v>
      </c>
      <c r="D16" s="3">
        <f t="shared" si="9"/>
        <v>52.833333333333336</v>
      </c>
      <c r="E16" s="13">
        <f t="shared" si="10"/>
        <v>49.458333333333336</v>
      </c>
      <c r="F16" s="11">
        <f t="shared" si="11"/>
        <v>0.99073294018534119</v>
      </c>
      <c r="G16" s="13">
        <f>VLOOKUP(A16,Sheet4!$A$4:$B$15,2,0)</f>
        <v>2.0668967192029908</v>
      </c>
      <c r="H16">
        <f t="shared" si="7"/>
        <v>0.4793335491709399</v>
      </c>
      <c r="I16">
        <f t="shared" si="8"/>
        <v>49</v>
      </c>
      <c r="J16">
        <f t="shared" si="0"/>
        <v>23.707038452746069</v>
      </c>
      <c r="K16">
        <f t="shared" si="1"/>
        <v>55.729732367834643</v>
      </c>
      <c r="M16" s="3">
        <v>2.0118421999999998</v>
      </c>
      <c r="N16">
        <f t="shared" si="2"/>
        <v>24.355786949891002</v>
      </c>
      <c r="O16">
        <f t="shared" si="3"/>
        <v>5.7779999999999996</v>
      </c>
      <c r="S16">
        <f t="shared" si="4"/>
        <v>15</v>
      </c>
      <c r="T16">
        <f t="shared" si="4"/>
        <v>49</v>
      </c>
      <c r="U16">
        <f t="shared" si="5"/>
        <v>49.458333333333336</v>
      </c>
      <c r="V16" s="3">
        <f t="shared" si="6"/>
        <v>2.0668967192029908</v>
      </c>
      <c r="W16">
        <f t="shared" si="6"/>
        <v>0.4793335491709399</v>
      </c>
    </row>
    <row r="17" spans="1:23">
      <c r="A17">
        <v>4</v>
      </c>
      <c r="B17">
        <v>16</v>
      </c>
      <c r="C17">
        <v>65</v>
      </c>
      <c r="D17" s="3">
        <f t="shared" si="9"/>
        <v>50.5</v>
      </c>
      <c r="E17" s="13">
        <f t="shared" si="10"/>
        <v>51.666666666666671</v>
      </c>
      <c r="F17" s="11">
        <f t="shared" si="11"/>
        <v>1.2580645161290323</v>
      </c>
      <c r="G17" s="13">
        <f>VLOOKUP(A17,Sheet4!$A$4:$B$15,2,0)</f>
        <v>1.3314300013649394</v>
      </c>
      <c r="H17">
        <f t="shared" si="7"/>
        <v>0.94489722692090816</v>
      </c>
      <c r="I17">
        <f t="shared" si="8"/>
        <v>65</v>
      </c>
      <c r="J17">
        <f t="shared" si="0"/>
        <v>48.81969005758026</v>
      </c>
      <c r="K17">
        <f t="shared" si="1"/>
        <v>56.185440384419827</v>
      </c>
      <c r="M17" s="3">
        <v>1.2959655999999999</v>
      </c>
      <c r="N17">
        <f t="shared" si="2"/>
        <v>50.155652279659279</v>
      </c>
      <c r="O17">
        <f t="shared" si="3"/>
        <v>6.1631999999999998</v>
      </c>
      <c r="S17">
        <f t="shared" si="4"/>
        <v>16</v>
      </c>
      <c r="T17">
        <f t="shared" si="4"/>
        <v>65</v>
      </c>
      <c r="U17">
        <f t="shared" si="5"/>
        <v>51.666666666666671</v>
      </c>
      <c r="V17" s="3">
        <f t="shared" si="6"/>
        <v>1.3314300013649394</v>
      </c>
      <c r="W17">
        <f t="shared" si="6"/>
        <v>0.94489722692090816</v>
      </c>
    </row>
    <row r="18" spans="1:23">
      <c r="A18">
        <v>5</v>
      </c>
      <c r="B18">
        <v>17</v>
      </c>
      <c r="C18">
        <v>17</v>
      </c>
      <c r="D18" s="3">
        <f t="shared" si="9"/>
        <v>48</v>
      </c>
      <c r="E18" s="13">
        <f t="shared" si="10"/>
        <v>49.25</v>
      </c>
      <c r="F18" s="11">
        <f t="shared" si="11"/>
        <v>0.34517766497461927</v>
      </c>
      <c r="G18" s="13">
        <f>VLOOKUP(A18,Sheet4!$A$4:$B$15,2,0)</f>
        <v>0.34332053980438282</v>
      </c>
      <c r="H18">
        <f t="shared" si="7"/>
        <v>1.0054093040028849</v>
      </c>
      <c r="I18">
        <f t="shared" si="8"/>
        <v>17</v>
      </c>
      <c r="J18">
        <f t="shared" si="0"/>
        <v>49.516408222142083</v>
      </c>
      <c r="K18">
        <f t="shared" si="1"/>
        <v>56.641148401005012</v>
      </c>
      <c r="M18" s="3">
        <v>0.33417570000000002</v>
      </c>
      <c r="N18">
        <f t="shared" si="2"/>
        <v>50.871442776958347</v>
      </c>
      <c r="O18">
        <f t="shared" si="3"/>
        <v>6.5484</v>
      </c>
      <c r="S18">
        <f t="shared" si="4"/>
        <v>17</v>
      </c>
      <c r="T18">
        <f t="shared" si="4"/>
        <v>17</v>
      </c>
      <c r="U18">
        <f t="shared" si="5"/>
        <v>49.25</v>
      </c>
      <c r="V18" s="3">
        <f t="shared" si="6"/>
        <v>0.34332053980438282</v>
      </c>
      <c r="W18">
        <f t="shared" si="6"/>
        <v>1.0054093040028849</v>
      </c>
    </row>
    <row r="19" spans="1:23">
      <c r="A19">
        <v>6</v>
      </c>
      <c r="B19">
        <v>18</v>
      </c>
      <c r="C19">
        <v>13</v>
      </c>
      <c r="D19" s="3">
        <f t="shared" si="9"/>
        <v>47.083333333333336</v>
      </c>
      <c r="E19" s="13">
        <f t="shared" si="10"/>
        <v>47.541666666666671</v>
      </c>
      <c r="F19" s="11">
        <f t="shared" si="11"/>
        <v>0.27344434706397897</v>
      </c>
      <c r="G19" s="13">
        <f>VLOOKUP(A19,Sheet4!$A$4:$B$15,2,0)</f>
        <v>0.63602869225598391</v>
      </c>
      <c r="H19">
        <f t="shared" si="7"/>
        <v>0.42992454647615985</v>
      </c>
      <c r="I19">
        <f t="shared" si="8"/>
        <v>12.999999999999998</v>
      </c>
      <c r="J19">
        <f t="shared" si="0"/>
        <v>20.439329480387435</v>
      </c>
      <c r="K19">
        <f t="shared" si="1"/>
        <v>57.096856417590196</v>
      </c>
      <c r="M19" s="3">
        <v>0.61908719999999995</v>
      </c>
      <c r="N19">
        <f t="shared" si="2"/>
        <v>20.99865737815287</v>
      </c>
      <c r="O19">
        <f t="shared" si="3"/>
        <v>6.9336000000000002</v>
      </c>
      <c r="S19">
        <f t="shared" si="4"/>
        <v>18</v>
      </c>
      <c r="T19">
        <f t="shared" si="4"/>
        <v>13</v>
      </c>
      <c r="U19">
        <f t="shared" si="5"/>
        <v>47.541666666666671</v>
      </c>
      <c r="V19" s="3">
        <f t="shared" si="6"/>
        <v>0.63602869225598391</v>
      </c>
      <c r="W19">
        <f t="shared" si="6"/>
        <v>0.42992454647615985</v>
      </c>
    </row>
    <row r="20" spans="1:23">
      <c r="A20">
        <v>7</v>
      </c>
      <c r="B20">
        <v>19</v>
      </c>
      <c r="C20">
        <v>127</v>
      </c>
      <c r="D20" s="3">
        <f t="shared" si="9"/>
        <v>46.916666666666664</v>
      </c>
      <c r="E20" s="13">
        <f t="shared" si="10"/>
        <v>47</v>
      </c>
      <c r="F20" s="11">
        <f t="shared" si="11"/>
        <v>2.7021276595744679</v>
      </c>
      <c r="G20" s="13">
        <f>VLOOKUP(A20,Sheet4!$A$4:$B$15,2,0)</f>
        <v>2.0933318710243474</v>
      </c>
      <c r="H20">
        <f t="shared" si="7"/>
        <v>1.2908262167967728</v>
      </c>
      <c r="I20">
        <f t="shared" si="8"/>
        <v>127.00000000000001</v>
      </c>
      <c r="J20">
        <f t="shared" si="0"/>
        <v>60.668832189448317</v>
      </c>
      <c r="K20">
        <f t="shared" si="1"/>
        <v>57.55256443417538</v>
      </c>
      <c r="M20" s="3">
        <v>2.0375732000000002</v>
      </c>
      <c r="N20">
        <f t="shared" si="2"/>
        <v>62.329049086432818</v>
      </c>
      <c r="O20">
        <f t="shared" si="3"/>
        <v>7.3187999999999995</v>
      </c>
      <c r="S20">
        <f t="shared" si="4"/>
        <v>19</v>
      </c>
      <c r="T20">
        <f t="shared" si="4"/>
        <v>127</v>
      </c>
      <c r="U20">
        <f t="shared" si="5"/>
        <v>47</v>
      </c>
      <c r="V20" s="3">
        <f t="shared" si="6"/>
        <v>2.0933318710243474</v>
      </c>
      <c r="W20">
        <f t="shared" si="6"/>
        <v>1.2908262167967728</v>
      </c>
    </row>
    <row r="21" spans="1:23">
      <c r="A21">
        <v>8</v>
      </c>
      <c r="B21">
        <v>20</v>
      </c>
      <c r="C21">
        <v>11</v>
      </c>
      <c r="D21" s="3">
        <f t="shared" si="9"/>
        <v>43.833333333333336</v>
      </c>
      <c r="E21" s="13">
        <f t="shared" si="10"/>
        <v>45.375</v>
      </c>
      <c r="F21" s="11">
        <f t="shared" si="11"/>
        <v>0.24242424242424243</v>
      </c>
      <c r="G21" s="13">
        <f>VLOOKUP(A21,Sheet4!$A$4:$B$15,2,0)</f>
        <v>0.62121212121212122</v>
      </c>
      <c r="H21">
        <f t="shared" si="7"/>
        <v>0.3902439024390244</v>
      </c>
      <c r="I21">
        <f t="shared" si="8"/>
        <v>11</v>
      </c>
      <c r="J21">
        <f t="shared" si="0"/>
        <v>17.707317073170731</v>
      </c>
      <c r="K21">
        <f t="shared" si="1"/>
        <v>58.008272450760565</v>
      </c>
      <c r="M21" s="3">
        <v>0.60466529999999996</v>
      </c>
      <c r="N21">
        <f t="shared" si="2"/>
        <v>18.191882352104546</v>
      </c>
      <c r="O21">
        <f t="shared" si="3"/>
        <v>7.7039999999999997</v>
      </c>
      <c r="S21">
        <f t="shared" si="4"/>
        <v>20</v>
      </c>
      <c r="T21">
        <f t="shared" si="4"/>
        <v>11</v>
      </c>
      <c r="U21">
        <f t="shared" si="5"/>
        <v>45.375</v>
      </c>
      <c r="V21" s="3">
        <f t="shared" si="6"/>
        <v>0.62121212121212122</v>
      </c>
      <c r="W21">
        <f t="shared" si="6"/>
        <v>0.3902439024390244</v>
      </c>
    </row>
    <row r="22" spans="1:23">
      <c r="A22">
        <v>9</v>
      </c>
      <c r="B22">
        <v>21</v>
      </c>
      <c r="C22">
        <v>100</v>
      </c>
      <c r="D22" s="3">
        <f t="shared" si="9"/>
        <v>55.083333333333336</v>
      </c>
      <c r="E22" s="13">
        <f t="shared" si="10"/>
        <v>49.458333333333336</v>
      </c>
      <c r="F22" s="11">
        <f t="shared" si="11"/>
        <v>2.0219039595619206</v>
      </c>
      <c r="G22" s="13">
        <f>VLOOKUP(A22,Sheet4!$A$4:$B$15,2,0)</f>
        <v>1.2210902286288865</v>
      </c>
      <c r="H22">
        <f t="shared" si="7"/>
        <v>1.6558186382608566</v>
      </c>
      <c r="I22">
        <f t="shared" si="8"/>
        <v>100.00000000000001</v>
      </c>
      <c r="J22">
        <f t="shared" si="0"/>
        <v>81.894030150651531</v>
      </c>
      <c r="K22">
        <f t="shared" si="1"/>
        <v>58.463980467345749</v>
      </c>
      <c r="M22" s="3">
        <v>1.1885649</v>
      </c>
      <c r="N22">
        <f t="shared" si="2"/>
        <v>84.135077520798404</v>
      </c>
      <c r="O22">
        <f t="shared" si="3"/>
        <v>8.0891999999999999</v>
      </c>
      <c r="S22">
        <f t="shared" si="4"/>
        <v>21</v>
      </c>
      <c r="T22">
        <f t="shared" si="4"/>
        <v>100</v>
      </c>
      <c r="U22">
        <f t="shared" si="5"/>
        <v>49.458333333333336</v>
      </c>
      <c r="V22" s="3">
        <f t="shared" si="6"/>
        <v>1.2210902286288865</v>
      </c>
      <c r="W22">
        <f t="shared" si="6"/>
        <v>1.6558186382608566</v>
      </c>
    </row>
    <row r="23" spans="1:23">
      <c r="A23">
        <v>10</v>
      </c>
      <c r="B23">
        <v>22</v>
      </c>
      <c r="C23">
        <v>5</v>
      </c>
      <c r="D23" s="3">
        <f t="shared" si="9"/>
        <v>56.583333333333336</v>
      </c>
      <c r="E23" s="13">
        <f t="shared" si="10"/>
        <v>55.833333333333336</v>
      </c>
      <c r="F23" s="11">
        <f t="shared" si="11"/>
        <v>8.9552238805970144E-2</v>
      </c>
      <c r="G23" s="13">
        <f>VLOOKUP(A23,Sheet4!$A$4:$B$15,2,0)</f>
        <v>0.40774587192360834</v>
      </c>
      <c r="H23">
        <f t="shared" si="7"/>
        <v>0.21962757926522394</v>
      </c>
      <c r="I23">
        <f t="shared" si="8"/>
        <v>5</v>
      </c>
      <c r="J23">
        <f t="shared" si="0"/>
        <v>12.262539842308339</v>
      </c>
      <c r="K23">
        <f t="shared" si="1"/>
        <v>58.919688483930933</v>
      </c>
      <c r="M23" s="3">
        <v>0.39688499999999999</v>
      </c>
      <c r="N23">
        <f t="shared" si="2"/>
        <v>12.598107764213815</v>
      </c>
      <c r="O23">
        <f t="shared" si="3"/>
        <v>8.4743999999999993</v>
      </c>
      <c r="S23">
        <f t="shared" si="4"/>
        <v>22</v>
      </c>
      <c r="T23">
        <f t="shared" si="4"/>
        <v>5</v>
      </c>
      <c r="U23">
        <f t="shared" si="5"/>
        <v>55.833333333333336</v>
      </c>
      <c r="V23" s="3">
        <f t="shared" si="6"/>
        <v>0.40774587192360834</v>
      </c>
      <c r="W23">
        <f t="shared" si="6"/>
        <v>0.21962757926522394</v>
      </c>
    </row>
    <row r="24" spans="1:23">
      <c r="A24">
        <v>11</v>
      </c>
      <c r="B24">
        <v>23</v>
      </c>
      <c r="C24">
        <v>60</v>
      </c>
      <c r="D24" s="3">
        <f t="shared" si="9"/>
        <v>56.916666666666664</v>
      </c>
      <c r="E24" s="13">
        <f t="shared" si="10"/>
        <v>56.75</v>
      </c>
      <c r="F24" s="11">
        <f t="shared" si="11"/>
        <v>1.0572687224669604</v>
      </c>
      <c r="G24" s="13">
        <f>VLOOKUP(A24,Sheet4!$A$4:$B$15,2,0)</f>
        <v>1.5314198765538145</v>
      </c>
      <c r="H24">
        <f t="shared" si="7"/>
        <v>0.69038461538461526</v>
      </c>
      <c r="I24">
        <f t="shared" si="8"/>
        <v>59.999999999999986</v>
      </c>
      <c r="J24">
        <f t="shared" si="0"/>
        <v>39.179326923076921</v>
      </c>
      <c r="K24">
        <f t="shared" si="1"/>
        <v>59.375396500516118</v>
      </c>
      <c r="M24" s="3">
        <v>1.4906284999999999</v>
      </c>
      <c r="N24">
        <f t="shared" si="2"/>
        <v>40.251477816236573</v>
      </c>
      <c r="O24">
        <f t="shared" si="3"/>
        <v>8.8596000000000004</v>
      </c>
      <c r="S24">
        <f t="shared" si="4"/>
        <v>23</v>
      </c>
      <c r="T24">
        <f t="shared" si="4"/>
        <v>60</v>
      </c>
      <c r="U24">
        <f t="shared" si="5"/>
        <v>56.75</v>
      </c>
      <c r="V24" s="3">
        <f t="shared" si="6"/>
        <v>1.5314198765538145</v>
      </c>
      <c r="W24">
        <f t="shared" si="6"/>
        <v>0.69038461538461526</v>
      </c>
    </row>
    <row r="25" spans="1:23">
      <c r="A25">
        <v>12</v>
      </c>
      <c r="B25">
        <v>24</v>
      </c>
      <c r="C25">
        <v>23</v>
      </c>
      <c r="D25" s="3">
        <f t="shared" si="9"/>
        <v>60.833333333333336</v>
      </c>
      <c r="E25" s="13">
        <f t="shared" si="10"/>
        <v>58.875</v>
      </c>
      <c r="F25" s="11">
        <f t="shared" si="11"/>
        <v>0.39065817409766457</v>
      </c>
      <c r="G25" s="13">
        <f>VLOOKUP(A25,Sheet4!$A$4:$B$15,2,0)</f>
        <v>0.58096235737019342</v>
      </c>
      <c r="H25">
        <f t="shared" si="7"/>
        <v>0.67243285066872982</v>
      </c>
      <c r="I25">
        <f t="shared" si="8"/>
        <v>22.999999999999996</v>
      </c>
      <c r="J25">
        <f t="shared" si="0"/>
        <v>39.589484083121469</v>
      </c>
      <c r="K25">
        <f t="shared" si="1"/>
        <v>59.831104517101302</v>
      </c>
      <c r="M25" s="3">
        <v>0.56548770000000004</v>
      </c>
      <c r="N25">
        <f t="shared" si="2"/>
        <v>40.67285636805186</v>
      </c>
      <c r="O25">
        <f t="shared" si="3"/>
        <v>9.2447999999999997</v>
      </c>
      <c r="S25">
        <f t="shared" si="4"/>
        <v>24</v>
      </c>
      <c r="T25">
        <f t="shared" si="4"/>
        <v>23</v>
      </c>
      <c r="U25">
        <f t="shared" si="5"/>
        <v>58.875</v>
      </c>
      <c r="V25" s="3">
        <f t="shared" si="6"/>
        <v>0.58096235737019342</v>
      </c>
      <c r="W25">
        <f t="shared" si="6"/>
        <v>0.67243285066872982</v>
      </c>
    </row>
    <row r="26" spans="1:23">
      <c r="A26">
        <v>1</v>
      </c>
      <c r="B26">
        <v>25</v>
      </c>
      <c r="C26">
        <v>17</v>
      </c>
      <c r="D26" s="3">
        <f t="shared" si="9"/>
        <v>53.333333333333336</v>
      </c>
      <c r="E26" s="13">
        <f t="shared" si="10"/>
        <v>57.083333333333336</v>
      </c>
      <c r="F26" s="11">
        <f t="shared" si="11"/>
        <v>0.29781021897810217</v>
      </c>
      <c r="G26" s="13">
        <f>VLOOKUP(A26,Sheet4!$A$4:$B$15,2,0)</f>
        <v>0.35412563154125631</v>
      </c>
      <c r="H26">
        <f t="shared" si="7"/>
        <v>0.840973350847118</v>
      </c>
      <c r="I26">
        <f t="shared" si="8"/>
        <v>17</v>
      </c>
      <c r="J26">
        <f t="shared" si="0"/>
        <v>48.005562110856317</v>
      </c>
      <c r="K26">
        <f t="shared" si="1"/>
        <v>60.286812533686486</v>
      </c>
      <c r="M26" s="3">
        <v>0.34469300000000003</v>
      </c>
      <c r="N26">
        <f t="shared" si="2"/>
        <v>49.319249303002955</v>
      </c>
      <c r="O26">
        <f t="shared" si="3"/>
        <v>9.629999999999999</v>
      </c>
      <c r="S26">
        <f t="shared" si="4"/>
        <v>25</v>
      </c>
      <c r="T26">
        <f t="shared" si="4"/>
        <v>17</v>
      </c>
      <c r="U26">
        <f t="shared" si="5"/>
        <v>57.083333333333336</v>
      </c>
      <c r="V26" s="3">
        <f t="shared" si="6"/>
        <v>0.35412563154125631</v>
      </c>
      <c r="W26">
        <f t="shared" si="6"/>
        <v>0.840973350847118</v>
      </c>
    </row>
    <row r="27" spans="1:23">
      <c r="A27">
        <v>2</v>
      </c>
      <c r="B27">
        <v>26</v>
      </c>
      <c r="C27">
        <v>39</v>
      </c>
      <c r="D27" s="3">
        <f t="shared" si="9"/>
        <v>61.333333333333336</v>
      </c>
      <c r="E27" s="13">
        <f t="shared" si="10"/>
        <v>57.333333333333336</v>
      </c>
      <c r="F27" s="11">
        <f t="shared" si="11"/>
        <v>0.68023255813953487</v>
      </c>
      <c r="G27" s="13">
        <f>VLOOKUP(A27,Sheet4!$A$4:$B$15,2,0)</f>
        <v>1.1408186495702064</v>
      </c>
      <c r="H27">
        <f t="shared" si="7"/>
        <v>0.59626703893366984</v>
      </c>
      <c r="I27">
        <f t="shared" si="8"/>
        <v>39</v>
      </c>
      <c r="J27">
        <f t="shared" si="0"/>
        <v>34.185976898863736</v>
      </c>
      <c r="K27">
        <f t="shared" si="1"/>
        <v>60.742520550271671</v>
      </c>
      <c r="M27" s="3">
        <v>1.1104315</v>
      </c>
      <c r="N27">
        <f t="shared" si="2"/>
        <v>35.121482054498635</v>
      </c>
      <c r="O27">
        <f t="shared" si="3"/>
        <v>10.0152</v>
      </c>
      <c r="S27">
        <f t="shared" si="4"/>
        <v>26</v>
      </c>
      <c r="T27">
        <f t="shared" si="4"/>
        <v>39</v>
      </c>
      <c r="U27">
        <f t="shared" si="5"/>
        <v>57.333333333333336</v>
      </c>
      <c r="V27" s="3">
        <f t="shared" si="6"/>
        <v>1.1408186495702064</v>
      </c>
      <c r="W27">
        <f t="shared" si="6"/>
        <v>0.59626703893366984</v>
      </c>
    </row>
    <row r="28" spans="1:23">
      <c r="A28">
        <v>3</v>
      </c>
      <c r="B28">
        <v>27</v>
      </c>
      <c r="C28">
        <v>184</v>
      </c>
      <c r="D28" s="3">
        <f t="shared" si="9"/>
        <v>55.75</v>
      </c>
      <c r="E28" s="13">
        <f t="shared" si="10"/>
        <v>58.541666666666671</v>
      </c>
      <c r="F28" s="11">
        <f t="shared" si="11"/>
        <v>3.1430604982206405</v>
      </c>
      <c r="G28" s="13">
        <f>VLOOKUP(A28,Sheet4!$A$4:$B$15,2,0)</f>
        <v>2.0668967192029908</v>
      </c>
      <c r="H28">
        <f t="shared" si="7"/>
        <v>1.5206664508290602</v>
      </c>
      <c r="I28">
        <f t="shared" si="8"/>
        <v>184</v>
      </c>
      <c r="J28">
        <f t="shared" si="0"/>
        <v>89.022348475617903</v>
      </c>
      <c r="K28">
        <f t="shared" si="1"/>
        <v>61.198228566856855</v>
      </c>
      <c r="M28" s="3">
        <v>2.0118421999999998</v>
      </c>
      <c r="N28">
        <f t="shared" si="2"/>
        <v>91.458465281223354</v>
      </c>
      <c r="O28">
        <f t="shared" si="3"/>
        <v>10.400399999999999</v>
      </c>
      <c r="S28">
        <f t="shared" si="4"/>
        <v>27</v>
      </c>
      <c r="T28">
        <f t="shared" si="4"/>
        <v>184</v>
      </c>
      <c r="U28">
        <f t="shared" si="5"/>
        <v>58.541666666666671</v>
      </c>
      <c r="V28" s="3">
        <f t="shared" si="6"/>
        <v>2.0668967192029908</v>
      </c>
      <c r="W28">
        <f t="shared" si="6"/>
        <v>1.5206664508290602</v>
      </c>
    </row>
    <row r="29" spans="1:23">
      <c r="A29">
        <v>4</v>
      </c>
      <c r="B29">
        <v>28</v>
      </c>
      <c r="C29">
        <v>83</v>
      </c>
      <c r="D29" s="3">
        <f t="shared" si="9"/>
        <v>62.416666666666664</v>
      </c>
      <c r="E29" s="13">
        <f t="shared" si="10"/>
        <v>59.083333333333329</v>
      </c>
      <c r="F29" s="11">
        <f t="shared" si="11"/>
        <v>1.4047954866008463</v>
      </c>
      <c r="G29" s="13">
        <f>VLOOKUP(A29,Sheet4!$A$4:$B$15,2,0)</f>
        <v>1.3314300013649394</v>
      </c>
      <c r="H29">
        <f t="shared" si="7"/>
        <v>1.0551027730790916</v>
      </c>
      <c r="I29">
        <f t="shared" si="8"/>
        <v>83</v>
      </c>
      <c r="J29">
        <f t="shared" si="0"/>
        <v>62.338988842756329</v>
      </c>
      <c r="K29">
        <f t="shared" si="1"/>
        <v>61.653936583442039</v>
      </c>
      <c r="M29" s="3">
        <v>1.2959655999999999</v>
      </c>
      <c r="N29">
        <f t="shared" si="2"/>
        <v>64.044909834026456</v>
      </c>
      <c r="O29">
        <f t="shared" si="3"/>
        <v>10.785599999999999</v>
      </c>
      <c r="S29">
        <f t="shared" si="4"/>
        <v>28</v>
      </c>
      <c r="T29">
        <f t="shared" si="4"/>
        <v>83</v>
      </c>
      <c r="U29">
        <f t="shared" si="5"/>
        <v>59.083333333333329</v>
      </c>
      <c r="V29" s="3">
        <f t="shared" si="6"/>
        <v>1.3314300013649394</v>
      </c>
      <c r="W29">
        <f t="shared" si="6"/>
        <v>1.0551027730790916</v>
      </c>
    </row>
    <row r="30" spans="1:23">
      <c r="A30">
        <v>5</v>
      </c>
      <c r="B30">
        <v>29</v>
      </c>
      <c r="C30">
        <v>21</v>
      </c>
      <c r="D30" s="3">
        <f t="shared" si="9"/>
        <v>60.583333333333336</v>
      </c>
      <c r="E30" s="13">
        <f t="shared" si="10"/>
        <v>61.5</v>
      </c>
      <c r="F30" s="11">
        <f t="shared" si="11"/>
        <v>0.34146341463414637</v>
      </c>
      <c r="G30" s="13">
        <f>VLOOKUP(A30,Sheet4!$A$4:$B$15,2,0)</f>
        <v>0.34332053980438282</v>
      </c>
      <c r="H30">
        <f t="shared" si="7"/>
        <v>0.99459069599711503</v>
      </c>
      <c r="I30">
        <f t="shared" si="8"/>
        <v>21</v>
      </c>
      <c r="J30">
        <f t="shared" si="0"/>
        <v>61.167327803822573</v>
      </c>
      <c r="K30">
        <f t="shared" si="1"/>
        <v>62.109644600027224</v>
      </c>
      <c r="M30" s="3">
        <v>0.33417570000000002</v>
      </c>
      <c r="N30">
        <f t="shared" si="2"/>
        <v>62.841194018595601</v>
      </c>
      <c r="O30">
        <f t="shared" si="3"/>
        <v>11.1708</v>
      </c>
      <c r="S30">
        <f t="shared" si="4"/>
        <v>29</v>
      </c>
      <c r="T30">
        <f t="shared" si="4"/>
        <v>21</v>
      </c>
      <c r="U30">
        <f t="shared" si="5"/>
        <v>61.5</v>
      </c>
      <c r="V30" s="3">
        <f t="shared" si="6"/>
        <v>0.34332053980438282</v>
      </c>
      <c r="W30">
        <f t="shared" si="6"/>
        <v>0.99459069599711503</v>
      </c>
    </row>
    <row r="31" spans="1:23">
      <c r="A31">
        <v>6</v>
      </c>
      <c r="B31">
        <v>30</v>
      </c>
      <c r="C31">
        <v>60</v>
      </c>
      <c r="D31" s="3">
        <f t="shared" si="9"/>
        <v>59.583333333333336</v>
      </c>
      <c r="E31" s="13">
        <f t="shared" si="10"/>
        <v>60.083333333333336</v>
      </c>
      <c r="F31" s="11">
        <f t="shared" si="11"/>
        <v>0.9986130374479889</v>
      </c>
      <c r="G31" s="13">
        <f>VLOOKUP(A31,Sheet4!$A$4:$B$15,2,0)</f>
        <v>0.63602869225598391</v>
      </c>
      <c r="H31">
        <f t="shared" si="7"/>
        <v>1.5700754535238401</v>
      </c>
      <c r="I31">
        <f t="shared" si="8"/>
        <v>60</v>
      </c>
      <c r="J31">
        <f t="shared" si="0"/>
        <v>94.335366832557398</v>
      </c>
      <c r="K31">
        <f t="shared" si="1"/>
        <v>62.565352616612408</v>
      </c>
      <c r="M31" s="3">
        <v>0.61908719999999995</v>
      </c>
      <c r="N31">
        <f t="shared" si="2"/>
        <v>96.916880206859403</v>
      </c>
      <c r="O31">
        <f t="shared" si="3"/>
        <v>11.555999999999999</v>
      </c>
      <c r="S31">
        <f t="shared" si="4"/>
        <v>30</v>
      </c>
      <c r="T31">
        <f t="shared" si="4"/>
        <v>60</v>
      </c>
      <c r="U31">
        <f t="shared" si="5"/>
        <v>60.083333333333336</v>
      </c>
      <c r="V31" s="3">
        <f t="shared" si="6"/>
        <v>0.63602869225598391</v>
      </c>
      <c r="W31">
        <f t="shared" si="6"/>
        <v>1.5700754535238401</v>
      </c>
    </row>
    <row r="32" spans="1:23">
      <c r="A32">
        <v>7</v>
      </c>
      <c r="B32">
        <v>31</v>
      </c>
      <c r="C32">
        <v>37</v>
      </c>
      <c r="D32" s="3">
        <f>SUM(C27:C37)/12</f>
        <v>58.166666666666664</v>
      </c>
      <c r="E32" s="13"/>
      <c r="F32" s="11"/>
      <c r="G32" s="13">
        <f>VLOOKUP(A32,Sheet4!$A$4:$B$15,2,0)</f>
        <v>2.0933318710243474</v>
      </c>
      <c r="H32" t="e">
        <f t="shared" si="7"/>
        <v>#DIV/0!</v>
      </c>
      <c r="I32" t="e">
        <f t="shared" si="8"/>
        <v>#DIV/0!</v>
      </c>
      <c r="J32">
        <f t="shared" si="0"/>
        <v>17.675171582752661</v>
      </c>
      <c r="K32">
        <f t="shared" si="1"/>
        <v>63.021060633197592</v>
      </c>
      <c r="M32" s="3">
        <v>2.0375732000000002</v>
      </c>
      <c r="N32">
        <f t="shared" si="2"/>
        <v>18.158856820456805</v>
      </c>
      <c r="O32">
        <f t="shared" si="3"/>
        <v>11.9412</v>
      </c>
      <c r="S32">
        <f t="shared" si="4"/>
        <v>31</v>
      </c>
      <c r="T32">
        <f t="shared" si="4"/>
        <v>37</v>
      </c>
      <c r="U32">
        <f t="shared" si="5"/>
        <v>0</v>
      </c>
      <c r="V32" s="3">
        <f t="shared" si="6"/>
        <v>2.0933318710243474</v>
      </c>
    </row>
    <row r="33" spans="1:22">
      <c r="A33">
        <v>8</v>
      </c>
      <c r="B33">
        <v>32</v>
      </c>
      <c r="C33">
        <v>107</v>
      </c>
      <c r="D33" s="3">
        <f>SUM(C28:C37)/12</f>
        <v>54.916666666666664</v>
      </c>
      <c r="E33" s="13"/>
      <c r="F33" s="11"/>
      <c r="G33" s="13">
        <f>VLOOKUP(A33,Sheet4!$A$4:$B$15,2,0)</f>
        <v>0.62121212121212122</v>
      </c>
      <c r="H33" t="e">
        <f t="shared" si="7"/>
        <v>#DIV/0!</v>
      </c>
      <c r="I33" t="e">
        <f t="shared" si="8"/>
        <v>#DIV/0!</v>
      </c>
      <c r="J33">
        <f t="shared" si="0"/>
        <v>172.2439024390244</v>
      </c>
      <c r="K33">
        <f t="shared" si="1"/>
        <v>63.476768649782777</v>
      </c>
      <c r="M33" s="3">
        <v>0.60466529999999996</v>
      </c>
      <c r="N33">
        <f t="shared" si="2"/>
        <v>176.95740106138058</v>
      </c>
      <c r="O33">
        <f t="shared" si="3"/>
        <v>12.3264</v>
      </c>
      <c r="S33">
        <f t="shared" si="4"/>
        <v>32</v>
      </c>
      <c r="T33">
        <f t="shared" si="4"/>
        <v>107</v>
      </c>
      <c r="U33">
        <f t="shared" si="5"/>
        <v>0</v>
      </c>
      <c r="V33" s="3">
        <f t="shared" si="6"/>
        <v>0.62121212121212122</v>
      </c>
    </row>
    <row r="34" spans="1:22">
      <c r="A34">
        <v>9</v>
      </c>
      <c r="B34">
        <v>33</v>
      </c>
      <c r="C34">
        <v>33</v>
      </c>
      <c r="D34" s="3">
        <f>SUM(C29:C37)/12</f>
        <v>39.583333333333336</v>
      </c>
      <c r="E34" s="13"/>
      <c r="F34" s="11"/>
      <c r="G34" s="13">
        <f>VLOOKUP(A34,Sheet4!$A$4:$B$15,2,0)</f>
        <v>1.2210902286288865</v>
      </c>
      <c r="H34" t="e">
        <f t="shared" si="7"/>
        <v>#DIV/0!</v>
      </c>
      <c r="I34" t="e">
        <f t="shared" si="8"/>
        <v>#DIV/0!</v>
      </c>
      <c r="J34">
        <f t="shared" si="0"/>
        <v>27.025029949715005</v>
      </c>
      <c r="K34">
        <f t="shared" si="1"/>
        <v>63.932476666367961</v>
      </c>
      <c r="M34" s="3">
        <v>1.1885649</v>
      </c>
      <c r="N34">
        <f t="shared" si="2"/>
        <v>27.764575581863472</v>
      </c>
      <c r="O34">
        <f t="shared" si="3"/>
        <v>12.711599999999999</v>
      </c>
      <c r="S34">
        <f t="shared" si="4"/>
        <v>33</v>
      </c>
      <c r="T34">
        <f t="shared" si="4"/>
        <v>33</v>
      </c>
      <c r="U34">
        <f t="shared" si="5"/>
        <v>0</v>
      </c>
      <c r="V34" s="3">
        <f t="shared" si="6"/>
        <v>1.2210902286288865</v>
      </c>
    </row>
    <row r="35" spans="1:22">
      <c r="A35">
        <v>10</v>
      </c>
      <c r="B35">
        <v>34</v>
      </c>
      <c r="C35">
        <v>85</v>
      </c>
      <c r="D35" s="3">
        <f>SUM(C30:C37)/12</f>
        <v>32.666666666666664</v>
      </c>
      <c r="E35" s="13"/>
      <c r="F35" s="11"/>
      <c r="G35" s="13">
        <f>VLOOKUP(A35,Sheet4!$A$4:$B$15,2,0)</f>
        <v>0.40774587192360834</v>
      </c>
      <c r="H35" t="e">
        <f t="shared" si="7"/>
        <v>#DIV/0!</v>
      </c>
      <c r="I35" t="e">
        <f t="shared" si="8"/>
        <v>#DIV/0!</v>
      </c>
      <c r="J35">
        <f t="shared" si="0"/>
        <v>208.46317731924174</v>
      </c>
      <c r="K35">
        <f t="shared" si="1"/>
        <v>64.388184682953153</v>
      </c>
      <c r="M35" s="3">
        <v>0.39688499999999999</v>
      </c>
      <c r="N35">
        <f t="shared" si="2"/>
        <v>214.16783199163487</v>
      </c>
      <c r="O35">
        <f t="shared" si="3"/>
        <v>13.0968</v>
      </c>
      <c r="S35">
        <f t="shared" si="4"/>
        <v>34</v>
      </c>
      <c r="T35">
        <f t="shared" si="4"/>
        <v>85</v>
      </c>
      <c r="U35">
        <f t="shared" si="5"/>
        <v>0</v>
      </c>
      <c r="V35" s="3">
        <f t="shared" si="6"/>
        <v>0.40774587192360834</v>
      </c>
    </row>
    <row r="36" spans="1:22">
      <c r="A36">
        <v>11</v>
      </c>
      <c r="B36">
        <v>35</v>
      </c>
      <c r="C36">
        <v>38</v>
      </c>
      <c r="D36" s="3">
        <f>SUM(C31:C37)/12</f>
        <v>30.916666666666668</v>
      </c>
      <c r="E36" s="13"/>
      <c r="F36" s="11"/>
      <c r="G36" s="13">
        <f>VLOOKUP(A36,Sheet4!$A$4:$B$15,2,0)</f>
        <v>1.5314198765538145</v>
      </c>
      <c r="H36" t="e">
        <f t="shared" si="7"/>
        <v>#DIV/0!</v>
      </c>
      <c r="I36" t="e">
        <f t="shared" si="8"/>
        <v>#DIV/0!</v>
      </c>
      <c r="J36">
        <f t="shared" si="0"/>
        <v>24.813573717948717</v>
      </c>
      <c r="K36">
        <f t="shared" si="1"/>
        <v>64.84389269953833</v>
      </c>
      <c r="M36" s="3">
        <v>1.4906284999999999</v>
      </c>
      <c r="N36">
        <f t="shared" si="2"/>
        <v>25.492602616949831</v>
      </c>
      <c r="O36">
        <f t="shared" si="3"/>
        <v>13.481999999999999</v>
      </c>
      <c r="S36">
        <f t="shared" si="4"/>
        <v>35</v>
      </c>
      <c r="T36">
        <f t="shared" si="4"/>
        <v>38</v>
      </c>
      <c r="U36">
        <f t="shared" si="5"/>
        <v>0</v>
      </c>
      <c r="V36" s="3">
        <f t="shared" si="6"/>
        <v>1.5314198765538145</v>
      </c>
    </row>
    <row r="37" spans="1:22">
      <c r="A37">
        <v>12</v>
      </c>
      <c r="B37">
        <v>36</v>
      </c>
      <c r="C37">
        <v>11</v>
      </c>
      <c r="D37" s="3">
        <f>SUM(C32:C37)/12</f>
        <v>25.916666666666668</v>
      </c>
      <c r="E37" s="13"/>
      <c r="F37" s="11"/>
      <c r="G37" s="13">
        <f>VLOOKUP(A37,Sheet4!$A$4:$B$15,2,0)</f>
        <v>0.58096235737019342</v>
      </c>
      <c r="H37" t="e">
        <f t="shared" si="7"/>
        <v>#DIV/0!</v>
      </c>
      <c r="I37" t="e">
        <f t="shared" si="8"/>
        <v>#DIV/0!</v>
      </c>
      <c r="J37">
        <f t="shared" si="0"/>
        <v>18.934101083232008</v>
      </c>
      <c r="K37">
        <f t="shared" si="1"/>
        <v>65.299600716123521</v>
      </c>
      <c r="M37" s="3">
        <v>0.56548770000000004</v>
      </c>
      <c r="N37">
        <f t="shared" si="2"/>
        <v>19.452235654285673</v>
      </c>
      <c r="O37">
        <f t="shared" si="3"/>
        <v>13.8672</v>
      </c>
      <c r="S37">
        <f t="shared" si="4"/>
        <v>36</v>
      </c>
      <c r="T37">
        <f t="shared" si="4"/>
        <v>11</v>
      </c>
      <c r="U37">
        <f t="shared" si="5"/>
        <v>0</v>
      </c>
      <c r="V37" s="3">
        <f t="shared" si="6"/>
        <v>0.58096235737019342</v>
      </c>
    </row>
    <row r="38" spans="1:22">
      <c r="E38" s="11"/>
      <c r="F38" s="11"/>
      <c r="G38" s="11"/>
    </row>
    <row r="39" spans="1:22">
      <c r="E39" s="11"/>
      <c r="F39" s="11"/>
      <c r="G39" s="11"/>
    </row>
    <row r="40" spans="1:22">
      <c r="E40" s="11"/>
      <c r="F40" s="11"/>
      <c r="G40" s="11"/>
    </row>
    <row r="41" spans="1:22">
      <c r="E41" s="11"/>
      <c r="F41" s="11"/>
      <c r="G41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1"/>
  <sheetViews>
    <sheetView tabSelected="1" topLeftCell="E1" workbookViewId="0">
      <selection activeCell="AB6" sqref="AB6"/>
    </sheetView>
  </sheetViews>
  <sheetFormatPr defaultRowHeight="15"/>
  <cols>
    <col min="2" max="2" width="12.7109375" bestFit="1" customWidth="1"/>
    <col min="4" max="4" width="13.140625" bestFit="1" customWidth="1"/>
    <col min="5" max="5" width="14.42578125" bestFit="1" customWidth="1"/>
    <col min="6" max="6" width="12" bestFit="1" customWidth="1"/>
    <col min="7" max="7" width="13.7109375" bestFit="1" customWidth="1"/>
    <col min="8" max="8" width="9.140625" customWidth="1"/>
    <col min="9" max="9" width="16.140625" bestFit="1" customWidth="1"/>
    <col min="10" max="10" width="0" hidden="1" customWidth="1"/>
    <col min="11" max="15" width="9.140625" hidden="1" customWidth="1"/>
    <col min="16" max="16" width="25.7109375" hidden="1" customWidth="1"/>
  </cols>
  <sheetData>
    <row r="1" spans="1:23">
      <c r="A1" t="s">
        <v>9</v>
      </c>
      <c r="B1" t="s">
        <v>42</v>
      </c>
      <c r="C1" t="s">
        <v>25</v>
      </c>
      <c r="D1" t="s">
        <v>1</v>
      </c>
      <c r="E1" s="9" t="s">
        <v>28</v>
      </c>
      <c r="F1" s="11" t="s">
        <v>3</v>
      </c>
      <c r="G1" s="9" t="s">
        <v>26</v>
      </c>
      <c r="H1" s="9" t="s">
        <v>4</v>
      </c>
      <c r="I1" t="s">
        <v>6</v>
      </c>
      <c r="J1" s="11" t="s">
        <v>7</v>
      </c>
      <c r="K1" t="s">
        <v>15</v>
      </c>
      <c r="L1" t="s">
        <v>13</v>
      </c>
      <c r="M1">
        <f>INTERCEPT(J2:J37,B2:B37)</f>
        <v>48.894112119056871</v>
      </c>
      <c r="N1" t="s">
        <v>14</v>
      </c>
      <c r="O1">
        <f>SLOPE(J2:J37,B2:B37)</f>
        <v>0.45570801658518462</v>
      </c>
      <c r="S1" t="s">
        <v>8</v>
      </c>
      <c r="T1" t="s">
        <v>25</v>
      </c>
      <c r="U1" s="9" t="s">
        <v>10</v>
      </c>
      <c r="V1" s="9" t="s">
        <v>26</v>
      </c>
      <c r="W1" s="9" t="s">
        <v>4</v>
      </c>
    </row>
    <row r="2" spans="1:23" ht="45">
      <c r="A2">
        <v>1</v>
      </c>
      <c r="B2">
        <v>1</v>
      </c>
      <c r="C2">
        <v>50</v>
      </c>
      <c r="E2" s="11"/>
      <c r="F2" s="11"/>
      <c r="G2" s="14">
        <f>VLOOKUP(A2,Sheet4!$A$4:$B$15,2,0)</f>
        <v>0.35412563154125631</v>
      </c>
      <c r="J2">
        <f>C2/G2</f>
        <v>141.1928297378127</v>
      </c>
      <c r="K2">
        <f>$M$1+$O$1*B2</f>
        <v>49.349820135642055</v>
      </c>
      <c r="M2" s="3">
        <v>0.34469300000000003</v>
      </c>
      <c r="N2">
        <f>C2/M2</f>
        <v>145.05661559706752</v>
      </c>
      <c r="O2">
        <f>B2*0.3852</f>
        <v>0.38519999999999999</v>
      </c>
      <c r="P2" s="10" t="s">
        <v>27</v>
      </c>
      <c r="Q2" t="s">
        <v>43</v>
      </c>
      <c r="S2">
        <f>B2</f>
        <v>1</v>
      </c>
      <c r="T2">
        <f>C2</f>
        <v>50</v>
      </c>
      <c r="U2">
        <f>E2</f>
        <v>0</v>
      </c>
      <c r="V2" s="3">
        <f>G2</f>
        <v>0.35412563154125631</v>
      </c>
      <c r="W2">
        <f>H2</f>
        <v>0</v>
      </c>
    </row>
    <row r="3" spans="1:23">
      <c r="A3">
        <v>2</v>
      </c>
      <c r="B3">
        <v>2</v>
      </c>
      <c r="C3">
        <v>56</v>
      </c>
      <c r="D3" s="2"/>
      <c r="E3" s="11"/>
      <c r="F3" s="11"/>
      <c r="G3" s="15">
        <f>VLOOKUP(A3,Sheet4!$A$4:$B$15,2,0)</f>
        <v>1.1408186495702064</v>
      </c>
      <c r="J3">
        <f t="shared" ref="J3:J37" si="0">C3/G3</f>
        <v>49.087556572727415</v>
      </c>
      <c r="K3">
        <f t="shared" ref="K3:K37" si="1">$M$1+$O$1*B3</f>
        <v>49.80552815222724</v>
      </c>
      <c r="M3" s="3">
        <v>1.1104315</v>
      </c>
      <c r="N3">
        <f t="shared" ref="N3:N37" si="2">C3/M3</f>
        <v>50.430846026972397</v>
      </c>
      <c r="O3">
        <f t="shared" ref="O3:O37" si="3">B3*0.3852</f>
        <v>0.77039999999999997</v>
      </c>
      <c r="S3">
        <f t="shared" ref="S3:S37" si="4">B3</f>
        <v>2</v>
      </c>
      <c r="T3">
        <f t="shared" ref="T3:T37" si="5">C3</f>
        <v>56</v>
      </c>
      <c r="U3">
        <f t="shared" ref="U3:U37" si="6">E3</f>
        <v>0</v>
      </c>
      <c r="V3" s="3">
        <f t="shared" ref="V3:V37" si="7">G3</f>
        <v>1.1408186495702064</v>
      </c>
      <c r="W3">
        <f t="shared" ref="W3:W31" si="8">H3</f>
        <v>0</v>
      </c>
    </row>
    <row r="4" spans="1:23">
      <c r="A4">
        <v>3</v>
      </c>
      <c r="B4">
        <v>3</v>
      </c>
      <c r="C4">
        <v>40</v>
      </c>
      <c r="D4" s="2"/>
      <c r="E4" s="11"/>
      <c r="F4" s="11"/>
      <c r="G4" s="15">
        <f>VLOOKUP(A4,Sheet4!$A$4:$B$15,2,0)</f>
        <v>2.0668967192029908</v>
      </c>
      <c r="J4">
        <f t="shared" si="0"/>
        <v>19.352684451221283</v>
      </c>
      <c r="K4">
        <f t="shared" si="1"/>
        <v>50.261236168812424</v>
      </c>
      <c r="M4" s="3">
        <v>2.0118421999999998</v>
      </c>
      <c r="N4">
        <f t="shared" si="2"/>
        <v>19.882275061135513</v>
      </c>
      <c r="O4">
        <f t="shared" si="3"/>
        <v>1.1556</v>
      </c>
      <c r="S4">
        <f t="shared" si="4"/>
        <v>3</v>
      </c>
      <c r="T4">
        <f t="shared" si="5"/>
        <v>40</v>
      </c>
      <c r="U4">
        <f t="shared" si="6"/>
        <v>0</v>
      </c>
      <c r="V4" s="3">
        <f t="shared" si="7"/>
        <v>2.0668967192029908</v>
      </c>
      <c r="W4">
        <f t="shared" si="8"/>
        <v>0</v>
      </c>
    </row>
    <row r="5" spans="1:23">
      <c r="A5">
        <v>4</v>
      </c>
      <c r="B5">
        <v>4</v>
      </c>
      <c r="C5">
        <v>68</v>
      </c>
      <c r="D5" s="2"/>
      <c r="E5" s="11"/>
      <c r="F5" s="11"/>
      <c r="G5" s="15">
        <f>VLOOKUP(A5,Sheet4!$A$4:$B$15,2,0)</f>
        <v>1.3314300013649394</v>
      </c>
      <c r="I5" t="s">
        <v>44</v>
      </c>
      <c r="J5">
        <f t="shared" si="0"/>
        <v>51.072906521776268</v>
      </c>
      <c r="K5">
        <f t="shared" si="1"/>
        <v>50.716944185397608</v>
      </c>
      <c r="M5" s="3">
        <v>1.2959655999999999</v>
      </c>
      <c r="N5">
        <f t="shared" si="2"/>
        <v>52.470528538720473</v>
      </c>
      <c r="O5">
        <f t="shared" si="3"/>
        <v>1.5407999999999999</v>
      </c>
      <c r="Q5" t="s">
        <v>45</v>
      </c>
      <c r="S5">
        <f t="shared" si="4"/>
        <v>4</v>
      </c>
      <c r="T5">
        <f t="shared" si="5"/>
        <v>68</v>
      </c>
      <c r="U5">
        <f t="shared" si="6"/>
        <v>0</v>
      </c>
      <c r="V5" s="3">
        <f t="shared" si="7"/>
        <v>1.3314300013649394</v>
      </c>
      <c r="W5">
        <f t="shared" si="8"/>
        <v>0</v>
      </c>
    </row>
    <row r="6" spans="1:23">
      <c r="A6">
        <v>5</v>
      </c>
      <c r="B6">
        <v>5</v>
      </c>
      <c r="C6">
        <v>28</v>
      </c>
      <c r="D6" s="2"/>
      <c r="E6" s="11"/>
      <c r="F6" s="11"/>
      <c r="G6" s="15">
        <f>VLOOKUP(A6,Sheet4!$A$4:$B$15,2,0)</f>
        <v>0.34332053980438282</v>
      </c>
      <c r="I6" t="s">
        <v>47</v>
      </c>
      <c r="J6">
        <f t="shared" si="0"/>
        <v>81.556437071763426</v>
      </c>
      <c r="K6">
        <f t="shared" si="1"/>
        <v>51.172652201982793</v>
      </c>
      <c r="M6" s="3">
        <v>0.33417570000000002</v>
      </c>
      <c r="N6">
        <f t="shared" si="2"/>
        <v>83.788258691460811</v>
      </c>
      <c r="O6">
        <f t="shared" si="3"/>
        <v>1.9259999999999999</v>
      </c>
      <c r="Q6" t="s">
        <v>46</v>
      </c>
      <c r="R6" t="s">
        <v>48</v>
      </c>
      <c r="S6">
        <f t="shared" si="4"/>
        <v>5</v>
      </c>
      <c r="T6">
        <f t="shared" si="5"/>
        <v>28</v>
      </c>
      <c r="U6">
        <f t="shared" si="6"/>
        <v>0</v>
      </c>
      <c r="V6" s="3">
        <f t="shared" si="7"/>
        <v>0.34332053980438282</v>
      </c>
      <c r="W6">
        <f t="shared" si="8"/>
        <v>0</v>
      </c>
    </row>
    <row r="7" spans="1:23">
      <c r="A7">
        <v>6</v>
      </c>
      <c r="B7">
        <v>6</v>
      </c>
      <c r="C7">
        <v>21</v>
      </c>
      <c r="D7" s="3">
        <f>SUM(C2:C13)/12</f>
        <v>45.75</v>
      </c>
      <c r="E7" s="11"/>
      <c r="F7" s="11"/>
      <c r="G7" s="15">
        <f>VLOOKUP(A7,Sheet4!$A$4:$B$15,2,0)</f>
        <v>0.63602869225598391</v>
      </c>
      <c r="J7">
        <f t="shared" si="0"/>
        <v>33.017378391395091</v>
      </c>
      <c r="K7">
        <f t="shared" si="1"/>
        <v>51.628360218567977</v>
      </c>
      <c r="M7" s="3">
        <v>0.61908719999999995</v>
      </c>
      <c r="N7">
        <f t="shared" si="2"/>
        <v>33.920908072400792</v>
      </c>
      <c r="O7">
        <f t="shared" si="3"/>
        <v>2.3111999999999999</v>
      </c>
      <c r="S7">
        <f t="shared" si="4"/>
        <v>6</v>
      </c>
      <c r="T7">
        <f t="shared" si="5"/>
        <v>21</v>
      </c>
      <c r="U7">
        <f t="shared" si="6"/>
        <v>0</v>
      </c>
      <c r="V7" s="3">
        <f t="shared" si="7"/>
        <v>0.63602869225598391</v>
      </c>
      <c r="W7">
        <f t="shared" si="8"/>
        <v>0</v>
      </c>
    </row>
    <row r="8" spans="1:23">
      <c r="A8">
        <v>7</v>
      </c>
      <c r="B8">
        <v>7</v>
      </c>
      <c r="C8">
        <v>66</v>
      </c>
      <c r="D8" s="3">
        <f>SUM(C3:C14)/12</f>
        <v>43.166666666666664</v>
      </c>
      <c r="E8" s="13">
        <f>(D8+D7)/2</f>
        <v>44.458333333333329</v>
      </c>
      <c r="F8" s="11">
        <f>C8/E8</f>
        <v>1.4845360824742269</v>
      </c>
      <c r="G8" s="15">
        <f>VLOOKUP(A8,Sheet4!$A$4:$B$15,2,0)</f>
        <v>2.0933318710243474</v>
      </c>
      <c r="H8">
        <f>C8/(E8*G8)</f>
        <v>0.70917378320322744</v>
      </c>
      <c r="I8">
        <f>H8*G8*E8</f>
        <v>66</v>
      </c>
      <c r="J8">
        <f t="shared" si="0"/>
        <v>31.528684444910148</v>
      </c>
      <c r="K8">
        <f t="shared" si="1"/>
        <v>52.084068235153161</v>
      </c>
      <c r="M8" s="3">
        <v>2.0375732000000002</v>
      </c>
      <c r="N8">
        <f t="shared" si="2"/>
        <v>32.391474328382408</v>
      </c>
      <c r="O8">
        <f t="shared" si="3"/>
        <v>2.6963999999999997</v>
      </c>
      <c r="S8">
        <f t="shared" si="4"/>
        <v>7</v>
      </c>
      <c r="T8">
        <f t="shared" si="5"/>
        <v>66</v>
      </c>
      <c r="U8">
        <f t="shared" si="6"/>
        <v>44.458333333333329</v>
      </c>
      <c r="V8" s="3">
        <f t="shared" si="7"/>
        <v>2.0933318710243474</v>
      </c>
      <c r="W8">
        <f t="shared" si="8"/>
        <v>0.70917378320322744</v>
      </c>
    </row>
    <row r="9" spans="1:23">
      <c r="A9">
        <v>8</v>
      </c>
      <c r="B9">
        <v>8</v>
      </c>
      <c r="C9">
        <v>44</v>
      </c>
      <c r="D9" s="3">
        <f>SUM(C4:C15)/12</f>
        <v>44.833333333333336</v>
      </c>
      <c r="E9" s="13">
        <f>(D9+D8)/2</f>
        <v>44</v>
      </c>
      <c r="F9" s="11">
        <f t="shared" ref="F9:F31" si="9">C9/E9</f>
        <v>1</v>
      </c>
      <c r="G9" s="15">
        <f>VLOOKUP(A9,Sheet4!$A$4:$B$15,2,0)</f>
        <v>0.62121212121212122</v>
      </c>
      <c r="H9">
        <f t="shared" ref="H9:H37" si="10">C9/(E9*G9)</f>
        <v>1.6097560975609757</v>
      </c>
      <c r="I9">
        <f t="shared" ref="I9:I37" si="11">H9*G9*E9</f>
        <v>44</v>
      </c>
      <c r="J9">
        <f t="shared" si="0"/>
        <v>70.829268292682926</v>
      </c>
      <c r="K9">
        <f t="shared" si="1"/>
        <v>52.539776251738346</v>
      </c>
      <c r="M9" s="3">
        <v>0.60466529999999996</v>
      </c>
      <c r="N9">
        <f t="shared" si="2"/>
        <v>72.767529408418184</v>
      </c>
      <c r="O9">
        <f t="shared" si="3"/>
        <v>3.0815999999999999</v>
      </c>
      <c r="S9">
        <f t="shared" si="4"/>
        <v>8</v>
      </c>
      <c r="T9">
        <f t="shared" si="5"/>
        <v>44</v>
      </c>
      <c r="U9">
        <f t="shared" si="6"/>
        <v>44</v>
      </c>
      <c r="V9" s="3">
        <f t="shared" si="7"/>
        <v>0.62121212121212122</v>
      </c>
      <c r="W9">
        <f t="shared" si="8"/>
        <v>1.6097560975609757</v>
      </c>
    </row>
    <row r="10" spans="1:23">
      <c r="A10">
        <v>9</v>
      </c>
      <c r="B10">
        <v>9</v>
      </c>
      <c r="C10">
        <v>19</v>
      </c>
      <c r="D10" s="3">
        <f>SUM(C5:C16)/12</f>
        <v>45.583333333333336</v>
      </c>
      <c r="E10" s="13">
        <f>(D10+D9)/2</f>
        <v>45.208333333333336</v>
      </c>
      <c r="F10" s="11">
        <f t="shared" si="9"/>
        <v>0.42027649769585251</v>
      </c>
      <c r="G10" s="15">
        <f>VLOOKUP(A10,Sheet4!$A$4:$B$15,2,0)</f>
        <v>1.2210902286288865</v>
      </c>
      <c r="H10">
        <f t="shared" si="10"/>
        <v>0.34418136173914371</v>
      </c>
      <c r="I10">
        <f t="shared" si="11"/>
        <v>18.999999999999996</v>
      </c>
      <c r="J10">
        <f t="shared" si="0"/>
        <v>15.559865728623791</v>
      </c>
      <c r="K10">
        <f t="shared" si="1"/>
        <v>52.99548426832353</v>
      </c>
      <c r="M10" s="3">
        <v>1.1885649</v>
      </c>
      <c r="N10">
        <f t="shared" si="2"/>
        <v>15.985664728951695</v>
      </c>
      <c r="O10">
        <f t="shared" si="3"/>
        <v>3.4668000000000001</v>
      </c>
      <c r="S10">
        <f t="shared" si="4"/>
        <v>9</v>
      </c>
      <c r="T10">
        <f t="shared" si="5"/>
        <v>19</v>
      </c>
      <c r="U10">
        <f t="shared" si="6"/>
        <v>45.208333333333336</v>
      </c>
      <c r="V10" s="3">
        <f t="shared" si="7"/>
        <v>1.2210902286288865</v>
      </c>
      <c r="W10">
        <f t="shared" si="8"/>
        <v>0.34418136173914371</v>
      </c>
    </row>
    <row r="11" spans="1:23">
      <c r="A11">
        <v>10</v>
      </c>
      <c r="B11">
        <v>10</v>
      </c>
      <c r="C11">
        <v>33</v>
      </c>
      <c r="D11" s="3">
        <f t="shared" ref="D8:D31" si="12">SUM(C6:C17)/12</f>
        <v>45.333333333333336</v>
      </c>
      <c r="E11" s="13">
        <f t="shared" ref="E11:E31" si="13">(D11+D10)/2</f>
        <v>45.458333333333336</v>
      </c>
      <c r="F11" s="11">
        <f t="shared" si="9"/>
        <v>0.72593950504124649</v>
      </c>
      <c r="G11" s="15">
        <f>VLOOKUP(A11,Sheet4!$A$4:$B$15,2,0)</f>
        <v>0.40774587192360834</v>
      </c>
      <c r="H11">
        <f t="shared" si="10"/>
        <v>1.7803724207347762</v>
      </c>
      <c r="I11">
        <f t="shared" si="11"/>
        <v>33</v>
      </c>
      <c r="J11">
        <f t="shared" si="0"/>
        <v>80.932762959235035</v>
      </c>
      <c r="K11">
        <f t="shared" si="1"/>
        <v>53.451192284908714</v>
      </c>
      <c r="M11" s="3">
        <v>0.39688499999999999</v>
      </c>
      <c r="N11">
        <f t="shared" si="2"/>
        <v>83.147511243811181</v>
      </c>
      <c r="O11">
        <f t="shared" si="3"/>
        <v>3.8519999999999999</v>
      </c>
      <c r="S11">
        <f t="shared" si="4"/>
        <v>10</v>
      </c>
      <c r="T11">
        <f t="shared" si="5"/>
        <v>33</v>
      </c>
      <c r="U11">
        <f t="shared" si="6"/>
        <v>45.458333333333336</v>
      </c>
      <c r="V11" s="3">
        <f t="shared" si="7"/>
        <v>0.40774587192360834</v>
      </c>
      <c r="W11">
        <f t="shared" si="8"/>
        <v>1.7803724207347762</v>
      </c>
    </row>
    <row r="12" spans="1:23">
      <c r="A12">
        <v>11</v>
      </c>
      <c r="B12">
        <v>11</v>
      </c>
      <c r="C12">
        <v>90</v>
      </c>
      <c r="D12" s="3">
        <f t="shared" si="12"/>
        <v>44.416666666666664</v>
      </c>
      <c r="E12" s="13">
        <f t="shared" si="13"/>
        <v>44.875</v>
      </c>
      <c r="F12" s="11">
        <f t="shared" si="9"/>
        <v>2.0055710306406684</v>
      </c>
      <c r="G12" s="15">
        <f>VLOOKUP(A12,Sheet4!$A$4:$B$15,2,0)</f>
        <v>1.5314198765538145</v>
      </c>
      <c r="H12">
        <f t="shared" si="10"/>
        <v>1.3096153846153846</v>
      </c>
      <c r="I12">
        <f t="shared" si="11"/>
        <v>90</v>
      </c>
      <c r="J12">
        <f t="shared" si="0"/>
        <v>58.768990384615385</v>
      </c>
      <c r="K12">
        <f t="shared" si="1"/>
        <v>53.906900301493899</v>
      </c>
      <c r="M12" s="3">
        <v>1.4906284999999999</v>
      </c>
      <c r="N12">
        <f t="shared" si="2"/>
        <v>60.377216724354867</v>
      </c>
      <c r="O12">
        <f t="shared" si="3"/>
        <v>4.2371999999999996</v>
      </c>
      <c r="S12">
        <f t="shared" si="4"/>
        <v>11</v>
      </c>
      <c r="T12">
        <f t="shared" si="5"/>
        <v>90</v>
      </c>
      <c r="U12">
        <f t="shared" si="6"/>
        <v>44.875</v>
      </c>
      <c r="V12" s="3">
        <f t="shared" si="7"/>
        <v>1.5314198765538145</v>
      </c>
      <c r="W12">
        <f t="shared" si="8"/>
        <v>1.3096153846153846</v>
      </c>
    </row>
    <row r="13" spans="1:23">
      <c r="A13">
        <v>12</v>
      </c>
      <c r="B13">
        <v>12</v>
      </c>
      <c r="C13">
        <v>34</v>
      </c>
      <c r="D13" s="3">
        <f t="shared" si="12"/>
        <v>43.75</v>
      </c>
      <c r="E13" s="13">
        <f t="shared" si="13"/>
        <v>44.083333333333329</v>
      </c>
      <c r="F13" s="11">
        <f t="shared" si="9"/>
        <v>0.77126654064272215</v>
      </c>
      <c r="G13" s="15">
        <f>VLOOKUP(A13,Sheet4!$A$4:$B$15,2,0)</f>
        <v>0.58096235737019342</v>
      </c>
      <c r="H13">
        <f t="shared" si="10"/>
        <v>1.32756714933127</v>
      </c>
      <c r="I13">
        <f t="shared" si="11"/>
        <v>34</v>
      </c>
      <c r="J13">
        <f t="shared" si="0"/>
        <v>58.523585166353477</v>
      </c>
      <c r="K13">
        <f t="shared" si="1"/>
        <v>54.362608318079083</v>
      </c>
      <c r="M13" s="3">
        <v>0.56548770000000004</v>
      </c>
      <c r="N13">
        <f t="shared" si="2"/>
        <v>60.125092022337526</v>
      </c>
      <c r="O13">
        <f t="shared" si="3"/>
        <v>4.6223999999999998</v>
      </c>
      <c r="S13">
        <f t="shared" si="4"/>
        <v>12</v>
      </c>
      <c r="T13">
        <f t="shared" si="5"/>
        <v>34</v>
      </c>
      <c r="U13">
        <f t="shared" si="6"/>
        <v>44.083333333333329</v>
      </c>
      <c r="V13" s="3">
        <f t="shared" si="7"/>
        <v>0.58096235737019342</v>
      </c>
      <c r="W13">
        <f t="shared" si="8"/>
        <v>1.32756714933127</v>
      </c>
    </row>
    <row r="14" spans="1:23">
      <c r="A14">
        <v>1</v>
      </c>
      <c r="B14">
        <v>13</v>
      </c>
      <c r="C14">
        <v>19</v>
      </c>
      <c r="D14" s="3">
        <f t="shared" si="12"/>
        <v>48.833333333333336</v>
      </c>
      <c r="E14" s="13">
        <f t="shared" si="13"/>
        <v>46.291666666666671</v>
      </c>
      <c r="F14" s="9">
        <f t="shared" si="9"/>
        <v>0.4104410441044104</v>
      </c>
      <c r="G14" s="12">
        <f>VLOOKUP(A14,Sheet4!$A$4:$B$15,2,0)</f>
        <v>0.35412563154125631</v>
      </c>
      <c r="H14">
        <f t="shared" si="10"/>
        <v>1.159026649152882</v>
      </c>
      <c r="I14">
        <f t="shared" si="11"/>
        <v>19.000000000000004</v>
      </c>
      <c r="J14">
        <f t="shared" si="0"/>
        <v>53.653275300368826</v>
      </c>
      <c r="K14">
        <f t="shared" si="1"/>
        <v>54.818316334664274</v>
      </c>
      <c r="M14" s="3">
        <v>0.34469300000000003</v>
      </c>
      <c r="N14">
        <f t="shared" si="2"/>
        <v>55.121513926885662</v>
      </c>
      <c r="O14">
        <f t="shared" si="3"/>
        <v>5.0076000000000001</v>
      </c>
      <c r="S14">
        <f t="shared" si="4"/>
        <v>13</v>
      </c>
      <c r="T14">
        <f t="shared" si="5"/>
        <v>19</v>
      </c>
      <c r="U14">
        <f t="shared" si="6"/>
        <v>46.291666666666671</v>
      </c>
      <c r="V14" s="3">
        <f t="shared" si="7"/>
        <v>0.35412563154125631</v>
      </c>
      <c r="W14">
        <f t="shared" si="8"/>
        <v>1.159026649152882</v>
      </c>
    </row>
    <row r="15" spans="1:23">
      <c r="A15">
        <v>2</v>
      </c>
      <c r="B15">
        <v>14</v>
      </c>
      <c r="C15">
        <v>76</v>
      </c>
      <c r="D15" s="3">
        <f t="shared" si="12"/>
        <v>46.083333333333336</v>
      </c>
      <c r="E15" s="13">
        <f t="shared" si="13"/>
        <v>47.458333333333336</v>
      </c>
      <c r="F15" s="11">
        <f t="shared" si="9"/>
        <v>1.6014047410008778</v>
      </c>
      <c r="G15" s="13">
        <f>VLOOKUP(A15,Sheet4!$A$4:$B$15,2,0)</f>
        <v>1.1408186495702064</v>
      </c>
      <c r="H15">
        <f t="shared" si="10"/>
        <v>1.4037329610663303</v>
      </c>
      <c r="I15">
        <f t="shared" si="11"/>
        <v>76.000000000000014</v>
      </c>
      <c r="J15">
        <f t="shared" si="0"/>
        <v>66.618826777272915</v>
      </c>
      <c r="K15">
        <f t="shared" si="1"/>
        <v>55.274024351249452</v>
      </c>
      <c r="M15" s="3">
        <v>1.1104315</v>
      </c>
      <c r="N15">
        <f t="shared" si="2"/>
        <v>68.441862465176825</v>
      </c>
      <c r="O15">
        <f t="shared" si="3"/>
        <v>5.3927999999999994</v>
      </c>
      <c r="S15">
        <f t="shared" si="4"/>
        <v>14</v>
      </c>
      <c r="T15">
        <f t="shared" si="5"/>
        <v>76</v>
      </c>
      <c r="U15">
        <f t="shared" si="6"/>
        <v>47.458333333333336</v>
      </c>
      <c r="V15" s="3">
        <f t="shared" si="7"/>
        <v>1.1408186495702064</v>
      </c>
      <c r="W15">
        <f t="shared" si="8"/>
        <v>1.4037329610663303</v>
      </c>
    </row>
    <row r="16" spans="1:23">
      <c r="A16">
        <v>3</v>
      </c>
      <c r="B16">
        <v>15</v>
      </c>
      <c r="C16">
        <v>49</v>
      </c>
      <c r="D16" s="3">
        <f t="shared" si="12"/>
        <v>52.833333333333336</v>
      </c>
      <c r="E16" s="13">
        <f t="shared" si="13"/>
        <v>49.458333333333336</v>
      </c>
      <c r="F16" s="11">
        <f t="shared" si="9"/>
        <v>0.99073294018534119</v>
      </c>
      <c r="G16" s="13">
        <f>VLOOKUP(A16,Sheet4!$A$4:$B$15,2,0)</f>
        <v>2.0668967192029908</v>
      </c>
      <c r="H16">
        <f t="shared" si="10"/>
        <v>0.4793335491709399</v>
      </c>
      <c r="I16">
        <f t="shared" si="11"/>
        <v>49</v>
      </c>
      <c r="J16">
        <f t="shared" si="0"/>
        <v>23.707038452746069</v>
      </c>
      <c r="K16">
        <f t="shared" si="1"/>
        <v>55.729732367834643</v>
      </c>
      <c r="M16" s="3">
        <v>2.0118421999999998</v>
      </c>
      <c r="N16">
        <f t="shared" si="2"/>
        <v>24.355786949891002</v>
      </c>
      <c r="O16">
        <f t="shared" si="3"/>
        <v>5.7779999999999996</v>
      </c>
      <c r="S16">
        <f t="shared" si="4"/>
        <v>15</v>
      </c>
      <c r="T16">
        <f t="shared" si="5"/>
        <v>49</v>
      </c>
      <c r="U16">
        <f t="shared" si="6"/>
        <v>49.458333333333336</v>
      </c>
      <c r="V16" s="3">
        <f t="shared" si="7"/>
        <v>2.0668967192029908</v>
      </c>
      <c r="W16">
        <f t="shared" si="8"/>
        <v>0.4793335491709399</v>
      </c>
    </row>
    <row r="17" spans="1:23">
      <c r="A17">
        <v>4</v>
      </c>
      <c r="B17">
        <v>16</v>
      </c>
      <c r="C17">
        <v>65</v>
      </c>
      <c r="D17" s="3">
        <f t="shared" si="12"/>
        <v>50.5</v>
      </c>
      <c r="E17" s="13">
        <f t="shared" si="13"/>
        <v>51.666666666666671</v>
      </c>
      <c r="F17" s="11">
        <f t="shared" si="9"/>
        <v>1.2580645161290323</v>
      </c>
      <c r="G17" s="13">
        <f>VLOOKUP(A17,Sheet4!$A$4:$B$15,2,0)</f>
        <v>1.3314300013649394</v>
      </c>
      <c r="H17">
        <f t="shared" si="10"/>
        <v>0.94489722692090816</v>
      </c>
      <c r="I17">
        <f t="shared" si="11"/>
        <v>65</v>
      </c>
      <c r="J17">
        <f t="shared" si="0"/>
        <v>48.81969005758026</v>
      </c>
      <c r="K17">
        <f t="shared" si="1"/>
        <v>56.185440384419827</v>
      </c>
      <c r="M17" s="3">
        <v>1.2959655999999999</v>
      </c>
      <c r="N17">
        <f t="shared" si="2"/>
        <v>50.155652279659279</v>
      </c>
      <c r="O17">
        <f t="shared" si="3"/>
        <v>6.1631999999999998</v>
      </c>
      <c r="S17">
        <f t="shared" si="4"/>
        <v>16</v>
      </c>
      <c r="T17">
        <f t="shared" si="5"/>
        <v>65</v>
      </c>
      <c r="U17">
        <f t="shared" si="6"/>
        <v>51.666666666666671</v>
      </c>
      <c r="V17" s="3">
        <f t="shared" si="7"/>
        <v>1.3314300013649394</v>
      </c>
      <c r="W17">
        <f t="shared" si="8"/>
        <v>0.94489722692090816</v>
      </c>
    </row>
    <row r="18" spans="1:23">
      <c r="A18">
        <v>5</v>
      </c>
      <c r="B18">
        <v>17</v>
      </c>
      <c r="C18">
        <v>17</v>
      </c>
      <c r="D18" s="3">
        <f t="shared" si="12"/>
        <v>48</v>
      </c>
      <c r="E18" s="13">
        <f t="shared" si="13"/>
        <v>49.25</v>
      </c>
      <c r="F18" s="11">
        <f t="shared" si="9"/>
        <v>0.34517766497461927</v>
      </c>
      <c r="G18" s="13">
        <f>VLOOKUP(A18,Sheet4!$A$4:$B$15,2,0)</f>
        <v>0.34332053980438282</v>
      </c>
      <c r="H18">
        <f t="shared" si="10"/>
        <v>1.0054093040028849</v>
      </c>
      <c r="I18">
        <f t="shared" si="11"/>
        <v>17</v>
      </c>
      <c r="J18">
        <f t="shared" si="0"/>
        <v>49.516408222142083</v>
      </c>
      <c r="K18">
        <f t="shared" si="1"/>
        <v>56.641148401005012</v>
      </c>
      <c r="M18" s="3">
        <v>0.33417570000000002</v>
      </c>
      <c r="N18">
        <f t="shared" si="2"/>
        <v>50.871442776958347</v>
      </c>
      <c r="O18">
        <f t="shared" si="3"/>
        <v>6.5484</v>
      </c>
      <c r="S18">
        <f t="shared" si="4"/>
        <v>17</v>
      </c>
      <c r="T18">
        <f t="shared" si="5"/>
        <v>17</v>
      </c>
      <c r="U18">
        <f t="shared" si="6"/>
        <v>49.25</v>
      </c>
      <c r="V18" s="3">
        <f t="shared" si="7"/>
        <v>0.34332053980438282</v>
      </c>
      <c r="W18">
        <f t="shared" si="8"/>
        <v>1.0054093040028849</v>
      </c>
    </row>
    <row r="19" spans="1:23">
      <c r="A19">
        <v>6</v>
      </c>
      <c r="B19">
        <v>18</v>
      </c>
      <c r="C19">
        <v>13</v>
      </c>
      <c r="D19" s="3">
        <f t="shared" si="12"/>
        <v>47.083333333333336</v>
      </c>
      <c r="E19" s="13">
        <f t="shared" si="13"/>
        <v>47.541666666666671</v>
      </c>
      <c r="F19" s="11">
        <f t="shared" si="9"/>
        <v>0.27344434706397897</v>
      </c>
      <c r="G19" s="13">
        <f>VLOOKUP(A19,Sheet4!$A$4:$B$15,2,0)</f>
        <v>0.63602869225598391</v>
      </c>
      <c r="H19">
        <f t="shared" si="10"/>
        <v>0.42992454647615985</v>
      </c>
      <c r="I19">
        <f t="shared" si="11"/>
        <v>12.999999999999998</v>
      </c>
      <c r="J19">
        <f t="shared" si="0"/>
        <v>20.439329480387435</v>
      </c>
      <c r="K19">
        <f t="shared" si="1"/>
        <v>57.096856417590196</v>
      </c>
      <c r="M19" s="3">
        <v>0.61908719999999995</v>
      </c>
      <c r="N19">
        <f t="shared" si="2"/>
        <v>20.99865737815287</v>
      </c>
      <c r="O19">
        <f t="shared" si="3"/>
        <v>6.9336000000000002</v>
      </c>
      <c r="S19">
        <f t="shared" si="4"/>
        <v>18</v>
      </c>
      <c r="T19">
        <f t="shared" si="5"/>
        <v>13</v>
      </c>
      <c r="U19">
        <f t="shared" si="6"/>
        <v>47.541666666666671</v>
      </c>
      <c r="V19" s="3">
        <f t="shared" si="7"/>
        <v>0.63602869225598391</v>
      </c>
      <c r="W19">
        <f t="shared" si="8"/>
        <v>0.42992454647615985</v>
      </c>
    </row>
    <row r="20" spans="1:23">
      <c r="A20">
        <v>7</v>
      </c>
      <c r="B20">
        <v>19</v>
      </c>
      <c r="C20">
        <v>127</v>
      </c>
      <c r="D20" s="3">
        <f t="shared" si="12"/>
        <v>46.916666666666664</v>
      </c>
      <c r="E20" s="13">
        <f t="shared" si="13"/>
        <v>47</v>
      </c>
      <c r="F20" s="11">
        <f t="shared" si="9"/>
        <v>2.7021276595744679</v>
      </c>
      <c r="G20" s="13">
        <f>VLOOKUP(A20,Sheet4!$A$4:$B$15,2,0)</f>
        <v>2.0933318710243474</v>
      </c>
      <c r="H20">
        <f t="shared" si="10"/>
        <v>1.2908262167967728</v>
      </c>
      <c r="I20">
        <f t="shared" si="11"/>
        <v>127.00000000000001</v>
      </c>
      <c r="J20">
        <f t="shared" si="0"/>
        <v>60.668832189448317</v>
      </c>
      <c r="K20">
        <f t="shared" si="1"/>
        <v>57.55256443417538</v>
      </c>
      <c r="M20" s="3">
        <v>2.0375732000000002</v>
      </c>
      <c r="N20">
        <f t="shared" si="2"/>
        <v>62.329049086432818</v>
      </c>
      <c r="O20">
        <f t="shared" si="3"/>
        <v>7.3187999999999995</v>
      </c>
      <c r="S20">
        <f t="shared" si="4"/>
        <v>19</v>
      </c>
      <c r="T20">
        <f t="shared" si="5"/>
        <v>127</v>
      </c>
      <c r="U20">
        <f t="shared" si="6"/>
        <v>47</v>
      </c>
      <c r="V20" s="3">
        <f t="shared" si="7"/>
        <v>2.0933318710243474</v>
      </c>
      <c r="W20">
        <f t="shared" si="8"/>
        <v>1.2908262167967728</v>
      </c>
    </row>
    <row r="21" spans="1:23">
      <c r="A21">
        <v>8</v>
      </c>
      <c r="B21">
        <v>20</v>
      </c>
      <c r="C21">
        <v>11</v>
      </c>
      <c r="D21" s="3">
        <f t="shared" si="12"/>
        <v>43.833333333333336</v>
      </c>
      <c r="E21" s="13">
        <f t="shared" si="13"/>
        <v>45.375</v>
      </c>
      <c r="F21" s="11">
        <f t="shared" si="9"/>
        <v>0.24242424242424243</v>
      </c>
      <c r="G21" s="13">
        <f>VLOOKUP(A21,Sheet4!$A$4:$B$15,2,0)</f>
        <v>0.62121212121212122</v>
      </c>
      <c r="H21">
        <f t="shared" si="10"/>
        <v>0.3902439024390244</v>
      </c>
      <c r="I21">
        <f t="shared" si="11"/>
        <v>11</v>
      </c>
      <c r="J21">
        <f t="shared" si="0"/>
        <v>17.707317073170731</v>
      </c>
      <c r="K21">
        <f t="shared" si="1"/>
        <v>58.008272450760565</v>
      </c>
      <c r="M21" s="3">
        <v>0.60466529999999996</v>
      </c>
      <c r="N21">
        <f t="shared" si="2"/>
        <v>18.191882352104546</v>
      </c>
      <c r="O21">
        <f t="shared" si="3"/>
        <v>7.7039999999999997</v>
      </c>
      <c r="S21">
        <f t="shared" si="4"/>
        <v>20</v>
      </c>
      <c r="T21">
        <f t="shared" si="5"/>
        <v>11</v>
      </c>
      <c r="U21">
        <f t="shared" si="6"/>
        <v>45.375</v>
      </c>
      <c r="V21" s="3">
        <f t="shared" si="7"/>
        <v>0.62121212121212122</v>
      </c>
      <c r="W21">
        <f t="shared" si="8"/>
        <v>0.3902439024390244</v>
      </c>
    </row>
    <row r="22" spans="1:23">
      <c r="A22">
        <v>9</v>
      </c>
      <c r="B22">
        <v>21</v>
      </c>
      <c r="C22">
        <v>100</v>
      </c>
      <c r="D22" s="3">
        <f t="shared" si="12"/>
        <v>55.083333333333336</v>
      </c>
      <c r="E22" s="13">
        <f t="shared" si="13"/>
        <v>49.458333333333336</v>
      </c>
      <c r="F22" s="11">
        <f t="shared" si="9"/>
        <v>2.0219039595619206</v>
      </c>
      <c r="G22" s="13">
        <f>VLOOKUP(A22,Sheet4!$A$4:$B$15,2,0)</f>
        <v>1.2210902286288865</v>
      </c>
      <c r="H22">
        <f t="shared" si="10"/>
        <v>1.6558186382608566</v>
      </c>
      <c r="I22">
        <f t="shared" si="11"/>
        <v>100.00000000000001</v>
      </c>
      <c r="J22">
        <f t="shared" si="0"/>
        <v>81.894030150651531</v>
      </c>
      <c r="K22">
        <f t="shared" si="1"/>
        <v>58.463980467345749</v>
      </c>
      <c r="M22" s="3">
        <v>1.1885649</v>
      </c>
      <c r="N22">
        <f t="shared" si="2"/>
        <v>84.135077520798404</v>
      </c>
      <c r="O22">
        <f t="shared" si="3"/>
        <v>8.0891999999999999</v>
      </c>
      <c r="S22">
        <f t="shared" si="4"/>
        <v>21</v>
      </c>
      <c r="T22">
        <f t="shared" si="5"/>
        <v>100</v>
      </c>
      <c r="U22">
        <f t="shared" si="6"/>
        <v>49.458333333333336</v>
      </c>
      <c r="V22" s="3">
        <f t="shared" si="7"/>
        <v>1.2210902286288865</v>
      </c>
      <c r="W22">
        <f t="shared" si="8"/>
        <v>1.6558186382608566</v>
      </c>
    </row>
    <row r="23" spans="1:23">
      <c r="A23">
        <v>10</v>
      </c>
      <c r="B23">
        <v>22</v>
      </c>
      <c r="C23">
        <v>5</v>
      </c>
      <c r="D23" s="3">
        <f t="shared" si="12"/>
        <v>56.583333333333336</v>
      </c>
      <c r="E23" s="13">
        <f t="shared" si="13"/>
        <v>55.833333333333336</v>
      </c>
      <c r="F23" s="11">
        <f t="shared" si="9"/>
        <v>8.9552238805970144E-2</v>
      </c>
      <c r="G23" s="13">
        <f>VLOOKUP(A23,Sheet4!$A$4:$B$15,2,0)</f>
        <v>0.40774587192360834</v>
      </c>
      <c r="H23">
        <f t="shared" si="10"/>
        <v>0.21962757926522394</v>
      </c>
      <c r="I23">
        <f t="shared" si="11"/>
        <v>5</v>
      </c>
      <c r="J23">
        <f t="shared" si="0"/>
        <v>12.262539842308339</v>
      </c>
      <c r="K23">
        <f t="shared" si="1"/>
        <v>58.919688483930933</v>
      </c>
      <c r="M23" s="3">
        <v>0.39688499999999999</v>
      </c>
      <c r="N23">
        <f t="shared" si="2"/>
        <v>12.598107764213815</v>
      </c>
      <c r="O23">
        <f t="shared" si="3"/>
        <v>8.4743999999999993</v>
      </c>
      <c r="S23">
        <f t="shared" si="4"/>
        <v>22</v>
      </c>
      <c r="T23">
        <f t="shared" si="5"/>
        <v>5</v>
      </c>
      <c r="U23">
        <f t="shared" si="6"/>
        <v>55.833333333333336</v>
      </c>
      <c r="V23" s="3">
        <f t="shared" si="7"/>
        <v>0.40774587192360834</v>
      </c>
      <c r="W23">
        <f t="shared" si="8"/>
        <v>0.21962757926522394</v>
      </c>
    </row>
    <row r="24" spans="1:23">
      <c r="A24">
        <v>11</v>
      </c>
      <c r="B24">
        <v>23</v>
      </c>
      <c r="C24">
        <v>60</v>
      </c>
      <c r="D24" s="3">
        <f t="shared" si="12"/>
        <v>56.916666666666664</v>
      </c>
      <c r="E24" s="13">
        <f t="shared" si="13"/>
        <v>56.75</v>
      </c>
      <c r="F24" s="11">
        <f t="shared" si="9"/>
        <v>1.0572687224669604</v>
      </c>
      <c r="G24" s="13">
        <f>VLOOKUP(A24,Sheet4!$A$4:$B$15,2,0)</f>
        <v>1.5314198765538145</v>
      </c>
      <c r="H24">
        <f t="shared" si="10"/>
        <v>0.69038461538461526</v>
      </c>
      <c r="I24">
        <f t="shared" si="11"/>
        <v>59.999999999999986</v>
      </c>
      <c r="J24">
        <f t="shared" si="0"/>
        <v>39.179326923076921</v>
      </c>
      <c r="K24">
        <f t="shared" si="1"/>
        <v>59.375396500516118</v>
      </c>
      <c r="M24" s="3">
        <v>1.4906284999999999</v>
      </c>
      <c r="N24">
        <f t="shared" si="2"/>
        <v>40.251477816236573</v>
      </c>
      <c r="O24">
        <f t="shared" si="3"/>
        <v>8.8596000000000004</v>
      </c>
      <c r="S24">
        <f t="shared" si="4"/>
        <v>23</v>
      </c>
      <c r="T24">
        <f t="shared" si="5"/>
        <v>60</v>
      </c>
      <c r="U24">
        <f t="shared" si="6"/>
        <v>56.75</v>
      </c>
      <c r="V24" s="3">
        <f t="shared" si="7"/>
        <v>1.5314198765538145</v>
      </c>
      <c r="W24">
        <f t="shared" si="8"/>
        <v>0.69038461538461526</v>
      </c>
    </row>
    <row r="25" spans="1:23">
      <c r="A25">
        <v>12</v>
      </c>
      <c r="B25">
        <v>24</v>
      </c>
      <c r="C25">
        <v>23</v>
      </c>
      <c r="D25" s="3">
        <f t="shared" si="12"/>
        <v>60.833333333333336</v>
      </c>
      <c r="E25" s="13">
        <f t="shared" si="13"/>
        <v>58.875</v>
      </c>
      <c r="F25" s="11">
        <f t="shared" si="9"/>
        <v>0.39065817409766457</v>
      </c>
      <c r="G25" s="13">
        <f>VLOOKUP(A25,Sheet4!$A$4:$B$15,2,0)</f>
        <v>0.58096235737019342</v>
      </c>
      <c r="H25">
        <f t="shared" si="10"/>
        <v>0.67243285066872982</v>
      </c>
      <c r="I25">
        <f t="shared" si="11"/>
        <v>22.999999999999996</v>
      </c>
      <c r="J25">
        <f t="shared" si="0"/>
        <v>39.589484083121469</v>
      </c>
      <c r="K25">
        <f t="shared" si="1"/>
        <v>59.831104517101302</v>
      </c>
      <c r="M25" s="3">
        <v>0.56548770000000004</v>
      </c>
      <c r="N25">
        <f t="shared" si="2"/>
        <v>40.67285636805186</v>
      </c>
      <c r="O25">
        <f t="shared" si="3"/>
        <v>9.2447999999999997</v>
      </c>
      <c r="S25">
        <f t="shared" si="4"/>
        <v>24</v>
      </c>
      <c r="T25">
        <f t="shared" si="5"/>
        <v>23</v>
      </c>
      <c r="U25">
        <f t="shared" si="6"/>
        <v>58.875</v>
      </c>
      <c r="V25" s="3">
        <f t="shared" si="7"/>
        <v>0.58096235737019342</v>
      </c>
      <c r="W25">
        <f t="shared" si="8"/>
        <v>0.67243285066872982</v>
      </c>
    </row>
    <row r="26" spans="1:23">
      <c r="A26">
        <v>1</v>
      </c>
      <c r="B26">
        <v>25</v>
      </c>
      <c r="C26">
        <v>17</v>
      </c>
      <c r="D26" s="3">
        <f t="shared" si="12"/>
        <v>53.333333333333336</v>
      </c>
      <c r="E26" s="13">
        <f t="shared" si="13"/>
        <v>57.083333333333336</v>
      </c>
      <c r="F26" s="11">
        <f t="shared" si="9"/>
        <v>0.29781021897810217</v>
      </c>
      <c r="G26" s="13">
        <f>VLOOKUP(A26,Sheet4!$A$4:$B$15,2,0)</f>
        <v>0.35412563154125631</v>
      </c>
      <c r="H26">
        <f t="shared" si="10"/>
        <v>0.840973350847118</v>
      </c>
      <c r="I26">
        <f t="shared" si="11"/>
        <v>17</v>
      </c>
      <c r="J26">
        <f t="shared" si="0"/>
        <v>48.005562110856317</v>
      </c>
      <c r="K26">
        <f t="shared" si="1"/>
        <v>60.286812533686486</v>
      </c>
      <c r="M26" s="3">
        <v>0.34469300000000003</v>
      </c>
      <c r="N26">
        <f t="shared" si="2"/>
        <v>49.319249303002955</v>
      </c>
      <c r="O26">
        <f t="shared" si="3"/>
        <v>9.629999999999999</v>
      </c>
      <c r="S26">
        <f t="shared" si="4"/>
        <v>25</v>
      </c>
      <c r="T26">
        <f t="shared" si="5"/>
        <v>17</v>
      </c>
      <c r="U26">
        <f t="shared" si="6"/>
        <v>57.083333333333336</v>
      </c>
      <c r="V26" s="3">
        <f t="shared" si="7"/>
        <v>0.35412563154125631</v>
      </c>
      <c r="W26">
        <f t="shared" si="8"/>
        <v>0.840973350847118</v>
      </c>
    </row>
    <row r="27" spans="1:23">
      <c r="A27">
        <v>2</v>
      </c>
      <c r="B27">
        <v>26</v>
      </c>
      <c r="C27">
        <v>39</v>
      </c>
      <c r="D27" s="3">
        <f t="shared" si="12"/>
        <v>61.333333333333336</v>
      </c>
      <c r="E27" s="13">
        <f t="shared" si="13"/>
        <v>57.333333333333336</v>
      </c>
      <c r="F27" s="11">
        <f t="shared" si="9"/>
        <v>0.68023255813953487</v>
      </c>
      <c r="G27" s="13">
        <f>VLOOKUP(A27,Sheet4!$A$4:$B$15,2,0)</f>
        <v>1.1408186495702064</v>
      </c>
      <c r="H27">
        <f t="shared" si="10"/>
        <v>0.59626703893366984</v>
      </c>
      <c r="I27">
        <f t="shared" si="11"/>
        <v>39</v>
      </c>
      <c r="J27">
        <f t="shared" si="0"/>
        <v>34.185976898863736</v>
      </c>
      <c r="K27">
        <f t="shared" si="1"/>
        <v>60.742520550271671</v>
      </c>
      <c r="M27" s="3">
        <v>1.1104315</v>
      </c>
      <c r="N27">
        <f t="shared" si="2"/>
        <v>35.121482054498635</v>
      </c>
      <c r="O27">
        <f t="shared" si="3"/>
        <v>10.0152</v>
      </c>
      <c r="S27">
        <f t="shared" si="4"/>
        <v>26</v>
      </c>
      <c r="T27">
        <f t="shared" si="5"/>
        <v>39</v>
      </c>
      <c r="U27">
        <f t="shared" si="6"/>
        <v>57.333333333333336</v>
      </c>
      <c r="V27" s="3">
        <f t="shared" si="7"/>
        <v>1.1408186495702064</v>
      </c>
      <c r="W27">
        <f t="shared" si="8"/>
        <v>0.59626703893366984</v>
      </c>
    </row>
    <row r="28" spans="1:23">
      <c r="A28">
        <v>3</v>
      </c>
      <c r="B28">
        <v>27</v>
      </c>
      <c r="C28">
        <v>184</v>
      </c>
      <c r="D28" s="3">
        <f t="shared" si="12"/>
        <v>55.75</v>
      </c>
      <c r="E28" s="13">
        <f t="shared" si="13"/>
        <v>58.541666666666671</v>
      </c>
      <c r="F28" s="11">
        <f t="shared" si="9"/>
        <v>3.1430604982206405</v>
      </c>
      <c r="G28" s="13">
        <f>VLOOKUP(A28,Sheet4!$A$4:$B$15,2,0)</f>
        <v>2.0668967192029908</v>
      </c>
      <c r="H28">
        <f t="shared" si="10"/>
        <v>1.5206664508290602</v>
      </c>
      <c r="I28">
        <f t="shared" si="11"/>
        <v>184</v>
      </c>
      <c r="J28">
        <f t="shared" si="0"/>
        <v>89.022348475617903</v>
      </c>
      <c r="K28">
        <f t="shared" si="1"/>
        <v>61.198228566856855</v>
      </c>
      <c r="M28" s="3">
        <v>2.0118421999999998</v>
      </c>
      <c r="N28">
        <f t="shared" si="2"/>
        <v>91.458465281223354</v>
      </c>
      <c r="O28">
        <f t="shared" si="3"/>
        <v>10.400399999999999</v>
      </c>
      <c r="S28">
        <f t="shared" si="4"/>
        <v>27</v>
      </c>
      <c r="T28">
        <f t="shared" si="5"/>
        <v>184</v>
      </c>
      <c r="U28">
        <f t="shared" si="6"/>
        <v>58.541666666666671</v>
      </c>
      <c r="V28" s="3">
        <f t="shared" si="7"/>
        <v>2.0668967192029908</v>
      </c>
      <c r="W28">
        <f t="shared" si="8"/>
        <v>1.5206664508290602</v>
      </c>
    </row>
    <row r="29" spans="1:23">
      <c r="A29">
        <v>4</v>
      </c>
      <c r="B29">
        <v>28</v>
      </c>
      <c r="C29">
        <v>83</v>
      </c>
      <c r="D29" s="3">
        <f t="shared" si="12"/>
        <v>62.416666666666664</v>
      </c>
      <c r="E29" s="13">
        <f t="shared" si="13"/>
        <v>59.083333333333329</v>
      </c>
      <c r="F29" s="11">
        <f t="shared" si="9"/>
        <v>1.4047954866008463</v>
      </c>
      <c r="G29" s="13">
        <f>VLOOKUP(A29,Sheet4!$A$4:$B$15,2,0)</f>
        <v>1.3314300013649394</v>
      </c>
      <c r="H29">
        <f t="shared" si="10"/>
        <v>1.0551027730790916</v>
      </c>
      <c r="I29">
        <f t="shared" si="11"/>
        <v>83</v>
      </c>
      <c r="J29">
        <f t="shared" si="0"/>
        <v>62.338988842756329</v>
      </c>
      <c r="K29">
        <f t="shared" si="1"/>
        <v>61.653936583442039</v>
      </c>
      <c r="M29" s="3">
        <v>1.2959655999999999</v>
      </c>
      <c r="N29">
        <f t="shared" si="2"/>
        <v>64.044909834026456</v>
      </c>
      <c r="O29">
        <f t="shared" si="3"/>
        <v>10.785599999999999</v>
      </c>
      <c r="S29">
        <f t="shared" si="4"/>
        <v>28</v>
      </c>
      <c r="T29">
        <f t="shared" si="5"/>
        <v>83</v>
      </c>
      <c r="U29">
        <f t="shared" si="6"/>
        <v>59.083333333333329</v>
      </c>
      <c r="V29" s="3">
        <f t="shared" si="7"/>
        <v>1.3314300013649394</v>
      </c>
      <c r="W29">
        <f t="shared" si="8"/>
        <v>1.0551027730790916</v>
      </c>
    </row>
    <row r="30" spans="1:23">
      <c r="A30">
        <v>5</v>
      </c>
      <c r="B30">
        <v>29</v>
      </c>
      <c r="C30">
        <v>21</v>
      </c>
      <c r="D30" s="3">
        <f t="shared" si="12"/>
        <v>60.583333333333336</v>
      </c>
      <c r="E30" s="13">
        <f t="shared" si="13"/>
        <v>61.5</v>
      </c>
      <c r="F30" s="11">
        <f t="shared" si="9"/>
        <v>0.34146341463414637</v>
      </c>
      <c r="G30" s="13">
        <f>VLOOKUP(A30,Sheet4!$A$4:$B$15,2,0)</f>
        <v>0.34332053980438282</v>
      </c>
      <c r="H30">
        <f t="shared" si="10"/>
        <v>0.99459069599711503</v>
      </c>
      <c r="I30">
        <f t="shared" si="11"/>
        <v>21</v>
      </c>
      <c r="J30">
        <f t="shared" si="0"/>
        <v>61.167327803822573</v>
      </c>
      <c r="K30">
        <f t="shared" si="1"/>
        <v>62.109644600027224</v>
      </c>
      <c r="M30" s="3">
        <v>0.33417570000000002</v>
      </c>
      <c r="N30">
        <f t="shared" si="2"/>
        <v>62.841194018595601</v>
      </c>
      <c r="O30">
        <f t="shared" si="3"/>
        <v>11.1708</v>
      </c>
      <c r="S30">
        <f t="shared" si="4"/>
        <v>29</v>
      </c>
      <c r="T30">
        <f t="shared" si="5"/>
        <v>21</v>
      </c>
      <c r="U30">
        <f t="shared" si="6"/>
        <v>61.5</v>
      </c>
      <c r="V30" s="3">
        <f t="shared" si="7"/>
        <v>0.34332053980438282</v>
      </c>
      <c r="W30">
        <f t="shared" si="8"/>
        <v>0.99459069599711503</v>
      </c>
    </row>
    <row r="31" spans="1:23">
      <c r="A31">
        <v>6</v>
      </c>
      <c r="B31">
        <v>30</v>
      </c>
      <c r="C31">
        <v>60</v>
      </c>
      <c r="D31" s="3">
        <f t="shared" si="12"/>
        <v>59.583333333333336</v>
      </c>
      <c r="E31" s="13">
        <f t="shared" si="13"/>
        <v>60.083333333333336</v>
      </c>
      <c r="F31" s="11">
        <f t="shared" si="9"/>
        <v>0.9986130374479889</v>
      </c>
      <c r="G31" s="13">
        <f>VLOOKUP(A31,Sheet4!$A$4:$B$15,2,0)</f>
        <v>0.63602869225598391</v>
      </c>
      <c r="H31">
        <f t="shared" si="10"/>
        <v>1.5700754535238401</v>
      </c>
      <c r="I31">
        <f t="shared" si="11"/>
        <v>60</v>
      </c>
      <c r="J31">
        <f t="shared" si="0"/>
        <v>94.335366832557398</v>
      </c>
      <c r="K31">
        <f t="shared" si="1"/>
        <v>62.565352616612408</v>
      </c>
      <c r="M31" s="3">
        <v>0.61908719999999995</v>
      </c>
      <c r="N31">
        <f t="shared" si="2"/>
        <v>96.916880206859403</v>
      </c>
      <c r="O31">
        <f t="shared" si="3"/>
        <v>11.555999999999999</v>
      </c>
      <c r="S31">
        <f t="shared" si="4"/>
        <v>30</v>
      </c>
      <c r="T31">
        <f t="shared" si="5"/>
        <v>60</v>
      </c>
      <c r="U31">
        <f t="shared" si="6"/>
        <v>60.083333333333336</v>
      </c>
      <c r="V31" s="3">
        <f t="shared" si="7"/>
        <v>0.63602869225598391</v>
      </c>
      <c r="W31">
        <f t="shared" si="8"/>
        <v>1.5700754535238401</v>
      </c>
    </row>
    <row r="32" spans="1:23">
      <c r="A32">
        <v>7</v>
      </c>
      <c r="B32">
        <v>31</v>
      </c>
      <c r="C32">
        <v>37</v>
      </c>
      <c r="D32" s="3">
        <f>SUM(C27:C37)/12</f>
        <v>58.166666666666664</v>
      </c>
      <c r="E32" s="13"/>
      <c r="F32" s="11"/>
      <c r="G32" s="13">
        <f>VLOOKUP(A32,Sheet4!$A$4:$B$15,2,0)</f>
        <v>2.0933318710243474</v>
      </c>
      <c r="H32" t="e">
        <f t="shared" si="10"/>
        <v>#DIV/0!</v>
      </c>
      <c r="I32" t="e">
        <f t="shared" si="11"/>
        <v>#DIV/0!</v>
      </c>
      <c r="J32">
        <f t="shared" si="0"/>
        <v>17.675171582752661</v>
      </c>
      <c r="K32">
        <f t="shared" si="1"/>
        <v>63.021060633197592</v>
      </c>
      <c r="M32" s="3">
        <v>2.0375732000000002</v>
      </c>
      <c r="N32">
        <f t="shared" si="2"/>
        <v>18.158856820456805</v>
      </c>
      <c r="O32">
        <f t="shared" si="3"/>
        <v>11.9412</v>
      </c>
      <c r="S32">
        <f t="shared" si="4"/>
        <v>31</v>
      </c>
      <c r="T32">
        <f t="shared" si="5"/>
        <v>37</v>
      </c>
      <c r="U32">
        <f t="shared" si="6"/>
        <v>0</v>
      </c>
      <c r="V32" s="3">
        <f t="shared" si="7"/>
        <v>2.0933318710243474</v>
      </c>
    </row>
    <row r="33" spans="1:22">
      <c r="A33">
        <v>8</v>
      </c>
      <c r="B33">
        <v>32</v>
      </c>
      <c r="C33">
        <v>107</v>
      </c>
      <c r="D33" s="3">
        <f>SUM(C28:C37)/12</f>
        <v>54.916666666666664</v>
      </c>
      <c r="E33" s="13"/>
      <c r="F33" s="11"/>
      <c r="G33" s="13">
        <f>VLOOKUP(A33,Sheet4!$A$4:$B$15,2,0)</f>
        <v>0.62121212121212122</v>
      </c>
      <c r="H33" t="e">
        <f t="shared" si="10"/>
        <v>#DIV/0!</v>
      </c>
      <c r="I33" t="e">
        <f t="shared" si="11"/>
        <v>#DIV/0!</v>
      </c>
      <c r="J33">
        <f t="shared" si="0"/>
        <v>172.2439024390244</v>
      </c>
      <c r="K33">
        <f t="shared" si="1"/>
        <v>63.476768649782777</v>
      </c>
      <c r="M33" s="3">
        <v>0.60466529999999996</v>
      </c>
      <c r="N33">
        <f t="shared" si="2"/>
        <v>176.95740106138058</v>
      </c>
      <c r="O33">
        <f t="shared" si="3"/>
        <v>12.3264</v>
      </c>
      <c r="S33">
        <f t="shared" si="4"/>
        <v>32</v>
      </c>
      <c r="T33">
        <f t="shared" si="5"/>
        <v>107</v>
      </c>
      <c r="U33">
        <f t="shared" si="6"/>
        <v>0</v>
      </c>
      <c r="V33" s="3">
        <f t="shared" si="7"/>
        <v>0.62121212121212122</v>
      </c>
    </row>
    <row r="34" spans="1:22">
      <c r="A34">
        <v>9</v>
      </c>
      <c r="B34">
        <v>33</v>
      </c>
      <c r="C34">
        <v>33</v>
      </c>
      <c r="D34" s="3">
        <f>SUM(C29:C37)/12</f>
        <v>39.583333333333336</v>
      </c>
      <c r="E34" s="13"/>
      <c r="F34" s="11"/>
      <c r="G34" s="13">
        <f>VLOOKUP(A34,Sheet4!$A$4:$B$15,2,0)</f>
        <v>1.2210902286288865</v>
      </c>
      <c r="H34" t="e">
        <f t="shared" si="10"/>
        <v>#DIV/0!</v>
      </c>
      <c r="I34" t="e">
        <f t="shared" si="11"/>
        <v>#DIV/0!</v>
      </c>
      <c r="J34">
        <f t="shared" si="0"/>
        <v>27.025029949715005</v>
      </c>
      <c r="K34">
        <f t="shared" si="1"/>
        <v>63.932476666367961</v>
      </c>
      <c r="M34" s="3">
        <v>1.1885649</v>
      </c>
      <c r="N34">
        <f t="shared" si="2"/>
        <v>27.764575581863472</v>
      </c>
      <c r="O34">
        <f t="shared" si="3"/>
        <v>12.711599999999999</v>
      </c>
      <c r="S34">
        <f t="shared" si="4"/>
        <v>33</v>
      </c>
      <c r="T34">
        <f t="shared" si="5"/>
        <v>33</v>
      </c>
      <c r="U34">
        <f t="shared" si="6"/>
        <v>0</v>
      </c>
      <c r="V34" s="3">
        <f t="shared" si="7"/>
        <v>1.2210902286288865</v>
      </c>
    </row>
    <row r="35" spans="1:22">
      <c r="A35">
        <v>10</v>
      </c>
      <c r="B35">
        <v>34</v>
      </c>
      <c r="C35">
        <v>85</v>
      </c>
      <c r="D35" s="3">
        <f>SUM(C30:C37)/12</f>
        <v>32.666666666666664</v>
      </c>
      <c r="E35" s="13"/>
      <c r="F35" s="11"/>
      <c r="G35" s="13">
        <f>VLOOKUP(A35,Sheet4!$A$4:$B$15,2,0)</f>
        <v>0.40774587192360834</v>
      </c>
      <c r="H35" t="e">
        <f t="shared" si="10"/>
        <v>#DIV/0!</v>
      </c>
      <c r="I35" t="e">
        <f t="shared" si="11"/>
        <v>#DIV/0!</v>
      </c>
      <c r="J35">
        <f t="shared" si="0"/>
        <v>208.46317731924174</v>
      </c>
      <c r="K35">
        <f t="shared" si="1"/>
        <v>64.388184682953153</v>
      </c>
      <c r="M35" s="3">
        <v>0.39688499999999999</v>
      </c>
      <c r="N35">
        <f t="shared" si="2"/>
        <v>214.16783199163487</v>
      </c>
      <c r="O35">
        <f t="shared" si="3"/>
        <v>13.0968</v>
      </c>
      <c r="S35">
        <f t="shared" si="4"/>
        <v>34</v>
      </c>
      <c r="T35">
        <f t="shared" si="5"/>
        <v>85</v>
      </c>
      <c r="U35">
        <f t="shared" si="6"/>
        <v>0</v>
      </c>
      <c r="V35" s="3">
        <f t="shared" si="7"/>
        <v>0.40774587192360834</v>
      </c>
    </row>
    <row r="36" spans="1:22">
      <c r="A36">
        <v>11</v>
      </c>
      <c r="B36">
        <v>35</v>
      </c>
      <c r="C36">
        <v>38</v>
      </c>
      <c r="D36" s="3">
        <f>SUM(C31:C37)/12</f>
        <v>30.916666666666668</v>
      </c>
      <c r="E36" s="13"/>
      <c r="F36" s="11"/>
      <c r="G36" s="13">
        <f>VLOOKUP(A36,Sheet4!$A$4:$B$15,2,0)</f>
        <v>1.5314198765538145</v>
      </c>
      <c r="H36" t="e">
        <f t="shared" si="10"/>
        <v>#DIV/0!</v>
      </c>
      <c r="I36" t="e">
        <f t="shared" si="11"/>
        <v>#DIV/0!</v>
      </c>
      <c r="J36">
        <f t="shared" si="0"/>
        <v>24.813573717948717</v>
      </c>
      <c r="K36">
        <f t="shared" si="1"/>
        <v>64.84389269953833</v>
      </c>
      <c r="M36" s="3">
        <v>1.4906284999999999</v>
      </c>
      <c r="N36">
        <f t="shared" si="2"/>
        <v>25.492602616949831</v>
      </c>
      <c r="O36">
        <f t="shared" si="3"/>
        <v>13.481999999999999</v>
      </c>
      <c r="S36">
        <f t="shared" si="4"/>
        <v>35</v>
      </c>
      <c r="T36">
        <f t="shared" si="5"/>
        <v>38</v>
      </c>
      <c r="U36">
        <f t="shared" si="6"/>
        <v>0</v>
      </c>
      <c r="V36" s="3">
        <f t="shared" si="7"/>
        <v>1.5314198765538145</v>
      </c>
    </row>
    <row r="37" spans="1:22">
      <c r="A37">
        <v>12</v>
      </c>
      <c r="B37">
        <v>36</v>
      </c>
      <c r="C37">
        <v>11</v>
      </c>
      <c r="D37" s="3">
        <f>SUM(C32:C37)/12</f>
        <v>25.916666666666668</v>
      </c>
      <c r="E37" s="13"/>
      <c r="F37" s="11"/>
      <c r="G37" s="13">
        <f>VLOOKUP(A37,Sheet4!$A$4:$B$15,2,0)</f>
        <v>0.58096235737019342</v>
      </c>
      <c r="H37" t="e">
        <f t="shared" si="10"/>
        <v>#DIV/0!</v>
      </c>
      <c r="I37" t="e">
        <f t="shared" si="11"/>
        <v>#DIV/0!</v>
      </c>
      <c r="J37">
        <f t="shared" si="0"/>
        <v>18.934101083232008</v>
      </c>
      <c r="K37">
        <f t="shared" si="1"/>
        <v>65.299600716123521</v>
      </c>
      <c r="M37" s="3">
        <v>0.56548770000000004</v>
      </c>
      <c r="N37">
        <f t="shared" si="2"/>
        <v>19.452235654285673</v>
      </c>
      <c r="O37">
        <f t="shared" si="3"/>
        <v>13.8672</v>
      </c>
      <c r="S37">
        <f t="shared" si="4"/>
        <v>36</v>
      </c>
      <c r="T37">
        <f t="shared" si="5"/>
        <v>11</v>
      </c>
      <c r="U37">
        <f t="shared" si="6"/>
        <v>0</v>
      </c>
      <c r="V37" s="3">
        <f t="shared" si="7"/>
        <v>0.58096235737019342</v>
      </c>
    </row>
    <row r="38" spans="1:22">
      <c r="E38" s="11"/>
      <c r="F38" s="11"/>
      <c r="G38" s="11"/>
    </row>
    <row r="39" spans="1:22">
      <c r="E39" s="11"/>
      <c r="F39" s="11"/>
      <c r="G39" s="11"/>
    </row>
    <row r="40" spans="1:22">
      <c r="E40" s="11"/>
      <c r="F40" s="11"/>
      <c r="G40" s="11"/>
    </row>
    <row r="41" spans="1:22">
      <c r="E41" s="11"/>
      <c r="F41" s="11"/>
      <c r="G41" s="1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5"/>
  <sheetViews>
    <sheetView workbookViewId="0">
      <selection activeCell="H1" sqref="H1"/>
    </sheetView>
  </sheetViews>
  <sheetFormatPr defaultRowHeight="15"/>
  <cols>
    <col min="3" max="3" width="13.140625" bestFit="1" customWidth="1"/>
    <col min="4" max="4" width="14.42578125" bestFit="1" customWidth="1"/>
    <col min="5" max="6" width="12" bestFit="1" customWidth="1"/>
  </cols>
  <sheetData>
    <row r="1" spans="1:10">
      <c r="B1" t="s">
        <v>0</v>
      </c>
      <c r="C1" t="s">
        <v>1</v>
      </c>
      <c r="D1" t="s">
        <v>5</v>
      </c>
      <c r="E1" t="s">
        <v>3</v>
      </c>
      <c r="F1" t="s">
        <v>2</v>
      </c>
      <c r="G1" t="s">
        <v>4</v>
      </c>
      <c r="H1" t="s">
        <v>6</v>
      </c>
      <c r="I1" t="s">
        <v>7</v>
      </c>
      <c r="J1" t="s">
        <v>8</v>
      </c>
    </row>
    <row r="2" spans="1:10">
      <c r="A2">
        <v>1</v>
      </c>
      <c r="B2" s="2">
        <v>112</v>
      </c>
      <c r="F2" t="e">
        <f>VLOOKUP(A2,#REF!,14,0)</f>
        <v>#REF!</v>
      </c>
      <c r="I2" t="e">
        <f>B2/F2</f>
        <v>#REF!</v>
      </c>
      <c r="J2">
        <v>1</v>
      </c>
    </row>
    <row r="3" spans="1:10">
      <c r="A3">
        <v>2</v>
      </c>
      <c r="B3" s="2">
        <v>118</v>
      </c>
      <c r="C3" s="2"/>
      <c r="F3" t="e">
        <f>VLOOKUP(A3,#REF!,14,0)</f>
        <v>#REF!</v>
      </c>
      <c r="I3" t="e">
        <f t="shared" ref="I3:I66" si="0">B3/F3</f>
        <v>#REF!</v>
      </c>
      <c r="J3">
        <v>2</v>
      </c>
    </row>
    <row r="4" spans="1:10">
      <c r="A4">
        <v>3</v>
      </c>
      <c r="B4" s="2">
        <v>132</v>
      </c>
      <c r="C4" s="2"/>
      <c r="F4" t="e">
        <f>VLOOKUP(A4,#REF!,14,0)</f>
        <v>#REF!</v>
      </c>
      <c r="I4" t="e">
        <f t="shared" si="0"/>
        <v>#REF!</v>
      </c>
      <c r="J4">
        <v>3</v>
      </c>
    </row>
    <row r="5" spans="1:10">
      <c r="A5">
        <v>4</v>
      </c>
      <c r="B5" s="2">
        <v>129</v>
      </c>
      <c r="C5" s="2"/>
      <c r="F5" t="e">
        <f>VLOOKUP(A5,#REF!,14,0)</f>
        <v>#REF!</v>
      </c>
      <c r="I5" t="e">
        <f t="shared" si="0"/>
        <v>#REF!</v>
      </c>
      <c r="J5">
        <v>4</v>
      </c>
    </row>
    <row r="6" spans="1:10">
      <c r="A6">
        <v>5</v>
      </c>
      <c r="B6" s="2">
        <v>121</v>
      </c>
      <c r="C6" s="2"/>
      <c r="F6" t="e">
        <f>VLOOKUP(A6,#REF!,14,0)</f>
        <v>#REF!</v>
      </c>
      <c r="I6" t="e">
        <f t="shared" si="0"/>
        <v>#REF!</v>
      </c>
      <c r="J6">
        <v>5</v>
      </c>
    </row>
    <row r="7" spans="1:10">
      <c r="A7">
        <v>6</v>
      </c>
      <c r="B7" s="2">
        <v>135</v>
      </c>
      <c r="C7" s="3">
        <f>SUM(B2:B13)/12</f>
        <v>126.66666666666667</v>
      </c>
      <c r="F7" t="e">
        <f>VLOOKUP(A7,#REF!,14,0)</f>
        <v>#REF!</v>
      </c>
      <c r="I7" t="e">
        <f t="shared" si="0"/>
        <v>#REF!</v>
      </c>
      <c r="J7">
        <v>6</v>
      </c>
    </row>
    <row r="8" spans="1:10">
      <c r="A8">
        <v>7</v>
      </c>
      <c r="B8" s="2">
        <v>148</v>
      </c>
      <c r="C8" s="3">
        <f t="shared" ref="C8:C71" si="1">SUM(B3:B14)/12</f>
        <v>126.91666666666667</v>
      </c>
      <c r="D8" s="4">
        <f>(C8+C7)/2</f>
        <v>126.79166666666667</v>
      </c>
      <c r="E8">
        <f>B8/D8</f>
        <v>1.1672691422937891</v>
      </c>
      <c r="F8" t="e">
        <f>VLOOKUP(A8,#REF!,14,0)</f>
        <v>#REF!</v>
      </c>
      <c r="G8" t="e">
        <f>B8/(D8*F8)</f>
        <v>#REF!</v>
      </c>
      <c r="H8" t="e">
        <f>G8*F8*D8</f>
        <v>#REF!</v>
      </c>
      <c r="I8" t="e">
        <f t="shared" si="0"/>
        <v>#REF!</v>
      </c>
      <c r="J8">
        <v>7</v>
      </c>
    </row>
    <row r="9" spans="1:10">
      <c r="A9">
        <v>8</v>
      </c>
      <c r="B9" s="2">
        <v>148</v>
      </c>
      <c r="C9" s="3">
        <f t="shared" si="1"/>
        <v>127.58333333333333</v>
      </c>
      <c r="D9" s="4">
        <f>(C9+C8)/2</f>
        <v>127.25</v>
      </c>
      <c r="E9">
        <f t="shared" ref="E9:E72" si="2">B9/D9</f>
        <v>1.1630648330058939</v>
      </c>
      <c r="F9" t="e">
        <f>VLOOKUP(A9,#REF!,14,0)</f>
        <v>#REF!</v>
      </c>
      <c r="G9" t="e">
        <f t="shared" ref="G9:G72" si="3">B9/(D9*F9)</f>
        <v>#REF!</v>
      </c>
      <c r="H9" t="e">
        <f t="shared" ref="H9:H72" si="4">G9*F9*D9</f>
        <v>#REF!</v>
      </c>
      <c r="I9" t="e">
        <f t="shared" si="0"/>
        <v>#REF!</v>
      </c>
      <c r="J9">
        <v>8</v>
      </c>
    </row>
    <row r="10" spans="1:10">
      <c r="A10">
        <v>9</v>
      </c>
      <c r="B10" s="2">
        <v>136</v>
      </c>
      <c r="C10" s="3">
        <f t="shared" si="1"/>
        <v>128.33333333333334</v>
      </c>
      <c r="D10" s="4">
        <f>(C10+C9)/2</f>
        <v>127.95833333333334</v>
      </c>
      <c r="E10">
        <f t="shared" si="2"/>
        <v>1.0628459785086291</v>
      </c>
      <c r="F10" t="e">
        <f>VLOOKUP(A10,#REF!,14,0)</f>
        <v>#REF!</v>
      </c>
      <c r="G10" t="e">
        <f t="shared" si="3"/>
        <v>#REF!</v>
      </c>
      <c r="H10" t="e">
        <f t="shared" si="4"/>
        <v>#REF!</v>
      </c>
      <c r="I10" t="e">
        <f t="shared" si="0"/>
        <v>#REF!</v>
      </c>
      <c r="J10">
        <v>9</v>
      </c>
    </row>
    <row r="11" spans="1:10">
      <c r="A11">
        <v>10</v>
      </c>
      <c r="B11" s="2">
        <v>119</v>
      </c>
      <c r="C11" s="3">
        <f t="shared" si="1"/>
        <v>128.83333333333334</v>
      </c>
      <c r="D11" s="4">
        <f t="shared" ref="D11:D74" si="5">(C11+C10)/2</f>
        <v>128.58333333333334</v>
      </c>
      <c r="E11">
        <f t="shared" si="2"/>
        <v>0.92546986390149055</v>
      </c>
      <c r="F11" t="e">
        <f>VLOOKUP(A11,#REF!,14,0)</f>
        <v>#REF!</v>
      </c>
      <c r="G11" t="e">
        <f t="shared" si="3"/>
        <v>#REF!</v>
      </c>
      <c r="H11" t="e">
        <f t="shared" si="4"/>
        <v>#REF!</v>
      </c>
      <c r="I11" t="e">
        <f t="shared" si="0"/>
        <v>#REF!</v>
      </c>
      <c r="J11">
        <v>10</v>
      </c>
    </row>
    <row r="12" spans="1:10">
      <c r="A12">
        <v>11</v>
      </c>
      <c r="B12" s="2">
        <v>104</v>
      </c>
      <c r="C12" s="3">
        <f t="shared" si="1"/>
        <v>129.16666666666666</v>
      </c>
      <c r="D12" s="4">
        <f t="shared" si="5"/>
        <v>129</v>
      </c>
      <c r="E12">
        <f t="shared" si="2"/>
        <v>0.80620155038759689</v>
      </c>
      <c r="F12" t="e">
        <f>VLOOKUP(A12,#REF!,14,0)</f>
        <v>#REF!</v>
      </c>
      <c r="G12" t="e">
        <f t="shared" si="3"/>
        <v>#REF!</v>
      </c>
      <c r="H12" t="e">
        <f t="shared" si="4"/>
        <v>#REF!</v>
      </c>
      <c r="I12" t="e">
        <f t="shared" si="0"/>
        <v>#REF!</v>
      </c>
      <c r="J12">
        <v>11</v>
      </c>
    </row>
    <row r="13" spans="1:10">
      <c r="A13">
        <v>12</v>
      </c>
      <c r="B13" s="2">
        <v>118</v>
      </c>
      <c r="C13" s="3">
        <f t="shared" si="1"/>
        <v>130.33333333333334</v>
      </c>
      <c r="D13" s="4">
        <f t="shared" si="5"/>
        <v>129.75</v>
      </c>
      <c r="E13">
        <f t="shared" si="2"/>
        <v>0.90944123314065506</v>
      </c>
      <c r="F13" t="e">
        <f>VLOOKUP(A13,#REF!,14,0)</f>
        <v>#REF!</v>
      </c>
      <c r="G13" t="e">
        <f t="shared" si="3"/>
        <v>#REF!</v>
      </c>
      <c r="H13" t="e">
        <f t="shared" si="4"/>
        <v>#REF!</v>
      </c>
      <c r="I13" t="e">
        <f t="shared" si="0"/>
        <v>#REF!</v>
      </c>
      <c r="J13">
        <v>12</v>
      </c>
    </row>
    <row r="14" spans="1:10">
      <c r="A14">
        <v>13</v>
      </c>
      <c r="B14" s="2">
        <v>115</v>
      </c>
      <c r="C14" s="3">
        <f t="shared" si="1"/>
        <v>132.16666666666666</v>
      </c>
      <c r="D14" s="4">
        <f t="shared" si="5"/>
        <v>131.25</v>
      </c>
      <c r="E14">
        <f t="shared" si="2"/>
        <v>0.87619047619047619</v>
      </c>
      <c r="F14">
        <v>0.90862440995696758</v>
      </c>
      <c r="G14">
        <f t="shared" si="3"/>
        <v>0.96430435567097794</v>
      </c>
      <c r="H14">
        <f t="shared" si="4"/>
        <v>115</v>
      </c>
      <c r="I14">
        <f t="shared" si="0"/>
        <v>126.56494668181587</v>
      </c>
      <c r="J14">
        <v>1</v>
      </c>
    </row>
    <row r="15" spans="1:10">
      <c r="A15">
        <v>14</v>
      </c>
      <c r="B15" s="2">
        <v>126</v>
      </c>
      <c r="C15" s="3">
        <f t="shared" si="1"/>
        <v>134</v>
      </c>
      <c r="D15" s="4">
        <f t="shared" si="5"/>
        <v>133.08333333333331</v>
      </c>
      <c r="E15">
        <f t="shared" si="2"/>
        <v>0.94677520350657496</v>
      </c>
      <c r="F15">
        <v>0.88206630367305405</v>
      </c>
      <c r="G15">
        <f t="shared" si="3"/>
        <v>1.0733605847588368</v>
      </c>
      <c r="H15">
        <f t="shared" si="4"/>
        <v>126</v>
      </c>
      <c r="I15">
        <f t="shared" si="0"/>
        <v>142.84640448832184</v>
      </c>
      <c r="J15">
        <v>2</v>
      </c>
    </row>
    <row r="16" spans="1:10">
      <c r="A16">
        <v>15</v>
      </c>
      <c r="B16" s="2">
        <v>141</v>
      </c>
      <c r="C16" s="3">
        <f t="shared" si="1"/>
        <v>135.83333333333334</v>
      </c>
      <c r="D16" s="4">
        <f t="shared" si="5"/>
        <v>134.91666666666669</v>
      </c>
      <c r="E16">
        <f t="shared" si="2"/>
        <v>1.0450895614576898</v>
      </c>
      <c r="F16">
        <v>1.0055889492313885</v>
      </c>
      <c r="G16">
        <f t="shared" si="3"/>
        <v>1.0392810723074206</v>
      </c>
      <c r="H16">
        <f t="shared" si="4"/>
        <v>141</v>
      </c>
      <c r="I16">
        <f t="shared" si="0"/>
        <v>140.21633800547619</v>
      </c>
      <c r="J16">
        <v>3</v>
      </c>
    </row>
    <row r="17" spans="1:10">
      <c r="A17">
        <v>16</v>
      </c>
      <c r="B17">
        <v>135</v>
      </c>
      <c r="C17" s="3">
        <f t="shared" si="1"/>
        <v>137</v>
      </c>
      <c r="D17" s="4">
        <f t="shared" si="5"/>
        <v>136.41666666666669</v>
      </c>
      <c r="E17">
        <f t="shared" si="2"/>
        <v>0.98961514966401942</v>
      </c>
      <c r="F17">
        <v>0.97418418062700407</v>
      </c>
      <c r="G17">
        <f t="shared" si="3"/>
        <v>1.0158398887437114</v>
      </c>
      <c r="H17">
        <f t="shared" si="4"/>
        <v>135.00000000000003</v>
      </c>
      <c r="I17">
        <f t="shared" si="0"/>
        <v>138.57749148945464</v>
      </c>
      <c r="J17">
        <v>4</v>
      </c>
    </row>
    <row r="18" spans="1:10">
      <c r="A18">
        <v>17</v>
      </c>
      <c r="B18">
        <v>125</v>
      </c>
      <c r="C18" s="3">
        <f t="shared" si="1"/>
        <v>137.83333333333334</v>
      </c>
      <c r="D18" s="4">
        <f t="shared" si="5"/>
        <v>137.41666666666669</v>
      </c>
      <c r="E18">
        <f t="shared" si="2"/>
        <v>0.90964220739842316</v>
      </c>
      <c r="F18">
        <v>0.97964654129460549</v>
      </c>
      <c r="G18">
        <f t="shared" si="3"/>
        <v>0.92854123304138725</v>
      </c>
      <c r="H18">
        <f t="shared" si="4"/>
        <v>125.00000000000001</v>
      </c>
      <c r="I18">
        <f t="shared" si="0"/>
        <v>127.59704110710396</v>
      </c>
      <c r="J18">
        <v>5</v>
      </c>
    </row>
    <row r="19" spans="1:10">
      <c r="A19">
        <v>18</v>
      </c>
      <c r="B19">
        <v>149</v>
      </c>
      <c r="C19" s="3">
        <f t="shared" si="1"/>
        <v>139.66666666666666</v>
      </c>
      <c r="D19" s="4">
        <f t="shared" si="5"/>
        <v>138.75</v>
      </c>
      <c r="E19">
        <f t="shared" si="2"/>
        <v>1.0738738738738738</v>
      </c>
      <c r="F19">
        <v>1.1108125098592603</v>
      </c>
      <c r="G19">
        <f t="shared" si="3"/>
        <v>0.96674629097392273</v>
      </c>
      <c r="H19">
        <f t="shared" si="4"/>
        <v>149</v>
      </c>
      <c r="I19">
        <f t="shared" si="0"/>
        <v>134.13604787263179</v>
      </c>
      <c r="J19">
        <v>6</v>
      </c>
    </row>
    <row r="20" spans="1:10">
      <c r="A20">
        <v>19</v>
      </c>
      <c r="B20">
        <v>170</v>
      </c>
      <c r="C20" s="3">
        <f t="shared" si="1"/>
        <v>142.16666666666666</v>
      </c>
      <c r="D20" s="4">
        <f t="shared" si="5"/>
        <v>140.91666666666666</v>
      </c>
      <c r="E20">
        <f t="shared" si="2"/>
        <v>1.2063867534003549</v>
      </c>
      <c r="F20">
        <v>1.2243914798105076</v>
      </c>
      <c r="G20">
        <f t="shared" si="3"/>
        <v>0.98529495940878398</v>
      </c>
      <c r="H20">
        <f t="shared" si="4"/>
        <v>170</v>
      </c>
      <c r="I20">
        <f t="shared" si="0"/>
        <v>138.84448136335445</v>
      </c>
      <c r="J20">
        <v>7</v>
      </c>
    </row>
    <row r="21" spans="1:10">
      <c r="A21">
        <v>20</v>
      </c>
      <c r="B21">
        <v>170</v>
      </c>
      <c r="C21" s="3">
        <f t="shared" si="1"/>
        <v>144.16666666666666</v>
      </c>
      <c r="D21" s="4">
        <f t="shared" si="5"/>
        <v>143.16666666666666</v>
      </c>
      <c r="E21">
        <f t="shared" si="2"/>
        <v>1.1874272409778814</v>
      </c>
      <c r="F21">
        <v>1.2177586296231673</v>
      </c>
      <c r="G21">
        <f t="shared" si="3"/>
        <v>0.97509244614864943</v>
      </c>
      <c r="H21">
        <f t="shared" si="4"/>
        <v>170.00000000000003</v>
      </c>
      <c r="I21">
        <f t="shared" si="0"/>
        <v>139.60073520694829</v>
      </c>
      <c r="J21">
        <v>8</v>
      </c>
    </row>
    <row r="22" spans="1:10">
      <c r="A22">
        <v>21</v>
      </c>
      <c r="B22">
        <v>158</v>
      </c>
      <c r="C22" s="3">
        <f t="shared" si="1"/>
        <v>147.25</v>
      </c>
      <c r="D22" s="4">
        <f t="shared" si="5"/>
        <v>145.70833333333331</v>
      </c>
      <c r="E22">
        <f t="shared" si="2"/>
        <v>1.0843580211609953</v>
      </c>
      <c r="F22">
        <v>1.0586208624825191</v>
      </c>
      <c r="G22">
        <f t="shared" si="3"/>
        <v>1.0243119700268528</v>
      </c>
      <c r="H22">
        <f t="shared" si="4"/>
        <v>157.99999999999997</v>
      </c>
      <c r="I22">
        <f t="shared" si="0"/>
        <v>149.25078996599601</v>
      </c>
      <c r="J22">
        <v>9</v>
      </c>
    </row>
    <row r="23" spans="1:10">
      <c r="A23">
        <v>22</v>
      </c>
      <c r="B23">
        <v>133</v>
      </c>
      <c r="C23" s="3">
        <f t="shared" si="1"/>
        <v>149.58333333333334</v>
      </c>
      <c r="D23" s="4">
        <f t="shared" si="5"/>
        <v>148.41666666666669</v>
      </c>
      <c r="E23">
        <f t="shared" si="2"/>
        <v>0.89612577203818067</v>
      </c>
      <c r="F23">
        <v>0.92013094565222031</v>
      </c>
      <c r="G23">
        <f t="shared" si="3"/>
        <v>0.97391113327133672</v>
      </c>
      <c r="H23">
        <f t="shared" si="4"/>
        <v>133</v>
      </c>
      <c r="I23">
        <f t="shared" si="0"/>
        <v>144.54464402968759</v>
      </c>
      <c r="J23">
        <v>10</v>
      </c>
    </row>
    <row r="24" spans="1:10">
      <c r="A24">
        <v>23</v>
      </c>
      <c r="B24">
        <v>114</v>
      </c>
      <c r="C24" s="3">
        <f t="shared" si="1"/>
        <v>153.5</v>
      </c>
      <c r="D24" s="4">
        <f t="shared" si="5"/>
        <v>151.54166666666669</v>
      </c>
      <c r="E24">
        <f t="shared" si="2"/>
        <v>0.75226835303821826</v>
      </c>
      <c r="F24">
        <v>0.79976453049464657</v>
      </c>
      <c r="G24">
        <f t="shared" si="3"/>
        <v>0.94061229818850245</v>
      </c>
      <c r="H24">
        <f t="shared" si="4"/>
        <v>113.99999999999999</v>
      </c>
      <c r="I24">
        <f t="shared" si="0"/>
        <v>142.54195535464933</v>
      </c>
      <c r="J24">
        <v>11</v>
      </c>
    </row>
    <row r="25" spans="1:10">
      <c r="A25">
        <v>24</v>
      </c>
      <c r="B25">
        <v>140</v>
      </c>
      <c r="C25" s="3">
        <f t="shared" si="1"/>
        <v>155.91666666666666</v>
      </c>
      <c r="D25" s="4">
        <f t="shared" si="5"/>
        <v>154.70833333333331</v>
      </c>
      <c r="E25">
        <f t="shared" si="2"/>
        <v>0.90492862914085659</v>
      </c>
      <c r="F25">
        <v>0.8972385566115807</v>
      </c>
      <c r="G25">
        <f t="shared" si="3"/>
        <v>1.0085708226341914</v>
      </c>
      <c r="H25">
        <f t="shared" si="4"/>
        <v>140</v>
      </c>
      <c r="I25">
        <f t="shared" si="0"/>
        <v>156.03431101836469</v>
      </c>
      <c r="J25">
        <v>12</v>
      </c>
    </row>
    <row r="26" spans="1:10">
      <c r="A26">
        <v>25</v>
      </c>
      <c r="B26">
        <v>145</v>
      </c>
      <c r="C26" s="3">
        <f t="shared" si="1"/>
        <v>158.33333333333334</v>
      </c>
      <c r="D26" s="4">
        <f t="shared" si="5"/>
        <v>157.125</v>
      </c>
      <c r="E26">
        <f t="shared" si="2"/>
        <v>0.92283214001591085</v>
      </c>
      <c r="F26">
        <v>0.90862440995696758</v>
      </c>
      <c r="G26">
        <f t="shared" si="3"/>
        <v>1.0156365269337373</v>
      </c>
      <c r="H26">
        <f t="shared" si="4"/>
        <v>145</v>
      </c>
      <c r="I26">
        <f t="shared" si="0"/>
        <v>159.58188929446348</v>
      </c>
      <c r="J26">
        <v>1</v>
      </c>
    </row>
    <row r="27" spans="1:10">
      <c r="A27">
        <v>26</v>
      </c>
      <c r="B27">
        <v>150</v>
      </c>
      <c r="C27" s="3">
        <f t="shared" si="1"/>
        <v>160.75</v>
      </c>
      <c r="D27" s="4">
        <f t="shared" si="5"/>
        <v>159.54166666666669</v>
      </c>
      <c r="E27">
        <f t="shared" si="2"/>
        <v>0.94019326194828923</v>
      </c>
      <c r="F27">
        <v>0.88206630367305405</v>
      </c>
      <c r="G27">
        <f t="shared" si="3"/>
        <v>1.0658986269322228</v>
      </c>
      <c r="H27">
        <f t="shared" si="4"/>
        <v>150.00000000000003</v>
      </c>
      <c r="I27">
        <f t="shared" si="0"/>
        <v>170.05524343847839</v>
      </c>
      <c r="J27">
        <v>2</v>
      </c>
    </row>
    <row r="28" spans="1:10">
      <c r="A28">
        <v>27</v>
      </c>
      <c r="B28">
        <v>178</v>
      </c>
      <c r="C28" s="3">
        <f t="shared" si="1"/>
        <v>162.91666666666666</v>
      </c>
      <c r="D28" s="4">
        <f t="shared" si="5"/>
        <v>161.83333333333331</v>
      </c>
      <c r="E28">
        <f t="shared" si="2"/>
        <v>1.0998970133882597</v>
      </c>
      <c r="F28">
        <v>1.0055889492313885</v>
      </c>
      <c r="G28">
        <f t="shared" si="3"/>
        <v>1.0937839106415741</v>
      </c>
      <c r="H28">
        <f t="shared" si="4"/>
        <v>177.99999999999997</v>
      </c>
      <c r="I28">
        <f t="shared" si="0"/>
        <v>177.01069620549475</v>
      </c>
      <c r="J28">
        <v>3</v>
      </c>
    </row>
    <row r="29" spans="1:10">
      <c r="A29">
        <v>28</v>
      </c>
      <c r="B29">
        <v>163</v>
      </c>
      <c r="C29" s="3">
        <f t="shared" si="1"/>
        <v>165.33333333333334</v>
      </c>
      <c r="D29" s="4">
        <f t="shared" si="5"/>
        <v>164.125</v>
      </c>
      <c r="E29">
        <f t="shared" si="2"/>
        <v>0.99314546839299311</v>
      </c>
      <c r="F29">
        <v>0.97418418062700407</v>
      </c>
      <c r="G29">
        <f t="shared" si="3"/>
        <v>1.0194637606964478</v>
      </c>
      <c r="H29">
        <f t="shared" si="4"/>
        <v>163</v>
      </c>
      <c r="I29">
        <f t="shared" si="0"/>
        <v>167.3194897243045</v>
      </c>
      <c r="J29">
        <v>4</v>
      </c>
    </row>
    <row r="30" spans="1:10">
      <c r="A30">
        <v>29</v>
      </c>
      <c r="B30">
        <v>172</v>
      </c>
      <c r="C30" s="3">
        <f t="shared" si="1"/>
        <v>168</v>
      </c>
      <c r="D30" s="4">
        <f t="shared" si="5"/>
        <v>166.66666666666669</v>
      </c>
      <c r="E30">
        <f t="shared" si="2"/>
        <v>1.0319999999999998</v>
      </c>
      <c r="F30">
        <v>0.97964654129460549</v>
      </c>
      <c r="G30">
        <f t="shared" si="3"/>
        <v>1.0534411713802503</v>
      </c>
      <c r="H30">
        <f t="shared" si="4"/>
        <v>172.00000000000003</v>
      </c>
      <c r="I30">
        <f t="shared" si="0"/>
        <v>175.57352856337505</v>
      </c>
      <c r="J30">
        <v>5</v>
      </c>
    </row>
    <row r="31" spans="1:10">
      <c r="A31">
        <v>30</v>
      </c>
      <c r="B31">
        <v>178</v>
      </c>
      <c r="C31" s="3">
        <f t="shared" si="1"/>
        <v>170.16666666666666</v>
      </c>
      <c r="D31" s="4">
        <f t="shared" si="5"/>
        <v>169.08333333333331</v>
      </c>
      <c r="E31">
        <f t="shared" si="2"/>
        <v>1.0527353376047315</v>
      </c>
      <c r="F31">
        <v>1.1108125098592603</v>
      </c>
      <c r="G31">
        <f t="shared" si="3"/>
        <v>0.9477164942426809</v>
      </c>
      <c r="H31">
        <f t="shared" si="4"/>
        <v>178</v>
      </c>
      <c r="I31">
        <f t="shared" si="0"/>
        <v>160.24306390153328</v>
      </c>
      <c r="J31">
        <v>6</v>
      </c>
    </row>
    <row r="32" spans="1:10">
      <c r="A32">
        <v>31</v>
      </c>
      <c r="B32">
        <v>199</v>
      </c>
      <c r="C32" s="3">
        <f t="shared" si="1"/>
        <v>172.33333333333334</v>
      </c>
      <c r="D32" s="4">
        <f t="shared" si="5"/>
        <v>171.25</v>
      </c>
      <c r="E32">
        <f t="shared" si="2"/>
        <v>1.1620437956204379</v>
      </c>
      <c r="F32">
        <v>1.2243914798105076</v>
      </c>
      <c r="G32">
        <f t="shared" si="3"/>
        <v>0.94907863602602105</v>
      </c>
      <c r="H32">
        <f t="shared" si="4"/>
        <v>199</v>
      </c>
      <c r="I32">
        <f t="shared" si="0"/>
        <v>162.52971641945609</v>
      </c>
      <c r="J32">
        <v>7</v>
      </c>
    </row>
    <row r="33" spans="1:10">
      <c r="A33">
        <v>32</v>
      </c>
      <c r="B33">
        <v>199</v>
      </c>
      <c r="C33" s="3">
        <f t="shared" si="1"/>
        <v>174.83333333333334</v>
      </c>
      <c r="D33" s="4">
        <f t="shared" si="5"/>
        <v>173.58333333333334</v>
      </c>
      <c r="E33">
        <f t="shared" si="2"/>
        <v>1.1464234277484397</v>
      </c>
      <c r="F33">
        <v>1.2177586296231673</v>
      </c>
      <c r="G33">
        <f t="shared" si="3"/>
        <v>0.94142090218912911</v>
      </c>
      <c r="H33">
        <f t="shared" si="4"/>
        <v>199</v>
      </c>
      <c r="I33">
        <f t="shared" si="0"/>
        <v>163.41497827166302</v>
      </c>
      <c r="J33">
        <v>8</v>
      </c>
    </row>
    <row r="34" spans="1:10">
      <c r="A34">
        <v>33</v>
      </c>
      <c r="B34">
        <v>184</v>
      </c>
      <c r="C34" s="3">
        <f t="shared" si="1"/>
        <v>176.08333333333334</v>
      </c>
      <c r="D34" s="4">
        <f t="shared" si="5"/>
        <v>175.45833333333334</v>
      </c>
      <c r="E34">
        <f t="shared" si="2"/>
        <v>1.0486820232723817</v>
      </c>
      <c r="F34">
        <v>1.0586208624825191</v>
      </c>
      <c r="G34">
        <f t="shared" si="3"/>
        <v>0.9906115214971013</v>
      </c>
      <c r="H34">
        <f t="shared" si="4"/>
        <v>184.00000000000003</v>
      </c>
      <c r="I34">
        <f t="shared" si="0"/>
        <v>173.81104654267889</v>
      </c>
      <c r="J34">
        <v>9</v>
      </c>
    </row>
    <row r="35" spans="1:10">
      <c r="A35">
        <v>34</v>
      </c>
      <c r="B35">
        <v>162</v>
      </c>
      <c r="C35" s="3">
        <f t="shared" si="1"/>
        <v>177.58333333333334</v>
      </c>
      <c r="D35" s="4">
        <f t="shared" si="5"/>
        <v>176.83333333333334</v>
      </c>
      <c r="E35">
        <f t="shared" si="2"/>
        <v>0.91611687087653149</v>
      </c>
      <c r="F35">
        <v>0.92013094565222031</v>
      </c>
      <c r="G35">
        <f t="shared" si="3"/>
        <v>0.99563749616871811</v>
      </c>
      <c r="H35">
        <f t="shared" si="4"/>
        <v>162</v>
      </c>
      <c r="I35">
        <f t="shared" si="0"/>
        <v>176.06189723916833</v>
      </c>
      <c r="J35">
        <v>10</v>
      </c>
    </row>
    <row r="36" spans="1:10">
      <c r="A36">
        <v>35</v>
      </c>
      <c r="B36">
        <v>146</v>
      </c>
      <c r="C36" s="3">
        <f t="shared" si="1"/>
        <v>178.5</v>
      </c>
      <c r="D36" s="4">
        <f t="shared" si="5"/>
        <v>178.04166666666669</v>
      </c>
      <c r="E36">
        <f t="shared" si="2"/>
        <v>0.82003276386613611</v>
      </c>
      <c r="F36">
        <v>0.79976453049464657</v>
      </c>
      <c r="G36">
        <f t="shared" si="3"/>
        <v>1.0253427510206707</v>
      </c>
      <c r="H36">
        <f t="shared" si="4"/>
        <v>145.99999999999997</v>
      </c>
      <c r="I36">
        <f t="shared" si="0"/>
        <v>182.5537322963053</v>
      </c>
      <c r="J36">
        <v>11</v>
      </c>
    </row>
    <row r="37" spans="1:10">
      <c r="A37">
        <v>36</v>
      </c>
      <c r="B37">
        <v>166</v>
      </c>
      <c r="C37" s="3">
        <f t="shared" si="1"/>
        <v>181.83333333333334</v>
      </c>
      <c r="D37" s="4">
        <f t="shared" si="5"/>
        <v>180.16666666666669</v>
      </c>
      <c r="E37">
        <f t="shared" si="2"/>
        <v>0.92136910268270111</v>
      </c>
      <c r="F37">
        <v>0.8972385566115807</v>
      </c>
      <c r="G37">
        <f t="shared" si="3"/>
        <v>1.026894236647887</v>
      </c>
      <c r="H37">
        <f t="shared" si="4"/>
        <v>166</v>
      </c>
      <c r="I37">
        <f t="shared" si="0"/>
        <v>185.01211163606101</v>
      </c>
      <c r="J37">
        <v>12</v>
      </c>
    </row>
    <row r="38" spans="1:10">
      <c r="A38">
        <v>37</v>
      </c>
      <c r="B38">
        <v>171</v>
      </c>
      <c r="C38" s="3">
        <f t="shared" si="1"/>
        <v>184.41666666666666</v>
      </c>
      <c r="D38" s="4">
        <f t="shared" si="5"/>
        <v>183.125</v>
      </c>
      <c r="E38">
        <f t="shared" si="2"/>
        <v>0.93378839590443685</v>
      </c>
      <c r="F38">
        <v>0.90862440995696758</v>
      </c>
      <c r="G38">
        <f t="shared" si="3"/>
        <v>1.0276945959977688</v>
      </c>
      <c r="H38">
        <f t="shared" si="4"/>
        <v>171</v>
      </c>
      <c r="I38">
        <f t="shared" si="0"/>
        <v>188.19657289209141</v>
      </c>
      <c r="J38">
        <v>1</v>
      </c>
    </row>
    <row r="39" spans="1:10">
      <c r="A39">
        <v>38</v>
      </c>
      <c r="B39">
        <v>180</v>
      </c>
      <c r="C39" s="3">
        <f t="shared" si="1"/>
        <v>188</v>
      </c>
      <c r="D39" s="4">
        <f t="shared" si="5"/>
        <v>186.20833333333331</v>
      </c>
      <c r="E39">
        <f t="shared" si="2"/>
        <v>0.96665920787648252</v>
      </c>
      <c r="F39">
        <v>0.88206630367305405</v>
      </c>
      <c r="G39">
        <f t="shared" si="3"/>
        <v>1.0959031127832126</v>
      </c>
      <c r="H39">
        <f t="shared" si="4"/>
        <v>179.99999999999997</v>
      </c>
      <c r="I39">
        <f t="shared" si="0"/>
        <v>204.06629212617406</v>
      </c>
      <c r="J39">
        <v>2</v>
      </c>
    </row>
    <row r="40" spans="1:10">
      <c r="A40">
        <v>39</v>
      </c>
      <c r="B40">
        <v>193</v>
      </c>
      <c r="C40" s="3">
        <f t="shared" si="1"/>
        <v>190.08333333333334</v>
      </c>
      <c r="D40" s="4">
        <f t="shared" si="5"/>
        <v>189.04166666666669</v>
      </c>
      <c r="E40">
        <f t="shared" si="2"/>
        <v>1.0209389464403791</v>
      </c>
      <c r="F40">
        <v>1.0055889492313885</v>
      </c>
      <c r="G40">
        <f t="shared" si="3"/>
        <v>1.0152646836669428</v>
      </c>
      <c r="H40">
        <f t="shared" si="4"/>
        <v>193.00000000000003</v>
      </c>
      <c r="I40">
        <f t="shared" si="0"/>
        <v>191.92732790820497</v>
      </c>
      <c r="J40">
        <v>3</v>
      </c>
    </row>
    <row r="41" spans="1:10">
      <c r="A41">
        <v>40</v>
      </c>
      <c r="B41">
        <v>181</v>
      </c>
      <c r="C41" s="3">
        <f t="shared" si="1"/>
        <v>192.5</v>
      </c>
      <c r="D41" s="4">
        <f t="shared" si="5"/>
        <v>191.29166666666669</v>
      </c>
      <c r="E41">
        <f t="shared" si="2"/>
        <v>0.94619908516663032</v>
      </c>
      <c r="F41">
        <v>0.97418418062700407</v>
      </c>
      <c r="G41">
        <f t="shared" si="3"/>
        <v>0.9712733012741368</v>
      </c>
      <c r="H41">
        <f t="shared" si="4"/>
        <v>181</v>
      </c>
      <c r="I41">
        <f t="shared" si="0"/>
        <v>185.79648858956512</v>
      </c>
      <c r="J41">
        <v>4</v>
      </c>
    </row>
    <row r="42" spans="1:10">
      <c r="A42">
        <v>41</v>
      </c>
      <c r="B42">
        <v>183</v>
      </c>
      <c r="C42" s="3">
        <f t="shared" si="1"/>
        <v>194.66666666666666</v>
      </c>
      <c r="D42" s="4">
        <f t="shared" si="5"/>
        <v>193.58333333333331</v>
      </c>
      <c r="E42">
        <f t="shared" si="2"/>
        <v>0.94532931554024979</v>
      </c>
      <c r="F42">
        <v>0.97964654129460549</v>
      </c>
      <c r="G42">
        <f t="shared" si="3"/>
        <v>0.96496978827791757</v>
      </c>
      <c r="H42">
        <f t="shared" si="4"/>
        <v>182.99999999999997</v>
      </c>
      <c r="I42">
        <f t="shared" si="0"/>
        <v>186.80206818080021</v>
      </c>
      <c r="J42">
        <v>5</v>
      </c>
    </row>
    <row r="43" spans="1:10">
      <c r="A43">
        <v>42</v>
      </c>
      <c r="B43">
        <v>218</v>
      </c>
      <c r="C43" s="3">
        <f t="shared" si="1"/>
        <v>197</v>
      </c>
      <c r="D43" s="4">
        <f t="shared" si="5"/>
        <v>195.83333333333331</v>
      </c>
      <c r="E43">
        <f t="shared" si="2"/>
        <v>1.1131914893617023</v>
      </c>
      <c r="F43">
        <v>1.1108125098592603</v>
      </c>
      <c r="G43">
        <f t="shared" si="3"/>
        <v>1.0021416571035406</v>
      </c>
      <c r="H43">
        <f t="shared" si="4"/>
        <v>217.99999999999997</v>
      </c>
      <c r="I43">
        <f t="shared" si="0"/>
        <v>196.2527411827767</v>
      </c>
      <c r="J43">
        <v>6</v>
      </c>
    </row>
    <row r="44" spans="1:10">
      <c r="A44">
        <v>43</v>
      </c>
      <c r="B44">
        <v>230</v>
      </c>
      <c r="C44" s="3">
        <f t="shared" si="1"/>
        <v>199.08333333333334</v>
      </c>
      <c r="D44" s="4">
        <f t="shared" si="5"/>
        <v>198.04166666666669</v>
      </c>
      <c r="E44">
        <f t="shared" si="2"/>
        <v>1.1613717652009257</v>
      </c>
      <c r="F44">
        <v>1.2243914798105076</v>
      </c>
      <c r="G44">
        <f t="shared" si="3"/>
        <v>0.94852976711391757</v>
      </c>
      <c r="H44">
        <f t="shared" si="4"/>
        <v>230</v>
      </c>
      <c r="I44">
        <f t="shared" si="0"/>
        <v>187.84841596218544</v>
      </c>
      <c r="J44">
        <v>7</v>
      </c>
    </row>
    <row r="45" spans="1:10">
      <c r="A45">
        <v>44</v>
      </c>
      <c r="B45">
        <v>242</v>
      </c>
      <c r="C45" s="3">
        <f t="shared" si="1"/>
        <v>200.41666666666666</v>
      </c>
      <c r="D45" s="4">
        <f t="shared" si="5"/>
        <v>199.75</v>
      </c>
      <c r="E45">
        <f t="shared" si="2"/>
        <v>1.2115143929912391</v>
      </c>
      <c r="F45">
        <v>1.2177586296231673</v>
      </c>
      <c r="G45">
        <f t="shared" si="3"/>
        <v>0.99487235279633335</v>
      </c>
      <c r="H45">
        <f t="shared" si="4"/>
        <v>242</v>
      </c>
      <c r="I45">
        <f t="shared" si="0"/>
        <v>198.72575247106758</v>
      </c>
      <c r="J45">
        <v>8</v>
      </c>
    </row>
    <row r="46" spans="1:10">
      <c r="A46">
        <v>45</v>
      </c>
      <c r="B46">
        <v>209</v>
      </c>
      <c r="C46" s="3">
        <f t="shared" si="1"/>
        <v>204</v>
      </c>
      <c r="D46" s="4">
        <f t="shared" si="5"/>
        <v>202.20833333333331</v>
      </c>
      <c r="E46">
        <f t="shared" si="2"/>
        <v>1.0335874716670101</v>
      </c>
      <c r="F46">
        <v>1.0586208624825191</v>
      </c>
      <c r="G46">
        <f t="shared" si="3"/>
        <v>0.97635282686872016</v>
      </c>
      <c r="H46">
        <f t="shared" si="4"/>
        <v>209</v>
      </c>
      <c r="I46">
        <f t="shared" si="0"/>
        <v>197.42667786641243</v>
      </c>
      <c r="J46">
        <v>9</v>
      </c>
    </row>
    <row r="47" spans="1:10">
      <c r="A47">
        <v>46</v>
      </c>
      <c r="B47">
        <v>191</v>
      </c>
      <c r="C47" s="3">
        <f t="shared" si="1"/>
        <v>208.5</v>
      </c>
      <c r="D47" s="4">
        <f t="shared" si="5"/>
        <v>206.25</v>
      </c>
      <c r="E47">
        <f t="shared" si="2"/>
        <v>0.92606060606060603</v>
      </c>
      <c r="F47">
        <v>0.92013094565222031</v>
      </c>
      <c r="G47">
        <f t="shared" si="3"/>
        <v>1.006444365811632</v>
      </c>
      <c r="H47">
        <f t="shared" si="4"/>
        <v>191.00000000000003</v>
      </c>
      <c r="I47">
        <f t="shared" si="0"/>
        <v>207.5791504486491</v>
      </c>
      <c r="J47">
        <v>10</v>
      </c>
    </row>
    <row r="48" spans="1:10">
      <c r="A48">
        <v>47</v>
      </c>
      <c r="B48">
        <v>172</v>
      </c>
      <c r="C48" s="3">
        <f t="shared" si="1"/>
        <v>212.33333333333334</v>
      </c>
      <c r="D48" s="4">
        <f t="shared" si="5"/>
        <v>210.41666666666669</v>
      </c>
      <c r="E48">
        <f t="shared" si="2"/>
        <v>0.81742574257425737</v>
      </c>
      <c r="F48">
        <v>0.79976453049464657</v>
      </c>
      <c r="G48">
        <f t="shared" si="3"/>
        <v>1.0220830149452709</v>
      </c>
      <c r="H48">
        <f t="shared" si="4"/>
        <v>172</v>
      </c>
      <c r="I48">
        <f t="shared" si="0"/>
        <v>215.06330106140075</v>
      </c>
      <c r="J48">
        <v>11</v>
      </c>
    </row>
    <row r="49" spans="1:10">
      <c r="A49">
        <v>48</v>
      </c>
      <c r="B49">
        <v>194</v>
      </c>
      <c r="C49" s="3">
        <f t="shared" si="1"/>
        <v>214.41666666666666</v>
      </c>
      <c r="D49" s="4">
        <f t="shared" si="5"/>
        <v>213.375</v>
      </c>
      <c r="E49">
        <f t="shared" si="2"/>
        <v>0.9091974223784417</v>
      </c>
      <c r="F49">
        <v>0.8972385566115807</v>
      </c>
      <c r="G49">
        <f t="shared" si="3"/>
        <v>1.0133285241463805</v>
      </c>
      <c r="H49">
        <f t="shared" si="4"/>
        <v>194.00000000000003</v>
      </c>
      <c r="I49">
        <f t="shared" si="0"/>
        <v>216.21897383973393</v>
      </c>
      <c r="J49">
        <v>12</v>
      </c>
    </row>
    <row r="50" spans="1:10">
      <c r="A50">
        <v>49</v>
      </c>
      <c r="B50">
        <v>196</v>
      </c>
      <c r="C50" s="3">
        <f t="shared" si="1"/>
        <v>217.25</v>
      </c>
      <c r="D50" s="4">
        <f t="shared" si="5"/>
        <v>215.83333333333331</v>
      </c>
      <c r="E50">
        <f t="shared" si="2"/>
        <v>0.90810810810810816</v>
      </c>
      <c r="F50">
        <v>0.90862440995696758</v>
      </c>
      <c r="G50">
        <f t="shared" si="3"/>
        <v>0.99943177638284686</v>
      </c>
      <c r="H50">
        <f t="shared" si="4"/>
        <v>196</v>
      </c>
      <c r="I50">
        <f t="shared" si="0"/>
        <v>215.71069173596442</v>
      </c>
      <c r="J50">
        <v>1</v>
      </c>
    </row>
    <row r="51" spans="1:10">
      <c r="A51">
        <v>50</v>
      </c>
      <c r="B51">
        <v>196</v>
      </c>
      <c r="C51" s="3">
        <f t="shared" si="1"/>
        <v>219.75</v>
      </c>
      <c r="D51" s="4">
        <f t="shared" si="5"/>
        <v>218.5</v>
      </c>
      <c r="E51">
        <f t="shared" si="2"/>
        <v>0.89702517162471396</v>
      </c>
      <c r="F51">
        <v>0.88206630367305405</v>
      </c>
      <c r="G51">
        <f t="shared" si="3"/>
        <v>1.0169588928738904</v>
      </c>
      <c r="H51">
        <f t="shared" si="4"/>
        <v>195.99999999999997</v>
      </c>
      <c r="I51">
        <f t="shared" si="0"/>
        <v>222.20551809294508</v>
      </c>
      <c r="J51">
        <v>2</v>
      </c>
    </row>
    <row r="52" spans="1:10">
      <c r="A52">
        <v>51</v>
      </c>
      <c r="B52">
        <v>236</v>
      </c>
      <c r="C52" s="3">
        <f t="shared" si="1"/>
        <v>222.08333333333334</v>
      </c>
      <c r="D52" s="4">
        <f t="shared" si="5"/>
        <v>220.91666666666669</v>
      </c>
      <c r="E52">
        <f t="shared" si="2"/>
        <v>1.0682761222180308</v>
      </c>
      <c r="F52">
        <v>1.0055889492313885</v>
      </c>
      <c r="G52">
        <f t="shared" si="3"/>
        <v>1.0623387647950553</v>
      </c>
      <c r="H52">
        <f t="shared" si="4"/>
        <v>236</v>
      </c>
      <c r="I52">
        <f t="shared" si="0"/>
        <v>234.68833878930764</v>
      </c>
      <c r="J52">
        <v>3</v>
      </c>
    </row>
    <row r="53" spans="1:10">
      <c r="A53">
        <v>52</v>
      </c>
      <c r="B53">
        <v>235</v>
      </c>
      <c r="C53" s="3">
        <f t="shared" si="1"/>
        <v>223.75</v>
      </c>
      <c r="D53" s="4">
        <f t="shared" si="5"/>
        <v>222.91666666666669</v>
      </c>
      <c r="E53">
        <f t="shared" si="2"/>
        <v>1.0542056074766355</v>
      </c>
      <c r="F53">
        <v>0.97418418062700407</v>
      </c>
      <c r="G53">
        <f t="shared" si="3"/>
        <v>1.0821419896165096</v>
      </c>
      <c r="H53">
        <f t="shared" si="4"/>
        <v>235.00000000000003</v>
      </c>
      <c r="I53">
        <f t="shared" si="0"/>
        <v>241.22748518534698</v>
      </c>
      <c r="J53">
        <v>4</v>
      </c>
    </row>
    <row r="54" spans="1:10">
      <c r="A54">
        <v>53</v>
      </c>
      <c r="B54">
        <v>229</v>
      </c>
      <c r="C54" s="3">
        <f t="shared" si="1"/>
        <v>224.41666666666666</v>
      </c>
      <c r="D54" s="4">
        <f t="shared" si="5"/>
        <v>224.08333333333331</v>
      </c>
      <c r="E54">
        <f t="shared" si="2"/>
        <v>1.0219412420974341</v>
      </c>
      <c r="F54">
        <v>0.97964654129460549</v>
      </c>
      <c r="G54">
        <f t="shared" si="3"/>
        <v>1.0431734294156094</v>
      </c>
      <c r="H54">
        <f t="shared" si="4"/>
        <v>229</v>
      </c>
      <c r="I54">
        <f t="shared" si="0"/>
        <v>233.75777930821448</v>
      </c>
      <c r="J54">
        <v>5</v>
      </c>
    </row>
    <row r="55" spans="1:10">
      <c r="A55">
        <v>54</v>
      </c>
      <c r="B55">
        <v>243</v>
      </c>
      <c r="C55" s="3">
        <f t="shared" si="1"/>
        <v>225</v>
      </c>
      <c r="D55" s="4">
        <f t="shared" si="5"/>
        <v>224.70833333333331</v>
      </c>
      <c r="E55">
        <f t="shared" si="2"/>
        <v>1.0814018171704061</v>
      </c>
      <c r="F55">
        <v>1.1108125098592603</v>
      </c>
      <c r="G55">
        <f t="shared" si="3"/>
        <v>0.97352326119141341</v>
      </c>
      <c r="H55">
        <f t="shared" si="4"/>
        <v>242.99999999999997</v>
      </c>
      <c r="I55">
        <f t="shared" si="0"/>
        <v>218.75878948355384</v>
      </c>
      <c r="J55">
        <v>6</v>
      </c>
    </row>
    <row r="56" spans="1:10">
      <c r="A56">
        <v>55</v>
      </c>
      <c r="B56">
        <v>264</v>
      </c>
      <c r="C56" s="3">
        <f t="shared" si="1"/>
        <v>225.66666666666666</v>
      </c>
      <c r="D56" s="4">
        <f t="shared" si="5"/>
        <v>225.33333333333331</v>
      </c>
      <c r="E56">
        <f t="shared" si="2"/>
        <v>1.1715976331360947</v>
      </c>
      <c r="F56">
        <v>1.2243914798105076</v>
      </c>
      <c r="G56">
        <f t="shared" si="3"/>
        <v>0.95688156317243955</v>
      </c>
      <c r="H56">
        <f t="shared" si="4"/>
        <v>264</v>
      </c>
      <c r="I56">
        <f t="shared" si="0"/>
        <v>215.61731223485634</v>
      </c>
      <c r="J56">
        <v>7</v>
      </c>
    </row>
    <row r="57" spans="1:10">
      <c r="A57">
        <v>56</v>
      </c>
      <c r="B57">
        <v>272</v>
      </c>
      <c r="C57" s="3">
        <f t="shared" si="1"/>
        <v>225</v>
      </c>
      <c r="D57" s="4">
        <f t="shared" si="5"/>
        <v>225.33333333333331</v>
      </c>
      <c r="E57">
        <f t="shared" si="2"/>
        <v>1.2071005917159765</v>
      </c>
      <c r="F57">
        <v>1.2177586296231673</v>
      </c>
      <c r="G57">
        <f t="shared" si="3"/>
        <v>0.9912478239546626</v>
      </c>
      <c r="H57">
        <f t="shared" si="4"/>
        <v>272</v>
      </c>
      <c r="I57">
        <f t="shared" si="0"/>
        <v>223.36117633111726</v>
      </c>
      <c r="J57">
        <v>8</v>
      </c>
    </row>
    <row r="58" spans="1:10">
      <c r="A58">
        <v>57</v>
      </c>
      <c r="B58">
        <v>237</v>
      </c>
      <c r="C58" s="3">
        <f t="shared" si="1"/>
        <v>224.91666666666666</v>
      </c>
      <c r="D58" s="4">
        <f t="shared" si="5"/>
        <v>224.95833333333331</v>
      </c>
      <c r="E58">
        <f t="shared" si="2"/>
        <v>1.0535284311909614</v>
      </c>
      <c r="F58">
        <v>1.0586208624825191</v>
      </c>
      <c r="G58">
        <f t="shared" si="3"/>
        <v>0.99518956080308518</v>
      </c>
      <c r="H58">
        <f t="shared" si="4"/>
        <v>237</v>
      </c>
      <c r="I58">
        <f t="shared" si="0"/>
        <v>223.87618494899402</v>
      </c>
      <c r="J58">
        <v>9</v>
      </c>
    </row>
    <row r="59" spans="1:10">
      <c r="A59">
        <v>58</v>
      </c>
      <c r="B59">
        <v>211</v>
      </c>
      <c r="C59" s="3">
        <f t="shared" si="1"/>
        <v>224.25</v>
      </c>
      <c r="D59" s="4">
        <f t="shared" si="5"/>
        <v>224.58333333333331</v>
      </c>
      <c r="E59">
        <f t="shared" si="2"/>
        <v>0.93951762523191107</v>
      </c>
      <c r="F59">
        <v>0.92013094565222031</v>
      </c>
      <c r="G59">
        <f t="shared" si="3"/>
        <v>1.0210694789380752</v>
      </c>
      <c r="H59">
        <f t="shared" si="4"/>
        <v>210.99999999999997</v>
      </c>
      <c r="I59">
        <f t="shared" si="0"/>
        <v>229.31518714484272</v>
      </c>
      <c r="J59">
        <v>10</v>
      </c>
    </row>
    <row r="60" spans="1:10">
      <c r="A60">
        <v>59</v>
      </c>
      <c r="B60">
        <v>180</v>
      </c>
      <c r="C60" s="3">
        <f t="shared" si="1"/>
        <v>224.66666666666666</v>
      </c>
      <c r="D60" s="4">
        <f t="shared" si="5"/>
        <v>224.45833333333331</v>
      </c>
      <c r="E60">
        <f t="shared" si="2"/>
        <v>0.8019305736031187</v>
      </c>
      <c r="F60">
        <v>0.79976453049464657</v>
      </c>
      <c r="G60">
        <f t="shared" si="3"/>
        <v>1.0027083510531938</v>
      </c>
      <c r="H60">
        <f t="shared" si="4"/>
        <v>180.00000000000003</v>
      </c>
      <c r="I60">
        <f t="shared" si="0"/>
        <v>225.06624529681474</v>
      </c>
      <c r="J60">
        <v>11</v>
      </c>
    </row>
    <row r="61" spans="1:10">
      <c r="A61">
        <v>60</v>
      </c>
      <c r="B61">
        <v>201</v>
      </c>
      <c r="C61" s="3">
        <f t="shared" si="1"/>
        <v>226.41666666666666</v>
      </c>
      <c r="D61" s="4">
        <f t="shared" si="5"/>
        <v>225.54166666666666</v>
      </c>
      <c r="E61">
        <f t="shared" si="2"/>
        <v>0.89118788102715685</v>
      </c>
      <c r="F61">
        <v>0.8972385566115807</v>
      </c>
      <c r="G61">
        <f t="shared" si="3"/>
        <v>0.99325633574277716</v>
      </c>
      <c r="H61">
        <f t="shared" si="4"/>
        <v>201.00000000000003</v>
      </c>
      <c r="I61">
        <f t="shared" si="0"/>
        <v>224.02068939065217</v>
      </c>
      <c r="J61">
        <v>12</v>
      </c>
    </row>
    <row r="62" spans="1:10">
      <c r="A62">
        <v>61</v>
      </c>
      <c r="B62">
        <v>204</v>
      </c>
      <c r="C62" s="3">
        <f t="shared" si="1"/>
        <v>229.58333333333334</v>
      </c>
      <c r="D62" s="4">
        <f t="shared" si="5"/>
        <v>228</v>
      </c>
      <c r="E62">
        <f t="shared" si="2"/>
        <v>0.89473684210526316</v>
      </c>
      <c r="F62">
        <v>0.90862440995696758</v>
      </c>
      <c r="G62">
        <f t="shared" si="3"/>
        <v>0.98471583230703408</v>
      </c>
      <c r="H62">
        <f t="shared" si="4"/>
        <v>203.99999999999997</v>
      </c>
      <c r="I62">
        <f t="shared" si="0"/>
        <v>224.51520976600378</v>
      </c>
      <c r="J62">
        <v>1</v>
      </c>
    </row>
    <row r="63" spans="1:10">
      <c r="A63">
        <v>62</v>
      </c>
      <c r="B63">
        <v>188</v>
      </c>
      <c r="C63" s="3">
        <f t="shared" si="1"/>
        <v>231.33333333333334</v>
      </c>
      <c r="D63" s="4">
        <f t="shared" si="5"/>
        <v>230.45833333333334</v>
      </c>
      <c r="E63">
        <f t="shared" si="2"/>
        <v>0.81576568432471519</v>
      </c>
      <c r="F63">
        <v>0.88206630367305405</v>
      </c>
      <c r="G63">
        <f t="shared" si="3"/>
        <v>0.92483488024397564</v>
      </c>
      <c r="H63">
        <f t="shared" si="4"/>
        <v>188</v>
      </c>
      <c r="I63">
        <f t="shared" si="0"/>
        <v>213.13590510955956</v>
      </c>
      <c r="J63">
        <v>2</v>
      </c>
    </row>
    <row r="64" spans="1:10">
      <c r="A64">
        <v>63</v>
      </c>
      <c r="B64">
        <v>235</v>
      </c>
      <c r="C64" s="3">
        <f t="shared" si="1"/>
        <v>233.16666666666666</v>
      </c>
      <c r="D64" s="4">
        <f t="shared" si="5"/>
        <v>232.25</v>
      </c>
      <c r="E64">
        <f t="shared" si="2"/>
        <v>1.0118406889128095</v>
      </c>
      <c r="F64">
        <v>1.0055889492313885</v>
      </c>
      <c r="G64">
        <f t="shared" si="3"/>
        <v>1.0062169932219318</v>
      </c>
      <c r="H64">
        <f t="shared" si="4"/>
        <v>235.00000000000003</v>
      </c>
      <c r="I64">
        <f t="shared" si="0"/>
        <v>233.69389667579364</v>
      </c>
      <c r="J64">
        <v>3</v>
      </c>
    </row>
    <row r="65" spans="1:10">
      <c r="A65">
        <v>64</v>
      </c>
      <c r="B65">
        <v>227</v>
      </c>
      <c r="C65" s="3">
        <f t="shared" si="1"/>
        <v>234.66666666666666</v>
      </c>
      <c r="D65" s="4">
        <f t="shared" si="5"/>
        <v>233.91666666666666</v>
      </c>
      <c r="E65">
        <f t="shared" si="2"/>
        <v>0.97043106519415745</v>
      </c>
      <c r="F65">
        <v>0.97418418062700407</v>
      </c>
      <c r="G65">
        <f t="shared" si="3"/>
        <v>0.99614742724478333</v>
      </c>
      <c r="H65">
        <f t="shared" si="4"/>
        <v>227</v>
      </c>
      <c r="I65">
        <f t="shared" si="0"/>
        <v>233.01548568967559</v>
      </c>
      <c r="J65">
        <v>4</v>
      </c>
    </row>
    <row r="66" spans="1:10">
      <c r="A66">
        <v>65</v>
      </c>
      <c r="B66">
        <v>234</v>
      </c>
      <c r="C66" s="3">
        <f t="shared" si="1"/>
        <v>236.58333333333334</v>
      </c>
      <c r="D66" s="4">
        <f t="shared" si="5"/>
        <v>235.625</v>
      </c>
      <c r="E66">
        <f t="shared" si="2"/>
        <v>0.99310344827586206</v>
      </c>
      <c r="F66">
        <v>0.97964654129460549</v>
      </c>
      <c r="G66">
        <f t="shared" si="3"/>
        <v>1.013736492106095</v>
      </c>
      <c r="H66">
        <f t="shared" si="4"/>
        <v>234</v>
      </c>
      <c r="I66">
        <f t="shared" si="0"/>
        <v>238.86166095249862</v>
      </c>
      <c r="J66">
        <v>5</v>
      </c>
    </row>
    <row r="67" spans="1:10">
      <c r="A67">
        <v>66</v>
      </c>
      <c r="B67">
        <v>264</v>
      </c>
      <c r="C67" s="3">
        <f t="shared" si="1"/>
        <v>238.91666666666666</v>
      </c>
      <c r="D67" s="4">
        <f t="shared" si="5"/>
        <v>237.75</v>
      </c>
      <c r="E67">
        <f t="shared" si="2"/>
        <v>1.110410094637224</v>
      </c>
      <c r="F67">
        <v>1.1108125098592603</v>
      </c>
      <c r="G67">
        <f t="shared" si="3"/>
        <v>0.99963772894303526</v>
      </c>
      <c r="H67">
        <f t="shared" si="4"/>
        <v>264</v>
      </c>
      <c r="I67">
        <f t="shared" ref="I67:I130" si="6">B67/F67</f>
        <v>237.66387005620663</v>
      </c>
      <c r="J67">
        <v>6</v>
      </c>
    </row>
    <row r="68" spans="1:10">
      <c r="A68">
        <v>67</v>
      </c>
      <c r="B68">
        <v>302</v>
      </c>
      <c r="C68" s="3">
        <f t="shared" si="1"/>
        <v>242.08333333333334</v>
      </c>
      <c r="D68" s="4">
        <f t="shared" si="5"/>
        <v>240.5</v>
      </c>
      <c r="E68">
        <f t="shared" si="2"/>
        <v>1.2557172557172558</v>
      </c>
      <c r="F68">
        <v>1.2243914798105076</v>
      </c>
      <c r="G68">
        <f t="shared" si="3"/>
        <v>1.0255847712298654</v>
      </c>
      <c r="H68">
        <f t="shared" si="4"/>
        <v>302</v>
      </c>
      <c r="I68">
        <f t="shared" si="6"/>
        <v>246.65313748078262</v>
      </c>
      <c r="J68">
        <v>7</v>
      </c>
    </row>
    <row r="69" spans="1:10">
      <c r="A69">
        <v>68</v>
      </c>
      <c r="B69">
        <v>293</v>
      </c>
      <c r="C69" s="3">
        <f t="shared" si="1"/>
        <v>245.83333333333334</v>
      </c>
      <c r="D69" s="4">
        <f t="shared" si="5"/>
        <v>243.95833333333334</v>
      </c>
      <c r="E69">
        <f t="shared" si="2"/>
        <v>1.2010247651579846</v>
      </c>
      <c r="F69">
        <v>1.2177586296231673</v>
      </c>
      <c r="G69">
        <f t="shared" si="3"/>
        <v>0.98625847186945337</v>
      </c>
      <c r="H69">
        <f t="shared" si="4"/>
        <v>293</v>
      </c>
      <c r="I69">
        <f t="shared" si="6"/>
        <v>240.60597303315205</v>
      </c>
      <c r="J69">
        <v>8</v>
      </c>
    </row>
    <row r="70" spans="1:10">
      <c r="A70">
        <v>69</v>
      </c>
      <c r="B70">
        <v>259</v>
      </c>
      <c r="C70" s="3">
        <f t="shared" si="1"/>
        <v>248.5</v>
      </c>
      <c r="D70" s="4">
        <f t="shared" si="5"/>
        <v>247.16666666666669</v>
      </c>
      <c r="E70">
        <f t="shared" si="2"/>
        <v>1.0478759271746458</v>
      </c>
      <c r="F70">
        <v>1.0586208624825191</v>
      </c>
      <c r="G70">
        <f t="shared" si="3"/>
        <v>0.98985006276687604</v>
      </c>
      <c r="H70">
        <f t="shared" si="4"/>
        <v>259.00000000000006</v>
      </c>
      <c r="I70">
        <f t="shared" si="6"/>
        <v>244.65794051387954</v>
      </c>
      <c r="J70">
        <v>9</v>
      </c>
    </row>
    <row r="71" spans="1:10">
      <c r="A71">
        <v>70</v>
      </c>
      <c r="B71">
        <v>229</v>
      </c>
      <c r="C71" s="3">
        <f t="shared" si="1"/>
        <v>252</v>
      </c>
      <c r="D71" s="4">
        <f t="shared" si="5"/>
        <v>250.25</v>
      </c>
      <c r="E71">
        <f t="shared" si="2"/>
        <v>0.91508491508491507</v>
      </c>
      <c r="F71">
        <v>0.92013094565222031</v>
      </c>
      <c r="G71">
        <f t="shared" si="3"/>
        <v>0.99451596472094694</v>
      </c>
      <c r="H71">
        <f t="shared" si="4"/>
        <v>229</v>
      </c>
      <c r="I71">
        <f t="shared" si="6"/>
        <v>248.87762017141696</v>
      </c>
      <c r="J71">
        <v>10</v>
      </c>
    </row>
    <row r="72" spans="1:10">
      <c r="A72">
        <v>71</v>
      </c>
      <c r="B72">
        <v>203</v>
      </c>
      <c r="C72" s="3">
        <f t="shared" ref="C72:C135" si="7">SUM(B67:B78)/12</f>
        <v>255</v>
      </c>
      <c r="D72" s="4">
        <f t="shared" si="5"/>
        <v>253.5</v>
      </c>
      <c r="E72">
        <f t="shared" si="2"/>
        <v>0.80078895463510846</v>
      </c>
      <c r="F72">
        <v>0.79976453049464657</v>
      </c>
      <c r="G72">
        <f t="shared" si="3"/>
        <v>1.0012809071938065</v>
      </c>
      <c r="H72">
        <f t="shared" si="4"/>
        <v>203</v>
      </c>
      <c r="I72">
        <f t="shared" si="6"/>
        <v>253.82470997362995</v>
      </c>
      <c r="J72">
        <v>11</v>
      </c>
    </row>
    <row r="73" spans="1:10">
      <c r="A73">
        <v>72</v>
      </c>
      <c r="B73">
        <v>229</v>
      </c>
      <c r="C73" s="3">
        <f t="shared" si="7"/>
        <v>259.25</v>
      </c>
      <c r="D73" s="4">
        <f t="shared" si="5"/>
        <v>257.125</v>
      </c>
      <c r="E73">
        <f t="shared" ref="E73:E136" si="8">B73/D73</f>
        <v>0.89061740398638789</v>
      </c>
      <c r="F73">
        <v>0.8972385566115807</v>
      </c>
      <c r="G73">
        <f t="shared" ref="G73:G136" si="9">B73/(D73*F73)</f>
        <v>0.99262052151414726</v>
      </c>
      <c r="H73">
        <f t="shared" ref="H73:H136" si="10">G73*F73*D73</f>
        <v>229.00000000000003</v>
      </c>
      <c r="I73">
        <f t="shared" si="6"/>
        <v>255.22755159432512</v>
      </c>
      <c r="J73">
        <v>12</v>
      </c>
    </row>
    <row r="74" spans="1:10">
      <c r="A74">
        <v>73</v>
      </c>
      <c r="B74">
        <v>242</v>
      </c>
      <c r="C74" s="3">
        <f t="shared" si="7"/>
        <v>264.41666666666669</v>
      </c>
      <c r="D74" s="4">
        <f t="shared" si="5"/>
        <v>261.83333333333337</v>
      </c>
      <c r="E74">
        <f t="shared" si="8"/>
        <v>0.9242520687460215</v>
      </c>
      <c r="F74">
        <v>0.90862440995696758</v>
      </c>
      <c r="G74">
        <f t="shared" si="9"/>
        <v>1.0171992504469412</v>
      </c>
      <c r="H74">
        <f t="shared" si="10"/>
        <v>242.00000000000003</v>
      </c>
      <c r="I74">
        <f t="shared" si="6"/>
        <v>266.33667040869079</v>
      </c>
      <c r="J74">
        <v>1</v>
      </c>
    </row>
    <row r="75" spans="1:10">
      <c r="A75">
        <v>74</v>
      </c>
      <c r="B75">
        <v>233</v>
      </c>
      <c r="C75" s="3">
        <f t="shared" si="7"/>
        <v>268.91666666666669</v>
      </c>
      <c r="D75" s="4">
        <f t="shared" ref="D75:D138" si="11">(C75+C74)/2</f>
        <v>266.66666666666669</v>
      </c>
      <c r="E75">
        <f t="shared" si="8"/>
        <v>0.87374999999999992</v>
      </c>
      <c r="F75">
        <v>0.88206630367305405</v>
      </c>
      <c r="G75">
        <f t="shared" si="9"/>
        <v>0.99057179302913656</v>
      </c>
      <c r="H75">
        <f t="shared" si="10"/>
        <v>233.00000000000003</v>
      </c>
      <c r="I75">
        <f t="shared" si="6"/>
        <v>264.15247814110307</v>
      </c>
      <c r="J75">
        <v>2</v>
      </c>
    </row>
    <row r="76" spans="1:10">
      <c r="A76">
        <v>75</v>
      </c>
      <c r="B76">
        <v>267</v>
      </c>
      <c r="C76" s="3">
        <f t="shared" si="7"/>
        <v>273.33333333333331</v>
      </c>
      <c r="D76" s="4">
        <f t="shared" si="11"/>
        <v>271.125</v>
      </c>
      <c r="E76">
        <f t="shared" si="8"/>
        <v>0.98478561549100974</v>
      </c>
      <c r="F76">
        <v>1.0055889492313885</v>
      </c>
      <c r="G76">
        <f t="shared" si="9"/>
        <v>0.97931228882708021</v>
      </c>
      <c r="H76">
        <f t="shared" si="10"/>
        <v>267</v>
      </c>
      <c r="I76">
        <f t="shared" si="6"/>
        <v>265.5160443082421</v>
      </c>
      <c r="J76">
        <v>3</v>
      </c>
    </row>
    <row r="77" spans="1:10">
      <c r="A77">
        <v>76</v>
      </c>
      <c r="B77">
        <v>269</v>
      </c>
      <c r="C77" s="3">
        <f t="shared" si="7"/>
        <v>277.08333333333331</v>
      </c>
      <c r="D77" s="4">
        <f t="shared" si="11"/>
        <v>275.20833333333331</v>
      </c>
      <c r="E77">
        <f t="shared" si="8"/>
        <v>0.97744133232399699</v>
      </c>
      <c r="F77">
        <v>0.97418418062700407</v>
      </c>
      <c r="G77">
        <f t="shared" si="9"/>
        <v>1.0033434660116289</v>
      </c>
      <c r="H77">
        <f t="shared" si="10"/>
        <v>269</v>
      </c>
      <c r="I77">
        <f t="shared" si="6"/>
        <v>276.12848304195035</v>
      </c>
      <c r="J77">
        <v>4</v>
      </c>
    </row>
    <row r="78" spans="1:10">
      <c r="A78">
        <v>77</v>
      </c>
      <c r="B78">
        <v>270</v>
      </c>
      <c r="C78" s="3">
        <f t="shared" si="7"/>
        <v>279.91666666666669</v>
      </c>
      <c r="D78" s="4">
        <f t="shared" si="11"/>
        <v>278.5</v>
      </c>
      <c r="E78">
        <f t="shared" si="8"/>
        <v>0.96947935368043092</v>
      </c>
      <c r="F78">
        <v>0.97964654129460549</v>
      </c>
      <c r="G78">
        <f t="shared" si="9"/>
        <v>0.98962157555240426</v>
      </c>
      <c r="H78">
        <f t="shared" si="10"/>
        <v>270</v>
      </c>
      <c r="I78">
        <f t="shared" si="6"/>
        <v>275.60960879134456</v>
      </c>
      <c r="J78">
        <v>5</v>
      </c>
    </row>
    <row r="79" spans="1:10">
      <c r="A79">
        <v>78</v>
      </c>
      <c r="B79">
        <v>315</v>
      </c>
      <c r="C79" s="3">
        <f t="shared" si="7"/>
        <v>284</v>
      </c>
      <c r="D79" s="4">
        <f t="shared" si="11"/>
        <v>281.95833333333337</v>
      </c>
      <c r="E79">
        <f t="shared" si="8"/>
        <v>1.1171863455002216</v>
      </c>
      <c r="F79">
        <v>1.1108125098592603</v>
      </c>
      <c r="G79">
        <f t="shared" si="9"/>
        <v>1.0057379941118676</v>
      </c>
      <c r="H79">
        <f t="shared" si="10"/>
        <v>315</v>
      </c>
      <c r="I79">
        <f t="shared" si="6"/>
        <v>283.57620858979203</v>
      </c>
      <c r="J79">
        <v>6</v>
      </c>
    </row>
    <row r="80" spans="1:10">
      <c r="A80">
        <v>79</v>
      </c>
      <c r="B80">
        <v>364</v>
      </c>
      <c r="C80" s="3">
        <f t="shared" si="7"/>
        <v>287.5</v>
      </c>
      <c r="D80" s="4">
        <f t="shared" si="11"/>
        <v>285.75</v>
      </c>
      <c r="E80">
        <f t="shared" si="8"/>
        <v>1.2738407699037619</v>
      </c>
      <c r="F80">
        <v>1.2243914798105076</v>
      </c>
      <c r="G80">
        <f t="shared" si="9"/>
        <v>1.0403868296281411</v>
      </c>
      <c r="H80">
        <f t="shared" si="10"/>
        <v>364.00000000000006</v>
      </c>
      <c r="I80">
        <f t="shared" si="6"/>
        <v>297.29053656624131</v>
      </c>
      <c r="J80">
        <v>7</v>
      </c>
    </row>
    <row r="81" spans="1:10">
      <c r="A81">
        <v>80</v>
      </c>
      <c r="B81">
        <v>347</v>
      </c>
      <c r="C81" s="3">
        <f t="shared" si="7"/>
        <v>291.16666666666669</v>
      </c>
      <c r="D81" s="4">
        <f t="shared" si="11"/>
        <v>289.33333333333337</v>
      </c>
      <c r="E81">
        <f t="shared" si="8"/>
        <v>1.1993087557603686</v>
      </c>
      <c r="F81">
        <v>1.2177586296231673</v>
      </c>
      <c r="G81">
        <f t="shared" si="9"/>
        <v>0.98484931790751662</v>
      </c>
      <c r="H81">
        <f t="shared" si="10"/>
        <v>347</v>
      </c>
      <c r="I81">
        <f t="shared" si="6"/>
        <v>284.94973598124153</v>
      </c>
      <c r="J81">
        <v>8</v>
      </c>
    </row>
    <row r="82" spans="1:10">
      <c r="A82">
        <v>81</v>
      </c>
      <c r="B82">
        <v>312</v>
      </c>
      <c r="C82" s="3">
        <f t="shared" si="7"/>
        <v>295.33333333333331</v>
      </c>
      <c r="D82" s="4">
        <f t="shared" si="11"/>
        <v>293.25</v>
      </c>
      <c r="E82">
        <f t="shared" si="8"/>
        <v>1.0639386189258313</v>
      </c>
      <c r="F82">
        <v>1.0586208624825191</v>
      </c>
      <c r="G82">
        <f t="shared" si="9"/>
        <v>1.0050232870253868</v>
      </c>
      <c r="H82">
        <f t="shared" si="10"/>
        <v>312.00000000000006</v>
      </c>
      <c r="I82">
        <f t="shared" si="6"/>
        <v>294.72307892019467</v>
      </c>
      <c r="J82">
        <v>9</v>
      </c>
    </row>
    <row r="83" spans="1:10">
      <c r="A83">
        <v>82</v>
      </c>
      <c r="B83">
        <v>274</v>
      </c>
      <c r="C83" s="3">
        <f t="shared" si="7"/>
        <v>299</v>
      </c>
      <c r="D83" s="4">
        <f t="shared" si="11"/>
        <v>297.16666666666663</v>
      </c>
      <c r="E83">
        <f t="shared" si="8"/>
        <v>0.9220415030846888</v>
      </c>
      <c r="F83">
        <v>0.92013094565222031</v>
      </c>
      <c r="G83">
        <f t="shared" si="9"/>
        <v>1.0020763973231159</v>
      </c>
      <c r="H83">
        <f t="shared" si="10"/>
        <v>273.99999999999994</v>
      </c>
      <c r="I83">
        <f t="shared" si="6"/>
        <v>297.78370273785265</v>
      </c>
      <c r="J83">
        <v>10</v>
      </c>
    </row>
    <row r="84" spans="1:10">
      <c r="A84">
        <v>83</v>
      </c>
      <c r="B84">
        <v>237</v>
      </c>
      <c r="C84" s="3">
        <f t="shared" si="7"/>
        <v>303</v>
      </c>
      <c r="D84" s="4">
        <f t="shared" si="11"/>
        <v>301</v>
      </c>
      <c r="E84">
        <f t="shared" si="8"/>
        <v>0.78737541528239208</v>
      </c>
      <c r="F84">
        <v>0.79976453049464657</v>
      </c>
      <c r="G84">
        <f t="shared" si="9"/>
        <v>0.98450904642571235</v>
      </c>
      <c r="H84">
        <f t="shared" si="10"/>
        <v>237.00000000000003</v>
      </c>
      <c r="I84">
        <f t="shared" si="6"/>
        <v>296.33722297413942</v>
      </c>
      <c r="J84">
        <v>11</v>
      </c>
    </row>
    <row r="85" spans="1:10">
      <c r="A85">
        <v>84</v>
      </c>
      <c r="B85">
        <v>278</v>
      </c>
      <c r="C85" s="3">
        <f t="shared" si="7"/>
        <v>307.91666666666669</v>
      </c>
      <c r="D85" s="4">
        <f t="shared" si="11"/>
        <v>305.45833333333337</v>
      </c>
      <c r="E85">
        <f t="shared" si="8"/>
        <v>0.91010776156049644</v>
      </c>
      <c r="F85">
        <v>0.8972385566115807</v>
      </c>
      <c r="G85">
        <f t="shared" si="9"/>
        <v>1.0143431251968442</v>
      </c>
      <c r="H85">
        <f t="shared" si="10"/>
        <v>278</v>
      </c>
      <c r="I85">
        <f t="shared" si="6"/>
        <v>309.83956045075274</v>
      </c>
      <c r="J85">
        <v>12</v>
      </c>
    </row>
    <row r="86" spans="1:10">
      <c r="A86">
        <v>85</v>
      </c>
      <c r="B86">
        <v>284</v>
      </c>
      <c r="C86" s="3">
        <f t="shared" si="7"/>
        <v>312</v>
      </c>
      <c r="D86" s="4">
        <f t="shared" si="11"/>
        <v>309.95833333333337</v>
      </c>
      <c r="E86">
        <f t="shared" si="8"/>
        <v>0.91625218443339151</v>
      </c>
      <c r="F86">
        <v>0.90862440995696758</v>
      </c>
      <c r="G86">
        <f t="shared" si="9"/>
        <v>1.0083948597383434</v>
      </c>
      <c r="H86">
        <f t="shared" si="10"/>
        <v>284</v>
      </c>
      <c r="I86">
        <f t="shared" si="6"/>
        <v>312.56039006639742</v>
      </c>
      <c r="J86">
        <v>1</v>
      </c>
    </row>
    <row r="87" spans="1:10">
      <c r="A87">
        <v>86</v>
      </c>
      <c r="B87">
        <v>277</v>
      </c>
      <c r="C87" s="3">
        <f t="shared" si="7"/>
        <v>316.83333333333331</v>
      </c>
      <c r="D87" s="4">
        <f t="shared" si="11"/>
        <v>314.41666666666663</v>
      </c>
      <c r="E87">
        <f t="shared" si="8"/>
        <v>0.88099655446594227</v>
      </c>
      <c r="F87">
        <v>0.88206630367305405</v>
      </c>
      <c r="G87">
        <f t="shared" si="9"/>
        <v>0.9987872235877765</v>
      </c>
      <c r="H87">
        <f t="shared" si="10"/>
        <v>276.99999999999994</v>
      </c>
      <c r="I87">
        <f t="shared" si="6"/>
        <v>314.03534954972338</v>
      </c>
      <c r="J87">
        <v>2</v>
      </c>
    </row>
    <row r="88" spans="1:10">
      <c r="A88">
        <v>87</v>
      </c>
      <c r="B88">
        <v>317</v>
      </c>
      <c r="C88" s="3">
        <f t="shared" si="7"/>
        <v>320.41666666666669</v>
      </c>
      <c r="D88" s="4">
        <f t="shared" si="11"/>
        <v>318.625</v>
      </c>
      <c r="E88">
        <f t="shared" si="8"/>
        <v>0.99489996076892895</v>
      </c>
      <c r="F88">
        <v>1.0055889492313885</v>
      </c>
      <c r="G88">
        <f t="shared" si="9"/>
        <v>0.98937041972206485</v>
      </c>
      <c r="H88">
        <f t="shared" si="10"/>
        <v>317</v>
      </c>
      <c r="I88">
        <f t="shared" si="6"/>
        <v>315.23814998394289</v>
      </c>
      <c r="J88">
        <v>3</v>
      </c>
    </row>
    <row r="89" spans="1:10">
      <c r="A89">
        <v>88</v>
      </c>
      <c r="B89">
        <v>313</v>
      </c>
      <c r="C89" s="3">
        <f t="shared" si="7"/>
        <v>323.08333333333331</v>
      </c>
      <c r="D89" s="4">
        <f t="shared" si="11"/>
        <v>321.75</v>
      </c>
      <c r="E89">
        <f t="shared" si="8"/>
        <v>0.9728049728049728</v>
      </c>
      <c r="F89">
        <v>0.97418418062700407</v>
      </c>
      <c r="G89">
        <f t="shared" si="9"/>
        <v>0.99858424325763151</v>
      </c>
      <c r="H89">
        <f t="shared" si="10"/>
        <v>312.99999999999994</v>
      </c>
      <c r="I89">
        <f t="shared" si="6"/>
        <v>321.29448026814299</v>
      </c>
      <c r="J89">
        <v>4</v>
      </c>
    </row>
    <row r="90" spans="1:10">
      <c r="A90">
        <v>89</v>
      </c>
      <c r="B90">
        <v>318</v>
      </c>
      <c r="C90" s="3">
        <f t="shared" si="7"/>
        <v>325.91666666666669</v>
      </c>
      <c r="D90" s="4">
        <f t="shared" si="11"/>
        <v>324.5</v>
      </c>
      <c r="E90">
        <f t="shared" si="8"/>
        <v>0.97996918335901384</v>
      </c>
      <c r="F90">
        <v>0.97964654129460549</v>
      </c>
      <c r="G90">
        <f t="shared" si="9"/>
        <v>1.0003293453820414</v>
      </c>
      <c r="H90">
        <f t="shared" si="10"/>
        <v>317.99999999999994</v>
      </c>
      <c r="I90">
        <f t="shared" si="6"/>
        <v>324.60687257647248</v>
      </c>
      <c r="J90">
        <v>5</v>
      </c>
    </row>
    <row r="91" spans="1:10">
      <c r="A91">
        <v>90</v>
      </c>
      <c r="B91">
        <v>374</v>
      </c>
      <c r="C91" s="3">
        <f t="shared" si="7"/>
        <v>328.25</v>
      </c>
      <c r="D91" s="4">
        <f t="shared" si="11"/>
        <v>327.08333333333337</v>
      </c>
      <c r="E91">
        <f t="shared" si="8"/>
        <v>1.1434394904458598</v>
      </c>
      <c r="F91">
        <v>1.1108125098592603</v>
      </c>
      <c r="G91">
        <f t="shared" si="9"/>
        <v>1.0293721760396211</v>
      </c>
      <c r="H91">
        <f t="shared" si="10"/>
        <v>374</v>
      </c>
      <c r="I91">
        <f t="shared" si="6"/>
        <v>336.69048257962606</v>
      </c>
      <c r="J91">
        <v>6</v>
      </c>
    </row>
    <row r="92" spans="1:10">
      <c r="A92">
        <v>91</v>
      </c>
      <c r="B92">
        <v>413</v>
      </c>
      <c r="C92" s="3">
        <f t="shared" si="7"/>
        <v>330.83333333333331</v>
      </c>
      <c r="D92" s="4">
        <f t="shared" si="11"/>
        <v>329.54166666666663</v>
      </c>
      <c r="E92">
        <f t="shared" si="8"/>
        <v>1.2532557845492478</v>
      </c>
      <c r="F92">
        <v>1.2243914798105076</v>
      </c>
      <c r="G92">
        <f t="shared" si="9"/>
        <v>1.0235744083609659</v>
      </c>
      <c r="H92">
        <f t="shared" si="10"/>
        <v>413</v>
      </c>
      <c r="I92">
        <f t="shared" si="6"/>
        <v>337.31041648861992</v>
      </c>
      <c r="J92">
        <v>7</v>
      </c>
    </row>
    <row r="93" spans="1:10">
      <c r="A93">
        <v>92</v>
      </c>
      <c r="B93">
        <v>405</v>
      </c>
      <c r="C93" s="3">
        <f t="shared" si="7"/>
        <v>332.83333333333331</v>
      </c>
      <c r="D93" s="4">
        <f t="shared" si="11"/>
        <v>331.83333333333331</v>
      </c>
      <c r="E93">
        <f t="shared" si="8"/>
        <v>1.2204922149673532</v>
      </c>
      <c r="F93">
        <v>1.2177586296231673</v>
      </c>
      <c r="G93">
        <f t="shared" si="9"/>
        <v>1.0022447677870545</v>
      </c>
      <c r="H93">
        <f t="shared" si="10"/>
        <v>404.99999999999994</v>
      </c>
      <c r="I93">
        <f t="shared" si="6"/>
        <v>332.57822211067094</v>
      </c>
      <c r="J93">
        <v>8</v>
      </c>
    </row>
    <row r="94" spans="1:10">
      <c r="A94">
        <v>93</v>
      </c>
      <c r="B94">
        <v>355</v>
      </c>
      <c r="C94" s="3">
        <f t="shared" si="7"/>
        <v>336.08333333333331</v>
      </c>
      <c r="D94" s="4">
        <f t="shared" si="11"/>
        <v>334.45833333333331</v>
      </c>
      <c r="E94">
        <f t="shared" si="8"/>
        <v>1.0614177152111623</v>
      </c>
      <c r="F94">
        <v>1.0586208624825191</v>
      </c>
      <c r="G94">
        <f t="shared" si="9"/>
        <v>1.0026419777162567</v>
      </c>
      <c r="H94">
        <f t="shared" si="10"/>
        <v>355</v>
      </c>
      <c r="I94">
        <f t="shared" si="6"/>
        <v>335.34196479701637</v>
      </c>
      <c r="J94">
        <v>9</v>
      </c>
    </row>
    <row r="95" spans="1:10">
      <c r="A95">
        <v>94</v>
      </c>
      <c r="B95">
        <v>306</v>
      </c>
      <c r="C95" s="3">
        <f t="shared" si="7"/>
        <v>339</v>
      </c>
      <c r="D95" s="4">
        <f t="shared" si="11"/>
        <v>337.54166666666663</v>
      </c>
      <c r="E95">
        <f t="shared" si="8"/>
        <v>0.90655474632761401</v>
      </c>
      <c r="F95">
        <v>0.92013094565222031</v>
      </c>
      <c r="G95">
        <f t="shared" si="9"/>
        <v>0.9852453616642759</v>
      </c>
      <c r="H95">
        <f t="shared" si="10"/>
        <v>306</v>
      </c>
      <c r="I95">
        <f t="shared" si="6"/>
        <v>332.56136145176242</v>
      </c>
      <c r="J95">
        <v>10</v>
      </c>
    </row>
    <row r="96" spans="1:10">
      <c r="A96">
        <v>95</v>
      </c>
      <c r="B96">
        <v>271</v>
      </c>
      <c r="C96" s="3">
        <f t="shared" si="7"/>
        <v>342.08333333333331</v>
      </c>
      <c r="D96" s="4">
        <f t="shared" si="11"/>
        <v>340.54166666666663</v>
      </c>
      <c r="E96">
        <f t="shared" si="8"/>
        <v>0.79579101920959261</v>
      </c>
      <c r="F96">
        <v>0.79976453049464657</v>
      </c>
      <c r="G96">
        <f t="shared" si="9"/>
        <v>0.99503164852460213</v>
      </c>
      <c r="H96">
        <f t="shared" si="10"/>
        <v>271</v>
      </c>
      <c r="I96">
        <f t="shared" si="6"/>
        <v>338.84973597464887</v>
      </c>
      <c r="J96">
        <v>11</v>
      </c>
    </row>
    <row r="97" spans="1:10">
      <c r="A97">
        <v>96</v>
      </c>
      <c r="B97">
        <v>306</v>
      </c>
      <c r="C97" s="3">
        <f t="shared" si="7"/>
        <v>346.08333333333331</v>
      </c>
      <c r="D97" s="4">
        <f t="shared" si="11"/>
        <v>344.08333333333331</v>
      </c>
      <c r="E97">
        <f t="shared" si="8"/>
        <v>0.88931944780818606</v>
      </c>
      <c r="F97">
        <v>0.8972385566115807</v>
      </c>
      <c r="G97">
        <f t="shared" si="9"/>
        <v>0.99117390938559191</v>
      </c>
      <c r="H97">
        <f t="shared" si="10"/>
        <v>306.00000000000006</v>
      </c>
      <c r="I97">
        <f t="shared" si="6"/>
        <v>341.04642265442567</v>
      </c>
      <c r="J97">
        <v>12</v>
      </c>
    </row>
    <row r="98" spans="1:10">
      <c r="A98">
        <v>97</v>
      </c>
      <c r="B98">
        <v>315</v>
      </c>
      <c r="C98" s="3">
        <f t="shared" si="7"/>
        <v>350.41666666666669</v>
      </c>
      <c r="D98" s="4">
        <f t="shared" si="11"/>
        <v>348.25</v>
      </c>
      <c r="E98">
        <f t="shared" si="8"/>
        <v>0.90452261306532666</v>
      </c>
      <c r="F98">
        <v>0.90862440995696758</v>
      </c>
      <c r="G98">
        <f t="shared" si="9"/>
        <v>0.99548570691399851</v>
      </c>
      <c r="H98">
        <f t="shared" si="10"/>
        <v>315</v>
      </c>
      <c r="I98">
        <f t="shared" si="6"/>
        <v>346.67789743279997</v>
      </c>
      <c r="J98">
        <v>1</v>
      </c>
    </row>
    <row r="99" spans="1:10">
      <c r="A99">
        <v>98</v>
      </c>
      <c r="B99">
        <v>301</v>
      </c>
      <c r="C99" s="3">
        <f t="shared" si="7"/>
        <v>355.58333333333331</v>
      </c>
      <c r="D99" s="4">
        <f t="shared" si="11"/>
        <v>353</v>
      </c>
      <c r="E99">
        <f t="shared" si="8"/>
        <v>0.85269121813031157</v>
      </c>
      <c r="F99">
        <v>0.88206630367305405</v>
      </c>
      <c r="G99">
        <f t="shared" si="9"/>
        <v>0.96669741784668528</v>
      </c>
      <c r="H99">
        <f t="shared" si="10"/>
        <v>301</v>
      </c>
      <c r="I99">
        <f t="shared" si="6"/>
        <v>341.24418849987995</v>
      </c>
      <c r="J99">
        <v>2</v>
      </c>
    </row>
    <row r="100" spans="1:10">
      <c r="A100">
        <v>99</v>
      </c>
      <c r="B100">
        <v>356</v>
      </c>
      <c r="C100" s="3">
        <f t="shared" si="7"/>
        <v>359.66666666666669</v>
      </c>
      <c r="D100" s="4">
        <f t="shared" si="11"/>
        <v>357.625</v>
      </c>
      <c r="E100">
        <f t="shared" si="8"/>
        <v>0.99545613421880463</v>
      </c>
      <c r="F100">
        <v>1.0055889492313885</v>
      </c>
      <c r="G100">
        <f t="shared" si="9"/>
        <v>0.98992350202303958</v>
      </c>
      <c r="H100">
        <f t="shared" si="10"/>
        <v>356.00000000000006</v>
      </c>
      <c r="I100">
        <f t="shared" si="6"/>
        <v>354.02139241098951</v>
      </c>
      <c r="J100">
        <v>3</v>
      </c>
    </row>
    <row r="101" spans="1:10">
      <c r="A101">
        <v>100</v>
      </c>
      <c r="B101">
        <v>348</v>
      </c>
      <c r="C101" s="3">
        <f t="shared" si="7"/>
        <v>363.08333333333331</v>
      </c>
      <c r="D101" s="4">
        <f t="shared" si="11"/>
        <v>361.375</v>
      </c>
      <c r="E101">
        <f t="shared" si="8"/>
        <v>0.96298858526461428</v>
      </c>
      <c r="F101">
        <v>0.97418418062700407</v>
      </c>
      <c r="G101">
        <f t="shared" si="9"/>
        <v>0.98850772206628934</v>
      </c>
      <c r="H101">
        <f t="shared" si="10"/>
        <v>348</v>
      </c>
      <c r="I101">
        <f t="shared" si="6"/>
        <v>357.22197806170527</v>
      </c>
      <c r="J101">
        <v>4</v>
      </c>
    </row>
    <row r="102" spans="1:10">
      <c r="A102">
        <v>101</v>
      </c>
      <c r="B102">
        <v>355</v>
      </c>
      <c r="C102" s="3">
        <f t="shared" si="7"/>
        <v>365.91666666666669</v>
      </c>
      <c r="D102" s="4">
        <f t="shared" si="11"/>
        <v>364.5</v>
      </c>
      <c r="E102">
        <f t="shared" si="8"/>
        <v>0.97393689986282583</v>
      </c>
      <c r="F102">
        <v>0.97964654129460549</v>
      </c>
      <c r="G102">
        <f t="shared" si="9"/>
        <v>0.99417173318017904</v>
      </c>
      <c r="H102">
        <f t="shared" si="10"/>
        <v>355</v>
      </c>
      <c r="I102">
        <f t="shared" si="6"/>
        <v>362.37559674417525</v>
      </c>
      <c r="J102">
        <v>5</v>
      </c>
    </row>
    <row r="103" spans="1:10">
      <c r="A103">
        <v>102</v>
      </c>
      <c r="B103">
        <v>422</v>
      </c>
      <c r="C103" s="3">
        <f t="shared" si="7"/>
        <v>368.41666666666669</v>
      </c>
      <c r="D103" s="4">
        <f t="shared" si="11"/>
        <v>367.16666666666669</v>
      </c>
      <c r="E103">
        <f t="shared" si="8"/>
        <v>1.1493418066273262</v>
      </c>
      <c r="F103">
        <v>1.1108125098592603</v>
      </c>
      <c r="G103">
        <f t="shared" si="9"/>
        <v>1.0346856885622828</v>
      </c>
      <c r="H103">
        <f t="shared" si="10"/>
        <v>421.99999999999994</v>
      </c>
      <c r="I103">
        <f t="shared" si="6"/>
        <v>379.90209531711821</v>
      </c>
      <c r="J103">
        <v>6</v>
      </c>
    </row>
    <row r="104" spans="1:10">
      <c r="A104">
        <v>103</v>
      </c>
      <c r="B104">
        <v>465</v>
      </c>
      <c r="C104" s="3">
        <f t="shared" si="7"/>
        <v>370.5</v>
      </c>
      <c r="D104" s="4">
        <f t="shared" si="11"/>
        <v>369.45833333333337</v>
      </c>
      <c r="E104">
        <f t="shared" si="8"/>
        <v>1.2585993007781662</v>
      </c>
      <c r="F104">
        <v>1.2243914798105076</v>
      </c>
      <c r="G104">
        <f t="shared" si="9"/>
        <v>1.0279386303577942</v>
      </c>
      <c r="H104">
        <f t="shared" si="10"/>
        <v>464.99999999999994</v>
      </c>
      <c r="I104">
        <f t="shared" si="6"/>
        <v>379.78049314094011</v>
      </c>
      <c r="J104">
        <v>7</v>
      </c>
    </row>
    <row r="105" spans="1:10">
      <c r="A105">
        <v>104</v>
      </c>
      <c r="B105">
        <v>467</v>
      </c>
      <c r="C105" s="3">
        <f t="shared" si="7"/>
        <v>371.91666666666669</v>
      </c>
      <c r="D105" s="4">
        <f t="shared" si="11"/>
        <v>371.20833333333337</v>
      </c>
      <c r="E105">
        <f t="shared" si="8"/>
        <v>1.2580536536087101</v>
      </c>
      <c r="F105">
        <v>1.2177586296231673</v>
      </c>
      <c r="G105">
        <f t="shared" si="9"/>
        <v>1.0330894998444906</v>
      </c>
      <c r="H105">
        <f t="shared" si="10"/>
        <v>467</v>
      </c>
      <c r="I105">
        <f t="shared" si="6"/>
        <v>383.49143142144032</v>
      </c>
      <c r="J105">
        <v>8</v>
      </c>
    </row>
    <row r="106" spans="1:10">
      <c r="A106">
        <v>105</v>
      </c>
      <c r="B106">
        <v>404</v>
      </c>
      <c r="C106" s="3">
        <f t="shared" si="7"/>
        <v>372.41666666666669</v>
      </c>
      <c r="D106" s="4">
        <f t="shared" si="11"/>
        <v>372.16666666666669</v>
      </c>
      <c r="E106">
        <f t="shared" si="8"/>
        <v>1.0855351545006717</v>
      </c>
      <c r="F106">
        <v>1.0586208624825191</v>
      </c>
      <c r="G106">
        <f t="shared" si="9"/>
        <v>1.0254239199055999</v>
      </c>
      <c r="H106">
        <f t="shared" si="10"/>
        <v>404</v>
      </c>
      <c r="I106">
        <f t="shared" si="6"/>
        <v>381.62860219153413</v>
      </c>
      <c r="J106">
        <v>9</v>
      </c>
    </row>
    <row r="107" spans="1:10">
      <c r="A107">
        <v>106</v>
      </c>
      <c r="B107">
        <v>347</v>
      </c>
      <c r="C107" s="3">
        <f t="shared" si="7"/>
        <v>372.41666666666669</v>
      </c>
      <c r="D107" s="4">
        <f t="shared" si="11"/>
        <v>372.41666666666669</v>
      </c>
      <c r="E107">
        <f t="shared" si="8"/>
        <v>0.93175206981427605</v>
      </c>
      <c r="F107">
        <v>0.92013094565222031</v>
      </c>
      <c r="G107">
        <f t="shared" si="9"/>
        <v>1.0126298590618732</v>
      </c>
      <c r="H107">
        <f t="shared" si="10"/>
        <v>346.99999999999994</v>
      </c>
      <c r="I107">
        <f t="shared" si="6"/>
        <v>377.12023667895932</v>
      </c>
      <c r="J107">
        <v>10</v>
      </c>
    </row>
    <row r="108" spans="1:10">
      <c r="A108">
        <v>107</v>
      </c>
      <c r="B108">
        <v>305</v>
      </c>
      <c r="C108" s="3">
        <f t="shared" si="7"/>
        <v>373.08333333333331</v>
      </c>
      <c r="D108" s="4">
        <f t="shared" si="11"/>
        <v>372.75</v>
      </c>
      <c r="E108">
        <f t="shared" si="8"/>
        <v>0.81824279007377598</v>
      </c>
      <c r="F108">
        <v>0.79976453049464657</v>
      </c>
      <c r="G108">
        <f t="shared" si="9"/>
        <v>1.023104625017192</v>
      </c>
      <c r="H108">
        <f t="shared" si="10"/>
        <v>305</v>
      </c>
      <c r="I108">
        <f t="shared" si="6"/>
        <v>381.36224897515831</v>
      </c>
      <c r="J108">
        <v>11</v>
      </c>
    </row>
    <row r="109" spans="1:10">
      <c r="A109">
        <v>108</v>
      </c>
      <c r="B109">
        <v>336</v>
      </c>
      <c r="C109" s="3">
        <f t="shared" si="7"/>
        <v>374.16666666666669</v>
      </c>
      <c r="D109" s="4">
        <f t="shared" si="11"/>
        <v>373.625</v>
      </c>
      <c r="E109">
        <f t="shared" si="8"/>
        <v>0.89929742388758782</v>
      </c>
      <c r="F109">
        <v>0.8972385566115807</v>
      </c>
      <c r="G109">
        <f t="shared" si="9"/>
        <v>1.002294670977786</v>
      </c>
      <c r="H109">
        <f t="shared" si="10"/>
        <v>336.00000000000006</v>
      </c>
      <c r="I109">
        <f t="shared" si="6"/>
        <v>374.48234644407529</v>
      </c>
      <c r="J109">
        <v>12</v>
      </c>
    </row>
    <row r="110" spans="1:10">
      <c r="A110">
        <v>109</v>
      </c>
      <c r="B110">
        <v>340</v>
      </c>
      <c r="C110" s="3">
        <f t="shared" si="7"/>
        <v>376.33333333333331</v>
      </c>
      <c r="D110" s="4">
        <f t="shared" si="11"/>
        <v>375.25</v>
      </c>
      <c r="E110">
        <f t="shared" si="8"/>
        <v>0.90606262491672218</v>
      </c>
      <c r="F110">
        <v>0.90862440995696758</v>
      </c>
      <c r="G110">
        <f t="shared" si="9"/>
        <v>0.99718058967800927</v>
      </c>
      <c r="H110">
        <f t="shared" si="10"/>
        <v>340</v>
      </c>
      <c r="I110">
        <f t="shared" si="6"/>
        <v>374.19201627667297</v>
      </c>
      <c r="J110">
        <v>1</v>
      </c>
    </row>
    <row r="111" spans="1:10">
      <c r="A111">
        <v>110</v>
      </c>
      <c r="B111">
        <v>318</v>
      </c>
      <c r="C111" s="3">
        <f t="shared" si="7"/>
        <v>379.5</v>
      </c>
      <c r="D111" s="4">
        <f t="shared" si="11"/>
        <v>377.91666666666663</v>
      </c>
      <c r="E111">
        <f t="shared" si="8"/>
        <v>0.84145534729878735</v>
      </c>
      <c r="F111">
        <v>0.88206630367305405</v>
      </c>
      <c r="G111">
        <f t="shared" si="9"/>
        <v>0.953959292850031</v>
      </c>
      <c r="H111">
        <f t="shared" si="10"/>
        <v>318</v>
      </c>
      <c r="I111">
        <f t="shared" si="6"/>
        <v>360.51711608957413</v>
      </c>
      <c r="J111">
        <v>2</v>
      </c>
    </row>
    <row r="112" spans="1:10">
      <c r="A112">
        <v>111</v>
      </c>
      <c r="B112">
        <v>362</v>
      </c>
      <c r="C112" s="3">
        <f t="shared" si="7"/>
        <v>379.5</v>
      </c>
      <c r="D112" s="4">
        <f t="shared" si="11"/>
        <v>379.5</v>
      </c>
      <c r="E112">
        <f t="shared" si="8"/>
        <v>0.95388669301712781</v>
      </c>
      <c r="F112">
        <v>1.0055889492313885</v>
      </c>
      <c r="G112">
        <f t="shared" si="9"/>
        <v>0.9485850990568474</v>
      </c>
      <c r="H112">
        <f t="shared" si="10"/>
        <v>362</v>
      </c>
      <c r="I112">
        <f t="shared" si="6"/>
        <v>359.98804509207361</v>
      </c>
      <c r="J112">
        <v>3</v>
      </c>
    </row>
    <row r="113" spans="1:10">
      <c r="A113">
        <v>112</v>
      </c>
      <c r="B113">
        <v>348</v>
      </c>
      <c r="C113" s="3">
        <f t="shared" si="7"/>
        <v>380.5</v>
      </c>
      <c r="D113" s="4">
        <f t="shared" si="11"/>
        <v>380</v>
      </c>
      <c r="E113">
        <f t="shared" si="8"/>
        <v>0.91578947368421049</v>
      </c>
      <c r="F113">
        <v>0.97418418062700407</v>
      </c>
      <c r="G113">
        <f t="shared" si="9"/>
        <v>0.94005783700448764</v>
      </c>
      <c r="H113">
        <f t="shared" si="10"/>
        <v>348</v>
      </c>
      <c r="I113">
        <f t="shared" si="6"/>
        <v>357.22197806170527</v>
      </c>
      <c r="J113">
        <v>4</v>
      </c>
    </row>
    <row r="114" spans="1:10">
      <c r="A114">
        <v>113</v>
      </c>
      <c r="B114">
        <v>363</v>
      </c>
      <c r="C114" s="3">
        <f t="shared" si="7"/>
        <v>380.91666666666669</v>
      </c>
      <c r="D114" s="4">
        <f t="shared" si="11"/>
        <v>380.70833333333337</v>
      </c>
      <c r="E114">
        <f t="shared" si="8"/>
        <v>0.95348582685783068</v>
      </c>
      <c r="F114">
        <v>0.97964654129460549</v>
      </c>
      <c r="G114">
        <f t="shared" si="9"/>
        <v>0.97329576195695711</v>
      </c>
      <c r="H114">
        <f t="shared" si="10"/>
        <v>363</v>
      </c>
      <c r="I114">
        <f t="shared" si="6"/>
        <v>370.54180737502992</v>
      </c>
      <c r="J114">
        <v>5</v>
      </c>
    </row>
    <row r="115" spans="1:10">
      <c r="A115">
        <v>114</v>
      </c>
      <c r="B115">
        <v>435</v>
      </c>
      <c r="C115" s="3">
        <f t="shared" si="7"/>
        <v>381</v>
      </c>
      <c r="D115" s="4">
        <f t="shared" si="11"/>
        <v>380.95833333333337</v>
      </c>
      <c r="E115">
        <f t="shared" si="8"/>
        <v>1.1418571584818986</v>
      </c>
      <c r="F115">
        <v>1.1108125098592603</v>
      </c>
      <c r="G115">
        <f t="shared" si="9"/>
        <v>1.0279476944552701</v>
      </c>
      <c r="H115">
        <f t="shared" si="10"/>
        <v>435</v>
      </c>
      <c r="I115">
        <f t="shared" si="6"/>
        <v>391.60524043352234</v>
      </c>
      <c r="J115">
        <v>6</v>
      </c>
    </row>
    <row r="116" spans="1:10">
      <c r="A116">
        <v>115</v>
      </c>
      <c r="B116">
        <v>491</v>
      </c>
      <c r="C116" s="3">
        <f t="shared" si="7"/>
        <v>382.66666666666669</v>
      </c>
      <c r="D116" s="4">
        <f t="shared" si="11"/>
        <v>381.83333333333337</v>
      </c>
      <c r="E116">
        <f t="shared" si="8"/>
        <v>1.2859013531209078</v>
      </c>
      <c r="F116">
        <v>1.2243914798105076</v>
      </c>
      <c r="G116">
        <f t="shared" si="9"/>
        <v>1.0502370968147539</v>
      </c>
      <c r="H116">
        <f t="shared" si="10"/>
        <v>491</v>
      </c>
      <c r="I116">
        <f t="shared" si="6"/>
        <v>401.01553146710023</v>
      </c>
      <c r="J116">
        <v>7</v>
      </c>
    </row>
    <row r="117" spans="1:10">
      <c r="A117">
        <v>116</v>
      </c>
      <c r="B117">
        <v>505</v>
      </c>
      <c r="C117" s="3">
        <f t="shared" si="7"/>
        <v>384.66666666666669</v>
      </c>
      <c r="D117" s="4">
        <f t="shared" si="11"/>
        <v>383.66666666666669</v>
      </c>
      <c r="E117">
        <f t="shared" si="8"/>
        <v>1.31624674196351</v>
      </c>
      <c r="F117">
        <v>1.2177586296231673</v>
      </c>
      <c r="G117">
        <f t="shared" si="9"/>
        <v>1.0808765464226844</v>
      </c>
      <c r="H117">
        <f t="shared" si="10"/>
        <v>504.99999999999994</v>
      </c>
      <c r="I117">
        <f t="shared" si="6"/>
        <v>414.69630164416992</v>
      </c>
      <c r="J117">
        <v>8</v>
      </c>
    </row>
    <row r="118" spans="1:10">
      <c r="A118">
        <v>117</v>
      </c>
      <c r="B118">
        <v>404</v>
      </c>
      <c r="C118" s="3">
        <f t="shared" si="7"/>
        <v>388.33333333333331</v>
      </c>
      <c r="D118" s="4">
        <f t="shared" si="11"/>
        <v>386.5</v>
      </c>
      <c r="E118">
        <f t="shared" si="8"/>
        <v>1.0452781371280724</v>
      </c>
      <c r="F118">
        <v>1.0586208624825191</v>
      </c>
      <c r="G118">
        <f t="shared" si="9"/>
        <v>0.9873961246870222</v>
      </c>
      <c r="H118">
        <f t="shared" si="10"/>
        <v>404</v>
      </c>
      <c r="I118">
        <f t="shared" si="6"/>
        <v>381.62860219153413</v>
      </c>
      <c r="J118">
        <v>9</v>
      </c>
    </row>
    <row r="119" spans="1:10">
      <c r="A119">
        <v>118</v>
      </c>
      <c r="B119">
        <v>359</v>
      </c>
      <c r="C119" s="3">
        <f t="shared" si="7"/>
        <v>392.33333333333331</v>
      </c>
      <c r="D119" s="4">
        <f t="shared" si="11"/>
        <v>390.33333333333331</v>
      </c>
      <c r="E119">
        <f t="shared" si="8"/>
        <v>0.91972672929120414</v>
      </c>
      <c r="F119">
        <v>0.92013094565222031</v>
      </c>
      <c r="G119">
        <f t="shared" si="9"/>
        <v>0.99956069691718752</v>
      </c>
      <c r="H119">
        <f t="shared" si="10"/>
        <v>359</v>
      </c>
      <c r="I119">
        <f t="shared" si="6"/>
        <v>390.16185869667549</v>
      </c>
      <c r="J119">
        <v>10</v>
      </c>
    </row>
    <row r="120" spans="1:10">
      <c r="A120">
        <v>119</v>
      </c>
      <c r="B120">
        <v>310</v>
      </c>
      <c r="C120" s="3">
        <f t="shared" si="7"/>
        <v>397.08333333333331</v>
      </c>
      <c r="D120" s="4">
        <f t="shared" si="11"/>
        <v>394.70833333333331</v>
      </c>
      <c r="E120">
        <f t="shared" si="8"/>
        <v>0.78539005594848521</v>
      </c>
      <c r="F120">
        <v>0.79976453049464657</v>
      </c>
      <c r="G120">
        <f t="shared" si="9"/>
        <v>0.98202661658767132</v>
      </c>
      <c r="H120">
        <f t="shared" si="10"/>
        <v>310</v>
      </c>
      <c r="I120">
        <f t="shared" si="6"/>
        <v>387.61408912229206</v>
      </c>
      <c r="J120">
        <v>11</v>
      </c>
    </row>
    <row r="121" spans="1:10">
      <c r="A121">
        <v>120</v>
      </c>
      <c r="B121">
        <v>337</v>
      </c>
      <c r="C121" s="3">
        <f t="shared" si="7"/>
        <v>400.16666666666669</v>
      </c>
      <c r="D121" s="4">
        <f t="shared" si="11"/>
        <v>398.625</v>
      </c>
      <c r="E121">
        <f t="shared" si="8"/>
        <v>0.84540608341172785</v>
      </c>
      <c r="F121">
        <v>0.8972385566115807</v>
      </c>
      <c r="G121">
        <f t="shared" si="9"/>
        <v>0.94223111254202219</v>
      </c>
      <c r="H121">
        <f t="shared" si="10"/>
        <v>337</v>
      </c>
      <c r="I121">
        <f t="shared" si="6"/>
        <v>375.59687723706361</v>
      </c>
      <c r="J121">
        <v>12</v>
      </c>
    </row>
    <row r="122" spans="1:10">
      <c r="A122">
        <v>121</v>
      </c>
      <c r="B122">
        <v>360</v>
      </c>
      <c r="C122" s="3">
        <f t="shared" si="7"/>
        <v>404.91666666666669</v>
      </c>
      <c r="D122" s="4">
        <f t="shared" si="11"/>
        <v>402.54166666666669</v>
      </c>
      <c r="E122">
        <f t="shared" si="8"/>
        <v>0.89431735845150606</v>
      </c>
      <c r="F122">
        <v>0.90862440995696758</v>
      </c>
      <c r="G122">
        <f t="shared" si="9"/>
        <v>0.9842541633829327</v>
      </c>
      <c r="H122">
        <f t="shared" si="10"/>
        <v>360</v>
      </c>
      <c r="I122">
        <f t="shared" si="6"/>
        <v>396.20331135177139</v>
      </c>
      <c r="J122">
        <v>1</v>
      </c>
    </row>
    <row r="123" spans="1:10">
      <c r="A123">
        <v>122</v>
      </c>
      <c r="B123">
        <v>342</v>
      </c>
      <c r="C123" s="3">
        <f t="shared" si="7"/>
        <v>409.41666666666669</v>
      </c>
      <c r="D123" s="4">
        <f t="shared" si="11"/>
        <v>407.16666666666669</v>
      </c>
      <c r="E123">
        <f t="shared" si="8"/>
        <v>0.83995088006549323</v>
      </c>
      <c r="F123">
        <v>0.88206630367305405</v>
      </c>
      <c r="G123">
        <f t="shared" si="9"/>
        <v>0.95225367590601062</v>
      </c>
      <c r="H123">
        <f t="shared" si="10"/>
        <v>341.99999999999994</v>
      </c>
      <c r="I123">
        <f t="shared" si="6"/>
        <v>387.72595503973071</v>
      </c>
      <c r="J123">
        <v>2</v>
      </c>
    </row>
    <row r="124" spans="1:10">
      <c r="A124">
        <v>123</v>
      </c>
      <c r="B124">
        <v>406</v>
      </c>
      <c r="C124" s="3">
        <f t="shared" si="7"/>
        <v>414.33333333333331</v>
      </c>
      <c r="D124" s="4">
        <f t="shared" si="11"/>
        <v>411.875</v>
      </c>
      <c r="E124">
        <f t="shared" si="8"/>
        <v>0.98573596358118365</v>
      </c>
      <c r="F124">
        <v>1.0055889492313885</v>
      </c>
      <c r="G124">
        <f t="shared" si="9"/>
        <v>0.98025735499044675</v>
      </c>
      <c r="H124">
        <f t="shared" si="10"/>
        <v>405.99999999999994</v>
      </c>
      <c r="I124">
        <f t="shared" si="6"/>
        <v>403.74349808669029</v>
      </c>
      <c r="J124">
        <v>3</v>
      </c>
    </row>
    <row r="125" spans="1:10">
      <c r="A125">
        <v>124</v>
      </c>
      <c r="B125">
        <v>396</v>
      </c>
      <c r="C125" s="3">
        <f t="shared" si="7"/>
        <v>418.33333333333331</v>
      </c>
      <c r="D125" s="4">
        <f t="shared" si="11"/>
        <v>416.33333333333331</v>
      </c>
      <c r="E125">
        <f t="shared" si="8"/>
        <v>0.9511609287429944</v>
      </c>
      <c r="F125">
        <v>0.97418418062700407</v>
      </c>
      <c r="G125">
        <f t="shared" si="9"/>
        <v>0.97636663339247465</v>
      </c>
      <c r="H125">
        <f t="shared" si="10"/>
        <v>396</v>
      </c>
      <c r="I125">
        <f t="shared" si="6"/>
        <v>406.49397503573363</v>
      </c>
      <c r="J125">
        <v>4</v>
      </c>
    </row>
    <row r="126" spans="1:10">
      <c r="A126">
        <v>125</v>
      </c>
      <c r="B126">
        <v>420</v>
      </c>
      <c r="C126" s="3">
        <f t="shared" si="7"/>
        <v>422.66666666666669</v>
      </c>
      <c r="D126" s="4">
        <f t="shared" si="11"/>
        <v>420.5</v>
      </c>
      <c r="E126">
        <f t="shared" si="8"/>
        <v>0.99881093935790721</v>
      </c>
      <c r="F126">
        <v>0.97964654129460549</v>
      </c>
      <c r="G126">
        <f t="shared" si="9"/>
        <v>1.0195625638998083</v>
      </c>
      <c r="H126">
        <f t="shared" si="10"/>
        <v>420.00000000000006</v>
      </c>
      <c r="I126">
        <f t="shared" si="6"/>
        <v>428.72605811986932</v>
      </c>
      <c r="J126">
        <v>5</v>
      </c>
    </row>
    <row r="127" spans="1:10">
      <c r="A127">
        <v>126</v>
      </c>
      <c r="B127">
        <v>472</v>
      </c>
      <c r="C127" s="3">
        <f t="shared" si="7"/>
        <v>428.33333333333331</v>
      </c>
      <c r="D127" s="4">
        <f t="shared" si="11"/>
        <v>425.5</v>
      </c>
      <c r="E127">
        <f t="shared" si="8"/>
        <v>1.1092831962397181</v>
      </c>
      <c r="F127">
        <v>1.1108125098592603</v>
      </c>
      <c r="G127">
        <f t="shared" si="9"/>
        <v>0.99862324775246181</v>
      </c>
      <c r="H127">
        <f t="shared" si="10"/>
        <v>472.00000000000006</v>
      </c>
      <c r="I127">
        <f t="shared" si="6"/>
        <v>424.91419191867249</v>
      </c>
      <c r="J127">
        <v>6</v>
      </c>
    </row>
    <row r="128" spans="1:10">
      <c r="A128">
        <v>127</v>
      </c>
      <c r="B128">
        <v>548</v>
      </c>
      <c r="C128" s="3">
        <f t="shared" si="7"/>
        <v>433.08333333333331</v>
      </c>
      <c r="D128" s="4">
        <f t="shared" si="11"/>
        <v>430.70833333333331</v>
      </c>
      <c r="E128">
        <f t="shared" si="8"/>
        <v>1.2723227241946407</v>
      </c>
      <c r="F128">
        <v>1.2243914798105076</v>
      </c>
      <c r="G128">
        <f t="shared" si="9"/>
        <v>1.0391469927506776</v>
      </c>
      <c r="H128">
        <f t="shared" si="10"/>
        <v>548.00000000000011</v>
      </c>
      <c r="I128">
        <f t="shared" si="6"/>
        <v>447.56926933598965</v>
      </c>
      <c r="J128">
        <v>7</v>
      </c>
    </row>
    <row r="129" spans="1:10">
      <c r="A129">
        <v>128</v>
      </c>
      <c r="B129">
        <v>559</v>
      </c>
      <c r="C129" s="3">
        <f t="shared" si="7"/>
        <v>437.16666666666669</v>
      </c>
      <c r="D129" s="4">
        <f t="shared" si="11"/>
        <v>435.125</v>
      </c>
      <c r="E129">
        <f t="shared" si="8"/>
        <v>1.2846883079574836</v>
      </c>
      <c r="F129">
        <v>1.2177586296231673</v>
      </c>
      <c r="G129">
        <f t="shared" si="9"/>
        <v>1.0549613664860886</v>
      </c>
      <c r="H129">
        <f t="shared" si="10"/>
        <v>558.99999999999989</v>
      </c>
      <c r="I129">
        <f t="shared" si="6"/>
        <v>459.0400645922594</v>
      </c>
      <c r="J129">
        <v>8</v>
      </c>
    </row>
    <row r="130" spans="1:10">
      <c r="A130">
        <v>129</v>
      </c>
      <c r="B130">
        <v>463</v>
      </c>
      <c r="C130" s="3">
        <f t="shared" si="7"/>
        <v>438.25</v>
      </c>
      <c r="D130" s="4">
        <f t="shared" si="11"/>
        <v>437.70833333333337</v>
      </c>
      <c r="E130">
        <f t="shared" si="8"/>
        <v>1.0577820085673488</v>
      </c>
      <c r="F130">
        <v>1.0586208624825191</v>
      </c>
      <c r="G130">
        <f t="shared" si="9"/>
        <v>0.99920759740819465</v>
      </c>
      <c r="H130">
        <f t="shared" si="10"/>
        <v>462.99999999999994</v>
      </c>
      <c r="I130">
        <f t="shared" si="6"/>
        <v>437.36149211554527</v>
      </c>
      <c r="J130">
        <v>9</v>
      </c>
    </row>
    <row r="131" spans="1:10">
      <c r="A131">
        <v>130</v>
      </c>
      <c r="B131">
        <v>407</v>
      </c>
      <c r="C131" s="3">
        <f t="shared" si="7"/>
        <v>443.66666666666669</v>
      </c>
      <c r="D131" s="4">
        <f t="shared" si="11"/>
        <v>440.95833333333337</v>
      </c>
      <c r="E131">
        <f t="shared" si="8"/>
        <v>0.92298970046300666</v>
      </c>
      <c r="F131">
        <v>0.92013094565222031</v>
      </c>
      <c r="G131">
        <f t="shared" si="9"/>
        <v>1.0031068999736337</v>
      </c>
      <c r="H131">
        <f t="shared" si="10"/>
        <v>407.00000000000006</v>
      </c>
      <c r="I131">
        <f t="shared" ref="I131:I145" si="12">B131/F131</f>
        <v>442.32834676754021</v>
      </c>
      <c r="J131">
        <v>10</v>
      </c>
    </row>
    <row r="132" spans="1:10">
      <c r="A132">
        <v>131</v>
      </c>
      <c r="B132">
        <v>362</v>
      </c>
      <c r="C132" s="3">
        <f t="shared" si="7"/>
        <v>448</v>
      </c>
      <c r="D132" s="4">
        <f t="shared" si="11"/>
        <v>445.83333333333337</v>
      </c>
      <c r="E132">
        <f t="shared" si="8"/>
        <v>0.81196261682242987</v>
      </c>
      <c r="F132">
        <v>0.79976453049464657</v>
      </c>
      <c r="G132">
        <f t="shared" si="9"/>
        <v>1.0152520971644479</v>
      </c>
      <c r="H132">
        <f t="shared" si="10"/>
        <v>362.00000000000006</v>
      </c>
      <c r="I132">
        <f t="shared" si="12"/>
        <v>452.63322665248296</v>
      </c>
      <c r="J132">
        <v>11</v>
      </c>
    </row>
    <row r="133" spans="1:10">
      <c r="A133">
        <v>132</v>
      </c>
      <c r="B133">
        <v>405</v>
      </c>
      <c r="C133" s="3">
        <f t="shared" si="7"/>
        <v>453.25</v>
      </c>
      <c r="D133" s="4">
        <f t="shared" si="11"/>
        <v>450.625</v>
      </c>
      <c r="E133">
        <f t="shared" si="8"/>
        <v>0.89875173370319006</v>
      </c>
      <c r="F133">
        <v>0.8972385566115807</v>
      </c>
      <c r="G133">
        <f t="shared" si="9"/>
        <v>1.0016864824638432</v>
      </c>
      <c r="H133">
        <f t="shared" si="10"/>
        <v>405</v>
      </c>
      <c r="I133">
        <f t="shared" si="12"/>
        <v>451.38497116026929</v>
      </c>
      <c r="J133">
        <v>12</v>
      </c>
    </row>
    <row r="134" spans="1:10">
      <c r="A134">
        <v>133</v>
      </c>
      <c r="B134">
        <v>417</v>
      </c>
      <c r="C134" s="3">
        <f t="shared" si="7"/>
        <v>459.41666666666669</v>
      </c>
      <c r="D134" s="4">
        <f t="shared" si="11"/>
        <v>456.33333333333337</v>
      </c>
      <c r="E134">
        <f t="shared" si="8"/>
        <v>0.91380569758948127</v>
      </c>
      <c r="F134">
        <v>0.90862440995696758</v>
      </c>
      <c r="G134">
        <f t="shared" si="9"/>
        <v>1.0057023425474108</v>
      </c>
      <c r="H134">
        <f t="shared" si="10"/>
        <v>416.99999999999994</v>
      </c>
      <c r="I134">
        <f t="shared" si="12"/>
        <v>458.93550231580184</v>
      </c>
      <c r="J134">
        <v>1</v>
      </c>
    </row>
    <row r="135" spans="1:10">
      <c r="A135">
        <v>134</v>
      </c>
      <c r="B135">
        <v>391</v>
      </c>
      <c r="C135" s="3">
        <f t="shared" si="7"/>
        <v>463.33333333333331</v>
      </c>
      <c r="D135" s="4">
        <f t="shared" si="11"/>
        <v>461.375</v>
      </c>
      <c r="E135">
        <f t="shared" si="8"/>
        <v>0.84746681116228662</v>
      </c>
      <c r="F135">
        <v>0.88206630367305405</v>
      </c>
      <c r="G135">
        <f t="shared" si="9"/>
        <v>0.96077449918822433</v>
      </c>
      <c r="H135">
        <f t="shared" si="10"/>
        <v>391.00000000000006</v>
      </c>
      <c r="I135">
        <f t="shared" si="12"/>
        <v>443.27733456296698</v>
      </c>
      <c r="J135">
        <v>2</v>
      </c>
    </row>
    <row r="136" spans="1:10">
      <c r="A136">
        <v>135</v>
      </c>
      <c r="B136">
        <v>419</v>
      </c>
      <c r="C136" s="3">
        <f t="shared" ref="C136:C145" si="13">SUM(B131:B142)/12</f>
        <v>467.08333333333331</v>
      </c>
      <c r="D136" s="4">
        <f t="shared" si="11"/>
        <v>465.20833333333331</v>
      </c>
      <c r="E136">
        <f t="shared" si="8"/>
        <v>0.90067174205105238</v>
      </c>
      <c r="F136">
        <v>1.0055889492313885</v>
      </c>
      <c r="G136">
        <f t="shared" si="9"/>
        <v>0.89566591074759871</v>
      </c>
      <c r="H136">
        <f t="shared" si="10"/>
        <v>419</v>
      </c>
      <c r="I136">
        <f t="shared" si="12"/>
        <v>416.67124556237246</v>
      </c>
      <c r="J136">
        <v>3</v>
      </c>
    </row>
    <row r="137" spans="1:10">
      <c r="A137">
        <v>136</v>
      </c>
      <c r="B137">
        <v>461</v>
      </c>
      <c r="C137" s="3">
        <f t="shared" si="13"/>
        <v>471.58333333333331</v>
      </c>
      <c r="D137" s="4">
        <f t="shared" si="11"/>
        <v>469.33333333333331</v>
      </c>
      <c r="E137">
        <f t="shared" ref="E137:E139" si="14">B137/D137</f>
        <v>0.98224431818181823</v>
      </c>
      <c r="F137">
        <v>0.97418418062700407</v>
      </c>
      <c r="G137">
        <f t="shared" ref="G137:G145" si="15">B137/(D137*F137)</f>
        <v>1.008273730691897</v>
      </c>
      <c r="H137">
        <f t="shared" ref="H137:H145" si="16">G137*F137*D137</f>
        <v>461</v>
      </c>
      <c r="I137">
        <f t="shared" si="12"/>
        <v>473.21647093806365</v>
      </c>
      <c r="J137">
        <v>4</v>
      </c>
    </row>
    <row r="138" spans="1:10">
      <c r="A138">
        <v>137</v>
      </c>
      <c r="B138">
        <v>472</v>
      </c>
      <c r="C138" s="3">
        <f t="shared" si="13"/>
        <v>473.91666666666669</v>
      </c>
      <c r="D138" s="4">
        <f t="shared" si="11"/>
        <v>472.75</v>
      </c>
      <c r="E138">
        <f t="shared" si="14"/>
        <v>0.99841353781068221</v>
      </c>
      <c r="F138">
        <v>0.97964654129460549</v>
      </c>
      <c r="G138">
        <f t="shared" si="15"/>
        <v>1.0191569058073497</v>
      </c>
      <c r="H138">
        <f t="shared" si="16"/>
        <v>472</v>
      </c>
      <c r="I138">
        <f t="shared" si="12"/>
        <v>481.80642722042455</v>
      </c>
      <c r="J138">
        <v>5</v>
      </c>
    </row>
    <row r="139" spans="1:10">
      <c r="A139">
        <v>138</v>
      </c>
      <c r="B139">
        <v>535</v>
      </c>
      <c r="C139" s="3">
        <f t="shared" si="13"/>
        <v>476.16666666666669</v>
      </c>
      <c r="D139" s="4">
        <f t="shared" ref="D139:D145" si="17">(C139+C138)/2</f>
        <v>475.04166666666669</v>
      </c>
      <c r="E139">
        <f t="shared" si="14"/>
        <v>1.1262169985089028</v>
      </c>
      <c r="F139">
        <v>1.1108125098592603</v>
      </c>
      <c r="G139">
        <f t="shared" si="15"/>
        <v>1.0138677666239051</v>
      </c>
      <c r="H139">
        <f t="shared" si="16"/>
        <v>535</v>
      </c>
      <c r="I139">
        <f t="shared" si="12"/>
        <v>481.62943363663089</v>
      </c>
      <c r="J139">
        <v>6</v>
      </c>
    </row>
    <row r="140" spans="1:10">
      <c r="A140">
        <v>139</v>
      </c>
      <c r="B140">
        <v>622</v>
      </c>
      <c r="C140" s="3">
        <f t="shared" si="13"/>
        <v>441.41666666666669</v>
      </c>
      <c r="D140" s="4">
        <f t="shared" si="17"/>
        <v>458.79166666666669</v>
      </c>
      <c r="F140">
        <v>1.2243914798105076</v>
      </c>
      <c r="G140">
        <f t="shared" si="15"/>
        <v>1.1072726299327171</v>
      </c>
      <c r="H140">
        <f t="shared" si="16"/>
        <v>622</v>
      </c>
      <c r="I140">
        <f t="shared" si="12"/>
        <v>508.00745534121455</v>
      </c>
      <c r="J140">
        <v>7</v>
      </c>
    </row>
    <row r="141" spans="1:10">
      <c r="A141">
        <v>140</v>
      </c>
      <c r="B141">
        <v>606</v>
      </c>
      <c r="C141" s="3">
        <f t="shared" si="13"/>
        <v>408.83333333333331</v>
      </c>
      <c r="D141" s="4">
        <f t="shared" si="17"/>
        <v>425.125</v>
      </c>
      <c r="F141">
        <v>1.2177586296231673</v>
      </c>
      <c r="G141">
        <f t="shared" si="15"/>
        <v>1.1705629214301769</v>
      </c>
      <c r="H141">
        <f t="shared" si="16"/>
        <v>606.00000000000011</v>
      </c>
      <c r="I141">
        <f t="shared" si="12"/>
        <v>497.63556197300392</v>
      </c>
      <c r="J141">
        <v>8</v>
      </c>
    </row>
    <row r="142" spans="1:10">
      <c r="A142">
        <v>141</v>
      </c>
      <c r="B142">
        <v>508</v>
      </c>
      <c r="C142" s="3">
        <f t="shared" si="13"/>
        <v>373.91666666666669</v>
      </c>
      <c r="D142" s="4">
        <f t="shared" si="17"/>
        <v>391.375</v>
      </c>
      <c r="F142">
        <v>1.0586208624825191</v>
      </c>
      <c r="G142">
        <f t="shared" si="15"/>
        <v>1.2261121136972613</v>
      </c>
      <c r="H142">
        <f t="shared" si="16"/>
        <v>508</v>
      </c>
      <c r="I142">
        <f t="shared" si="12"/>
        <v>479.86962849826563</v>
      </c>
      <c r="J142">
        <v>9</v>
      </c>
    </row>
    <row r="143" spans="1:10">
      <c r="A143">
        <v>142</v>
      </c>
      <c r="B143">
        <v>461</v>
      </c>
      <c r="C143" s="3">
        <f t="shared" si="13"/>
        <v>335.5</v>
      </c>
      <c r="D143" s="4">
        <f t="shared" si="17"/>
        <v>354.70833333333337</v>
      </c>
      <c r="F143">
        <v>0.92013094565222031</v>
      </c>
      <c r="G143">
        <f t="shared" si="15"/>
        <v>1.412472160264808</v>
      </c>
      <c r="H143">
        <f t="shared" si="16"/>
        <v>461</v>
      </c>
      <c r="I143">
        <f t="shared" si="12"/>
        <v>501.01564584726299</v>
      </c>
      <c r="J143">
        <v>10</v>
      </c>
    </row>
    <row r="144" spans="1:10">
      <c r="A144">
        <v>143</v>
      </c>
      <c r="B144">
        <v>390</v>
      </c>
      <c r="C144" s="3">
        <f t="shared" si="13"/>
        <v>296.16666666666669</v>
      </c>
      <c r="D144" s="4">
        <f t="shared" si="17"/>
        <v>315.83333333333337</v>
      </c>
      <c r="F144">
        <v>0.79976453049464657</v>
      </c>
      <c r="G144">
        <f t="shared" si="15"/>
        <v>1.5439900732763014</v>
      </c>
      <c r="H144">
        <f t="shared" si="16"/>
        <v>390</v>
      </c>
      <c r="I144">
        <f t="shared" si="12"/>
        <v>487.64353147643192</v>
      </c>
      <c r="J144">
        <v>11</v>
      </c>
    </row>
    <row r="145" spans="1:10">
      <c r="A145">
        <v>144</v>
      </c>
      <c r="B145">
        <v>432</v>
      </c>
      <c r="C145" s="3">
        <f t="shared" si="13"/>
        <v>251.58333333333334</v>
      </c>
      <c r="D145" s="4">
        <f t="shared" si="17"/>
        <v>273.875</v>
      </c>
      <c r="F145">
        <v>0.8972385566115807</v>
      </c>
      <c r="G145">
        <f t="shared" si="15"/>
        <v>1.7580184484562442</v>
      </c>
      <c r="H145">
        <f t="shared" si="16"/>
        <v>431.99999999999994</v>
      </c>
      <c r="I145">
        <f t="shared" si="12"/>
        <v>481.4773025709539</v>
      </c>
      <c r="J145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9"/>
  <sheetViews>
    <sheetView workbookViewId="0">
      <selection activeCell="A11" sqref="A11"/>
    </sheetView>
  </sheetViews>
  <sheetFormatPr defaultRowHeight="15"/>
  <sheetData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6" spans="1:1">
      <c r="A6" t="s">
        <v>21</v>
      </c>
    </row>
    <row r="7" spans="1:1">
      <c r="A7" t="s">
        <v>22</v>
      </c>
    </row>
    <row r="8" spans="1:1">
      <c r="A8" t="s">
        <v>23</v>
      </c>
    </row>
    <row r="9" spans="1:1">
      <c r="A9" t="s">
        <v>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"/>
  <sheetViews>
    <sheetView topLeftCell="A3" workbookViewId="0">
      <selection activeCell="L10" sqref="L10"/>
    </sheetView>
  </sheetViews>
  <sheetFormatPr defaultRowHeight="15"/>
  <cols>
    <col min="11" max="11" width="23.140625" bestFit="1" customWidth="1"/>
  </cols>
  <sheetData>
    <row r="1" spans="1:13">
      <c r="A1" t="s">
        <v>29</v>
      </c>
    </row>
    <row r="3" spans="1:13">
      <c r="A3" t="s">
        <v>30</v>
      </c>
    </row>
    <row r="4" spans="1:13">
      <c r="A4" t="s">
        <v>31</v>
      </c>
      <c r="C4" t="s">
        <v>31</v>
      </c>
      <c r="E4" t="s">
        <v>34</v>
      </c>
    </row>
    <row r="5" spans="1:13">
      <c r="A5" t="s">
        <v>32</v>
      </c>
      <c r="C5">
        <v>1</v>
      </c>
      <c r="E5" t="s">
        <v>35</v>
      </c>
    </row>
    <row r="6" spans="1:13">
      <c r="A6" t="s">
        <v>33</v>
      </c>
      <c r="C6">
        <v>2</v>
      </c>
    </row>
    <row r="8" spans="1:13">
      <c r="C8">
        <v>4</v>
      </c>
    </row>
    <row r="9" spans="1:13"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</row>
    <row r="10" spans="1:13">
      <c r="C10">
        <v>6</v>
      </c>
      <c r="G10">
        <v>1</v>
      </c>
      <c r="H10">
        <v>1494</v>
      </c>
      <c r="I10">
        <v>4</v>
      </c>
      <c r="J10">
        <v>4</v>
      </c>
      <c r="K10">
        <v>93.375</v>
      </c>
      <c r="L10">
        <f>SUM(I10:K10)</f>
        <v>101.375</v>
      </c>
      <c r="M10">
        <f>I10*J10*K10</f>
        <v>1494</v>
      </c>
    </row>
    <row r="11" spans="1:13">
      <c r="C11">
        <v>7</v>
      </c>
      <c r="G11">
        <v>2</v>
      </c>
      <c r="H11">
        <v>1729</v>
      </c>
    </row>
    <row r="12" spans="1:13">
      <c r="G12">
        <v>3</v>
      </c>
      <c r="H12">
        <v>4849</v>
      </c>
    </row>
    <row r="13" spans="1:13">
      <c r="G13">
        <v>4</v>
      </c>
      <c r="H13">
        <v>3796</v>
      </c>
    </row>
    <row r="14" spans="1:13">
      <c r="G14">
        <v>5</v>
      </c>
      <c r="H14">
        <v>2367</v>
      </c>
    </row>
    <row r="15" spans="1:13">
      <c r="G15">
        <v>6</v>
      </c>
      <c r="H15">
        <v>932</v>
      </c>
    </row>
    <row r="16" spans="1:13">
      <c r="G16">
        <v>7</v>
      </c>
      <c r="H16">
        <v>2709</v>
      </c>
    </row>
    <row r="17" spans="7:8">
      <c r="G17">
        <v>8</v>
      </c>
      <c r="H17">
        <v>4826</v>
      </c>
    </row>
    <row r="18" spans="7:8">
      <c r="G18">
        <v>9</v>
      </c>
      <c r="H18">
        <v>3657</v>
      </c>
    </row>
    <row r="19" spans="7:8">
      <c r="G19">
        <v>10</v>
      </c>
      <c r="H19">
        <v>3052</v>
      </c>
    </row>
    <row r="20" spans="7:8">
      <c r="G20">
        <v>11</v>
      </c>
      <c r="H20">
        <v>4784</v>
      </c>
    </row>
    <row r="21" spans="7:8">
      <c r="G21">
        <v>12</v>
      </c>
      <c r="H21">
        <v>1611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air. (3)</vt:lpstr>
      <vt:lpstr>air. (2)</vt:lpstr>
      <vt:lpstr>air.</vt:lpstr>
      <vt:lpstr>Readme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Soni, N.</dc:creator>
  <cp:lastModifiedBy>SBC785</cp:lastModifiedBy>
  <dcterms:created xsi:type="dcterms:W3CDTF">2019-06-29T10:32:19Z</dcterms:created>
  <dcterms:modified xsi:type="dcterms:W3CDTF">2020-07-24T04:32:20Z</dcterms:modified>
</cp:coreProperties>
</file>