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nk/Dropbox/Apps/Website/neha-official.github.io/_site/docs/"/>
    </mc:Choice>
  </mc:AlternateContent>
  <bookViews>
    <workbookView xWindow="0" yWindow="460" windowWidth="27860" windowHeight="17540"/>
  </bookViews>
  <sheets>
    <sheet name="2018" sheetId="1" r:id="rId1"/>
  </sheets>
  <definedNames>
    <definedName name="AprSun1">DATE(CalendarYear,4,1)-WEEKDAY(DATE(CalendarYear,4,1))</definedName>
    <definedName name="AugSun1">DATE(CalendarYear,8,1)-WEEKDAY(DATE(CalendarYear,8,1))</definedName>
    <definedName name="CalendarYear">'2018'!$C$1</definedName>
    <definedName name="DecSun1">DATE(CalendarYear,12,1)-WEEKDAY(DATE(CalendarYear,12,1))</definedName>
    <definedName name="FebSun1">DATE(CalendarYear,2,1)-WEEKDAY(DATE(CalendarYear,2,1))</definedName>
    <definedName name="JanSun1">DATE(CalendarYear,1,1)-WEEKDAY(DATE(CalendarYear,1,1))</definedName>
    <definedName name="JulSun1">DATE(CalendarYear,7,1)-WEEKDAY(DATE(CalendarYear,7,1))</definedName>
    <definedName name="JunSun1">DATE(CalendarYear,6,1)-WEEKDAY(DATE(CalendarYear,6,1))</definedName>
    <definedName name="MarSun1">DATE(CalendarYear,3,1)-WEEKDAY(DATE(CalendarYear,3,1))</definedName>
    <definedName name="MaySun1">DATE(CalendarYear,5,1)-WEEKDAY(DATE(CalendarYear,5,1))</definedName>
    <definedName name="NovSun1">DATE(CalendarYear,11,1)-WEEKDAY(DATE(CalendarYear,11,1))</definedName>
    <definedName name="OctSun1">DATE(CalendarYear,10,1)-WEEKDAY(DATE(CalendarYear,10,1))</definedName>
    <definedName name="_xlnm.Print_Area" localSheetId="0">'2018'!$B$1:$W$55</definedName>
    <definedName name="SepSun1">DATE(CalendarYear,9,1)-WEEKDAY(DATE(CalendarYear,9,1))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Q55" i="1"/>
  <c r="P55" i="1"/>
  <c r="O55" i="1"/>
  <c r="N55" i="1"/>
  <c r="M55" i="1"/>
  <c r="L55" i="1"/>
  <c r="K55" i="1"/>
  <c r="Q54" i="1"/>
  <c r="P54" i="1"/>
  <c r="O54" i="1"/>
  <c r="N54" i="1"/>
  <c r="M54" i="1"/>
  <c r="L54" i="1"/>
  <c r="K54" i="1"/>
  <c r="Q53" i="1"/>
  <c r="P53" i="1"/>
  <c r="O53" i="1"/>
  <c r="N53" i="1"/>
  <c r="M53" i="1"/>
  <c r="L53" i="1"/>
  <c r="K53" i="1"/>
  <c r="Q52" i="1"/>
  <c r="P52" i="1"/>
  <c r="O52" i="1"/>
  <c r="N52" i="1"/>
  <c r="M52" i="1"/>
  <c r="L52" i="1"/>
  <c r="K52" i="1"/>
  <c r="Q51" i="1"/>
  <c r="P51" i="1"/>
  <c r="O51" i="1"/>
  <c r="N51" i="1"/>
  <c r="M51" i="1"/>
  <c r="L51" i="1"/>
  <c r="K51" i="1"/>
  <c r="Q50" i="1"/>
  <c r="P50" i="1"/>
  <c r="O50" i="1"/>
  <c r="N50" i="1"/>
  <c r="M50" i="1"/>
  <c r="L50" i="1"/>
  <c r="K50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Q46" i="1"/>
  <c r="P46" i="1"/>
  <c r="O46" i="1"/>
  <c r="N46" i="1"/>
  <c r="M46" i="1"/>
  <c r="L46" i="1"/>
  <c r="K46" i="1"/>
  <c r="Q45" i="1"/>
  <c r="P45" i="1"/>
  <c r="O45" i="1"/>
  <c r="N45" i="1"/>
  <c r="M45" i="1"/>
  <c r="L45" i="1"/>
  <c r="K45" i="1"/>
  <c r="Q44" i="1"/>
  <c r="P44" i="1"/>
  <c r="O44" i="1"/>
  <c r="N44" i="1"/>
  <c r="M44" i="1"/>
  <c r="L44" i="1"/>
  <c r="K44" i="1"/>
  <c r="Q43" i="1"/>
  <c r="P43" i="1"/>
  <c r="O43" i="1"/>
  <c r="N43" i="1"/>
  <c r="M43" i="1"/>
  <c r="L43" i="1"/>
  <c r="K43" i="1"/>
  <c r="Q42" i="1"/>
  <c r="P42" i="1"/>
  <c r="O42" i="1"/>
  <c r="N42" i="1"/>
  <c r="M42" i="1"/>
  <c r="L42" i="1"/>
  <c r="K42" i="1"/>
  <c r="Q41" i="1"/>
  <c r="P41" i="1"/>
  <c r="O41" i="1"/>
  <c r="N41" i="1"/>
  <c r="M41" i="1"/>
  <c r="L41" i="1"/>
  <c r="K41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Q37" i="1"/>
  <c r="P37" i="1"/>
  <c r="O37" i="1"/>
  <c r="N37" i="1"/>
  <c r="M37" i="1"/>
  <c r="L37" i="1"/>
  <c r="K37" i="1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Q23" i="1"/>
  <c r="P23" i="1"/>
  <c r="O23" i="1"/>
  <c r="N23" i="1"/>
  <c r="M23" i="1"/>
  <c r="L23" i="1"/>
  <c r="K23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Q19" i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<sst xmlns="http://schemas.openxmlformats.org/spreadsheetml/2006/main" count="97" uniqueCount="18">
  <si>
    <t>S</t>
  </si>
  <si>
    <t>M</t>
  </si>
  <si>
    <t>T</t>
  </si>
  <si>
    <t>W</t>
  </si>
  <si>
    <t>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</si>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</sst>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2" x14ac:knownFonts="1">
    <font>
      <sz val="8"/>
      <color theme="1"/>
      <name val="Rockwell"/>
      <family val="2"/>
      <scheme val="minor"/>
    </font>
    <font>
      <sz val="8"/>
      <name val="Rockwell"/>
      <family val="2"/>
      <scheme val="minor"/>
    </font>
    <font>
      <b/>
      <sz val="12"/>
      <color theme="1"/>
      <name val="Rockwell"/>
      <family val="2"/>
      <scheme val="major"/>
    </font>
    <font>
      <b/>
      <sz val="9.5"/>
      <color theme="8"/>
      <name val="Rockwell"/>
      <family val="2"/>
      <scheme val="major"/>
    </font>
    <font>
      <b/>
      <sz val="26"/>
      <color theme="0"/>
      <name val="Rockwell"/>
      <family val="2"/>
      <scheme val="major"/>
    </font>
    <font>
      <sz val="8"/>
      <color theme="0"/>
      <name val="Rockwell"/>
      <family val="2"/>
      <scheme val="minor"/>
    </font>
    <font>
      <b/>
      <sz val="13.5"/>
      <color theme="0"/>
      <name val="Rockwell"/>
      <family val="2"/>
      <scheme val="major"/>
    </font>
    <font>
      <sz val="9"/>
      <color theme="1"/>
      <name val="Rockwell"/>
      <family val="2"/>
      <scheme val="minor"/>
    </font>
    <font>
      <sz val="8"/>
      <color theme="8"/>
      <name val="Rockwell"/>
      <family val="2"/>
      <scheme val="minor"/>
    </font>
    <font>
      <b/>
      <sz val="8"/>
      <color theme="0" tint="-0.249977111117893"/>
      <name val="Rockwell"/>
      <family val="2"/>
      <scheme val="minor"/>
    </font>
    <font>
      <u/>
      <sz val="8"/>
      <color theme="10"/>
      <name val="Rockwell"/>
      <family val="2"/>
      <scheme val="minor"/>
    </font>
    <font>
      <u/>
      <sz val="8"/>
      <color theme="11"/>
      <name val="Rockwel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2" borderId="0" xfId="0" applyFont="1" applyFill="1"/>
    <xf numFmtId="0" fontId="5" fillId="2" borderId="0" xfId="0" applyFont="1" applyFill="1"/>
    <xf numFmtId="0" fontId="0" fillId="2" borderId="0" xfId="0" applyFont="1" applyFill="1" applyBorder="1"/>
    <xf numFmtId="164" fontId="0" fillId="2" borderId="0" xfId="0" applyNumberFormat="1" applyFont="1" applyFill="1" applyBorder="1"/>
    <xf numFmtId="0" fontId="6" fillId="2" borderId="0" xfId="0" applyFont="1" applyFill="1" applyAlignment="1">
      <alignment vertical="center"/>
    </xf>
    <xf numFmtId="49" fontId="8" fillId="0" borderId="0" xfId="0" applyNumberFormat="1" applyFont="1" applyFill="1" applyBorder="1" applyAlignment="1">
      <alignment horizontal="left"/>
    </xf>
    <xf numFmtId="0" fontId="0" fillId="2" borderId="0" xfId="0" applyFill="1"/>
    <xf numFmtId="0" fontId="4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/>
    <xf numFmtId="0" fontId="2" fillId="3" borderId="0" xfId="0" applyFont="1" applyFill="1" applyBorder="1" applyAlignment="1"/>
    <xf numFmtId="164" fontId="0" fillId="3" borderId="0" xfId="0" applyNumberFormat="1" applyFont="1" applyFill="1" applyBorder="1"/>
    <xf numFmtId="0" fontId="9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Border="1"/>
    <xf numFmtId="0" fontId="7" fillId="3" borderId="0" xfId="0" applyFont="1" applyFill="1"/>
    <xf numFmtId="164" fontId="0" fillId="3" borderId="0" xfId="0" applyNumberFormat="1" applyFont="1" applyFill="1" applyBorder="1" applyAlignment="1"/>
    <xf numFmtId="0" fontId="4" fillId="2" borderId="0" xfId="0" applyFont="1" applyFill="1" applyBorder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C$1" max="2999" min="1900" page="10" val="201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38100</xdr:rowOff>
        </xdr:from>
        <xdr:to>
          <xdr:col>1</xdr:col>
          <xdr:colOff>266700</xdr:colOff>
          <xdr:row>0</xdr:row>
          <xdr:rowOff>342900</xdr:rowOff>
        </xdr:to>
        <xdr:sp macro="" textlink="">
          <xdr:nvSpPr>
            <xdr:cNvPr id="1033" name="Spinner" descr="Use the spinner button to change calendar year or enter year in cell B1.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38100</xdr:colOff>
      <xdr:row>1</xdr:row>
      <xdr:rowOff>9526</xdr:rowOff>
    </xdr:from>
    <xdr:to>
      <xdr:col>10</xdr:col>
      <xdr:colOff>123825</xdr:colOff>
      <xdr:row>2</xdr:row>
      <xdr:rowOff>66675</xdr:rowOff>
    </xdr:to>
    <xdr:sp macro="" textlink="">
      <xdr:nvSpPr>
        <xdr:cNvPr id="6" name="Instructions"/>
        <xdr:cNvSpPr txBox="1"/>
      </xdr:nvSpPr>
      <xdr:spPr>
        <a:xfrm>
          <a:off x="180975" y="390526"/>
          <a:ext cx="26670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 algn="l"/>
          <a:r>
            <a:rPr lang="en-US" sz="1000" b="0" i="1">
              <a:solidFill>
                <a:schemeClr val="accent5"/>
              </a:solidFill>
            </a:rPr>
            <a:t>To change the calendar</a:t>
          </a:r>
          <a:r>
            <a:rPr lang="en-US" sz="1000" b="0" i="1" baseline="0">
              <a:solidFill>
                <a:schemeClr val="accent5"/>
              </a:solidFill>
            </a:rPr>
            <a:t> year, click the spinner</a:t>
          </a:r>
          <a:endParaRPr lang="en-US" sz="1000" b="0" i="1">
            <a:solidFill>
              <a:schemeClr val="accent5"/>
            </a:solidFill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Advantage">
  <a:themeElements>
    <a:clrScheme name="Advantage">
      <a:dk1>
        <a:sysClr val="windowText" lastClr="000000"/>
      </a:dk1>
      <a:lt1>
        <a:sysClr val="window" lastClr="FFFFFF"/>
      </a:lt1>
      <a:dk2>
        <a:srgbClr val="2B142D"/>
      </a:dk2>
      <a:lt2>
        <a:srgbClr val="C3AFCC"/>
      </a:lt2>
      <a:accent1>
        <a:srgbClr val="663366"/>
      </a:accent1>
      <a:accent2>
        <a:srgbClr val="330F42"/>
      </a:accent2>
      <a:accent3>
        <a:srgbClr val="666699"/>
      </a:accent3>
      <a:accent4>
        <a:srgbClr val="999966"/>
      </a:accent4>
      <a:accent5>
        <a:srgbClr val="F7901E"/>
      </a:accent5>
      <a:accent6>
        <a:srgbClr val="A3A101"/>
      </a:accent6>
      <a:hlink>
        <a:srgbClr val="BC5FBC"/>
      </a:hlink>
      <a:folHlink>
        <a:srgbClr val="9775A7"/>
      </a:folHlink>
    </a:clrScheme>
    <a:fontScheme name="Advantage">
      <a:majorFont>
        <a:latin typeface="Rockwell"/>
        <a:ea typeface=""/>
        <a:cs typeface=""/>
        <a:font script="Jpan" typeface="ＭＳ ゴシック"/>
        <a:font script="Hans" typeface="宋体"/>
        <a:font script="Hant" typeface="新細明體"/>
      </a:majorFont>
      <a:minorFont>
        <a:latin typeface="Rockwell"/>
        <a:ea typeface=""/>
        <a:cs typeface=""/>
        <a:font script="Jpan" typeface="ＭＳ ゴシック"/>
        <a:font script="Hans" typeface="宋体"/>
        <a:font script="Hant" typeface="新細明體"/>
      </a:minorFont>
    </a:fontScheme>
    <a:fmtScheme name="Advantage">
      <a: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6000000" scaled="1"/>
        </a:gradFill>
        <a:gradFill rotWithShape="1">
          <a:gsLst>
            <a:gs pos="0">
              <a:schemeClr val="phClr"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FFFFFF">
                <a:alpha val="75000"/>
              </a:srgbClr>
            </a:innerShdw>
            <a:outerShdw blurRad="63500" dist="25400" dir="5400000" rotWithShape="0">
              <a:srgbClr val="808080">
                <a:alpha val="7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twoPt" dir="tl">
              <a:rot lat="0" lon="0" rev="4500000"/>
            </a:lightRig>
          </a:scene3d>
          <a:sp3d>
            <a:bevelT w="635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1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8"/>
    <pageSetUpPr fitToPage="1"/>
  </sheetPr>
  <dimension ref="B1:AP69"/>
  <sheetViews>
    <sheetView showGridLines="0" tabSelected="1" zoomScale="75" zoomScaleNormal="150" zoomScalePageLayoutView="150" workbookViewId="0">
      <selection activeCell="AA14" sqref="AA14"/>
    </sheetView>
  </sheetViews>
  <sheetFormatPr baseColWidth="10" defaultColWidth="9.5" defaultRowHeight="11" x14ac:dyDescent="0.15"/>
  <cols>
    <col min="1" max="1" width="2.5" style="1" customWidth="1"/>
    <col min="2" max="2" width="5.25" style="1" customWidth="1"/>
    <col min="3" max="17" width="5" style="1" customWidth="1"/>
    <col min="18" max="18" width="2.25" style="1" customWidth="1"/>
    <col min="19" max="19" width="1.25" style="1" customWidth="1"/>
    <col min="20" max="20" width="5.25" customWidth="1"/>
    <col min="21" max="21" width="44" style="1" customWidth="1"/>
    <col min="22" max="22" width="9.5" style="1" customWidth="1"/>
    <col min="23" max="23" width="13.5" style="1" customWidth="1"/>
    <col min="24" max="44" width="9.5" style="1" customWidth="1"/>
    <col min="45" max="16384" width="9.5" style="1"/>
  </cols>
  <sheetData>
    <row r="1" spans="2:42" ht="30" customHeight="1" x14ac:dyDescent="0.15">
      <c r="B1" s="7"/>
      <c r="C1" s="27">
        <v>2018</v>
      </c>
      <c r="D1" s="27"/>
      <c r="E1" s="27"/>
      <c r="F1" s="27"/>
      <c r="G1" s="1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7"/>
      <c r="T1" s="13"/>
      <c r="U1" s="11" t="s">
        <v>17</v>
      </c>
      <c r="V1" s="7"/>
      <c r="W1" s="7"/>
      <c r="X1"/>
      <c r="Y1"/>
      <c r="Z1"/>
      <c r="AA1"/>
    </row>
    <row r="2" spans="2:42" ht="15" customHeight="1" x14ac:dyDescent="0.1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7"/>
    </row>
    <row r="3" spans="2:42" ht="15" customHeight="1" x14ac:dyDescent="0.2">
      <c r="B3" s="2"/>
      <c r="C3" s="15" t="s">
        <v>5</v>
      </c>
      <c r="D3" s="5"/>
      <c r="E3" s="5"/>
      <c r="F3" s="5"/>
      <c r="G3" s="5"/>
      <c r="H3" s="5"/>
      <c r="I3" s="5"/>
      <c r="J3" s="5"/>
      <c r="K3" s="6" t="s">
        <v>6</v>
      </c>
      <c r="L3" s="5"/>
      <c r="M3" s="5"/>
      <c r="N3" s="5"/>
      <c r="O3" s="5"/>
      <c r="P3" s="5"/>
      <c r="Q3" s="5"/>
      <c r="R3" s="2"/>
      <c r="S3" s="9"/>
      <c r="U3" s="1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 ht="15" customHeight="1" x14ac:dyDescent="0.15">
      <c r="B4" s="2"/>
      <c r="C4" s="16" t="s">
        <v>0</v>
      </c>
      <c r="D4" s="16" t="s">
        <v>1</v>
      </c>
      <c r="E4" s="16" t="s">
        <v>2</v>
      </c>
      <c r="F4" s="16" t="s">
        <v>3</v>
      </c>
      <c r="G4" s="16" t="s">
        <v>2</v>
      </c>
      <c r="H4" s="16" t="s">
        <v>4</v>
      </c>
      <c r="I4" s="16" t="s">
        <v>0</v>
      </c>
      <c r="J4" s="4"/>
      <c r="K4" s="16" t="s">
        <v>0</v>
      </c>
      <c r="L4" s="16" t="s">
        <v>1</v>
      </c>
      <c r="M4" s="16" t="s">
        <v>2</v>
      </c>
      <c r="N4" s="16" t="s">
        <v>3</v>
      </c>
      <c r="O4" s="16" t="s">
        <v>2</v>
      </c>
      <c r="P4" s="16" t="s">
        <v>4</v>
      </c>
      <c r="Q4" s="16" t="s">
        <v>0</v>
      </c>
      <c r="R4" s="2"/>
      <c r="S4" s="7"/>
      <c r="U4" s="12"/>
      <c r="Z4" s="2"/>
      <c r="AH4" s="2"/>
      <c r="AP4" s="2"/>
    </row>
    <row r="5" spans="2:42" ht="15" customHeight="1" x14ac:dyDescent="0.15">
      <c r="B5" s="2"/>
      <c r="C5" s="17" t="str">
        <f>IF(DAY(JanSun1)=1,"",IF(AND(YEAR(JanSun1+1)=CalendarYear,MONTH(JanSun1+1)=1),JanSun1+1,""))</f>
        <v/>
      </c>
      <c r="D5" s="17">
        <f>IF(DAY(JanSun1)=1,"",IF(AND(YEAR(JanSun1+2)=CalendarYear,MONTH(JanSun1+2)=1),JanSun1+2,""))</f>
        <v>43101</v>
      </c>
      <c r="E5" s="17">
        <f>IF(DAY(JanSun1)=1,"",IF(AND(YEAR(JanSun1+3)=CalendarYear,MONTH(JanSun1+3)=1),JanSun1+3,""))</f>
        <v>43102</v>
      </c>
      <c r="F5" s="17">
        <f>IF(DAY(JanSun1)=1,"",IF(AND(YEAR(JanSun1+4)=CalendarYear,MONTH(JanSun1+4)=1),JanSun1+4,""))</f>
        <v>43103</v>
      </c>
      <c r="G5" s="17">
        <f>IF(DAY(JanSun1)=1,"",IF(AND(YEAR(JanSun1+5)=CalendarYear,MONTH(JanSun1+5)=1),JanSun1+5,""))</f>
        <v>43104</v>
      </c>
      <c r="H5" s="17">
        <f>IF(DAY(JanSun1)=1,"",IF(AND(YEAR(JanSun1+6)=CalendarYear,MONTH(JanSun1+6)=1),JanSun1+6,""))</f>
        <v>43105</v>
      </c>
      <c r="I5" s="17">
        <f>IF(DAY(JanSun1)=1,IF(AND(YEAR(JanSun1)=CalendarYear,MONTH(JanSun1)=1),JanSun1,""),IF(AND(YEAR(JanSun1+7)=CalendarYear,MONTH(JanSun1+7)=1),JanSun1+7,""))</f>
        <v>43106</v>
      </c>
      <c r="J5" s="17"/>
      <c r="K5" s="17" t="str">
        <f>IF(DAY(FebSun1)=1,"",IF(AND(YEAR(FebSun1+1)=CalendarYear,MONTH(FebSun1+1)=2),FebSun1+1,""))</f>
        <v/>
      </c>
      <c r="L5" s="17" t="str">
        <f>IF(DAY(FebSun1)=1,"",IF(AND(YEAR(FebSun1+2)=CalendarYear,MONTH(FebSun1+2)=2),FebSun1+2,""))</f>
        <v/>
      </c>
      <c r="M5" s="17" t="str">
        <f>IF(DAY(FebSun1)=1,"",IF(AND(YEAR(FebSun1+3)=CalendarYear,MONTH(FebSun1+3)=2),FebSun1+3,""))</f>
        <v/>
      </c>
      <c r="N5" s="17" t="str">
        <f>IF(DAY(FebSun1)=1,"",IF(AND(YEAR(FebSun1+4)=CalendarYear,MONTH(FebSun1+4)=2),FebSun1+4,""))</f>
        <v/>
      </c>
      <c r="O5" s="17">
        <f>IF(DAY(FebSun1)=1,"",IF(AND(YEAR(FebSun1+5)=CalendarYear,MONTH(FebSun1+5)=2),FebSun1+5,""))</f>
        <v>43132</v>
      </c>
      <c r="P5" s="17">
        <f>IF(DAY(FebSun1)=1,"",IF(AND(YEAR(FebSun1+6)=CalendarYear,MONTH(FebSun1+6)=2),FebSun1+6,""))</f>
        <v>43133</v>
      </c>
      <c r="Q5" s="17">
        <f>IF(DAY(FebSun1)=1,IF(AND(YEAR(FebSun1)=CalendarYear,MONTH(FebSun1)=2),FebSun1,""),IF(AND(YEAR(FebSun1+7)=CalendarYear,MONTH(FebSun1+7)=2),FebSun1+7,""))</f>
        <v>43134</v>
      </c>
      <c r="R5" s="2"/>
      <c r="S5" s="7"/>
      <c r="U5" s="12"/>
      <c r="Y5" s="12"/>
      <c r="Z5" s="2"/>
      <c r="AH5" s="2"/>
      <c r="AP5" s="2"/>
    </row>
    <row r="6" spans="2:42" ht="15" customHeight="1" x14ac:dyDescent="0.15">
      <c r="B6" s="2"/>
      <c r="C6" s="17">
        <f>IF(DAY(JanSun1)=1,IF(AND(YEAR(JanSun1+1)=CalendarYear,MONTH(JanSun1+1)=1),JanSun1+1,""),IF(AND(YEAR(JanSun1+8)=CalendarYear,MONTH(JanSun1+8)=1),JanSun1+8,""))</f>
        <v>43107</v>
      </c>
      <c r="D6" s="17">
        <f>IF(DAY(JanSun1)=1,IF(AND(YEAR(JanSun1+2)=CalendarYear,MONTH(JanSun1+2)=1),JanSun1+2,""),IF(AND(YEAR(JanSun1+9)=CalendarYear,MONTH(JanSun1+9)=1),JanSun1+9,""))</f>
        <v>43108</v>
      </c>
      <c r="E6" s="17">
        <f>IF(DAY(JanSun1)=1,IF(AND(YEAR(JanSun1+3)=CalendarYear,MONTH(JanSun1+3)=1),JanSun1+3,""),IF(AND(YEAR(JanSun1+10)=CalendarYear,MONTH(JanSun1+10)=1),JanSun1+10,""))</f>
        <v>43109</v>
      </c>
      <c r="F6" s="17">
        <f>IF(DAY(JanSun1)=1,IF(AND(YEAR(JanSun1+4)=CalendarYear,MONTH(JanSun1+4)=1),JanSun1+4,""),IF(AND(YEAR(JanSun1+11)=CalendarYear,MONTH(JanSun1+11)=1),JanSun1+11,""))</f>
        <v>43110</v>
      </c>
      <c r="G6" s="17">
        <f>IF(DAY(JanSun1)=1,IF(AND(YEAR(JanSun1+5)=CalendarYear,MONTH(JanSun1+5)=1),JanSun1+5,""),IF(AND(YEAR(JanSun1+12)=CalendarYear,MONTH(JanSun1+12)=1),JanSun1+12,""))</f>
        <v>43111</v>
      </c>
      <c r="H6" s="17">
        <f>IF(DAY(JanSun1)=1,IF(AND(YEAR(JanSun1+6)=CalendarYear,MONTH(JanSun1+6)=1),JanSun1+6,""),IF(AND(YEAR(JanSun1+13)=CalendarYear,MONTH(JanSun1+13)=1),JanSun1+13,""))</f>
        <v>43112</v>
      </c>
      <c r="I6" s="17">
        <f>IF(DAY(JanSun1)=1,IF(AND(YEAR(JanSun1+7)=CalendarYear,MONTH(JanSun1+7)=1),JanSun1+7,""),IF(AND(YEAR(JanSun1+14)=CalendarYear,MONTH(JanSun1+14)=1),JanSun1+14,""))</f>
        <v>43113</v>
      </c>
      <c r="J6" s="17"/>
      <c r="K6" s="17">
        <f>IF(DAY(FebSun1)=1,IF(AND(YEAR(FebSun1+1)=CalendarYear,MONTH(FebSun1+1)=2),FebSun1+1,""),IF(AND(YEAR(FebSun1+8)=CalendarYear,MONTH(FebSun1+8)=2),FebSun1+8,""))</f>
        <v>43135</v>
      </c>
      <c r="L6" s="17">
        <f>IF(DAY(FebSun1)=1,IF(AND(YEAR(FebSun1+2)=CalendarYear,MONTH(FebSun1+2)=2),FebSun1+2,""),IF(AND(YEAR(FebSun1+9)=CalendarYear,MONTH(FebSun1+9)=2),FebSun1+9,""))</f>
        <v>43136</v>
      </c>
      <c r="M6" s="17">
        <f>IF(DAY(FebSun1)=1,IF(AND(YEAR(FebSun1+3)=CalendarYear,MONTH(FebSun1+3)=2),FebSun1+3,""),IF(AND(YEAR(FebSun1+10)=CalendarYear,MONTH(FebSun1+10)=2),FebSun1+10,""))</f>
        <v>43137</v>
      </c>
      <c r="N6" s="17">
        <f>IF(DAY(FebSun1)=1,IF(AND(YEAR(FebSun1+4)=CalendarYear,MONTH(FebSun1+4)=2),FebSun1+4,""),IF(AND(YEAR(FebSun1+11)=CalendarYear,MONTH(FebSun1+11)=2),FebSun1+11,""))</f>
        <v>43138</v>
      </c>
      <c r="O6" s="17">
        <f>IF(DAY(FebSun1)=1,IF(AND(YEAR(FebSun1+5)=CalendarYear,MONTH(FebSun1+5)=2),FebSun1+5,""),IF(AND(YEAR(FebSun1+12)=CalendarYear,MONTH(FebSun1+12)=2),FebSun1+12,""))</f>
        <v>43139</v>
      </c>
      <c r="P6" s="17">
        <f>IF(DAY(FebSun1)=1,IF(AND(YEAR(FebSun1+6)=CalendarYear,MONTH(FebSun1+6)=2),FebSun1+6,""),IF(AND(YEAR(FebSun1+13)=CalendarYear,MONTH(FebSun1+13)=2),FebSun1+13,""))</f>
        <v>43140</v>
      </c>
      <c r="Q6" s="17">
        <f>IF(DAY(FebSun1)=1,IF(AND(YEAR(FebSun1+7)=CalendarYear,MONTH(FebSun1+7)=2),FebSun1+7,""),IF(AND(YEAR(FebSun1+14)=CalendarYear,MONTH(FebSun1+14)=2),FebSun1+14,""))</f>
        <v>43141</v>
      </c>
      <c r="R6" s="2"/>
      <c r="S6" s="7"/>
      <c r="U6" s="12"/>
      <c r="Z6" s="2"/>
      <c r="AH6" s="2"/>
      <c r="AP6" s="2"/>
    </row>
    <row r="7" spans="2:42" ht="15" customHeight="1" x14ac:dyDescent="0.15">
      <c r="B7" s="2"/>
      <c r="C7" s="17">
        <f>IF(DAY(JanSun1)=1,IF(AND(YEAR(JanSun1+8)=CalendarYear,MONTH(JanSun1+8)=1),JanSun1+8,""),IF(AND(YEAR(JanSun1+15)=CalendarYear,MONTH(JanSun1+15)=1),JanSun1+15,""))</f>
        <v>43114</v>
      </c>
      <c r="D7" s="17">
        <f>IF(DAY(JanSun1)=1,IF(AND(YEAR(JanSun1+9)=CalendarYear,MONTH(JanSun1+9)=1),JanSun1+9,""),IF(AND(YEAR(JanSun1+16)=CalendarYear,MONTH(JanSun1+16)=1),JanSun1+16,""))</f>
        <v>43115</v>
      </c>
      <c r="E7" s="17">
        <f>IF(DAY(JanSun1)=1,IF(AND(YEAR(JanSun1+10)=CalendarYear,MONTH(JanSun1+10)=1),JanSun1+10,""),IF(AND(YEAR(JanSun1+17)=CalendarYear,MONTH(JanSun1+17)=1),JanSun1+17,""))</f>
        <v>43116</v>
      </c>
      <c r="F7" s="17">
        <f>IF(DAY(JanSun1)=1,IF(AND(YEAR(JanSun1+11)=CalendarYear,MONTH(JanSun1+11)=1),JanSun1+11,""),IF(AND(YEAR(JanSun1+18)=CalendarYear,MONTH(JanSun1+18)=1),JanSun1+18,""))</f>
        <v>43117</v>
      </c>
      <c r="G7" s="17">
        <f>IF(DAY(JanSun1)=1,IF(AND(YEAR(JanSun1+12)=CalendarYear,MONTH(JanSun1+12)=1),JanSun1+12,""),IF(AND(YEAR(JanSun1+19)=CalendarYear,MONTH(JanSun1+19)=1),JanSun1+19,""))</f>
        <v>43118</v>
      </c>
      <c r="H7" s="17">
        <f>IF(DAY(JanSun1)=1,IF(AND(YEAR(JanSun1+13)=CalendarYear,MONTH(JanSun1+13)=1),JanSun1+13,""),IF(AND(YEAR(JanSun1+20)=CalendarYear,MONTH(JanSun1+20)=1),JanSun1+20,""))</f>
        <v>43119</v>
      </c>
      <c r="I7" s="17">
        <f>IF(DAY(JanSun1)=1,IF(AND(YEAR(JanSun1+14)=CalendarYear,MONTH(JanSun1+14)=1),JanSun1+14,""),IF(AND(YEAR(JanSun1+21)=CalendarYear,MONTH(JanSun1+21)=1),JanSun1+21,""))</f>
        <v>43120</v>
      </c>
      <c r="J7" s="17"/>
      <c r="K7" s="17">
        <f>IF(DAY(FebSun1)=1,IF(AND(YEAR(FebSun1+8)=CalendarYear,MONTH(FebSun1+8)=2),FebSun1+8,""),IF(AND(YEAR(FebSun1+15)=CalendarYear,MONTH(FebSun1+15)=2),FebSun1+15,""))</f>
        <v>43142</v>
      </c>
      <c r="L7" s="17">
        <f>IF(DAY(FebSun1)=1,IF(AND(YEAR(FebSun1+9)=CalendarYear,MONTH(FebSun1+9)=2),FebSun1+9,""),IF(AND(YEAR(FebSun1+16)=CalendarYear,MONTH(FebSun1+16)=2),FebSun1+16,""))</f>
        <v>43143</v>
      </c>
      <c r="M7" s="17">
        <f>IF(DAY(FebSun1)=1,IF(AND(YEAR(FebSun1+10)=CalendarYear,MONTH(FebSun1+10)=2),FebSun1+10,""),IF(AND(YEAR(FebSun1+17)=CalendarYear,MONTH(FebSun1+17)=2),FebSun1+17,""))</f>
        <v>43144</v>
      </c>
      <c r="N7" s="17">
        <f>IF(DAY(FebSun1)=1,IF(AND(YEAR(FebSun1+11)=CalendarYear,MONTH(FebSun1+11)=2),FebSun1+11,""),IF(AND(YEAR(FebSun1+18)=CalendarYear,MONTH(FebSun1+18)=2),FebSun1+18,""))</f>
        <v>43145</v>
      </c>
      <c r="O7" s="17">
        <f>IF(DAY(FebSun1)=1,IF(AND(YEAR(FebSun1+12)=CalendarYear,MONTH(FebSun1+12)=2),FebSun1+12,""),IF(AND(YEAR(FebSun1+19)=CalendarYear,MONTH(FebSun1+19)=2),FebSun1+19,""))</f>
        <v>43146</v>
      </c>
      <c r="P7" s="17">
        <f>IF(DAY(FebSun1)=1,IF(AND(YEAR(FebSun1+13)=CalendarYear,MONTH(FebSun1+13)=2),FebSun1+13,""),IF(AND(YEAR(FebSun1+20)=CalendarYear,MONTH(FebSun1+20)=2),FebSun1+20,""))</f>
        <v>43147</v>
      </c>
      <c r="Q7" s="17">
        <f>IF(DAY(FebSun1)=1,IF(AND(YEAR(FebSun1+14)=CalendarYear,MONTH(FebSun1+14)=2),FebSun1+14,""),IF(AND(YEAR(FebSun1+21)=CalendarYear,MONTH(FebSun1+21)=2),FebSun1+21,""))</f>
        <v>43148</v>
      </c>
      <c r="R7" s="2"/>
      <c r="S7" s="7"/>
      <c r="U7" s="12"/>
      <c r="Z7" s="2"/>
      <c r="AH7" s="2"/>
      <c r="AP7" s="2"/>
    </row>
    <row r="8" spans="2:42" ht="15" customHeight="1" x14ac:dyDescent="0.15">
      <c r="B8" s="2"/>
      <c r="C8" s="17">
        <f>IF(DAY(JanSun1)=1,IF(AND(YEAR(JanSun1+15)=CalendarYear,MONTH(JanSun1+15)=1),JanSun1+15,""),IF(AND(YEAR(JanSun1+22)=CalendarYear,MONTH(JanSun1+22)=1),JanSun1+22,""))</f>
        <v>43121</v>
      </c>
      <c r="D8" s="17">
        <f>IF(DAY(JanSun1)=1,IF(AND(YEAR(JanSun1+16)=CalendarYear,MONTH(JanSun1+16)=1),JanSun1+16,""),IF(AND(YEAR(JanSun1+23)=CalendarYear,MONTH(JanSun1+23)=1),JanSun1+23,""))</f>
        <v>43122</v>
      </c>
      <c r="E8" s="17">
        <f>IF(DAY(JanSun1)=1,IF(AND(YEAR(JanSun1+17)=CalendarYear,MONTH(JanSun1+17)=1),JanSun1+17,""),IF(AND(YEAR(JanSun1+24)=CalendarYear,MONTH(JanSun1+24)=1),JanSun1+24,""))</f>
        <v>43123</v>
      </c>
      <c r="F8" s="17">
        <f>IF(DAY(JanSun1)=1,IF(AND(YEAR(JanSun1+18)=CalendarYear,MONTH(JanSun1+18)=1),JanSun1+18,""),IF(AND(YEAR(JanSun1+25)=CalendarYear,MONTH(JanSun1+25)=1),JanSun1+25,""))</f>
        <v>43124</v>
      </c>
      <c r="G8" s="17">
        <f>IF(DAY(JanSun1)=1,IF(AND(YEAR(JanSun1+19)=CalendarYear,MONTH(JanSun1+19)=1),JanSun1+19,""),IF(AND(YEAR(JanSun1+26)=CalendarYear,MONTH(JanSun1+26)=1),JanSun1+26,""))</f>
        <v>43125</v>
      </c>
      <c r="H8" s="17">
        <f>IF(DAY(JanSun1)=1,IF(AND(YEAR(JanSun1+20)=CalendarYear,MONTH(JanSun1+20)=1),JanSun1+20,""),IF(AND(YEAR(JanSun1+27)=CalendarYear,MONTH(JanSun1+27)=1),JanSun1+27,""))</f>
        <v>43126</v>
      </c>
      <c r="I8" s="17">
        <f>IF(DAY(JanSun1)=1,IF(AND(YEAR(JanSun1+21)=CalendarYear,MONTH(JanSun1+21)=1),JanSun1+21,""),IF(AND(YEAR(JanSun1+28)=CalendarYear,MONTH(JanSun1+28)=1),JanSun1+28,""))</f>
        <v>43127</v>
      </c>
      <c r="J8" s="17"/>
      <c r="K8" s="17">
        <f>IF(DAY(FebSun1)=1,IF(AND(YEAR(FebSun1+15)=CalendarYear,MONTH(FebSun1+15)=2),FebSun1+15,""),IF(AND(YEAR(FebSun1+22)=CalendarYear,MONTH(FebSun1+22)=2),FebSun1+22,""))</f>
        <v>43149</v>
      </c>
      <c r="L8" s="17">
        <f>IF(DAY(FebSun1)=1,IF(AND(YEAR(FebSun1+16)=CalendarYear,MONTH(FebSun1+16)=2),FebSun1+16,""),IF(AND(YEAR(FebSun1+23)=CalendarYear,MONTH(FebSun1+23)=2),FebSun1+23,""))</f>
        <v>43150</v>
      </c>
      <c r="M8" s="17">
        <f>IF(DAY(FebSun1)=1,IF(AND(YEAR(FebSun1+17)=CalendarYear,MONTH(FebSun1+17)=2),FebSun1+17,""),IF(AND(YEAR(FebSun1+24)=CalendarYear,MONTH(FebSun1+24)=2),FebSun1+24,""))</f>
        <v>43151</v>
      </c>
      <c r="N8" s="17">
        <f>IF(DAY(FebSun1)=1,IF(AND(YEAR(FebSun1+18)=CalendarYear,MONTH(FebSun1+18)=2),FebSun1+18,""),IF(AND(YEAR(FebSun1+25)=CalendarYear,MONTH(FebSun1+25)=2),FebSun1+25,""))</f>
        <v>43152</v>
      </c>
      <c r="O8" s="17">
        <f>IF(DAY(FebSun1)=1,IF(AND(YEAR(FebSun1+19)=CalendarYear,MONTH(FebSun1+19)=2),FebSun1+19,""),IF(AND(YEAR(FebSun1+26)=CalendarYear,MONTH(FebSun1+26)=2),FebSun1+26,""))</f>
        <v>43153</v>
      </c>
      <c r="P8" s="17">
        <f>IF(DAY(FebSun1)=1,IF(AND(YEAR(FebSun1+20)=CalendarYear,MONTH(FebSun1+20)=2),FebSun1+20,""),IF(AND(YEAR(FebSun1+27)=CalendarYear,MONTH(FebSun1+27)=2),FebSun1+27,""))</f>
        <v>43154</v>
      </c>
      <c r="Q8" s="17">
        <f>IF(DAY(FebSun1)=1,IF(AND(YEAR(FebSun1+21)=CalendarYear,MONTH(FebSun1+21)=2),FebSun1+21,""),IF(AND(YEAR(FebSun1+28)=CalendarYear,MONTH(FebSun1+28)=2),FebSun1+28,""))</f>
        <v>43155</v>
      </c>
      <c r="R8" s="2"/>
      <c r="S8" s="7"/>
      <c r="U8" s="12"/>
      <c r="Z8" s="2"/>
      <c r="AH8" s="2"/>
      <c r="AP8" s="2"/>
    </row>
    <row r="9" spans="2:42" ht="15" customHeight="1" x14ac:dyDescent="0.15">
      <c r="B9" s="2"/>
      <c r="C9" s="17">
        <f>IF(DAY(JanSun1)=1,IF(AND(YEAR(JanSun1+22)=CalendarYear,MONTH(JanSun1+22)=1),JanSun1+22,""),IF(AND(YEAR(JanSun1+29)=CalendarYear,MONTH(JanSun1+29)=1),JanSun1+29,""))</f>
        <v>43128</v>
      </c>
      <c r="D9" s="17">
        <f>IF(DAY(JanSun1)=1,IF(AND(YEAR(JanSun1+23)=CalendarYear,MONTH(JanSun1+23)=1),JanSun1+23,""),IF(AND(YEAR(JanSun1+30)=CalendarYear,MONTH(JanSun1+30)=1),JanSun1+30,""))</f>
        <v>43129</v>
      </c>
      <c r="E9" s="17">
        <f>IF(DAY(JanSun1)=1,IF(AND(YEAR(JanSun1+24)=CalendarYear,MONTH(JanSun1+24)=1),JanSun1+24,""),IF(AND(YEAR(JanSun1+31)=CalendarYear,MONTH(JanSun1+31)=1),JanSun1+31,""))</f>
        <v>43130</v>
      </c>
      <c r="F9" s="17">
        <f>IF(DAY(JanSun1)=1,IF(AND(YEAR(JanSun1+25)=CalendarYear,MONTH(JanSun1+25)=1),JanSun1+25,""),IF(AND(YEAR(JanSun1+32)=CalendarYear,MONTH(JanSun1+32)=1),JanSun1+32,""))</f>
        <v>43131</v>
      </c>
      <c r="G9" s="17" t="str">
        <f>IF(DAY(JanSun1)=1,IF(AND(YEAR(JanSun1+26)=CalendarYear,MONTH(JanSun1+26)=1),JanSun1+26,""),IF(AND(YEAR(JanSun1+33)=CalendarYear,MONTH(JanSun1+33)=1),JanSun1+33,""))</f>
        <v/>
      </c>
      <c r="H9" s="17" t="str">
        <f>IF(DAY(JanSun1)=1,IF(AND(YEAR(JanSun1+27)=CalendarYear,MONTH(JanSun1+27)=1),JanSun1+27,""),IF(AND(YEAR(JanSun1+34)=CalendarYear,MONTH(JanSun1+34)=1),JanSun1+34,""))</f>
        <v/>
      </c>
      <c r="I9" s="17" t="str">
        <f>IF(DAY(JanSun1)=1,IF(AND(YEAR(JanSun1+28)=CalendarYear,MONTH(JanSun1+28)=1),JanSun1+28,""),IF(AND(YEAR(JanSun1+35)=CalendarYear,MONTH(JanSun1+35)=1),JanSun1+35,""))</f>
        <v/>
      </c>
      <c r="J9" s="17"/>
      <c r="K9" s="17">
        <f>IF(DAY(FebSun1)=1,IF(AND(YEAR(FebSun1+22)=CalendarYear,MONTH(FebSun1+22)=2),FebSun1+22,""),IF(AND(YEAR(FebSun1+29)=CalendarYear,MONTH(FebSun1+29)=2),FebSun1+29,""))</f>
        <v>43156</v>
      </c>
      <c r="L9" s="17">
        <f>IF(DAY(FebSun1)=1,IF(AND(YEAR(FebSun1+23)=CalendarYear,MONTH(FebSun1+23)=2),FebSun1+23,""),IF(AND(YEAR(FebSun1+30)=CalendarYear,MONTH(FebSun1+30)=2),FebSun1+30,""))</f>
        <v>43157</v>
      </c>
      <c r="M9" s="17"/>
      <c r="N9" s="17"/>
      <c r="O9" s="17"/>
      <c r="P9" s="17"/>
      <c r="Q9" s="26"/>
      <c r="R9" s="2"/>
      <c r="S9" s="7"/>
      <c r="U9" s="12"/>
      <c r="Z9" s="2"/>
      <c r="AH9" s="2"/>
      <c r="AP9" s="2"/>
    </row>
    <row r="10" spans="2:42" ht="15" customHeight="1" x14ac:dyDescent="0.15">
      <c r="B10" s="2"/>
      <c r="C10" s="17" t="str">
        <f>IF(DAY(JanSun1)=1,IF(AND(YEAR(JanSun1+29)=CalendarYear,MONTH(JanSun1+29)=1),JanSun1+29,""),IF(AND(YEAR(JanSun1+36)=CalendarYear,MONTH(JanSun1+36)=1),JanSun1+36,""))</f>
        <v/>
      </c>
      <c r="D10" s="17" t="str">
        <f>IF(DAY(JanSun1)=1,IF(AND(YEAR(JanSun1+30)=CalendarYear,MONTH(JanSun1+30)=1),JanSun1+30,""),IF(AND(YEAR(JanSun1+37)=CalendarYear,MONTH(JanSun1+37)=1),JanSun1+37,""))</f>
        <v/>
      </c>
      <c r="E10" s="17" t="str">
        <f>IF(DAY(JanSun1)=1,IF(AND(YEAR(JanSun1+31)=CalendarYear,MONTH(JanSun1+31)=1),JanSun1+31,""),IF(AND(YEAR(JanSun1+38)=CalendarYear,MONTH(JanSun1+38)=1),JanSun1+38,""))</f>
        <v/>
      </c>
      <c r="F10" s="17" t="str">
        <f>IF(DAY(JanSun1)=1,IF(AND(YEAR(JanSun1+32)=CalendarYear,MONTH(JanSun1+32)=1),JanSun1+32,""),IF(AND(YEAR(JanSun1+39)=CalendarYear,MONTH(JanSun1+39)=1),JanSun1+39,""))</f>
        <v/>
      </c>
      <c r="G10" s="17" t="str">
        <f>IF(DAY(JanSun1)=1,IF(AND(YEAR(JanSun1+33)=CalendarYear,MONTH(JanSun1+33)=1),JanSun1+33,""),IF(AND(YEAR(JanSun1+40)=CalendarYear,MONTH(JanSun1+40)=1),JanSun1+40,""))</f>
        <v/>
      </c>
      <c r="H10" s="17" t="str">
        <f>IF(DAY(JanSun1)=1,IF(AND(YEAR(JanSun1+34)=CalendarYear,MONTH(JanSun1+34)=1),JanSun1+34,""),IF(AND(YEAR(JanSun1+41)=CalendarYear,MONTH(JanSun1+41)=1),JanSun1+41,""))</f>
        <v/>
      </c>
      <c r="I10" s="17" t="str">
        <f>IF(DAY(JanSun1)=1,IF(AND(YEAR(JanSun1+35)=CalendarYear,MONTH(JanSun1+35)=1),JanSun1+35,""),IF(AND(YEAR(JanSun1+42)=CalendarYear,MONTH(JanSun1+42)=1),JanSun1+42,""))</f>
        <v/>
      </c>
      <c r="J10" s="17"/>
      <c r="K10" s="17" t="str">
        <f>IF(DAY(FebSun1)=1,IF(AND(YEAR(FebSun1+29)=CalendarYear,MONTH(FebSun1+29)=2),FebSun1+29,""),IF(AND(YEAR(FebSun1+36)=CalendarYear,MONTH(FebSun1+36)=2),FebSun1+36,""))</f>
        <v/>
      </c>
      <c r="L10" s="17" t="str">
        <f>IF(DAY(FebSun1)=1,IF(AND(YEAR(FebSun1+30)=CalendarYear,MONTH(FebSun1+30)=2),FebSun1+30,""),IF(AND(YEAR(FebSun1+37)=CalendarYear,MONTH(FebSun1+37)=2),FebSun1+37,""))</f>
        <v/>
      </c>
      <c r="M10" s="17" t="str">
        <f>IF(DAY(FebSun1)=1,IF(AND(YEAR(FebSun1+31)=CalendarYear,MONTH(FebSun1+31)=2),FebSun1+31,""),IF(AND(YEAR(FebSun1+38)=CalendarYear,MONTH(FebSun1+38)=2),FebSun1+38,""))</f>
        <v/>
      </c>
      <c r="N10" s="17" t="str">
        <f>IF(DAY(FebSun1)=1,IF(AND(YEAR(FebSun1+32)=CalendarYear,MONTH(FebSun1+32)=2),FebSun1+32,""),IF(AND(YEAR(FebSun1+39)=CalendarYear,MONTH(FebSun1+39)=2),FebSun1+39,""))</f>
        <v/>
      </c>
      <c r="O10" s="17" t="str">
        <f>IF(DAY(FebSun1)=1,IF(AND(YEAR(FebSun1+33)=CalendarYear,MONTH(FebSun1+33)=2),FebSun1+33,""),IF(AND(YEAR(FebSun1+40)=CalendarYear,MONTH(FebSun1+40)=2),FebSun1+40,""))</f>
        <v/>
      </c>
      <c r="P10" s="17" t="str">
        <f>IF(DAY(FebSun1)=1,IF(AND(YEAR(FebSun1+34)=CalendarYear,MONTH(FebSun1+34)=2),FebSun1+34,""),IF(AND(YEAR(FebSun1+41)=CalendarYear,MONTH(FebSun1+41)=2),FebSun1+41,""))</f>
        <v/>
      </c>
      <c r="Q10" s="17" t="str">
        <f>IF(DAY(FebSun1)=1,IF(AND(YEAR(FebSun1+35)=CalendarYear,MONTH(FebSun1+35)=2),FebSun1+35,""),IF(AND(YEAR(FebSun1+42)=CalendarYear,MONTH(FebSun1+42)=2),FebSun1+42,""))</f>
        <v/>
      </c>
      <c r="R10" s="2"/>
      <c r="S10" s="7"/>
      <c r="U10" s="12"/>
      <c r="Z10" s="2"/>
      <c r="AH10" s="2"/>
      <c r="AP10" s="2"/>
    </row>
    <row r="11" spans="2:42" ht="15" customHeight="1" x14ac:dyDescent="0.15">
      <c r="B11" s="2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"/>
      <c r="S11" s="7"/>
      <c r="U11" s="12"/>
      <c r="Z11" s="2"/>
      <c r="AH11" s="2"/>
      <c r="AP11" s="2"/>
    </row>
    <row r="12" spans="2:42" ht="15" customHeight="1" x14ac:dyDescent="0.2">
      <c r="B12" s="2"/>
      <c r="C12" s="18" t="s">
        <v>7</v>
      </c>
      <c r="D12" s="19"/>
      <c r="E12" s="19"/>
      <c r="F12" s="19"/>
      <c r="G12" s="19"/>
      <c r="H12" s="19"/>
      <c r="I12" s="19"/>
      <c r="J12" s="20"/>
      <c r="K12" s="18" t="s">
        <v>8</v>
      </c>
      <c r="L12" s="19"/>
      <c r="M12" s="19"/>
      <c r="N12" s="19"/>
      <c r="O12" s="19"/>
      <c r="P12" s="19"/>
      <c r="Q12" s="19"/>
      <c r="R12" s="2"/>
      <c r="S12" s="10"/>
      <c r="U12" s="12"/>
      <c r="V12" s="3"/>
      <c r="W12" s="3"/>
      <c r="X12" s="3"/>
      <c r="Y12" s="3"/>
      <c r="Z12" s="2"/>
      <c r="AA12" s="3"/>
      <c r="AB12" s="3"/>
      <c r="AC12" s="3"/>
      <c r="AD12" s="3"/>
      <c r="AE12" s="3"/>
      <c r="AF12" s="3"/>
      <c r="AG12" s="3"/>
      <c r="AH12" s="2"/>
      <c r="AI12" s="3"/>
      <c r="AJ12" s="3"/>
      <c r="AK12" s="3"/>
      <c r="AL12" s="3"/>
      <c r="AM12" s="3"/>
      <c r="AN12" s="3"/>
      <c r="AO12" s="3"/>
      <c r="AP12" s="2"/>
    </row>
    <row r="13" spans="2:42" ht="15" customHeight="1" x14ac:dyDescent="0.2">
      <c r="B13" s="2"/>
      <c r="C13" s="21" t="s">
        <v>0</v>
      </c>
      <c r="D13" s="21" t="s">
        <v>1</v>
      </c>
      <c r="E13" s="21" t="s">
        <v>2</v>
      </c>
      <c r="F13" s="21" t="s">
        <v>3</v>
      </c>
      <c r="G13" s="21" t="s">
        <v>2</v>
      </c>
      <c r="H13" s="21" t="s">
        <v>4</v>
      </c>
      <c r="I13" s="21" t="s">
        <v>0</v>
      </c>
      <c r="J13" s="19"/>
      <c r="K13" s="21" t="s">
        <v>0</v>
      </c>
      <c r="L13" s="21" t="s">
        <v>1</v>
      </c>
      <c r="M13" s="21" t="s">
        <v>2</v>
      </c>
      <c r="N13" s="21" t="s">
        <v>3</v>
      </c>
      <c r="O13" s="21" t="s">
        <v>2</v>
      </c>
      <c r="P13" s="21" t="s">
        <v>4</v>
      </c>
      <c r="Q13" s="21" t="s">
        <v>0</v>
      </c>
      <c r="R13" s="2"/>
      <c r="S13" s="7"/>
      <c r="U13" s="12"/>
      <c r="Z13" s="2"/>
      <c r="AH13" s="2"/>
      <c r="AP13" s="2"/>
    </row>
    <row r="14" spans="2:42" ht="15" customHeight="1" x14ac:dyDescent="0.15">
      <c r="B14" s="2"/>
      <c r="C14" s="17" t="str">
        <f>IF(DAY(MarSun1)=1,"",IF(AND(YEAR(MarSun1+1)=CalendarYear,MONTH(MarSun1+1)=3),MarSun1+1,""))</f>
        <v/>
      </c>
      <c r="D14" s="17" t="str">
        <f>IF(DAY(MarSun1)=1,"",IF(AND(YEAR(MarSun1+2)=CalendarYear,MONTH(MarSun1+2)=3),MarSun1+2,""))</f>
        <v/>
      </c>
      <c r="E14" s="17" t="str">
        <f>IF(DAY(MarSun1)=1,"",IF(AND(YEAR(MarSun1+3)=CalendarYear,MONTH(MarSun1+3)=3),MarSun1+3,""))</f>
        <v/>
      </c>
      <c r="F14" s="17" t="str">
        <f>IF(DAY(MarSun1)=1,"",IF(AND(YEAR(MarSun1+4)=CalendarYear,MONTH(MarSun1+4)=3),MarSun1+4,""))</f>
        <v/>
      </c>
      <c r="G14" s="17">
        <f>IF(DAY(MarSun1)=1,"",IF(AND(YEAR(MarSun1+5)=CalendarYear,MONTH(MarSun1+5)=3),MarSun1+5,""))</f>
        <v>43160</v>
      </c>
      <c r="H14" s="17">
        <f>IF(DAY(MarSun1)=1,"",IF(AND(YEAR(MarSun1+6)=CalendarYear,MONTH(MarSun1+6)=3),MarSun1+6,""))</f>
        <v>43161</v>
      </c>
      <c r="I14" s="17">
        <f>IF(DAY(MarSun1)=1,IF(AND(YEAR(MarSun1)=CalendarYear,MONTH(MarSun1)=3),MarSun1,""),IF(AND(YEAR(MarSun1+7)=CalendarYear,MONTH(MarSun1+7)=3),MarSun1+7,""))</f>
        <v>43162</v>
      </c>
      <c r="J14" s="22"/>
      <c r="K14" s="26"/>
      <c r="L14" s="26"/>
      <c r="M14" s="26"/>
      <c r="N14" s="26"/>
      <c r="O14" s="26"/>
      <c r="P14" s="17">
        <f>IF(DAY(AprSun1)=1,"",IF(AND(YEAR(AprSun1+6)=CalendarYear,MONTH(AprSun1+6)=4),AprSun1+6,""))</f>
        <v>43196</v>
      </c>
      <c r="Q14" s="17">
        <f>IF(DAY(AprSun1)=1,IF(AND(YEAR(AprSun1)=CalendarYear,MONTH(AprSun1)=4),AprSun1,""),IF(AND(YEAR(AprSun1+7)=CalendarYear,MONTH(AprSun1+7)=4),AprSun1+7,""))</f>
        <v>43197</v>
      </c>
      <c r="R14" s="2"/>
      <c r="S14" s="7"/>
      <c r="U14" s="12"/>
      <c r="Z14" s="2"/>
      <c r="AH14" s="2"/>
      <c r="AP14" s="2"/>
    </row>
    <row r="15" spans="2:42" ht="15" customHeight="1" x14ac:dyDescent="0.15">
      <c r="B15" s="2"/>
      <c r="C15" s="17">
        <f>IF(DAY(MarSun1)=1,IF(AND(YEAR(MarSun1+1)=CalendarYear,MONTH(MarSun1+1)=3),MarSun1+1,""),IF(AND(YEAR(MarSun1+8)=CalendarYear,MONTH(MarSun1+8)=3),MarSun1+8,""))</f>
        <v>43163</v>
      </c>
      <c r="D15" s="17">
        <f>IF(DAY(MarSun1)=1,IF(AND(YEAR(MarSun1+2)=CalendarYear,MONTH(MarSun1+2)=3),MarSun1+2,""),IF(AND(YEAR(MarSun1+9)=CalendarYear,MONTH(MarSun1+9)=3),MarSun1+9,""))</f>
        <v>43164</v>
      </c>
      <c r="E15" s="17">
        <f>IF(DAY(MarSun1)=1,IF(AND(YEAR(MarSun1+3)=CalendarYear,MONTH(MarSun1+3)=3),MarSun1+3,""),IF(AND(YEAR(MarSun1+10)=CalendarYear,MONTH(MarSun1+10)=3),MarSun1+10,""))</f>
        <v>43165</v>
      </c>
      <c r="F15" s="17">
        <f>IF(DAY(MarSun1)=1,IF(AND(YEAR(MarSun1+4)=CalendarYear,MONTH(MarSun1+4)=3),MarSun1+4,""),IF(AND(YEAR(MarSun1+11)=CalendarYear,MONTH(MarSun1+11)=3),MarSun1+11,""))</f>
        <v>43166</v>
      </c>
      <c r="G15" s="17">
        <f>IF(DAY(MarSun1)=1,IF(AND(YEAR(MarSun1+5)=CalendarYear,MONTH(MarSun1+5)=3),MarSun1+5,""),IF(AND(YEAR(MarSun1+12)=CalendarYear,MONTH(MarSun1+12)=3),MarSun1+12,""))</f>
        <v>43167</v>
      </c>
      <c r="H15" s="17">
        <f>IF(DAY(MarSun1)=1,IF(AND(YEAR(MarSun1+6)=CalendarYear,MONTH(MarSun1+6)=3),MarSun1+6,""),IF(AND(YEAR(MarSun1+13)=CalendarYear,MONTH(MarSun1+13)=3),MarSun1+13,""))</f>
        <v>43168</v>
      </c>
      <c r="I15" s="17">
        <f>IF(DAY(MarSun1)=1,IF(AND(YEAR(MarSun1+7)=CalendarYear,MONTH(MarSun1+7)=3),MarSun1+7,""),IF(AND(YEAR(MarSun1+14)=CalendarYear,MONTH(MarSun1+14)=3),MarSun1+14,""))</f>
        <v>43169</v>
      </c>
      <c r="J15" s="17"/>
      <c r="K15" s="17">
        <f>IF(DAY(AprSun1)=1,IF(AND(YEAR(AprSun1+1)=CalendarYear,MONTH(AprSun1+1)=4),AprSun1+1,""),IF(AND(YEAR(AprSun1+8)=CalendarYear,MONTH(AprSun1+8)=4),AprSun1+8,""))</f>
        <v>43198</v>
      </c>
      <c r="L15" s="17">
        <f>IF(DAY(AprSun1)=1,IF(AND(YEAR(AprSun1+2)=CalendarYear,MONTH(AprSun1+2)=4),AprSun1+2,""),IF(AND(YEAR(AprSun1+9)=CalendarYear,MONTH(AprSun1+9)=4),AprSun1+9,""))</f>
        <v>43199</v>
      </c>
      <c r="M15" s="17">
        <f>IF(DAY(AprSun1)=1,IF(AND(YEAR(AprSun1+3)=CalendarYear,MONTH(AprSun1+3)=4),AprSun1+3,""),IF(AND(YEAR(AprSun1+10)=CalendarYear,MONTH(AprSun1+10)=4),AprSun1+10,""))</f>
        <v>43200</v>
      </c>
      <c r="N15" s="17">
        <f>IF(DAY(AprSun1)=1,IF(AND(YEAR(AprSun1+4)=CalendarYear,MONTH(AprSun1+4)=4),AprSun1+4,""),IF(AND(YEAR(AprSun1+11)=CalendarYear,MONTH(AprSun1+11)=4),AprSun1+11,""))</f>
        <v>43201</v>
      </c>
      <c r="O15" s="17">
        <f>IF(DAY(AprSun1)=1,IF(AND(YEAR(AprSun1+5)=CalendarYear,MONTH(AprSun1+5)=4),AprSun1+5,""),IF(AND(YEAR(AprSun1+12)=CalendarYear,MONTH(AprSun1+12)=4),AprSun1+12,""))</f>
        <v>43202</v>
      </c>
      <c r="P15" s="17">
        <f>IF(DAY(AprSun1)=1,IF(AND(YEAR(AprSun1+6)=CalendarYear,MONTH(AprSun1+6)=4),AprSun1+6,""),IF(AND(YEAR(AprSun1+13)=CalendarYear,MONTH(AprSun1+13)=4),AprSun1+13,""))</f>
        <v>43203</v>
      </c>
      <c r="Q15" s="17">
        <f>IF(DAY(AprSun1)=1,IF(AND(YEAR(AprSun1+7)=CalendarYear,MONTH(AprSun1+7)=4),AprSun1+7,""),IF(AND(YEAR(AprSun1+14)=CalendarYear,MONTH(AprSun1+14)=4),AprSun1+14,""))</f>
        <v>43204</v>
      </c>
      <c r="R15" s="2"/>
      <c r="S15" s="7"/>
      <c r="U15" s="12"/>
      <c r="Z15" s="2"/>
      <c r="AH15" s="2"/>
      <c r="AP15" s="2"/>
    </row>
    <row r="16" spans="2:42" ht="15" customHeight="1" x14ac:dyDescent="0.15">
      <c r="B16" s="2"/>
      <c r="C16" s="17">
        <f>IF(DAY(MarSun1)=1,IF(AND(YEAR(MarSun1+8)=CalendarYear,MONTH(MarSun1+8)=3),MarSun1+8,""),IF(AND(YEAR(MarSun1+15)=CalendarYear,MONTH(MarSun1+15)=3),MarSun1+15,""))</f>
        <v>43170</v>
      </c>
      <c r="D16" s="17">
        <f>IF(DAY(MarSun1)=1,IF(AND(YEAR(MarSun1+9)=CalendarYear,MONTH(MarSun1+9)=3),MarSun1+9,""),IF(AND(YEAR(MarSun1+16)=CalendarYear,MONTH(MarSun1+16)=3),MarSun1+16,""))</f>
        <v>43171</v>
      </c>
      <c r="E16" s="17">
        <f>IF(DAY(MarSun1)=1,IF(AND(YEAR(MarSun1+10)=CalendarYear,MONTH(MarSun1+10)=3),MarSun1+10,""),IF(AND(YEAR(MarSun1+17)=CalendarYear,MONTH(MarSun1+17)=3),MarSun1+17,""))</f>
        <v>43172</v>
      </c>
      <c r="F16" s="17">
        <f>IF(DAY(MarSun1)=1,IF(AND(YEAR(MarSun1+11)=CalendarYear,MONTH(MarSun1+11)=3),MarSun1+11,""),IF(AND(YEAR(MarSun1+18)=CalendarYear,MONTH(MarSun1+18)=3),MarSun1+18,""))</f>
        <v>43173</v>
      </c>
      <c r="G16" s="17">
        <f>IF(DAY(MarSun1)=1,IF(AND(YEAR(MarSun1+12)=CalendarYear,MONTH(MarSun1+12)=3),MarSun1+12,""),IF(AND(YEAR(MarSun1+19)=CalendarYear,MONTH(MarSun1+19)=3),MarSun1+19,""))</f>
        <v>43174</v>
      </c>
      <c r="H16" s="17">
        <f>IF(DAY(MarSun1)=1,IF(AND(YEAR(MarSun1+13)=CalendarYear,MONTH(MarSun1+13)=3),MarSun1+13,""),IF(AND(YEAR(MarSun1+20)=CalendarYear,MONTH(MarSun1+20)=3),MarSun1+20,""))</f>
        <v>43175</v>
      </c>
      <c r="I16" s="17">
        <f>IF(DAY(MarSun1)=1,IF(AND(YEAR(MarSun1+14)=CalendarYear,MONTH(MarSun1+14)=3),MarSun1+14,""),IF(AND(YEAR(MarSun1+21)=CalendarYear,MONTH(MarSun1+21)=3),MarSun1+21,""))</f>
        <v>43176</v>
      </c>
      <c r="J16" s="17"/>
      <c r="K16" s="17">
        <f>IF(DAY(AprSun1)=1,IF(AND(YEAR(AprSun1+8)=CalendarYear,MONTH(AprSun1+8)=4),AprSun1+8,""),IF(AND(YEAR(AprSun1+15)=CalendarYear,MONTH(AprSun1+15)=4),AprSun1+15,""))</f>
        <v>43205</v>
      </c>
      <c r="L16" s="17">
        <f>IF(DAY(AprSun1)=1,IF(AND(YEAR(AprSun1+9)=CalendarYear,MONTH(AprSun1+9)=4),AprSun1+9,""),IF(AND(YEAR(AprSun1+16)=CalendarYear,MONTH(AprSun1+16)=4),AprSun1+16,""))</f>
        <v>43206</v>
      </c>
      <c r="M16" s="17">
        <f>IF(DAY(AprSun1)=1,IF(AND(YEAR(AprSun1+10)=CalendarYear,MONTH(AprSun1+10)=4),AprSun1+10,""),IF(AND(YEAR(AprSun1+17)=CalendarYear,MONTH(AprSun1+17)=4),AprSun1+17,""))</f>
        <v>43207</v>
      </c>
      <c r="N16" s="17">
        <f>IF(DAY(AprSun1)=1,IF(AND(YEAR(AprSun1+11)=CalendarYear,MONTH(AprSun1+11)=4),AprSun1+11,""),IF(AND(YEAR(AprSun1+18)=CalendarYear,MONTH(AprSun1+18)=4),AprSun1+18,""))</f>
        <v>43208</v>
      </c>
      <c r="O16" s="17">
        <f>IF(DAY(AprSun1)=1,IF(AND(YEAR(AprSun1+12)=CalendarYear,MONTH(AprSun1+12)=4),AprSun1+12,""),IF(AND(YEAR(AprSun1+19)=CalendarYear,MONTH(AprSun1+19)=4),AprSun1+19,""))</f>
        <v>43209</v>
      </c>
      <c r="P16" s="17">
        <f>IF(DAY(AprSun1)=1,IF(AND(YEAR(AprSun1+13)=CalendarYear,MONTH(AprSun1+13)=4),AprSun1+13,""),IF(AND(YEAR(AprSun1+20)=CalendarYear,MONTH(AprSun1+20)=4),AprSun1+20,""))</f>
        <v>43210</v>
      </c>
      <c r="Q16" s="17">
        <f>IF(DAY(AprSun1)=1,IF(AND(YEAR(AprSun1+14)=CalendarYear,MONTH(AprSun1+14)=4),AprSun1+14,""),IF(AND(YEAR(AprSun1+21)=CalendarYear,MONTH(AprSun1+21)=4),AprSun1+21,""))</f>
        <v>43211</v>
      </c>
      <c r="R16" s="2"/>
      <c r="S16" s="7"/>
      <c r="U16" s="12"/>
      <c r="Z16" s="2"/>
      <c r="AH16" s="2"/>
      <c r="AP16" s="2"/>
    </row>
    <row r="17" spans="2:42" ht="15" customHeight="1" x14ac:dyDescent="0.15">
      <c r="B17" s="2"/>
      <c r="C17" s="17">
        <f>IF(DAY(MarSun1)=1,IF(AND(YEAR(MarSun1+15)=CalendarYear,MONTH(MarSun1+15)=3),MarSun1+15,""),IF(AND(YEAR(MarSun1+22)=CalendarYear,MONTH(MarSun1+22)=3),MarSun1+22,""))</f>
        <v>43177</v>
      </c>
      <c r="D17" s="17">
        <f>IF(DAY(MarSun1)=1,IF(AND(YEAR(MarSun1+16)=CalendarYear,MONTH(MarSun1+16)=3),MarSun1+16,""),IF(AND(YEAR(MarSun1+23)=CalendarYear,MONTH(MarSun1+23)=3),MarSun1+23,""))</f>
        <v>43178</v>
      </c>
      <c r="E17" s="17">
        <f>IF(DAY(MarSun1)=1,IF(AND(YEAR(MarSun1+17)=CalendarYear,MONTH(MarSun1+17)=3),MarSun1+17,""),IF(AND(YEAR(MarSun1+24)=CalendarYear,MONTH(MarSun1+24)=3),MarSun1+24,""))</f>
        <v>43179</v>
      </c>
      <c r="F17" s="17">
        <f>IF(DAY(MarSun1)=1,IF(AND(YEAR(MarSun1+18)=CalendarYear,MONTH(MarSun1+18)=3),MarSun1+18,""),IF(AND(YEAR(MarSun1+25)=CalendarYear,MONTH(MarSun1+25)=3),MarSun1+25,""))</f>
        <v>43180</v>
      </c>
      <c r="G17" s="17">
        <f>IF(DAY(MarSun1)=1,IF(AND(YEAR(MarSun1+19)=CalendarYear,MONTH(MarSun1+19)=3),MarSun1+19,""),IF(AND(YEAR(MarSun1+26)=CalendarYear,MONTH(MarSun1+26)=3),MarSun1+26,""))</f>
        <v>43181</v>
      </c>
      <c r="H17" s="17">
        <f>IF(DAY(MarSun1)=1,IF(AND(YEAR(MarSun1+20)=CalendarYear,MONTH(MarSun1+20)=3),MarSun1+20,""),IF(AND(YEAR(MarSun1+27)=CalendarYear,MONTH(MarSun1+27)=3),MarSun1+27,""))</f>
        <v>43182</v>
      </c>
      <c r="I17" s="17">
        <f>IF(DAY(MarSun1)=1,IF(AND(YEAR(MarSun1+21)=CalendarYear,MONTH(MarSun1+21)=3),MarSun1+21,""),IF(AND(YEAR(MarSun1+28)=CalendarYear,MONTH(MarSun1+28)=3),MarSun1+28,""))</f>
        <v>43183</v>
      </c>
      <c r="J17" s="17"/>
      <c r="K17" s="17">
        <f>IF(DAY(AprSun1)=1,IF(AND(YEAR(AprSun1+15)=CalendarYear,MONTH(AprSun1+15)=4),AprSun1+15,""),IF(AND(YEAR(AprSun1+22)=CalendarYear,MONTH(AprSun1+22)=4),AprSun1+22,""))</f>
        <v>43212</v>
      </c>
      <c r="L17" s="17">
        <f>IF(DAY(AprSun1)=1,IF(AND(YEAR(AprSun1+16)=CalendarYear,MONTH(AprSun1+16)=4),AprSun1+16,""),IF(AND(YEAR(AprSun1+23)=CalendarYear,MONTH(AprSun1+23)=4),AprSun1+23,""))</f>
        <v>43213</v>
      </c>
      <c r="M17" s="17">
        <f>IF(DAY(AprSun1)=1,IF(AND(YEAR(AprSun1+17)=CalendarYear,MONTH(AprSun1+17)=4),AprSun1+17,""),IF(AND(YEAR(AprSun1+24)=CalendarYear,MONTH(AprSun1+24)=4),AprSun1+24,""))</f>
        <v>43214</v>
      </c>
      <c r="N17" s="17">
        <f>IF(DAY(AprSun1)=1,IF(AND(YEAR(AprSun1+18)=CalendarYear,MONTH(AprSun1+18)=4),AprSun1+18,""),IF(AND(YEAR(AprSun1+25)=CalendarYear,MONTH(AprSun1+25)=4),AprSun1+25,""))</f>
        <v>43215</v>
      </c>
      <c r="O17" s="17">
        <f>IF(DAY(AprSun1)=1,IF(AND(YEAR(AprSun1+19)=CalendarYear,MONTH(AprSun1+19)=4),AprSun1+19,""),IF(AND(YEAR(AprSun1+26)=CalendarYear,MONTH(AprSun1+26)=4),AprSun1+26,""))</f>
        <v>43216</v>
      </c>
      <c r="P17" s="17">
        <f>IF(DAY(AprSun1)=1,IF(AND(YEAR(AprSun1+20)=CalendarYear,MONTH(AprSun1+20)=4),AprSun1+20,""),IF(AND(YEAR(AprSun1+27)=CalendarYear,MONTH(AprSun1+27)=4),AprSun1+27,""))</f>
        <v>43217</v>
      </c>
      <c r="Q17" s="17">
        <f>IF(DAY(AprSun1)=1,IF(AND(YEAR(AprSun1+21)=CalendarYear,MONTH(AprSun1+21)=4),AprSun1+21,""),IF(AND(YEAR(AprSun1+28)=CalendarYear,MONTH(AprSun1+28)=4),AprSun1+28,""))</f>
        <v>43218</v>
      </c>
      <c r="R17" s="2"/>
      <c r="S17" s="7"/>
      <c r="U17" s="12"/>
      <c r="Z17" s="2"/>
      <c r="AH17" s="2"/>
      <c r="AP17" s="2"/>
    </row>
    <row r="18" spans="2:42" ht="15" customHeight="1" x14ac:dyDescent="0.15">
      <c r="B18" s="2"/>
      <c r="C18" s="17">
        <f>IF(DAY(MarSun1)=1,IF(AND(YEAR(MarSun1+22)=CalendarYear,MONTH(MarSun1+22)=3),MarSun1+22,""),IF(AND(YEAR(MarSun1+29)=CalendarYear,MONTH(MarSun1+29)=3),MarSun1+29,""))</f>
        <v>43184</v>
      </c>
      <c r="D18" s="17">
        <f>IF(DAY(MarSun1)=1,IF(AND(YEAR(MarSun1+23)=CalendarYear,MONTH(MarSun1+23)=3),MarSun1+23,""),IF(AND(YEAR(MarSun1+30)=CalendarYear,MONTH(MarSun1+30)=3),MarSun1+30,""))</f>
        <v>43185</v>
      </c>
      <c r="E18" s="17">
        <f>IF(DAY(MarSun1)=1,IF(AND(YEAR(MarSun1+24)=CalendarYear,MONTH(MarSun1+24)=3),MarSun1+24,""),IF(AND(YEAR(MarSun1+31)=CalendarYear,MONTH(MarSun1+31)=3),MarSun1+31,""))</f>
        <v>43186</v>
      </c>
      <c r="F18" s="17">
        <f>IF(DAY(MarSun1)=1,IF(AND(YEAR(MarSun1+25)=CalendarYear,MONTH(MarSun1+25)=3),MarSun1+25,""),IF(AND(YEAR(MarSun1+32)=CalendarYear,MONTH(MarSun1+32)=3),MarSun1+32,""))</f>
        <v>43187</v>
      </c>
      <c r="G18" s="17">
        <f>IF(DAY(MarSun1)=1,IF(AND(YEAR(MarSun1+26)=CalendarYear,MONTH(MarSun1+26)=3),MarSun1+26,""),IF(AND(YEAR(MarSun1+33)=CalendarYear,MONTH(MarSun1+33)=3),MarSun1+33,""))</f>
        <v>43188</v>
      </c>
      <c r="H18" s="17">
        <f>IF(DAY(MarSun1)=1,IF(AND(YEAR(MarSun1+27)=CalendarYear,MONTH(MarSun1+27)=3),MarSun1+27,""),IF(AND(YEAR(MarSun1+34)=CalendarYear,MONTH(MarSun1+34)=3),MarSun1+34,""))</f>
        <v>43189</v>
      </c>
      <c r="I18" s="17">
        <f>IF(DAY(MarSun1)=1,IF(AND(YEAR(MarSun1+28)=CalendarYear,MONTH(MarSun1+28)=3),MarSun1+28,""),IF(AND(YEAR(MarSun1+35)=CalendarYear,MONTH(MarSun1+35)=3),MarSun1+35,""))</f>
        <v>43190</v>
      </c>
      <c r="J18" s="17"/>
      <c r="K18" s="17">
        <f>IF(DAY(AprSun1)=1,IF(AND(YEAR(AprSun1+22)=CalendarYear,MONTH(AprSun1+22)=4),AprSun1+22,""),IF(AND(YEAR(AprSun1+29)=CalendarYear,MONTH(AprSun1+29)=4),AprSun1+29,""))</f>
        <v>43219</v>
      </c>
      <c r="L18" s="17">
        <f>IF(DAY(AprSun1)=1,IF(AND(YEAR(AprSun1+23)=CalendarYear,MONTH(AprSun1+23)=4),AprSun1+23,""),IF(AND(YEAR(AprSun1+30)=CalendarYear,MONTH(AprSun1+30)=4),AprSun1+30,""))</f>
        <v>43220</v>
      </c>
      <c r="M18" s="17" t="str">
        <f>IF(DAY(AprSun1)=1,IF(AND(YEAR(AprSun1+24)=CalendarYear,MONTH(AprSun1+24)=4),AprSun1+24,""),IF(AND(YEAR(AprSun1+31)=CalendarYear,MONTH(AprSun1+31)=4),AprSun1+31,""))</f>
        <v/>
      </c>
      <c r="N18" s="17" t="str">
        <f>IF(DAY(AprSun1)=1,IF(AND(YEAR(AprSun1+25)=CalendarYear,MONTH(AprSun1+25)=4),AprSun1+25,""),IF(AND(YEAR(AprSun1+32)=CalendarYear,MONTH(AprSun1+32)=4),AprSun1+32,""))</f>
        <v/>
      </c>
      <c r="O18" s="17" t="str">
        <f>IF(DAY(AprSun1)=1,IF(AND(YEAR(AprSun1+26)=CalendarYear,MONTH(AprSun1+26)=4),AprSun1+26,""),IF(AND(YEAR(AprSun1+33)=CalendarYear,MONTH(AprSun1+33)=4),AprSun1+33,""))</f>
        <v/>
      </c>
      <c r="P18" s="17" t="str">
        <f>IF(DAY(AprSun1)=1,IF(AND(YEAR(AprSun1+27)=CalendarYear,MONTH(AprSun1+27)=4),AprSun1+27,""),IF(AND(YEAR(AprSun1+34)=CalendarYear,MONTH(AprSun1+34)=4),AprSun1+34,""))</f>
        <v/>
      </c>
      <c r="Q18" s="17" t="str">
        <f>IF(DAY(AprSun1)=1,IF(AND(YEAR(AprSun1+28)=CalendarYear,MONTH(AprSun1+28)=4),AprSun1+28,""),IF(AND(YEAR(AprSun1+35)=CalendarYear,MONTH(AprSun1+35)=4),AprSun1+35,""))</f>
        <v/>
      </c>
      <c r="R18" s="2"/>
      <c r="S18" s="7"/>
      <c r="U18" s="12"/>
      <c r="Z18" s="2"/>
      <c r="AH18" s="2"/>
      <c r="AP18" s="2"/>
    </row>
    <row r="19" spans="2:42" ht="15" customHeight="1" x14ac:dyDescent="0.15">
      <c r="B19" s="2"/>
      <c r="C19" s="17" t="str">
        <f>IF(DAY(MarSun1)=1,IF(AND(YEAR(MarSun1+29)=CalendarYear,MONTH(MarSun1+29)=3),MarSun1+29,""),IF(AND(YEAR(MarSun1+36)=CalendarYear,MONTH(MarSun1+36)=3),MarSun1+36,""))</f>
        <v/>
      </c>
      <c r="D19" s="17" t="str">
        <f>IF(DAY(MarSun1)=1,IF(AND(YEAR(MarSun1+30)=CalendarYear,MONTH(MarSun1+30)=3),MarSun1+30,""),IF(AND(YEAR(MarSun1+37)=CalendarYear,MONTH(MarSun1+37)=3),MarSun1+37,""))</f>
        <v/>
      </c>
      <c r="E19" s="17" t="str">
        <f>IF(DAY(MarSun1)=1,IF(AND(YEAR(MarSun1+31)=CalendarYear,MONTH(MarSun1+31)=3),MarSun1+31,""),IF(AND(YEAR(MarSun1+38)=CalendarYear,MONTH(MarSun1+38)=3),MarSun1+38,""))</f>
        <v/>
      </c>
      <c r="F19" s="17" t="str">
        <f>IF(DAY(MarSun1)=1,IF(AND(YEAR(MarSun1+32)=CalendarYear,MONTH(MarSun1+32)=3),MarSun1+32,""),IF(AND(YEAR(MarSun1+39)=CalendarYear,MONTH(MarSun1+39)=3),MarSun1+39,""))</f>
        <v/>
      </c>
      <c r="G19" s="17" t="str">
        <f>IF(DAY(MarSun1)=1,IF(AND(YEAR(MarSun1+33)=CalendarYear,MONTH(MarSun1+33)=3),MarSun1+33,""),IF(AND(YEAR(MarSun1+40)=CalendarYear,MONTH(MarSun1+40)=3),MarSun1+40,""))</f>
        <v/>
      </c>
      <c r="H19" s="17" t="str">
        <f>IF(DAY(MarSun1)=1,IF(AND(YEAR(MarSun1+34)=CalendarYear,MONTH(MarSun1+34)=3),MarSun1+34,""),IF(AND(YEAR(MarSun1+41)=CalendarYear,MONTH(MarSun1+41)=3),MarSun1+41,""))</f>
        <v/>
      </c>
      <c r="I19" s="17" t="str">
        <f>IF(DAY(MarSun1)=1,IF(AND(YEAR(MarSun1+35)=CalendarYear,MONTH(MarSun1+35)=3),MarSun1+35,""),IF(AND(YEAR(MarSun1+42)=CalendarYear,MONTH(MarSun1+42)=3),MarSun1+42,""))</f>
        <v/>
      </c>
      <c r="J19" s="17"/>
      <c r="K19" s="17" t="str">
        <f>IF(DAY(AprSun1)=1,IF(AND(YEAR(AprSun1+29)=CalendarYear,MONTH(AprSun1+29)=4),AprSun1+29,""),IF(AND(YEAR(AprSun1+36)=CalendarYear,MONTH(AprSun1+36)=4),AprSun1+36,""))</f>
        <v/>
      </c>
      <c r="L19" s="17" t="str">
        <f>IF(DAY(AprSun1)=1,IF(AND(YEAR(AprSun1+30)=CalendarYear,MONTH(AprSun1+30)=4),AprSun1+30,""),IF(AND(YEAR(AprSun1+37)=CalendarYear,MONTH(AprSun1+37)=4),AprSun1+37,""))</f>
        <v/>
      </c>
      <c r="M19" s="17" t="str">
        <f>IF(DAY(AprSun1)=1,IF(AND(YEAR(AprSun1+31)=CalendarYear,MONTH(AprSun1+31)=4),AprSun1+31,""),IF(AND(YEAR(AprSun1+38)=CalendarYear,MONTH(AprSun1+38)=4),AprSun1+38,""))</f>
        <v/>
      </c>
      <c r="N19" s="17" t="str">
        <f>IF(DAY(AprSun1)=1,IF(AND(YEAR(AprSun1+32)=CalendarYear,MONTH(AprSun1+32)=4),AprSun1+32,""),IF(AND(YEAR(AprSun1+39)=CalendarYear,MONTH(AprSun1+39)=4),AprSun1+39,""))</f>
        <v/>
      </c>
      <c r="O19" s="17" t="str">
        <f>IF(DAY(AprSun1)=1,IF(AND(YEAR(AprSun1+33)=CalendarYear,MONTH(AprSun1+33)=4),AprSun1+33,""),IF(AND(YEAR(AprSun1+40)=CalendarYear,MONTH(AprSun1+40)=4),AprSun1+40,""))</f>
        <v/>
      </c>
      <c r="P19" s="17" t="str">
        <f>IF(DAY(AprSun1)=1,IF(AND(YEAR(AprSun1+34)=CalendarYear,MONTH(AprSun1+34)=4),AprSun1+34,""),IF(AND(YEAR(AprSun1+41)=CalendarYear,MONTH(AprSun1+41)=4),AprSun1+41,""))</f>
        <v/>
      </c>
      <c r="Q19" s="17" t="str">
        <f>IF(DAY(AprSun1)=1,IF(AND(YEAR(AprSun1+35)=CalendarYear,MONTH(AprSun1+35)=4),AprSun1+35,""),IF(AND(YEAR(AprSun1+42)=CalendarYear,MONTH(AprSun1+42)=4),AprSun1+42,""))</f>
        <v/>
      </c>
      <c r="R19" s="2"/>
      <c r="S19" s="7"/>
      <c r="U19" s="12"/>
      <c r="Z19" s="2"/>
      <c r="AH19" s="2"/>
      <c r="AP19" s="2"/>
    </row>
    <row r="20" spans="2:42" ht="15" customHeight="1" x14ac:dyDescent="0.15">
      <c r="B20" s="2"/>
      <c r="C20" s="23"/>
      <c r="D20" s="23"/>
      <c r="E20" s="23"/>
      <c r="F20" s="23"/>
      <c r="G20" s="23"/>
      <c r="H20" s="23"/>
      <c r="I20" s="23"/>
      <c r="J20" s="17"/>
      <c r="K20" s="23"/>
      <c r="L20" s="23"/>
      <c r="M20" s="23"/>
      <c r="N20" s="23"/>
      <c r="O20" s="23"/>
      <c r="P20" s="23"/>
      <c r="Q20" s="23"/>
      <c r="R20" s="2"/>
      <c r="S20" s="7"/>
      <c r="U20" s="12"/>
      <c r="Z20" s="2"/>
      <c r="AH20" s="2"/>
      <c r="AP20" s="2"/>
    </row>
    <row r="21" spans="2:42" ht="15" customHeight="1" x14ac:dyDescent="0.2">
      <c r="B21" s="2"/>
      <c r="C21" s="18" t="s">
        <v>9</v>
      </c>
      <c r="D21" s="19"/>
      <c r="E21" s="19"/>
      <c r="F21" s="19"/>
      <c r="G21" s="19"/>
      <c r="H21" s="19"/>
      <c r="I21" s="19"/>
      <c r="J21" s="17"/>
      <c r="K21" s="18" t="s">
        <v>10</v>
      </c>
      <c r="L21" s="19"/>
      <c r="M21" s="19"/>
      <c r="N21" s="19"/>
      <c r="O21" s="19"/>
      <c r="P21" s="19"/>
      <c r="Q21" s="19"/>
      <c r="R21" s="2"/>
      <c r="S21" s="10"/>
      <c r="U21" s="12"/>
      <c r="V21" s="3"/>
      <c r="W21" s="3"/>
      <c r="X21" s="3"/>
      <c r="Y21" s="3"/>
      <c r="Z21" s="2"/>
      <c r="AA21" s="3"/>
      <c r="AB21" s="3"/>
      <c r="AC21" s="3"/>
      <c r="AD21" s="3"/>
      <c r="AE21" s="3"/>
      <c r="AF21" s="3"/>
      <c r="AG21" s="3"/>
      <c r="AH21" s="2"/>
      <c r="AI21" s="3"/>
      <c r="AJ21" s="3"/>
      <c r="AK21" s="3"/>
      <c r="AL21" s="3"/>
      <c r="AM21" s="3"/>
      <c r="AN21" s="3"/>
      <c r="AO21" s="3"/>
      <c r="AP21" s="2"/>
    </row>
    <row r="22" spans="2:42" ht="15" customHeight="1" x14ac:dyDescent="0.15">
      <c r="B22" s="2"/>
      <c r="C22" s="21" t="s">
        <v>0</v>
      </c>
      <c r="D22" s="21" t="s">
        <v>1</v>
      </c>
      <c r="E22" s="21" t="s">
        <v>2</v>
      </c>
      <c r="F22" s="21" t="s">
        <v>3</v>
      </c>
      <c r="G22" s="21" t="s">
        <v>2</v>
      </c>
      <c r="H22" s="21" t="s">
        <v>4</v>
      </c>
      <c r="I22" s="21" t="s">
        <v>0</v>
      </c>
      <c r="J22" s="20"/>
      <c r="K22" s="21" t="s">
        <v>0</v>
      </c>
      <c r="L22" s="21" t="s">
        <v>1</v>
      </c>
      <c r="M22" s="21" t="s">
        <v>2</v>
      </c>
      <c r="N22" s="21" t="s">
        <v>3</v>
      </c>
      <c r="O22" s="21" t="s">
        <v>2</v>
      </c>
      <c r="P22" s="21" t="s">
        <v>4</v>
      </c>
      <c r="Q22" s="21" t="s">
        <v>0</v>
      </c>
      <c r="R22" s="2"/>
      <c r="S22" s="7"/>
      <c r="U22" s="12"/>
      <c r="Z22" s="2"/>
      <c r="AH22" s="2"/>
      <c r="AP22" s="2"/>
    </row>
    <row r="23" spans="2:42" ht="15" customHeight="1" x14ac:dyDescent="0.2">
      <c r="B23" s="2"/>
      <c r="C23" s="17" t="str">
        <f>IF(DAY(MaySun1)=1,"",IF(AND(YEAR(MaySun1+1)=CalendarYear,MONTH(MaySun1+1)=5),MaySun1+1,""))</f>
        <v/>
      </c>
      <c r="D23" s="17" t="str">
        <f>IF(DAY(MaySun1)=1,"",IF(AND(YEAR(MaySun1+2)=CalendarYear,MONTH(MaySun1+2)=5),MaySun1+2,""))</f>
        <v/>
      </c>
      <c r="E23" s="17">
        <f>IF(DAY(MaySun1)=1,"",IF(AND(YEAR(MaySun1+3)=CalendarYear,MONTH(MaySun1+3)=5),MaySun1+3,""))</f>
        <v>43221</v>
      </c>
      <c r="F23" s="17">
        <f>IF(DAY(MaySun1)=1,"",IF(AND(YEAR(MaySun1+4)=CalendarYear,MONTH(MaySun1+4)=5),MaySun1+4,""))</f>
        <v>43222</v>
      </c>
      <c r="G23" s="17">
        <f>IF(DAY(MaySun1)=1,"",IF(AND(YEAR(MaySun1+5)=CalendarYear,MONTH(MaySun1+5)=5),MaySun1+5,""))</f>
        <v>43223</v>
      </c>
      <c r="H23" s="17">
        <f>IF(DAY(MaySun1)=1,"",IF(AND(YEAR(MaySun1+6)=CalendarYear,MONTH(MaySun1+6)=5),MaySun1+6,""))</f>
        <v>43224</v>
      </c>
      <c r="I23" s="17">
        <f>IF(DAY(MaySun1)=1,IF(AND(YEAR(MaySun1)=CalendarYear,MONTH(MaySun1)=5),MaySun1,""),IF(AND(YEAR(MaySun1+7)=CalendarYear,MONTH(MaySun1+7)=5),MaySun1+7,""))</f>
        <v>43225</v>
      </c>
      <c r="J23" s="19"/>
      <c r="K23" s="17" t="str">
        <f>IF(DAY(JunSun1)=1,"",IF(AND(YEAR(JunSun1+1)=CalendarYear,MONTH(JunSun1+1)=6),JunSun1+1,""))</f>
        <v/>
      </c>
      <c r="L23" s="17" t="str">
        <f>IF(DAY(JunSun1)=1,"",IF(AND(YEAR(JunSun1+2)=CalendarYear,MONTH(JunSun1+2)=6),JunSun1+2,""))</f>
        <v/>
      </c>
      <c r="M23" s="17" t="str">
        <f>IF(DAY(JunSun1)=1,"",IF(AND(YEAR(JunSun1+3)=CalendarYear,MONTH(JunSun1+3)=6),JunSun1+3,""))</f>
        <v/>
      </c>
      <c r="N23" s="17" t="str">
        <f>IF(DAY(JunSun1)=1,"",IF(AND(YEAR(JunSun1+4)=CalendarYear,MONTH(JunSun1+4)=6),JunSun1+4,""))</f>
        <v/>
      </c>
      <c r="O23" s="17" t="str">
        <f>IF(DAY(JunSun1)=1,"",IF(AND(YEAR(JunSun1+5)=CalendarYear,MONTH(JunSun1+5)=6),JunSun1+5,""))</f>
        <v/>
      </c>
      <c r="P23" s="17">
        <f>IF(DAY(JunSun1)=1,"",IF(AND(YEAR(JunSun1+6)=CalendarYear,MONTH(JunSun1+6)=6),JunSun1+6,""))</f>
        <v>43252</v>
      </c>
      <c r="Q23" s="17">
        <f>IF(DAY(JunSun1)=1,IF(AND(YEAR(JunSun1)=CalendarYear,MONTH(JunSun1)=6),JunSun1,""),IF(AND(YEAR(JunSun1+7)=CalendarYear,MONTH(JunSun1+7)=6),JunSun1+7,""))</f>
        <v>43253</v>
      </c>
      <c r="R23" s="2"/>
      <c r="S23" s="7"/>
      <c r="U23" s="12"/>
      <c r="Z23" s="2"/>
      <c r="AH23" s="2"/>
      <c r="AP23" s="2"/>
    </row>
    <row r="24" spans="2:42" ht="15" customHeight="1" x14ac:dyDescent="0.15">
      <c r="B24" s="2"/>
      <c r="C24" s="17">
        <f>IF(DAY(MaySun1)=1,IF(AND(YEAR(MaySun1+1)=CalendarYear,MONTH(MaySun1+1)=5),MaySun1+1,""),IF(AND(YEAR(MaySun1+8)=CalendarYear,MONTH(MaySun1+8)=5),MaySun1+8,""))</f>
        <v>43226</v>
      </c>
      <c r="D24" s="17">
        <f>IF(DAY(MaySun1)=1,IF(AND(YEAR(MaySun1+2)=CalendarYear,MONTH(MaySun1+2)=5),MaySun1+2,""),IF(AND(YEAR(MaySun1+9)=CalendarYear,MONTH(MaySun1+9)=5),MaySun1+9,""))</f>
        <v>43227</v>
      </c>
      <c r="E24" s="17">
        <f>IF(DAY(MaySun1)=1,IF(AND(YEAR(MaySun1+3)=CalendarYear,MONTH(MaySun1+3)=5),MaySun1+3,""),IF(AND(YEAR(MaySun1+10)=CalendarYear,MONTH(MaySun1+10)=5),MaySun1+10,""))</f>
        <v>43228</v>
      </c>
      <c r="F24" s="17">
        <f>IF(DAY(MaySun1)=1,IF(AND(YEAR(MaySun1+4)=CalendarYear,MONTH(MaySun1+4)=5),MaySun1+4,""),IF(AND(YEAR(MaySun1+11)=CalendarYear,MONTH(MaySun1+11)=5),MaySun1+11,""))</f>
        <v>43229</v>
      </c>
      <c r="G24" s="17">
        <f>IF(DAY(MaySun1)=1,IF(AND(YEAR(MaySun1+5)=CalendarYear,MONTH(MaySun1+5)=5),MaySun1+5,""),IF(AND(YEAR(MaySun1+12)=CalendarYear,MONTH(MaySun1+12)=5),MaySun1+12,""))</f>
        <v>43230</v>
      </c>
      <c r="H24" s="17">
        <f>IF(DAY(MaySun1)=1,IF(AND(YEAR(MaySun1+6)=CalendarYear,MONTH(MaySun1+6)=5),MaySun1+6,""),IF(AND(YEAR(MaySun1+13)=CalendarYear,MONTH(MaySun1+13)=5),MaySun1+13,""))</f>
        <v>43231</v>
      </c>
      <c r="I24" s="17">
        <f>IF(DAY(MaySun1)=1,IF(AND(YEAR(MaySun1+7)=CalendarYear,MONTH(MaySun1+7)=5),MaySun1+7,""),IF(AND(YEAR(MaySun1+14)=CalendarYear,MONTH(MaySun1+14)=5),MaySun1+14,""))</f>
        <v>43232</v>
      </c>
      <c r="J24" s="22"/>
      <c r="K24" s="17">
        <f>IF(DAY(JunSun1)=1,IF(AND(YEAR(JunSun1+1)=CalendarYear,MONTH(JunSun1+1)=6),JunSun1+1,""),IF(AND(YEAR(JunSun1+8)=CalendarYear,MONTH(JunSun1+8)=6),JunSun1+8,""))</f>
        <v>43254</v>
      </c>
      <c r="L24" s="17">
        <f>IF(DAY(JunSun1)=1,IF(AND(YEAR(JunSun1+2)=CalendarYear,MONTH(JunSun1+2)=6),JunSun1+2,""),IF(AND(YEAR(JunSun1+9)=CalendarYear,MONTH(JunSun1+9)=6),JunSun1+9,""))</f>
        <v>43255</v>
      </c>
      <c r="M24" s="17">
        <f>IF(DAY(JunSun1)=1,IF(AND(YEAR(JunSun1+3)=CalendarYear,MONTH(JunSun1+3)=6),JunSun1+3,""),IF(AND(YEAR(JunSun1+10)=CalendarYear,MONTH(JunSun1+10)=6),JunSun1+10,""))</f>
        <v>43256</v>
      </c>
      <c r="N24" s="17">
        <f>IF(DAY(JunSun1)=1,IF(AND(YEAR(JunSun1+4)=CalendarYear,MONTH(JunSun1+4)=6),JunSun1+4,""),IF(AND(YEAR(JunSun1+11)=CalendarYear,MONTH(JunSun1+11)=6),JunSun1+11,""))</f>
        <v>43257</v>
      </c>
      <c r="O24" s="17">
        <f>IF(DAY(JunSun1)=1,IF(AND(YEAR(JunSun1+5)=CalendarYear,MONTH(JunSun1+5)=6),JunSun1+5,""),IF(AND(YEAR(JunSun1+12)=CalendarYear,MONTH(JunSun1+12)=6),JunSun1+12,""))</f>
        <v>43258</v>
      </c>
      <c r="P24" s="17">
        <f>IF(DAY(JunSun1)=1,IF(AND(YEAR(JunSun1+6)=CalendarYear,MONTH(JunSun1+6)=6),JunSun1+6,""),IF(AND(YEAR(JunSun1+13)=CalendarYear,MONTH(JunSun1+13)=6),JunSun1+13,""))</f>
        <v>43259</v>
      </c>
      <c r="Q24" s="17">
        <f>IF(DAY(JunSun1)=1,IF(AND(YEAR(JunSun1+7)=CalendarYear,MONTH(JunSun1+7)=6),JunSun1+7,""),IF(AND(YEAR(JunSun1+14)=CalendarYear,MONTH(JunSun1+14)=6),JunSun1+14,""))</f>
        <v>43260</v>
      </c>
      <c r="R24" s="2"/>
      <c r="S24" s="7"/>
      <c r="U24" s="12"/>
      <c r="Z24" s="2"/>
      <c r="AH24" s="2"/>
      <c r="AP24" s="2"/>
    </row>
    <row r="25" spans="2:42" ht="15" customHeight="1" x14ac:dyDescent="0.15">
      <c r="B25" s="2">
        <v>1</v>
      </c>
      <c r="C25" s="17">
        <f>IF(DAY(MaySun1)=1,IF(AND(YEAR(MaySun1+8)=CalendarYear,MONTH(MaySun1+8)=5),MaySun1+8,""),IF(AND(YEAR(MaySun1+15)=CalendarYear,MONTH(MaySun1+15)=5),MaySun1+15,""))</f>
        <v>43233</v>
      </c>
      <c r="D25" s="17">
        <f>IF(DAY(MaySun1)=1,IF(AND(YEAR(MaySun1+9)=CalendarYear,MONTH(MaySun1+9)=5),MaySun1+9,""),IF(AND(YEAR(MaySun1+16)=CalendarYear,MONTH(MaySun1+16)=5),MaySun1+16,""))</f>
        <v>43234</v>
      </c>
      <c r="E25" s="17">
        <f>IF(DAY(MaySun1)=1,IF(AND(YEAR(MaySun1+10)=CalendarYear,MONTH(MaySun1+10)=5),MaySun1+10,""),IF(AND(YEAR(MaySun1+17)=CalendarYear,MONTH(MaySun1+17)=5),MaySun1+17,""))</f>
        <v>43235</v>
      </c>
      <c r="F25" s="17">
        <f>IF(DAY(MaySun1)=1,IF(AND(YEAR(MaySun1+11)=CalendarYear,MONTH(MaySun1+11)=5),MaySun1+11,""),IF(AND(YEAR(MaySun1+18)=CalendarYear,MONTH(MaySun1+18)=5),MaySun1+18,""))</f>
        <v>43236</v>
      </c>
      <c r="G25" s="17">
        <f>IF(DAY(MaySun1)=1,IF(AND(YEAR(MaySun1+12)=CalendarYear,MONTH(MaySun1+12)=5),MaySun1+12,""),IF(AND(YEAR(MaySun1+19)=CalendarYear,MONTH(MaySun1+19)=5),MaySun1+19,""))</f>
        <v>43237</v>
      </c>
      <c r="H25" s="17">
        <f>IF(DAY(MaySun1)=1,IF(AND(YEAR(MaySun1+13)=CalendarYear,MONTH(MaySun1+13)=5),MaySun1+13,""),IF(AND(YEAR(MaySun1+20)=CalendarYear,MONTH(MaySun1+20)=5),MaySun1+20,""))</f>
        <v>43238</v>
      </c>
      <c r="I25" s="17">
        <f>IF(DAY(MaySun1)=1,IF(AND(YEAR(MaySun1+14)=CalendarYear,MONTH(MaySun1+14)=5),MaySun1+14,""),IF(AND(YEAR(MaySun1+21)=CalendarYear,MONTH(MaySun1+21)=5),MaySun1+21,""))</f>
        <v>43239</v>
      </c>
      <c r="J25" s="17"/>
      <c r="K25" s="17">
        <f>IF(DAY(JunSun1)=1,IF(AND(YEAR(JunSun1+8)=CalendarYear,MONTH(JunSun1+8)=6),JunSun1+8,""),IF(AND(YEAR(JunSun1+15)=CalendarYear,MONTH(JunSun1+15)=6),JunSun1+15,""))</f>
        <v>43261</v>
      </c>
      <c r="L25" s="17">
        <f>IF(DAY(JunSun1)=1,IF(AND(YEAR(JunSun1+9)=CalendarYear,MONTH(JunSun1+9)=6),JunSun1+9,""),IF(AND(YEAR(JunSun1+16)=CalendarYear,MONTH(JunSun1+16)=6),JunSun1+16,""))</f>
        <v>43262</v>
      </c>
      <c r="M25" s="17">
        <f>IF(DAY(JunSun1)=1,IF(AND(YEAR(JunSun1+10)=CalendarYear,MONTH(JunSun1+10)=6),JunSun1+10,""),IF(AND(YEAR(JunSun1+17)=CalendarYear,MONTH(JunSun1+17)=6),JunSun1+17,""))</f>
        <v>43263</v>
      </c>
      <c r="N25" s="17">
        <f>IF(DAY(JunSun1)=1,IF(AND(YEAR(JunSun1+11)=CalendarYear,MONTH(JunSun1+11)=6),JunSun1+11,""),IF(AND(YEAR(JunSun1+18)=CalendarYear,MONTH(JunSun1+18)=6),JunSun1+18,""))</f>
        <v>43264</v>
      </c>
      <c r="O25" s="17">
        <f>IF(DAY(JunSun1)=1,IF(AND(YEAR(JunSun1+12)=CalendarYear,MONTH(JunSun1+12)=6),JunSun1+12,""),IF(AND(YEAR(JunSun1+19)=CalendarYear,MONTH(JunSun1+19)=6),JunSun1+19,""))</f>
        <v>43265</v>
      </c>
      <c r="P25" s="17">
        <f>IF(DAY(JunSun1)=1,IF(AND(YEAR(JunSun1+13)=CalendarYear,MONTH(JunSun1+13)=6),JunSun1+13,""),IF(AND(YEAR(JunSun1+20)=CalendarYear,MONTH(JunSun1+20)=6),JunSun1+20,""))</f>
        <v>43266</v>
      </c>
      <c r="Q25" s="17">
        <f>IF(DAY(JunSun1)=1,IF(AND(YEAR(JunSun1+14)=CalendarYear,MONTH(JunSun1+14)=6),JunSun1+14,""),IF(AND(YEAR(JunSun1+21)=CalendarYear,MONTH(JunSun1+21)=6),JunSun1+21,""))</f>
        <v>43267</v>
      </c>
      <c r="R25" s="2"/>
      <c r="S25" s="7"/>
      <c r="U25" s="12"/>
      <c r="Z25" s="2"/>
      <c r="AH25" s="2"/>
      <c r="AP25" s="2"/>
    </row>
    <row r="26" spans="2:42" ht="15" customHeight="1" x14ac:dyDescent="0.15">
      <c r="B26" s="2">
        <v>2</v>
      </c>
      <c r="C26" s="17">
        <f>IF(DAY(MaySun1)=1,IF(AND(YEAR(MaySun1+15)=CalendarYear,MONTH(MaySun1+15)=5),MaySun1+15,""),IF(AND(YEAR(MaySun1+22)=CalendarYear,MONTH(MaySun1+22)=5),MaySun1+22,""))</f>
        <v>43240</v>
      </c>
      <c r="D26" s="17">
        <f>IF(DAY(MaySun1)=1,IF(AND(YEAR(MaySun1+16)=CalendarYear,MONTH(MaySun1+16)=5),MaySun1+16,""),IF(AND(YEAR(MaySun1+23)=CalendarYear,MONTH(MaySun1+23)=5),MaySun1+23,""))</f>
        <v>43241</v>
      </c>
      <c r="E26" s="17">
        <f>IF(DAY(MaySun1)=1,IF(AND(YEAR(MaySun1+17)=CalendarYear,MONTH(MaySun1+17)=5),MaySun1+17,""),IF(AND(YEAR(MaySun1+24)=CalendarYear,MONTH(MaySun1+24)=5),MaySun1+24,""))</f>
        <v>43242</v>
      </c>
      <c r="F26" s="17">
        <f>IF(DAY(MaySun1)=1,IF(AND(YEAR(MaySun1+18)=CalendarYear,MONTH(MaySun1+18)=5),MaySun1+18,""),IF(AND(YEAR(MaySun1+25)=CalendarYear,MONTH(MaySun1+25)=5),MaySun1+25,""))</f>
        <v>43243</v>
      </c>
      <c r="G26" s="17">
        <f>IF(DAY(MaySun1)=1,IF(AND(YEAR(MaySun1+19)=CalendarYear,MONTH(MaySun1+19)=5),MaySun1+19,""),IF(AND(YEAR(MaySun1+26)=CalendarYear,MONTH(MaySun1+26)=5),MaySun1+26,""))</f>
        <v>43244</v>
      </c>
      <c r="H26" s="17">
        <f>IF(DAY(MaySun1)=1,IF(AND(YEAR(MaySun1+20)=CalendarYear,MONTH(MaySun1+20)=5),MaySun1+20,""),IF(AND(YEAR(MaySun1+27)=CalendarYear,MONTH(MaySun1+27)=5),MaySun1+27,""))</f>
        <v>43245</v>
      </c>
      <c r="I26" s="17">
        <f>IF(DAY(MaySun1)=1,IF(AND(YEAR(MaySun1+21)=CalendarYear,MONTH(MaySun1+21)=5),MaySun1+21,""),IF(AND(YEAR(MaySun1+28)=CalendarYear,MONTH(MaySun1+28)=5),MaySun1+28,""))</f>
        <v>43246</v>
      </c>
      <c r="J26" s="17"/>
      <c r="K26" s="17">
        <f>IF(DAY(JunSun1)=1,IF(AND(YEAR(JunSun1+15)=CalendarYear,MONTH(JunSun1+15)=6),JunSun1+15,""),IF(AND(YEAR(JunSun1+22)=CalendarYear,MONTH(JunSun1+22)=6),JunSun1+22,""))</f>
        <v>43268</v>
      </c>
      <c r="L26" s="17">
        <f>IF(DAY(JunSun1)=1,IF(AND(YEAR(JunSun1+16)=CalendarYear,MONTH(JunSun1+16)=6),JunSun1+16,""),IF(AND(YEAR(JunSun1+23)=CalendarYear,MONTH(JunSun1+23)=6),JunSun1+23,""))</f>
        <v>43269</v>
      </c>
      <c r="M26" s="17">
        <f>IF(DAY(JunSun1)=1,IF(AND(YEAR(JunSun1+17)=CalendarYear,MONTH(JunSun1+17)=6),JunSun1+17,""),IF(AND(YEAR(JunSun1+24)=CalendarYear,MONTH(JunSun1+24)=6),JunSun1+24,""))</f>
        <v>43270</v>
      </c>
      <c r="N26" s="17">
        <f>IF(DAY(JunSun1)=1,IF(AND(YEAR(JunSun1+18)=CalendarYear,MONTH(JunSun1+18)=6),JunSun1+18,""),IF(AND(YEAR(JunSun1+25)=CalendarYear,MONTH(JunSun1+25)=6),JunSun1+25,""))</f>
        <v>43271</v>
      </c>
      <c r="O26" s="17">
        <f>IF(DAY(JunSun1)=1,IF(AND(YEAR(JunSun1+19)=CalendarYear,MONTH(JunSun1+19)=6),JunSun1+19,""),IF(AND(YEAR(JunSun1+26)=CalendarYear,MONTH(JunSun1+26)=6),JunSun1+26,""))</f>
        <v>43272</v>
      </c>
      <c r="P26" s="17">
        <f>IF(DAY(JunSun1)=1,IF(AND(YEAR(JunSun1+20)=CalendarYear,MONTH(JunSun1+20)=6),JunSun1+20,""),IF(AND(YEAR(JunSun1+27)=CalendarYear,MONTH(JunSun1+27)=6),JunSun1+27,""))</f>
        <v>43273</v>
      </c>
      <c r="Q26" s="17">
        <f>IF(DAY(JunSun1)=1,IF(AND(YEAR(JunSun1+21)=CalendarYear,MONTH(JunSun1+21)=6),JunSun1+21,""),IF(AND(YEAR(JunSun1+28)=CalendarYear,MONTH(JunSun1+28)=6),JunSun1+28,""))</f>
        <v>43274</v>
      </c>
      <c r="R26" s="2"/>
      <c r="S26" s="7"/>
      <c r="U26" s="12"/>
      <c r="Z26" s="2"/>
      <c r="AH26" s="2"/>
      <c r="AP26" s="2"/>
    </row>
    <row r="27" spans="2:42" ht="15" customHeight="1" x14ac:dyDescent="0.15">
      <c r="B27" s="2"/>
      <c r="C27" s="17">
        <f>IF(DAY(MaySun1)=1,IF(AND(YEAR(MaySun1+22)=CalendarYear,MONTH(MaySun1+22)=5),MaySun1+22,""),IF(AND(YEAR(MaySun1+29)=CalendarYear,MONTH(MaySun1+29)=5),MaySun1+29,""))</f>
        <v>43247</v>
      </c>
      <c r="D27" s="17">
        <f>IF(DAY(MaySun1)=1,IF(AND(YEAR(MaySun1+23)=CalendarYear,MONTH(MaySun1+23)=5),MaySun1+23,""),IF(AND(YEAR(MaySun1+30)=CalendarYear,MONTH(MaySun1+30)=5),MaySun1+30,""))</f>
        <v>43248</v>
      </c>
      <c r="E27" s="17">
        <f>IF(DAY(MaySun1)=1,IF(AND(YEAR(MaySun1+24)=CalendarYear,MONTH(MaySun1+24)=5),MaySun1+24,""),IF(AND(YEAR(MaySun1+31)=CalendarYear,MONTH(MaySun1+31)=5),MaySun1+31,""))</f>
        <v>43249</v>
      </c>
      <c r="F27" s="17">
        <f>IF(DAY(MaySun1)=1,IF(AND(YEAR(MaySun1+25)=CalendarYear,MONTH(MaySun1+25)=5),MaySun1+25,""),IF(AND(YEAR(MaySun1+32)=CalendarYear,MONTH(MaySun1+32)=5),MaySun1+32,""))</f>
        <v>43250</v>
      </c>
      <c r="G27" s="17">
        <f>IF(DAY(MaySun1)=1,IF(AND(YEAR(MaySun1+26)=CalendarYear,MONTH(MaySun1+26)=5),MaySun1+26,""),IF(AND(YEAR(MaySun1+33)=CalendarYear,MONTH(MaySun1+33)=5),MaySun1+33,""))</f>
        <v>43251</v>
      </c>
      <c r="H27" s="17" t="str">
        <f>IF(DAY(MaySun1)=1,IF(AND(YEAR(MaySun1+27)=CalendarYear,MONTH(MaySun1+27)=5),MaySun1+27,""),IF(AND(YEAR(MaySun1+34)=CalendarYear,MONTH(MaySun1+34)=5),MaySun1+34,""))</f>
        <v/>
      </c>
      <c r="I27" s="17" t="str">
        <f>IF(DAY(MaySun1)=1,IF(AND(YEAR(MaySun1+28)=CalendarYear,MONTH(MaySun1+28)=5),MaySun1+28,""),IF(AND(YEAR(MaySun1+35)=CalendarYear,MONTH(MaySun1+35)=5),MaySun1+35,""))</f>
        <v/>
      </c>
      <c r="J27" s="17"/>
      <c r="K27" s="17">
        <f>IF(DAY(JunSun1)=1,IF(AND(YEAR(JunSun1+22)=CalendarYear,MONTH(JunSun1+22)=6),JunSun1+22,""),IF(AND(YEAR(JunSun1+29)=CalendarYear,MONTH(JunSun1+29)=6),JunSun1+29,""))</f>
        <v>43275</v>
      </c>
      <c r="L27" s="17">
        <f>IF(DAY(JunSun1)=1,IF(AND(YEAR(JunSun1+23)=CalendarYear,MONTH(JunSun1+23)=6),JunSun1+23,""),IF(AND(YEAR(JunSun1+30)=CalendarYear,MONTH(JunSun1+30)=6),JunSun1+30,""))</f>
        <v>43276</v>
      </c>
      <c r="M27" s="17">
        <f>IF(DAY(JunSun1)=1,IF(AND(YEAR(JunSun1+24)=CalendarYear,MONTH(JunSun1+24)=6),JunSun1+24,""),IF(AND(YEAR(JunSun1+31)=CalendarYear,MONTH(JunSun1+31)=6),JunSun1+31,""))</f>
        <v>43277</v>
      </c>
      <c r="N27" s="17">
        <f>IF(DAY(JunSun1)=1,IF(AND(YEAR(JunSun1+25)=CalendarYear,MONTH(JunSun1+25)=6),JunSun1+25,""),IF(AND(YEAR(JunSun1+32)=CalendarYear,MONTH(JunSun1+32)=6),JunSun1+32,""))</f>
        <v>43278</v>
      </c>
      <c r="O27" s="17">
        <f>IF(DAY(JunSun1)=1,IF(AND(YEAR(JunSun1+26)=CalendarYear,MONTH(JunSun1+26)=6),JunSun1+26,""),IF(AND(YEAR(JunSun1+33)=CalendarYear,MONTH(JunSun1+33)=6),JunSun1+33,""))</f>
        <v>43279</v>
      </c>
      <c r="P27" s="17">
        <f>IF(DAY(JunSun1)=1,IF(AND(YEAR(JunSun1+27)=CalendarYear,MONTH(JunSun1+27)=6),JunSun1+27,""),IF(AND(YEAR(JunSun1+34)=CalendarYear,MONTH(JunSun1+34)=6),JunSun1+34,""))</f>
        <v>43280</v>
      </c>
      <c r="Q27" s="17">
        <f>IF(DAY(JunSun1)=1,IF(AND(YEAR(JunSun1+28)=CalendarYear,MONTH(JunSun1+28)=6),JunSun1+28,""),IF(AND(YEAR(JunSun1+35)=CalendarYear,MONTH(JunSun1+35)=6),JunSun1+35,""))</f>
        <v>43281</v>
      </c>
      <c r="R27" s="2"/>
      <c r="S27" s="7"/>
      <c r="U27" s="12"/>
      <c r="Z27" s="2"/>
      <c r="AH27" s="2"/>
      <c r="AP27" s="2"/>
    </row>
    <row r="28" spans="2:42" ht="15" customHeight="1" x14ac:dyDescent="0.15">
      <c r="B28" s="2"/>
      <c r="C28" s="17" t="str">
        <f>IF(DAY(MaySun1)=1,IF(AND(YEAR(MaySun1+29)=CalendarYear,MONTH(MaySun1+29)=5),MaySun1+29,""),IF(AND(YEAR(MaySun1+36)=CalendarYear,MONTH(MaySun1+36)=5),MaySun1+36,""))</f>
        <v/>
      </c>
      <c r="D28" s="17" t="str">
        <f>IF(DAY(MaySun1)=1,IF(AND(YEAR(MaySun1+30)=CalendarYear,MONTH(MaySun1+30)=5),MaySun1+30,""),IF(AND(YEAR(MaySun1+37)=CalendarYear,MONTH(MaySun1+37)=5),MaySun1+37,""))</f>
        <v/>
      </c>
      <c r="E28" s="17" t="str">
        <f>IF(DAY(MaySun1)=1,IF(AND(YEAR(MaySun1+31)=CalendarYear,MONTH(MaySun1+31)=5),MaySun1+31,""),IF(AND(YEAR(MaySun1+38)=CalendarYear,MONTH(MaySun1+38)=5),MaySun1+38,""))</f>
        <v/>
      </c>
      <c r="F28" s="17" t="str">
        <f>IF(DAY(MaySun1)=1,IF(AND(YEAR(MaySun1+32)=CalendarYear,MONTH(MaySun1+32)=5),MaySun1+32,""),IF(AND(YEAR(MaySun1+39)=CalendarYear,MONTH(MaySun1+39)=5),MaySun1+39,""))</f>
        <v/>
      </c>
      <c r="G28" s="17" t="str">
        <f>IF(DAY(MaySun1)=1,IF(AND(YEAR(MaySun1+33)=CalendarYear,MONTH(MaySun1+33)=5),MaySun1+33,""),IF(AND(YEAR(MaySun1+40)=CalendarYear,MONTH(MaySun1+40)=5),MaySun1+40,""))</f>
        <v/>
      </c>
      <c r="H28" s="17" t="str">
        <f>IF(DAY(MaySun1)=1,IF(AND(YEAR(MaySun1+34)=CalendarYear,MONTH(MaySun1+34)=5),MaySun1+34,""),IF(AND(YEAR(MaySun1+41)=CalendarYear,MONTH(MaySun1+41)=5),MaySun1+41,""))</f>
        <v/>
      </c>
      <c r="I28" s="17" t="str">
        <f>IF(DAY(MaySun1)=1,IF(AND(YEAR(MaySun1+35)=CalendarYear,MONTH(MaySun1+35)=5),MaySun1+35,""),IF(AND(YEAR(MaySun1+42)=CalendarYear,MONTH(MaySun1+42)=5),MaySun1+42,""))</f>
        <v/>
      </c>
      <c r="J28" s="17"/>
      <c r="K28" s="17" t="str">
        <f>IF(DAY(JunSun1)=1,IF(AND(YEAR(JunSun1+29)=CalendarYear,MONTH(JunSun1+29)=6),JunSun1+29,""),IF(AND(YEAR(JunSun1+36)=CalendarYear,MONTH(JunSun1+36)=6),JunSun1+36,""))</f>
        <v/>
      </c>
      <c r="L28" s="17" t="str">
        <f>IF(DAY(JunSun1)=1,IF(AND(YEAR(JunSun1+30)=CalendarYear,MONTH(JunSun1+30)=6),JunSun1+30,""),IF(AND(YEAR(JunSun1+37)=CalendarYear,MONTH(JunSun1+37)=6),JunSun1+37,""))</f>
        <v/>
      </c>
      <c r="M28" s="17" t="str">
        <f>IF(DAY(JunSun1)=1,IF(AND(YEAR(JunSun1+31)=CalendarYear,MONTH(JunSun1+31)=6),JunSun1+31,""),IF(AND(YEAR(JunSun1+38)=CalendarYear,MONTH(JunSun1+38)=6),JunSun1+38,""))</f>
        <v/>
      </c>
      <c r="N28" s="17" t="str">
        <f>IF(DAY(JunSun1)=1,IF(AND(YEAR(JunSun1+32)=CalendarYear,MONTH(JunSun1+32)=6),JunSun1+32,""),IF(AND(YEAR(JunSun1+39)=CalendarYear,MONTH(JunSun1+39)=6),JunSun1+39,""))</f>
        <v/>
      </c>
      <c r="O28" s="17" t="str">
        <f>IF(DAY(JunSun1)=1,IF(AND(YEAR(JunSun1+33)=CalendarYear,MONTH(JunSun1+33)=6),JunSun1+33,""),IF(AND(YEAR(JunSun1+40)=CalendarYear,MONTH(JunSun1+40)=6),JunSun1+40,""))</f>
        <v/>
      </c>
      <c r="P28" s="17" t="str">
        <f>IF(DAY(JunSun1)=1,IF(AND(YEAR(JunSun1+34)=CalendarYear,MONTH(JunSun1+34)=6),JunSun1+34,""),IF(AND(YEAR(JunSun1+41)=CalendarYear,MONTH(JunSun1+41)=6),JunSun1+41,""))</f>
        <v/>
      </c>
      <c r="Q28" s="17" t="str">
        <f>IF(DAY(JunSun1)=1,IF(AND(YEAR(JunSun1+35)=CalendarYear,MONTH(JunSun1+35)=6),JunSun1+35,""),IF(AND(YEAR(JunSun1+42)=CalendarYear,MONTH(JunSun1+42)=6),JunSun1+42,""))</f>
        <v/>
      </c>
      <c r="R28" s="2"/>
      <c r="S28" s="7"/>
      <c r="U28" s="12"/>
      <c r="Z28" s="2"/>
      <c r="AH28" s="2"/>
      <c r="AP28" s="2"/>
    </row>
    <row r="29" spans="2:42" ht="15" customHeight="1" x14ac:dyDescent="0.15">
      <c r="B29" s="2"/>
      <c r="C29" s="23"/>
      <c r="D29" s="23"/>
      <c r="E29" s="23"/>
      <c r="F29" s="23"/>
      <c r="G29" s="23"/>
      <c r="H29" s="23"/>
      <c r="I29" s="23"/>
      <c r="J29" s="17"/>
      <c r="K29" s="23"/>
      <c r="L29" s="23"/>
      <c r="M29" s="23"/>
      <c r="N29" s="23"/>
      <c r="O29" s="23"/>
      <c r="P29" s="23"/>
      <c r="Q29" s="23"/>
      <c r="R29" s="2"/>
      <c r="S29" s="7"/>
      <c r="U29" s="12"/>
      <c r="Z29" s="2"/>
      <c r="AH29" s="2"/>
      <c r="AP29" s="2"/>
    </row>
    <row r="30" spans="2:42" ht="15" customHeight="1" x14ac:dyDescent="0.2">
      <c r="B30" s="2"/>
      <c r="C30" s="18" t="s">
        <v>11</v>
      </c>
      <c r="D30" s="19"/>
      <c r="E30" s="19"/>
      <c r="F30" s="19"/>
      <c r="G30" s="19"/>
      <c r="H30" s="19"/>
      <c r="I30" s="19"/>
      <c r="J30" s="17"/>
      <c r="K30" s="18" t="s">
        <v>12</v>
      </c>
      <c r="L30" s="19"/>
      <c r="M30" s="19"/>
      <c r="N30" s="19"/>
      <c r="O30" s="19"/>
      <c r="P30" s="19"/>
      <c r="Q30" s="19"/>
      <c r="S30" s="9"/>
      <c r="U30" s="12"/>
      <c r="V30" s="2"/>
      <c r="W30" s="2"/>
      <c r="X30" s="2"/>
      <c r="Y30" s="2"/>
      <c r="Z30" s="2"/>
      <c r="AH30" s="2"/>
      <c r="AP30" s="2"/>
    </row>
    <row r="31" spans="2:42" ht="15" customHeight="1" x14ac:dyDescent="0.15">
      <c r="C31" s="21" t="s">
        <v>0</v>
      </c>
      <c r="D31" s="21" t="s">
        <v>1</v>
      </c>
      <c r="E31" s="21" t="s">
        <v>2</v>
      </c>
      <c r="F31" s="21" t="s">
        <v>3</v>
      </c>
      <c r="G31" s="21" t="s">
        <v>2</v>
      </c>
      <c r="H31" s="21" t="s">
        <v>4</v>
      </c>
      <c r="I31" s="21" t="s">
        <v>0</v>
      </c>
      <c r="J31" s="17"/>
      <c r="K31" s="21" t="s">
        <v>0</v>
      </c>
      <c r="L31" s="21" t="s">
        <v>1</v>
      </c>
      <c r="M31" s="21" t="s">
        <v>2</v>
      </c>
      <c r="N31" s="21" t="s">
        <v>3</v>
      </c>
      <c r="O31" s="21" t="s">
        <v>2</v>
      </c>
      <c r="P31" s="21" t="s">
        <v>4</v>
      </c>
      <c r="Q31" s="21" t="s">
        <v>0</v>
      </c>
      <c r="S31" s="7"/>
      <c r="U31" s="12"/>
    </row>
    <row r="32" spans="2:42" ht="15" customHeight="1" x14ac:dyDescent="0.15">
      <c r="C32" s="17">
        <f>IF(DAY(JulSun1)=1,"",IF(AND(YEAR(JulSun1+1)=CalendarYear,MONTH(JulSun1+1)=7),JulSun1+1,""))</f>
        <v>43282</v>
      </c>
      <c r="D32" s="17">
        <f>IF(DAY(JulSun1)=1,"",IF(AND(YEAR(JulSun1+2)=CalendarYear,MONTH(JulSun1+2)=7),JulSun1+2,""))</f>
        <v>43283</v>
      </c>
      <c r="E32" s="17">
        <f>IF(DAY(JulSun1)=1,"",IF(AND(YEAR(JulSun1+3)=CalendarYear,MONTH(JulSun1+3)=7),JulSun1+3,""))</f>
        <v>43284</v>
      </c>
      <c r="F32" s="17">
        <f>IF(DAY(JulSun1)=1,"",IF(AND(YEAR(JulSun1+4)=CalendarYear,MONTH(JulSun1+4)=7),JulSun1+4,""))</f>
        <v>43285</v>
      </c>
      <c r="G32" s="17">
        <f>IF(DAY(JulSun1)=1,"",IF(AND(YEAR(JulSun1+5)=CalendarYear,MONTH(JulSun1+5)=7),JulSun1+5,""))</f>
        <v>43286</v>
      </c>
      <c r="H32" s="17">
        <f>IF(DAY(JulSun1)=1,"",IF(AND(YEAR(JulSun1+6)=CalendarYear,MONTH(JulSun1+6)=7),JulSun1+6,""))</f>
        <v>43287</v>
      </c>
      <c r="I32" s="17">
        <f>IF(DAY(JulSun1)=1,IF(AND(YEAR(JulSun1)=CalendarYear,MONTH(JulSun1)=7),JulSun1,""),IF(AND(YEAR(JulSun1+7)=CalendarYear,MONTH(JulSun1+7)=7),JulSun1+7,""))</f>
        <v>43288</v>
      </c>
      <c r="J32" s="24"/>
      <c r="K32" s="17" t="str">
        <f>IF(DAY(AugSun1)=1,"",IF(AND(YEAR(AugSun1+1)=CalendarYear,MONTH(AugSun1+1)=8),AugSun1+1,""))</f>
        <v/>
      </c>
      <c r="L32" s="17" t="str">
        <f>IF(DAY(AugSun1)=1,"",IF(AND(YEAR(AugSun1+2)=CalendarYear,MONTH(AugSun1+2)=8),AugSun1+2,""))</f>
        <v/>
      </c>
      <c r="M32" s="17" t="str">
        <f>IF(DAY(AugSun1)=1,"",IF(AND(YEAR(AugSun1+3)=CalendarYear,MONTH(AugSun1+3)=8),AugSun1+3,""))</f>
        <v/>
      </c>
      <c r="N32" s="17">
        <f>IF(DAY(AugSun1)=1,"",IF(AND(YEAR(AugSun1+4)=CalendarYear,MONTH(AugSun1+4)=8),AugSun1+4,""))</f>
        <v>43313</v>
      </c>
      <c r="O32" s="17">
        <f>IF(DAY(AugSun1)=1,"",IF(AND(YEAR(AugSun1+5)=CalendarYear,MONTH(AugSun1+5)=8),AugSun1+5,""))</f>
        <v>43314</v>
      </c>
      <c r="P32" s="17">
        <f>IF(DAY(AugSun1)=1,"",IF(AND(YEAR(AugSun1+6)=CalendarYear,MONTH(AugSun1+6)=8),AugSun1+6,""))</f>
        <v>43315</v>
      </c>
      <c r="Q32" s="17">
        <f>IF(DAY(AugSun1)=1,IF(AND(YEAR(AugSun1)=CalendarYear,MONTH(AugSun1)=8),AugSun1,""),IF(AND(YEAR(AugSun1+7)=CalendarYear,MONTH(AugSun1+7)=8),AugSun1+7,""))</f>
        <v>43316</v>
      </c>
      <c r="S32" s="7"/>
      <c r="U32" s="12"/>
    </row>
    <row r="33" spans="3:21" ht="15" customHeight="1" x14ac:dyDescent="0.15">
      <c r="C33" s="17">
        <f>IF(DAY(JulSun1)=1,IF(AND(YEAR(JulSun1+1)=CalendarYear,MONTH(JulSun1+1)=7),JulSun1+1,""),IF(AND(YEAR(JulSun1+8)=CalendarYear,MONTH(JulSun1+8)=7),JulSun1+8,""))</f>
        <v>43289</v>
      </c>
      <c r="D33" s="17">
        <f>IF(DAY(JulSun1)=1,IF(AND(YEAR(JulSun1+2)=CalendarYear,MONTH(JulSun1+2)=7),JulSun1+2,""),IF(AND(YEAR(JulSun1+9)=CalendarYear,MONTH(JulSun1+9)=7),JulSun1+9,""))</f>
        <v>43290</v>
      </c>
      <c r="E33" s="17">
        <f>IF(DAY(JulSun1)=1,IF(AND(YEAR(JulSun1+3)=CalendarYear,MONTH(JulSun1+3)=7),JulSun1+3,""),IF(AND(YEAR(JulSun1+10)=CalendarYear,MONTH(JulSun1+10)=7),JulSun1+10,""))</f>
        <v>43291</v>
      </c>
      <c r="F33" s="17">
        <f>IF(DAY(JulSun1)=1,IF(AND(YEAR(JulSun1+4)=CalendarYear,MONTH(JulSun1+4)=7),JulSun1+4,""),IF(AND(YEAR(JulSun1+11)=CalendarYear,MONTH(JulSun1+11)=7),JulSun1+11,""))</f>
        <v>43292</v>
      </c>
      <c r="G33" s="17">
        <f>IF(DAY(JulSun1)=1,IF(AND(YEAR(JulSun1+5)=CalendarYear,MONTH(JulSun1+5)=7),JulSun1+5,""),IF(AND(YEAR(JulSun1+12)=CalendarYear,MONTH(JulSun1+12)=7),JulSun1+12,""))</f>
        <v>43293</v>
      </c>
      <c r="H33" s="17">
        <f>IF(DAY(JulSun1)=1,IF(AND(YEAR(JulSun1+6)=CalendarYear,MONTH(JulSun1+6)=7),JulSun1+6,""),IF(AND(YEAR(JulSun1+13)=CalendarYear,MONTH(JulSun1+13)=7),JulSun1+13,""))</f>
        <v>43294</v>
      </c>
      <c r="I33" s="17">
        <f>IF(DAY(JulSun1)=1,IF(AND(YEAR(JulSun1+7)=CalendarYear,MONTH(JulSun1+7)=7),JulSun1+7,""),IF(AND(YEAR(JulSun1+14)=CalendarYear,MONTH(JulSun1+14)=7),JulSun1+14,""))</f>
        <v>43295</v>
      </c>
      <c r="J33" s="23">
        <v>3</v>
      </c>
      <c r="K33" s="17">
        <f>IF(DAY(AugSun1)=1,IF(AND(YEAR(AugSun1+1)=CalendarYear,MONTH(AugSun1+1)=8),AugSun1+1,""),IF(AND(YEAR(AugSun1+8)=CalendarYear,MONTH(AugSun1+8)=8),AugSun1+8,""))</f>
        <v>43317</v>
      </c>
      <c r="L33" s="17">
        <f>IF(DAY(AugSun1)=1,IF(AND(YEAR(AugSun1+2)=CalendarYear,MONTH(AugSun1+2)=8),AugSun1+2,""),IF(AND(YEAR(AugSun1+9)=CalendarYear,MONTH(AugSun1+9)=8),AugSun1+9,""))</f>
        <v>43318</v>
      </c>
      <c r="M33" s="17">
        <f>IF(DAY(AugSun1)=1,IF(AND(YEAR(AugSun1+3)=CalendarYear,MONTH(AugSun1+3)=8),AugSun1+3,""),IF(AND(YEAR(AugSun1+10)=CalendarYear,MONTH(AugSun1+10)=8),AugSun1+10,""))</f>
        <v>43319</v>
      </c>
      <c r="N33" s="17">
        <f>IF(DAY(AugSun1)=1,IF(AND(YEAR(AugSun1+4)=CalendarYear,MONTH(AugSun1+4)=8),AugSun1+4,""),IF(AND(YEAR(AugSun1+11)=CalendarYear,MONTH(AugSun1+11)=8),AugSun1+11,""))</f>
        <v>43320</v>
      </c>
      <c r="O33" s="17">
        <f>IF(DAY(AugSun1)=1,IF(AND(YEAR(AugSun1+5)=CalendarYear,MONTH(AugSun1+5)=8),AugSun1+5,""),IF(AND(YEAR(AugSun1+12)=CalendarYear,MONTH(AugSun1+12)=8),AugSun1+12,""))</f>
        <v>43321</v>
      </c>
      <c r="P33" s="17">
        <f>IF(DAY(AugSun1)=1,IF(AND(YEAR(AugSun1+6)=CalendarYear,MONTH(AugSun1+6)=8),AugSun1+6,""),IF(AND(YEAR(AugSun1+13)=CalendarYear,MONTH(AugSun1+13)=8),AugSun1+13,""))</f>
        <v>43322</v>
      </c>
      <c r="Q33" s="17">
        <f>IF(DAY(AugSun1)=1,IF(AND(YEAR(AugSun1+7)=CalendarYear,MONTH(AugSun1+7)=8),AugSun1+7,""),IF(AND(YEAR(AugSun1+14)=CalendarYear,MONTH(AugSun1+14)=8),AugSun1+14,""))</f>
        <v>43323</v>
      </c>
      <c r="S33" s="7"/>
      <c r="U33" s="12"/>
    </row>
    <row r="34" spans="3:21" ht="15" customHeight="1" x14ac:dyDescent="0.15">
      <c r="C34" s="17">
        <f>IF(DAY(JulSun1)=1,IF(AND(YEAR(JulSun1+8)=CalendarYear,MONTH(JulSun1+8)=7),JulSun1+8,""),IF(AND(YEAR(JulSun1+15)=CalendarYear,MONTH(JulSun1+15)=7),JulSun1+15,""))</f>
        <v>43296</v>
      </c>
      <c r="D34" s="17">
        <f>IF(DAY(JulSun1)=1,IF(AND(YEAR(JulSun1+9)=CalendarYear,MONTH(JulSun1+9)=7),JulSun1+9,""),IF(AND(YEAR(JulSun1+16)=CalendarYear,MONTH(JulSun1+16)=7),JulSun1+16,""))</f>
        <v>43297</v>
      </c>
      <c r="E34" s="17">
        <f>IF(DAY(JulSun1)=1,IF(AND(YEAR(JulSun1+10)=CalendarYear,MONTH(JulSun1+10)=7),JulSun1+10,""),IF(AND(YEAR(JulSun1+17)=CalendarYear,MONTH(JulSun1+17)=7),JulSun1+17,""))</f>
        <v>43298</v>
      </c>
      <c r="F34" s="17">
        <f>IF(DAY(JulSun1)=1,IF(AND(YEAR(JulSun1+11)=CalendarYear,MONTH(JulSun1+11)=7),JulSun1+11,""),IF(AND(YEAR(JulSun1+18)=CalendarYear,MONTH(JulSun1+18)=7),JulSun1+18,""))</f>
        <v>43299</v>
      </c>
      <c r="G34" s="17">
        <f>IF(DAY(JulSun1)=1,IF(AND(YEAR(JulSun1+12)=CalendarYear,MONTH(JulSun1+12)=7),JulSun1+12,""),IF(AND(YEAR(JulSun1+19)=CalendarYear,MONTH(JulSun1+19)=7),JulSun1+19,""))</f>
        <v>43300</v>
      </c>
      <c r="H34" s="17">
        <f>IF(DAY(JulSun1)=1,IF(AND(YEAR(JulSun1+13)=CalendarYear,MONTH(JulSun1+13)=7),JulSun1+13,""),IF(AND(YEAR(JulSun1+20)=CalendarYear,MONTH(JulSun1+20)=7),JulSun1+20,""))</f>
        <v>43301</v>
      </c>
      <c r="I34" s="17">
        <f>IF(DAY(JulSun1)=1,IF(AND(YEAR(JulSun1+14)=CalendarYear,MONTH(JulSun1+14)=7),JulSun1+14,""),IF(AND(YEAR(JulSun1+21)=CalendarYear,MONTH(JulSun1+21)=7),JulSun1+21,""))</f>
        <v>43302</v>
      </c>
      <c r="J34" s="23">
        <v>4</v>
      </c>
      <c r="K34" s="17">
        <f>IF(DAY(AugSun1)=1,IF(AND(YEAR(AugSun1+8)=CalendarYear,MONTH(AugSun1+8)=8),AugSun1+8,""),IF(AND(YEAR(AugSun1+15)=CalendarYear,MONTH(AugSun1+15)=8),AugSun1+15,""))</f>
        <v>43324</v>
      </c>
      <c r="L34" s="17">
        <f>IF(DAY(AugSun1)=1,IF(AND(YEAR(AugSun1+9)=CalendarYear,MONTH(AugSun1+9)=8),AugSun1+9,""),IF(AND(YEAR(AugSun1+16)=CalendarYear,MONTH(AugSun1+16)=8),AugSun1+16,""))</f>
        <v>43325</v>
      </c>
      <c r="M34" s="17">
        <f>IF(DAY(AugSun1)=1,IF(AND(YEAR(AugSun1+10)=CalendarYear,MONTH(AugSun1+10)=8),AugSun1+10,""),IF(AND(YEAR(AugSun1+17)=CalendarYear,MONTH(AugSun1+17)=8),AugSun1+17,""))</f>
        <v>43326</v>
      </c>
      <c r="N34" s="17">
        <f>IF(DAY(AugSun1)=1,IF(AND(YEAR(AugSun1+11)=CalendarYear,MONTH(AugSun1+11)=8),AugSun1+11,""),IF(AND(YEAR(AugSun1+18)=CalendarYear,MONTH(AugSun1+18)=8),AugSun1+18,""))</f>
        <v>43327</v>
      </c>
      <c r="O34" s="17">
        <f>IF(DAY(AugSun1)=1,IF(AND(YEAR(AugSun1+12)=CalendarYear,MONTH(AugSun1+12)=8),AugSun1+12,""),IF(AND(YEAR(AugSun1+19)=CalendarYear,MONTH(AugSun1+19)=8),AugSun1+19,""))</f>
        <v>43328</v>
      </c>
      <c r="P34" s="17">
        <f>IF(DAY(AugSun1)=1,IF(AND(YEAR(AugSun1+13)=CalendarYear,MONTH(AugSun1+13)=8),AugSun1+13,""),IF(AND(YEAR(AugSun1+20)=CalendarYear,MONTH(AugSun1+20)=8),AugSun1+20,""))</f>
        <v>43329</v>
      </c>
      <c r="Q34" s="17">
        <f>IF(DAY(AugSun1)=1,IF(AND(YEAR(AugSun1+14)=CalendarYear,MONTH(AugSun1+14)=8),AugSun1+14,""),IF(AND(YEAR(AugSun1+21)=CalendarYear,MONTH(AugSun1+21)=8),AugSun1+21,""))</f>
        <v>43330</v>
      </c>
      <c r="S34" s="7"/>
      <c r="U34" s="12"/>
    </row>
    <row r="35" spans="3:21" ht="15" customHeight="1" x14ac:dyDescent="0.15">
      <c r="C35" s="17">
        <f>IF(DAY(JulSun1)=1,IF(AND(YEAR(JulSun1+15)=CalendarYear,MONTH(JulSun1+15)=7),JulSun1+15,""),IF(AND(YEAR(JulSun1+22)=CalendarYear,MONTH(JulSun1+22)=7),JulSun1+22,""))</f>
        <v>43303</v>
      </c>
      <c r="D35" s="17">
        <f>IF(DAY(JulSun1)=1,IF(AND(YEAR(JulSun1+16)=CalendarYear,MONTH(JulSun1+16)=7),JulSun1+16,""),IF(AND(YEAR(JulSun1+23)=CalendarYear,MONTH(JulSun1+23)=7),JulSun1+23,""))</f>
        <v>43304</v>
      </c>
      <c r="E35" s="17">
        <f>IF(DAY(JulSun1)=1,IF(AND(YEAR(JulSun1+17)=CalendarYear,MONTH(JulSun1+17)=7),JulSun1+17,""),IF(AND(YEAR(JulSun1+24)=CalendarYear,MONTH(JulSun1+24)=7),JulSun1+24,""))</f>
        <v>43305</v>
      </c>
      <c r="F35" s="17">
        <f>IF(DAY(JulSun1)=1,IF(AND(YEAR(JulSun1+18)=CalendarYear,MONTH(JulSun1+18)=7),JulSun1+18,""),IF(AND(YEAR(JulSun1+25)=CalendarYear,MONTH(JulSun1+25)=7),JulSun1+25,""))</f>
        <v>43306</v>
      </c>
      <c r="G35" s="17">
        <f>IF(DAY(JulSun1)=1,IF(AND(YEAR(JulSun1+19)=CalendarYear,MONTH(JulSun1+19)=7),JulSun1+19,""),IF(AND(YEAR(JulSun1+26)=CalendarYear,MONTH(JulSun1+26)=7),JulSun1+26,""))</f>
        <v>43307</v>
      </c>
      <c r="H35" s="17">
        <f>IF(DAY(JulSun1)=1,IF(AND(YEAR(JulSun1+20)=CalendarYear,MONTH(JulSun1+20)=7),JulSun1+20,""),IF(AND(YEAR(JulSun1+27)=CalendarYear,MONTH(JulSun1+27)=7),JulSun1+27,""))</f>
        <v>43308</v>
      </c>
      <c r="I35" s="17">
        <f>IF(DAY(JulSun1)=1,IF(AND(YEAR(JulSun1+21)=CalendarYear,MONTH(JulSun1+21)=7),JulSun1+21,""),IF(AND(YEAR(JulSun1+28)=CalendarYear,MONTH(JulSun1+28)=7),JulSun1+28,""))</f>
        <v>43309</v>
      </c>
      <c r="J35" s="23">
        <v>5</v>
      </c>
      <c r="K35" s="17">
        <f>IF(DAY(AugSun1)=1,IF(AND(YEAR(AugSun1+15)=CalendarYear,MONTH(AugSun1+15)=8),AugSun1+15,""),IF(AND(YEAR(AugSun1+22)=CalendarYear,MONTH(AugSun1+22)=8),AugSun1+22,""))</f>
        <v>43331</v>
      </c>
      <c r="L35" s="17">
        <f>IF(DAY(AugSun1)=1,IF(AND(YEAR(AugSun1+16)=CalendarYear,MONTH(AugSun1+16)=8),AugSun1+16,""),IF(AND(YEAR(AugSun1+23)=CalendarYear,MONTH(AugSun1+23)=8),AugSun1+23,""))</f>
        <v>43332</v>
      </c>
      <c r="M35" s="17">
        <f>IF(DAY(AugSun1)=1,IF(AND(YEAR(AugSun1+17)=CalendarYear,MONTH(AugSun1+17)=8),AugSun1+17,""),IF(AND(YEAR(AugSun1+24)=CalendarYear,MONTH(AugSun1+24)=8),AugSun1+24,""))</f>
        <v>43333</v>
      </c>
      <c r="N35" s="17">
        <f>IF(DAY(AugSun1)=1,IF(AND(YEAR(AugSun1+18)=CalendarYear,MONTH(AugSun1+18)=8),AugSun1+18,""),IF(AND(YEAR(AugSun1+25)=CalendarYear,MONTH(AugSun1+25)=8),AugSun1+25,""))</f>
        <v>43334</v>
      </c>
      <c r="O35" s="17">
        <f>IF(DAY(AugSun1)=1,IF(AND(YEAR(AugSun1+19)=CalendarYear,MONTH(AugSun1+19)=8),AugSun1+19,""),IF(AND(YEAR(AugSun1+26)=CalendarYear,MONTH(AugSun1+26)=8),AugSun1+26,""))</f>
        <v>43335</v>
      </c>
      <c r="P35" s="17">
        <f>IF(DAY(AugSun1)=1,IF(AND(YEAR(AugSun1+20)=CalendarYear,MONTH(AugSun1+20)=8),AugSun1+20,""),IF(AND(YEAR(AugSun1+27)=CalendarYear,MONTH(AugSun1+27)=8),AugSun1+27,""))</f>
        <v>43336</v>
      </c>
      <c r="Q35" s="17">
        <f>IF(DAY(AugSun1)=1,IF(AND(YEAR(AugSun1+21)=CalendarYear,MONTH(AugSun1+21)=8),AugSun1+21,""),IF(AND(YEAR(AugSun1+28)=CalendarYear,MONTH(AugSun1+28)=8),AugSun1+28,""))</f>
        <v>43337</v>
      </c>
      <c r="S35" s="7"/>
      <c r="U35" s="12"/>
    </row>
    <row r="36" spans="3:21" ht="15" customHeight="1" x14ac:dyDescent="0.15">
      <c r="C36" s="17">
        <f>IF(DAY(JulSun1)=1,IF(AND(YEAR(JulSun1+22)=CalendarYear,MONTH(JulSun1+22)=7),JulSun1+22,""),IF(AND(YEAR(JulSun1+29)=CalendarYear,MONTH(JulSun1+29)=7),JulSun1+29,""))</f>
        <v>43310</v>
      </c>
      <c r="D36" s="17">
        <f>IF(DAY(JulSun1)=1,IF(AND(YEAR(JulSun1+23)=CalendarYear,MONTH(JulSun1+23)=7),JulSun1+23,""),IF(AND(YEAR(JulSun1+30)=CalendarYear,MONTH(JulSun1+30)=7),JulSun1+30,""))</f>
        <v>43311</v>
      </c>
      <c r="E36" s="17">
        <f>IF(DAY(JulSun1)=1,IF(AND(YEAR(JulSun1+24)=CalendarYear,MONTH(JulSun1+24)=7),JulSun1+24,""),IF(AND(YEAR(JulSun1+31)=CalendarYear,MONTH(JulSun1+31)=7),JulSun1+31,""))</f>
        <v>43312</v>
      </c>
      <c r="F36" s="17" t="str">
        <f>IF(DAY(JulSun1)=1,IF(AND(YEAR(JulSun1+25)=CalendarYear,MONTH(JulSun1+25)=7),JulSun1+25,""),IF(AND(YEAR(JulSun1+32)=CalendarYear,MONTH(JulSun1+32)=7),JulSun1+32,""))</f>
        <v/>
      </c>
      <c r="G36" s="17" t="str">
        <f>IF(DAY(JulSun1)=1,IF(AND(YEAR(JulSun1+26)=CalendarYear,MONTH(JulSun1+26)=7),JulSun1+26,""),IF(AND(YEAR(JulSun1+33)=CalendarYear,MONTH(JulSun1+33)=7),JulSun1+33,""))</f>
        <v/>
      </c>
      <c r="H36" s="17" t="str">
        <f>IF(DAY(JulSun1)=1,IF(AND(YEAR(JulSun1+27)=CalendarYear,MONTH(JulSun1+27)=7),JulSun1+27,""),IF(AND(YEAR(JulSun1+34)=CalendarYear,MONTH(JulSun1+34)=7),JulSun1+34,""))</f>
        <v/>
      </c>
      <c r="I36" s="17" t="str">
        <f>IF(DAY(JulSun1)=1,IF(AND(YEAR(JulSun1+28)=CalendarYear,MONTH(JulSun1+28)=7),JulSun1+28,""),IF(AND(YEAR(JulSun1+35)=CalendarYear,MONTH(JulSun1+35)=7),JulSun1+35,""))</f>
        <v/>
      </c>
      <c r="J36" s="23"/>
      <c r="K36" s="17">
        <f>IF(DAY(AugSun1)=1,IF(AND(YEAR(AugSun1+22)=CalendarYear,MONTH(AugSun1+22)=8),AugSun1+22,""),IF(AND(YEAR(AugSun1+29)=CalendarYear,MONTH(AugSun1+29)=8),AugSun1+29,""))</f>
        <v>43338</v>
      </c>
      <c r="L36" s="17">
        <f>IF(DAY(AugSun1)=1,IF(AND(YEAR(AugSun1+23)=CalendarYear,MONTH(AugSun1+23)=8),AugSun1+23,""),IF(AND(YEAR(AugSun1+30)=CalendarYear,MONTH(AugSun1+30)=8),AugSun1+30,""))</f>
        <v>43339</v>
      </c>
      <c r="M36" s="17">
        <f>IF(DAY(AugSun1)=1,IF(AND(YEAR(AugSun1+24)=CalendarYear,MONTH(AugSun1+24)=8),AugSun1+24,""),IF(AND(YEAR(AugSun1+31)=CalendarYear,MONTH(AugSun1+31)=8),AugSun1+31,""))</f>
        <v>43340</v>
      </c>
      <c r="N36" s="17">
        <f>IF(DAY(AugSun1)=1,IF(AND(YEAR(AugSun1+25)=CalendarYear,MONTH(AugSun1+25)=8),AugSun1+25,""),IF(AND(YEAR(AugSun1+32)=CalendarYear,MONTH(AugSun1+32)=8),AugSun1+32,""))</f>
        <v>43341</v>
      </c>
      <c r="O36" s="17">
        <f>IF(DAY(AugSun1)=1,IF(AND(YEAR(AugSun1+26)=CalendarYear,MONTH(AugSun1+26)=8),AugSun1+26,""),IF(AND(YEAR(AugSun1+33)=CalendarYear,MONTH(AugSun1+33)=8),AugSun1+33,""))</f>
        <v>43342</v>
      </c>
      <c r="P36" s="17">
        <f>IF(DAY(AugSun1)=1,IF(AND(YEAR(AugSun1+27)=CalendarYear,MONTH(AugSun1+27)=8),AugSun1+27,""),IF(AND(YEAR(AugSun1+34)=CalendarYear,MONTH(AugSun1+34)=8),AugSun1+34,""))</f>
        <v>43343</v>
      </c>
      <c r="Q36" s="17" t="str">
        <f>IF(DAY(AugSun1)=1,IF(AND(YEAR(AugSun1+28)=CalendarYear,MONTH(AugSun1+28)=8),AugSun1+28,""),IF(AND(YEAR(AugSun1+35)=CalendarYear,MONTH(AugSun1+35)=8),AugSun1+35,""))</f>
        <v/>
      </c>
      <c r="S36" s="7"/>
      <c r="U36" s="12"/>
    </row>
    <row r="37" spans="3:21" ht="15" customHeight="1" x14ac:dyDescent="0.15">
      <c r="C37" s="17" t="str">
        <f>IF(DAY(JulSun1)=1,IF(AND(YEAR(JulSun1+29)=CalendarYear,MONTH(JulSun1+29)=7),JulSun1+29,""),IF(AND(YEAR(JulSun1+36)=CalendarYear,MONTH(JulSun1+36)=7),JulSun1+36,""))</f>
        <v/>
      </c>
      <c r="D37" s="17" t="str">
        <f>IF(DAY(JulSun1)=1,IF(AND(YEAR(JulSun1+30)=CalendarYear,MONTH(JulSun1+30)=7),JulSun1+30,""),IF(AND(YEAR(JulSun1+37)=CalendarYear,MONTH(JulSun1+37)=7),JulSun1+37,""))</f>
        <v/>
      </c>
      <c r="E37" s="17" t="str">
        <f>IF(DAY(JulSun1)=1,IF(AND(YEAR(JulSun1+31)=CalendarYear,MONTH(JulSun1+31)=7),JulSun1+31,""),IF(AND(YEAR(JulSun1+38)=CalendarYear,MONTH(JulSun1+38)=7),JulSun1+38,""))</f>
        <v/>
      </c>
      <c r="F37" s="17" t="str">
        <f>IF(DAY(JulSun1)=1,IF(AND(YEAR(JulSun1+32)=CalendarYear,MONTH(JulSun1+32)=7),JulSun1+32,""),IF(AND(YEAR(JulSun1+39)=CalendarYear,MONTH(JulSun1+39)=7),JulSun1+39,""))</f>
        <v/>
      </c>
      <c r="G37" s="17" t="str">
        <f>IF(DAY(JulSun1)=1,IF(AND(YEAR(JulSun1+33)=CalendarYear,MONTH(JulSun1+33)=7),JulSun1+33,""),IF(AND(YEAR(JulSun1+40)=CalendarYear,MONTH(JulSun1+40)=7),JulSun1+40,""))</f>
        <v/>
      </c>
      <c r="H37" s="17" t="str">
        <f>IF(DAY(JulSun1)=1,IF(AND(YEAR(JulSun1+34)=CalendarYear,MONTH(JulSun1+34)=7),JulSun1+34,""),IF(AND(YEAR(JulSun1+41)=CalendarYear,MONTH(JulSun1+41)=7),JulSun1+41,""))</f>
        <v/>
      </c>
      <c r="I37" s="17" t="str">
        <f>IF(DAY(JulSun1)=1,IF(AND(YEAR(JulSun1+35)=CalendarYear,MONTH(JulSun1+35)=7),JulSun1+35,""),IF(AND(YEAR(JulSun1+42)=CalendarYear,MONTH(JulSun1+42)=7),JulSun1+42,""))</f>
        <v/>
      </c>
      <c r="J37" s="23"/>
      <c r="K37" s="17" t="str">
        <f>IF(DAY(AugSun1)=1,IF(AND(YEAR(AugSun1+29)=CalendarYear,MONTH(AugSun1+29)=8),AugSun1+29,""),IF(AND(YEAR(AugSun1+36)=CalendarYear,MONTH(AugSun1+36)=8),AugSun1+36,""))</f>
        <v/>
      </c>
      <c r="L37" s="17" t="str">
        <f>IF(DAY(AugSun1)=1,IF(AND(YEAR(AugSun1+30)=CalendarYear,MONTH(AugSun1+30)=8),AugSun1+30,""),IF(AND(YEAR(AugSun1+37)=CalendarYear,MONTH(AugSun1+37)=8),AugSun1+37,""))</f>
        <v/>
      </c>
      <c r="M37" s="17" t="str">
        <f>IF(DAY(AugSun1)=1,IF(AND(YEAR(AugSun1+31)=CalendarYear,MONTH(AugSun1+31)=8),AugSun1+31,""),IF(AND(YEAR(AugSun1+38)=CalendarYear,MONTH(AugSun1+38)=8),AugSun1+38,""))</f>
        <v/>
      </c>
      <c r="N37" s="17" t="str">
        <f>IF(DAY(AugSun1)=1,IF(AND(YEAR(AugSun1+32)=CalendarYear,MONTH(AugSun1+32)=8),AugSun1+32,""),IF(AND(YEAR(AugSun1+39)=CalendarYear,MONTH(AugSun1+39)=8),AugSun1+39,""))</f>
        <v/>
      </c>
      <c r="O37" s="17" t="str">
        <f>IF(DAY(AugSun1)=1,IF(AND(YEAR(AugSun1+33)=CalendarYear,MONTH(AugSun1+33)=8),AugSun1+33,""),IF(AND(YEAR(AugSun1+40)=CalendarYear,MONTH(AugSun1+40)=8),AugSun1+40,""))</f>
        <v/>
      </c>
      <c r="P37" s="17" t="str">
        <f>IF(DAY(AugSun1)=1,IF(AND(YEAR(AugSun1+34)=CalendarYear,MONTH(AugSun1+34)=8),AugSun1+34,""),IF(AND(YEAR(AugSun1+41)=CalendarYear,MONTH(AugSun1+41)=8),AugSun1+41,""))</f>
        <v/>
      </c>
      <c r="Q37" s="17" t="str">
        <f>IF(DAY(AugSun1)=1,IF(AND(YEAR(AugSun1+35)=CalendarYear,MONTH(AugSun1+35)=8),AugSun1+35,""),IF(AND(YEAR(AugSun1+42)=CalendarYear,MONTH(AugSun1+42)=8),AugSun1+42,""))</f>
        <v/>
      </c>
      <c r="S37" s="7"/>
      <c r="U37" s="12"/>
    </row>
    <row r="38" spans="3:21" ht="15" customHeight="1" x14ac:dyDescent="0.15">
      <c r="C38" s="17"/>
      <c r="D38" s="17"/>
      <c r="E38" s="17"/>
      <c r="F38" s="17"/>
      <c r="G38" s="17"/>
      <c r="H38" s="17"/>
      <c r="I38" s="17"/>
      <c r="J38" s="23"/>
      <c r="K38" s="17"/>
      <c r="L38" s="17"/>
      <c r="M38" s="17"/>
      <c r="N38" s="17"/>
      <c r="O38" s="17"/>
      <c r="P38" s="17"/>
      <c r="Q38" s="17"/>
      <c r="S38" s="7"/>
      <c r="U38" s="12"/>
    </row>
    <row r="39" spans="3:21" ht="15" customHeight="1" x14ac:dyDescent="0.2">
      <c r="C39" s="18" t="s">
        <v>13</v>
      </c>
      <c r="D39" s="19"/>
      <c r="E39" s="19"/>
      <c r="F39" s="19"/>
      <c r="G39" s="19"/>
      <c r="H39" s="19"/>
      <c r="I39" s="19"/>
      <c r="J39" s="23"/>
      <c r="K39" s="18" t="s">
        <v>14</v>
      </c>
      <c r="L39" s="19"/>
      <c r="M39" s="19"/>
      <c r="N39" s="19"/>
      <c r="O39" s="19"/>
      <c r="P39" s="19"/>
      <c r="Q39" s="19"/>
      <c r="S39" s="7"/>
      <c r="U39" s="12"/>
    </row>
    <row r="40" spans="3:21" ht="15" customHeight="1" x14ac:dyDescent="0.15">
      <c r="C40" s="21" t="s">
        <v>0</v>
      </c>
      <c r="D40" s="21" t="s">
        <v>1</v>
      </c>
      <c r="E40" s="21" t="s">
        <v>2</v>
      </c>
      <c r="F40" s="21" t="s">
        <v>3</v>
      </c>
      <c r="G40" s="21" t="s">
        <v>2</v>
      </c>
      <c r="H40" s="21" t="s">
        <v>4</v>
      </c>
      <c r="I40" s="21" t="s">
        <v>0</v>
      </c>
      <c r="J40" s="23"/>
      <c r="K40" s="21" t="s">
        <v>0</v>
      </c>
      <c r="L40" s="21" t="s">
        <v>1</v>
      </c>
      <c r="M40" s="21" t="s">
        <v>2</v>
      </c>
      <c r="N40" s="21" t="s">
        <v>3</v>
      </c>
      <c r="O40" s="21" t="s">
        <v>2</v>
      </c>
      <c r="P40" s="21" t="s">
        <v>4</v>
      </c>
      <c r="Q40" s="21" t="s">
        <v>0</v>
      </c>
      <c r="S40" s="7"/>
      <c r="U40" s="12"/>
    </row>
    <row r="41" spans="3:21" ht="15" customHeight="1" x14ac:dyDescent="0.15">
      <c r="C41" s="17" t="str">
        <f>IF(DAY(SepSun1)=1,"",IF(AND(YEAR(SepSun1+1)=CalendarYear,MONTH(SepSun1+1)=9),SepSun1+1,""))</f>
        <v/>
      </c>
      <c r="D41" s="17" t="str">
        <f>IF(DAY(SepSun1)=1,"",IF(AND(YEAR(SepSun1+2)=CalendarYear,MONTH(SepSun1+2)=9),SepSun1+2,""))</f>
        <v/>
      </c>
      <c r="E41" s="17" t="str">
        <f>IF(DAY(SepSun1)=1,"",IF(AND(YEAR(SepSun1+3)=CalendarYear,MONTH(SepSun1+3)=9),SepSun1+3,""))</f>
        <v/>
      </c>
      <c r="F41" s="17" t="str">
        <f>IF(DAY(SepSun1)=1,"",IF(AND(YEAR(SepSun1+4)=CalendarYear,MONTH(SepSun1+4)=9),SepSun1+4,""))</f>
        <v/>
      </c>
      <c r="G41" s="17" t="str">
        <f>IF(DAY(SepSun1)=1,"",IF(AND(YEAR(SepSun1+5)=CalendarYear,MONTH(SepSun1+5)=9),SepSun1+5,""))</f>
        <v/>
      </c>
      <c r="H41" s="17" t="str">
        <f>IF(DAY(SepSun1)=1,"",IF(AND(YEAR(SepSun1+6)=CalendarYear,MONTH(SepSun1+6)=9),SepSun1+6,""))</f>
        <v/>
      </c>
      <c r="I41" s="17">
        <f>IF(DAY(SepSun1)=1,IF(AND(YEAR(SepSun1)=CalendarYear,MONTH(SepSun1)=9),SepSun1,""),IF(AND(YEAR(SepSun1+7)=CalendarYear,MONTH(SepSun1+7)=9),SepSun1+7,""))</f>
        <v>43344</v>
      </c>
      <c r="J41" s="23"/>
      <c r="K41" s="17" t="str">
        <f>IF(DAY(OctSun1)=1,"",IF(AND(YEAR(OctSun1+1)=CalendarYear,MONTH(OctSun1+1)=10),OctSun1+1,""))</f>
        <v/>
      </c>
      <c r="L41" s="17">
        <f>IF(DAY(OctSun1)=1,"",IF(AND(YEAR(OctSun1+2)=CalendarYear,MONTH(OctSun1+2)=10),OctSun1+2,""))</f>
        <v>43374</v>
      </c>
      <c r="M41" s="17">
        <f>IF(DAY(OctSun1)=1,"",IF(AND(YEAR(OctSun1+3)=CalendarYear,MONTH(OctSun1+3)=10),OctSun1+3,""))</f>
        <v>43375</v>
      </c>
      <c r="N41" s="17">
        <f>IF(DAY(OctSun1)=1,"",IF(AND(YEAR(OctSun1+4)=CalendarYear,MONTH(OctSun1+4)=10),OctSun1+4,""))</f>
        <v>43376</v>
      </c>
      <c r="O41" s="17">
        <f>IF(DAY(OctSun1)=1,"",IF(AND(YEAR(OctSun1+5)=CalendarYear,MONTH(OctSun1+5)=10),OctSun1+5,""))</f>
        <v>43377</v>
      </c>
      <c r="P41" s="17">
        <f>IF(DAY(OctSun1)=1,"",IF(AND(YEAR(OctSun1+6)=CalendarYear,MONTH(OctSun1+6)=10),OctSun1+6,""))</f>
        <v>43378</v>
      </c>
      <c r="Q41" s="17">
        <f>IF(DAY(OctSun1)=1,IF(AND(YEAR(OctSun1)=CalendarYear,MONTH(OctSun1)=10),OctSun1,""),IF(AND(YEAR(OctSun1+7)=CalendarYear,MONTH(OctSun1+7)=10),OctSun1+7,""))</f>
        <v>43379</v>
      </c>
      <c r="S41" s="7"/>
      <c r="U41" s="12"/>
    </row>
    <row r="42" spans="3:21" ht="15" customHeight="1" x14ac:dyDescent="0.15">
      <c r="C42" s="17">
        <f>IF(DAY(SepSun1)=1,IF(AND(YEAR(SepSun1+1)=CalendarYear,MONTH(SepSun1+1)=9),SepSun1+1,""),IF(AND(YEAR(SepSun1+8)=CalendarYear,MONTH(SepSun1+8)=9),SepSun1+8,""))</f>
        <v>43345</v>
      </c>
      <c r="D42" s="17">
        <f>IF(DAY(SepSun1)=1,IF(AND(YEAR(SepSun1+2)=CalendarYear,MONTH(SepSun1+2)=9),SepSun1+2,""),IF(AND(YEAR(SepSun1+9)=CalendarYear,MONTH(SepSun1+9)=9),SepSun1+9,""))</f>
        <v>43346</v>
      </c>
      <c r="E42" s="17">
        <f>IF(DAY(SepSun1)=1,IF(AND(YEAR(SepSun1+3)=CalendarYear,MONTH(SepSun1+3)=9),SepSun1+3,""),IF(AND(YEAR(SepSun1+10)=CalendarYear,MONTH(SepSun1+10)=9),SepSun1+10,""))</f>
        <v>43347</v>
      </c>
      <c r="F42" s="17">
        <f>IF(DAY(SepSun1)=1,IF(AND(YEAR(SepSun1+4)=CalendarYear,MONTH(SepSun1+4)=9),SepSun1+4,""),IF(AND(YEAR(SepSun1+11)=CalendarYear,MONTH(SepSun1+11)=9),SepSun1+11,""))</f>
        <v>43348</v>
      </c>
      <c r="G42" s="17">
        <f>IF(DAY(SepSun1)=1,IF(AND(YEAR(SepSun1+5)=CalendarYear,MONTH(SepSun1+5)=9),SepSun1+5,""),IF(AND(YEAR(SepSun1+12)=CalendarYear,MONTH(SepSun1+12)=9),SepSun1+12,""))</f>
        <v>43349</v>
      </c>
      <c r="H42" s="17">
        <f>IF(DAY(SepSun1)=1,IF(AND(YEAR(SepSun1+6)=CalendarYear,MONTH(SepSun1+6)=9),SepSun1+6,""),IF(AND(YEAR(SepSun1+13)=CalendarYear,MONTH(SepSun1+13)=9),SepSun1+13,""))</f>
        <v>43350</v>
      </c>
      <c r="I42" s="17">
        <f>IF(DAY(SepSun1)=1,IF(AND(YEAR(SepSun1+7)=CalendarYear,MONTH(SepSun1+7)=9),SepSun1+7,""),IF(AND(YEAR(SepSun1+14)=CalendarYear,MONTH(SepSun1+14)=9),SepSun1+14,""))</f>
        <v>43351</v>
      </c>
      <c r="J42" s="23"/>
      <c r="K42" s="17">
        <f>IF(DAY(OctSun1)=1,IF(AND(YEAR(OctSun1+1)=CalendarYear,MONTH(OctSun1+1)=10),OctSun1+1,""),IF(AND(YEAR(OctSun1+8)=CalendarYear,MONTH(OctSun1+8)=10),OctSun1+8,""))</f>
        <v>43380</v>
      </c>
      <c r="L42" s="17">
        <f>IF(DAY(OctSun1)=1,IF(AND(YEAR(OctSun1+2)=CalendarYear,MONTH(OctSun1+2)=10),OctSun1+2,""),IF(AND(YEAR(OctSun1+9)=CalendarYear,MONTH(OctSun1+9)=10),OctSun1+9,""))</f>
        <v>43381</v>
      </c>
      <c r="M42" s="17">
        <f>IF(DAY(OctSun1)=1,IF(AND(YEAR(OctSun1+3)=CalendarYear,MONTH(OctSun1+3)=10),OctSun1+3,""),IF(AND(YEAR(OctSun1+10)=CalendarYear,MONTH(OctSun1+10)=10),OctSun1+10,""))</f>
        <v>43382</v>
      </c>
      <c r="N42" s="17">
        <f>IF(DAY(OctSun1)=1,IF(AND(YEAR(OctSun1+4)=CalendarYear,MONTH(OctSun1+4)=10),OctSun1+4,""),IF(AND(YEAR(OctSun1+11)=CalendarYear,MONTH(OctSun1+11)=10),OctSun1+11,""))</f>
        <v>43383</v>
      </c>
      <c r="O42" s="17">
        <f>IF(DAY(OctSun1)=1,IF(AND(YEAR(OctSun1+5)=CalendarYear,MONTH(OctSun1+5)=10),OctSun1+5,""),IF(AND(YEAR(OctSun1+12)=CalendarYear,MONTH(OctSun1+12)=10),OctSun1+12,""))</f>
        <v>43384</v>
      </c>
      <c r="P42" s="17">
        <f>IF(DAY(OctSun1)=1,IF(AND(YEAR(OctSun1+6)=CalendarYear,MONTH(OctSun1+6)=10),OctSun1+6,""),IF(AND(YEAR(OctSun1+13)=CalendarYear,MONTH(OctSun1+13)=10),OctSun1+13,""))</f>
        <v>43385</v>
      </c>
      <c r="Q42" s="17">
        <f>IF(DAY(OctSun1)=1,IF(AND(YEAR(OctSun1+7)=CalendarYear,MONTH(OctSun1+7)=10),OctSun1+7,""),IF(AND(YEAR(OctSun1+14)=CalendarYear,MONTH(OctSun1+14)=10),OctSun1+14,""))</f>
        <v>43386</v>
      </c>
      <c r="S42" s="7"/>
      <c r="U42" s="12"/>
    </row>
    <row r="43" spans="3:21" ht="15" customHeight="1" x14ac:dyDescent="0.15">
      <c r="C43" s="17">
        <f>IF(DAY(SepSun1)=1,IF(AND(YEAR(SepSun1+8)=CalendarYear,MONTH(SepSun1+8)=9),SepSun1+8,""),IF(AND(YEAR(SepSun1+15)=CalendarYear,MONTH(SepSun1+15)=9),SepSun1+15,""))</f>
        <v>43352</v>
      </c>
      <c r="D43" s="17">
        <f>IF(DAY(SepSun1)=1,IF(AND(YEAR(SepSun1+9)=CalendarYear,MONTH(SepSun1+9)=9),SepSun1+9,""),IF(AND(YEAR(SepSun1+16)=CalendarYear,MONTH(SepSun1+16)=9),SepSun1+16,""))</f>
        <v>43353</v>
      </c>
      <c r="E43" s="17">
        <f>IF(DAY(SepSun1)=1,IF(AND(YEAR(SepSun1+10)=CalendarYear,MONTH(SepSun1+10)=9),SepSun1+10,""),IF(AND(YEAR(SepSun1+17)=CalendarYear,MONTH(SepSun1+17)=9),SepSun1+17,""))</f>
        <v>43354</v>
      </c>
      <c r="F43" s="17">
        <f>IF(DAY(SepSun1)=1,IF(AND(YEAR(SepSun1+11)=CalendarYear,MONTH(SepSun1+11)=9),SepSun1+11,""),IF(AND(YEAR(SepSun1+18)=CalendarYear,MONTH(SepSun1+18)=9),SepSun1+18,""))</f>
        <v>43355</v>
      </c>
      <c r="G43" s="17">
        <f>IF(DAY(SepSun1)=1,IF(AND(YEAR(SepSun1+12)=CalendarYear,MONTH(SepSun1+12)=9),SepSun1+12,""),IF(AND(YEAR(SepSun1+19)=CalendarYear,MONTH(SepSun1+19)=9),SepSun1+19,""))</f>
        <v>43356</v>
      </c>
      <c r="H43" s="17">
        <f>IF(DAY(SepSun1)=1,IF(AND(YEAR(SepSun1+13)=CalendarYear,MONTH(SepSun1+13)=9),SepSun1+13,""),IF(AND(YEAR(SepSun1+20)=CalendarYear,MONTH(SepSun1+20)=9),SepSun1+20,""))</f>
        <v>43357</v>
      </c>
      <c r="I43" s="17">
        <f>IF(DAY(SepSun1)=1,IF(AND(YEAR(SepSun1+14)=CalendarYear,MONTH(SepSun1+14)=9),SepSun1+14,""),IF(AND(YEAR(SepSun1+21)=CalendarYear,MONTH(SepSun1+21)=9),SepSun1+21,""))</f>
        <v>43358</v>
      </c>
      <c r="J43" s="23"/>
      <c r="K43" s="17">
        <f>IF(DAY(OctSun1)=1,IF(AND(YEAR(OctSun1+8)=CalendarYear,MONTH(OctSun1+8)=10),OctSun1+8,""),IF(AND(YEAR(OctSun1+15)=CalendarYear,MONTH(OctSun1+15)=10),OctSun1+15,""))</f>
        <v>43387</v>
      </c>
      <c r="L43" s="17">
        <f>IF(DAY(OctSun1)=1,IF(AND(YEAR(OctSun1+9)=CalendarYear,MONTH(OctSun1+9)=10),OctSun1+9,""),IF(AND(YEAR(OctSun1+16)=CalendarYear,MONTH(OctSun1+16)=10),OctSun1+16,""))</f>
        <v>43388</v>
      </c>
      <c r="M43" s="17">
        <f>IF(DAY(OctSun1)=1,IF(AND(YEAR(OctSun1+10)=CalendarYear,MONTH(OctSun1+10)=10),OctSun1+10,""),IF(AND(YEAR(OctSun1+17)=CalendarYear,MONTH(OctSun1+17)=10),OctSun1+17,""))</f>
        <v>43389</v>
      </c>
      <c r="N43" s="17">
        <f>IF(DAY(OctSun1)=1,IF(AND(YEAR(OctSun1+11)=CalendarYear,MONTH(OctSun1+11)=10),OctSun1+11,""),IF(AND(YEAR(OctSun1+18)=CalendarYear,MONTH(OctSun1+18)=10),OctSun1+18,""))</f>
        <v>43390</v>
      </c>
      <c r="O43" s="17">
        <f>IF(DAY(OctSun1)=1,IF(AND(YEAR(OctSun1+12)=CalendarYear,MONTH(OctSun1+12)=10),OctSun1+12,""),IF(AND(YEAR(OctSun1+19)=CalendarYear,MONTH(OctSun1+19)=10),OctSun1+19,""))</f>
        <v>43391</v>
      </c>
      <c r="P43" s="17">
        <f>IF(DAY(OctSun1)=1,IF(AND(YEAR(OctSun1+13)=CalendarYear,MONTH(OctSun1+13)=10),OctSun1+13,""),IF(AND(YEAR(OctSun1+20)=CalendarYear,MONTH(OctSun1+20)=10),OctSun1+20,""))</f>
        <v>43392</v>
      </c>
      <c r="Q43" s="17">
        <f>IF(DAY(OctSun1)=1,IF(AND(YEAR(OctSun1+14)=CalendarYear,MONTH(OctSun1+14)=10),OctSun1+14,""),IF(AND(YEAR(OctSun1+21)=CalendarYear,MONTH(OctSun1+21)=10),OctSun1+21,""))</f>
        <v>43393</v>
      </c>
      <c r="S43" s="7"/>
      <c r="U43" s="12"/>
    </row>
    <row r="44" spans="3:21" ht="15" customHeight="1" x14ac:dyDescent="0.15">
      <c r="C44" s="17">
        <f>IF(DAY(SepSun1)=1,IF(AND(YEAR(SepSun1+15)=CalendarYear,MONTH(SepSun1+15)=9),SepSun1+15,""),IF(AND(YEAR(SepSun1+22)=CalendarYear,MONTH(SepSun1+22)=9),SepSun1+22,""))</f>
        <v>43359</v>
      </c>
      <c r="D44" s="17">
        <f>IF(DAY(SepSun1)=1,IF(AND(YEAR(SepSun1+16)=CalendarYear,MONTH(SepSun1+16)=9),SepSun1+16,""),IF(AND(YEAR(SepSun1+23)=CalendarYear,MONTH(SepSun1+23)=9),SepSun1+23,""))</f>
        <v>43360</v>
      </c>
      <c r="E44" s="17">
        <f>IF(DAY(SepSun1)=1,IF(AND(YEAR(SepSun1+17)=CalendarYear,MONTH(SepSun1+17)=9),SepSun1+17,""),IF(AND(YEAR(SepSun1+24)=CalendarYear,MONTH(SepSun1+24)=9),SepSun1+24,""))</f>
        <v>43361</v>
      </c>
      <c r="F44" s="17">
        <f>IF(DAY(SepSun1)=1,IF(AND(YEAR(SepSun1+18)=CalendarYear,MONTH(SepSun1+18)=9),SepSun1+18,""),IF(AND(YEAR(SepSun1+25)=CalendarYear,MONTH(SepSun1+25)=9),SepSun1+25,""))</f>
        <v>43362</v>
      </c>
      <c r="G44" s="17">
        <f>IF(DAY(SepSun1)=1,IF(AND(YEAR(SepSun1+19)=CalendarYear,MONTH(SepSun1+19)=9),SepSun1+19,""),IF(AND(YEAR(SepSun1+26)=CalendarYear,MONTH(SepSun1+26)=9),SepSun1+26,""))</f>
        <v>43363</v>
      </c>
      <c r="H44" s="17">
        <f>IF(DAY(SepSun1)=1,IF(AND(YEAR(SepSun1+20)=CalendarYear,MONTH(SepSun1+20)=9),SepSun1+20,""),IF(AND(YEAR(SepSun1+27)=CalendarYear,MONTH(SepSun1+27)=9),SepSun1+27,""))</f>
        <v>43364</v>
      </c>
      <c r="I44" s="17">
        <f>IF(DAY(SepSun1)=1,IF(AND(YEAR(SepSun1+21)=CalendarYear,MONTH(SepSun1+21)=9),SepSun1+21,""),IF(AND(YEAR(SepSun1+28)=CalendarYear,MONTH(SepSun1+28)=9),SepSun1+28,""))</f>
        <v>43365</v>
      </c>
      <c r="J44" s="23"/>
      <c r="K44" s="17">
        <f>IF(DAY(OctSun1)=1,IF(AND(YEAR(OctSun1+15)=CalendarYear,MONTH(OctSun1+15)=10),OctSun1+15,""),IF(AND(YEAR(OctSun1+22)=CalendarYear,MONTH(OctSun1+22)=10),OctSun1+22,""))</f>
        <v>43394</v>
      </c>
      <c r="L44" s="17">
        <f>IF(DAY(OctSun1)=1,IF(AND(YEAR(OctSun1+16)=CalendarYear,MONTH(OctSun1+16)=10),OctSun1+16,""),IF(AND(YEAR(OctSun1+23)=CalendarYear,MONTH(OctSun1+23)=10),OctSun1+23,""))</f>
        <v>43395</v>
      </c>
      <c r="M44" s="17">
        <f>IF(DAY(OctSun1)=1,IF(AND(YEAR(OctSun1+17)=CalendarYear,MONTH(OctSun1+17)=10),OctSun1+17,""),IF(AND(YEAR(OctSun1+24)=CalendarYear,MONTH(OctSun1+24)=10),OctSun1+24,""))</f>
        <v>43396</v>
      </c>
      <c r="N44" s="17">
        <f>IF(DAY(OctSun1)=1,IF(AND(YEAR(OctSun1+18)=CalendarYear,MONTH(OctSun1+18)=10),OctSun1+18,""),IF(AND(YEAR(OctSun1+25)=CalendarYear,MONTH(OctSun1+25)=10),OctSun1+25,""))</f>
        <v>43397</v>
      </c>
      <c r="O44" s="17">
        <f>IF(DAY(OctSun1)=1,IF(AND(YEAR(OctSun1+19)=CalendarYear,MONTH(OctSun1+19)=10),OctSun1+19,""),IF(AND(YEAR(OctSun1+26)=CalendarYear,MONTH(OctSun1+26)=10),OctSun1+26,""))</f>
        <v>43398</v>
      </c>
      <c r="P44" s="17">
        <f>IF(DAY(OctSun1)=1,IF(AND(YEAR(OctSun1+20)=CalendarYear,MONTH(OctSun1+20)=10),OctSun1+20,""),IF(AND(YEAR(OctSun1+27)=CalendarYear,MONTH(OctSun1+27)=10),OctSun1+27,""))</f>
        <v>43399</v>
      </c>
      <c r="Q44" s="17">
        <f>IF(DAY(OctSun1)=1,IF(AND(YEAR(OctSun1+21)=CalendarYear,MONTH(OctSun1+21)=10),OctSun1+21,""),IF(AND(YEAR(OctSun1+28)=CalendarYear,MONTH(OctSun1+28)=10),OctSun1+28,""))</f>
        <v>43400</v>
      </c>
      <c r="S44" s="7"/>
      <c r="U44" s="12"/>
    </row>
    <row r="45" spans="3:21" ht="15" customHeight="1" x14ac:dyDescent="0.15">
      <c r="C45" s="17">
        <f>IF(DAY(SepSun1)=1,IF(AND(YEAR(SepSun1+22)=CalendarYear,MONTH(SepSun1+22)=9),SepSun1+22,""),IF(AND(YEAR(SepSun1+29)=CalendarYear,MONTH(SepSun1+29)=9),SepSun1+29,""))</f>
        <v>43366</v>
      </c>
      <c r="D45" s="17">
        <f>IF(DAY(SepSun1)=1,IF(AND(YEAR(SepSun1+23)=CalendarYear,MONTH(SepSun1+23)=9),SepSun1+23,""),IF(AND(YEAR(SepSun1+30)=CalendarYear,MONTH(SepSun1+30)=9),SepSun1+30,""))</f>
        <v>43367</v>
      </c>
      <c r="E45" s="17">
        <f>IF(DAY(SepSun1)=1,IF(AND(YEAR(SepSun1+24)=CalendarYear,MONTH(SepSun1+24)=9),SepSun1+24,""),IF(AND(YEAR(SepSun1+31)=CalendarYear,MONTH(SepSun1+31)=9),SepSun1+31,""))</f>
        <v>43368</v>
      </c>
      <c r="F45" s="17">
        <f>IF(DAY(SepSun1)=1,IF(AND(YEAR(SepSun1+25)=CalendarYear,MONTH(SepSun1+25)=9),SepSun1+25,""),IF(AND(YEAR(SepSun1+32)=CalendarYear,MONTH(SepSun1+32)=9),SepSun1+32,""))</f>
        <v>43369</v>
      </c>
      <c r="G45" s="17">
        <f>IF(DAY(SepSun1)=1,IF(AND(YEAR(SepSun1+26)=CalendarYear,MONTH(SepSun1+26)=9),SepSun1+26,""),IF(AND(YEAR(SepSun1+33)=CalendarYear,MONTH(SepSun1+33)=9),SepSun1+33,""))</f>
        <v>43370</v>
      </c>
      <c r="H45" s="17">
        <f>IF(DAY(SepSun1)=1,IF(AND(YEAR(SepSun1+27)=CalendarYear,MONTH(SepSun1+27)=9),SepSun1+27,""),IF(AND(YEAR(SepSun1+34)=CalendarYear,MONTH(SepSun1+34)=9),SepSun1+34,""))</f>
        <v>43371</v>
      </c>
      <c r="I45" s="17">
        <f>IF(DAY(SepSun1)=1,IF(AND(YEAR(SepSun1+28)=CalendarYear,MONTH(SepSun1+28)=9),SepSun1+28,""),IF(AND(YEAR(SepSun1+35)=CalendarYear,MONTH(SepSun1+35)=9),SepSun1+35,""))</f>
        <v>43372</v>
      </c>
      <c r="J45" s="23"/>
      <c r="K45" s="17">
        <f>IF(DAY(OctSun1)=1,IF(AND(YEAR(OctSun1+22)=CalendarYear,MONTH(OctSun1+22)=10),OctSun1+22,""),IF(AND(YEAR(OctSun1+29)=CalendarYear,MONTH(OctSun1+29)=10),OctSun1+29,""))</f>
        <v>43401</v>
      </c>
      <c r="L45" s="17">
        <f>IF(DAY(OctSun1)=1,IF(AND(YEAR(OctSun1+23)=CalendarYear,MONTH(OctSun1+23)=10),OctSun1+23,""),IF(AND(YEAR(OctSun1+30)=CalendarYear,MONTH(OctSun1+30)=10),OctSun1+30,""))</f>
        <v>43402</v>
      </c>
      <c r="M45" s="17">
        <f>IF(DAY(OctSun1)=1,IF(AND(YEAR(OctSun1+24)=CalendarYear,MONTH(OctSun1+24)=10),OctSun1+24,""),IF(AND(YEAR(OctSun1+31)=CalendarYear,MONTH(OctSun1+31)=10),OctSun1+31,""))</f>
        <v>43403</v>
      </c>
      <c r="N45" s="17">
        <f>IF(DAY(OctSun1)=1,IF(AND(YEAR(OctSun1+25)=CalendarYear,MONTH(OctSun1+25)=10),OctSun1+25,""),IF(AND(YEAR(OctSun1+32)=CalendarYear,MONTH(OctSun1+32)=10),OctSun1+32,""))</f>
        <v>43404</v>
      </c>
      <c r="O45" s="17" t="str">
        <f>IF(DAY(OctSun1)=1,IF(AND(YEAR(OctSun1+26)=CalendarYear,MONTH(OctSun1+26)=10),OctSun1+26,""),IF(AND(YEAR(OctSun1+33)=CalendarYear,MONTH(OctSun1+33)=10),OctSun1+33,""))</f>
        <v/>
      </c>
      <c r="P45" s="17" t="str">
        <f>IF(DAY(OctSun1)=1,IF(AND(YEAR(OctSun1+27)=CalendarYear,MONTH(OctSun1+27)=10),OctSun1+27,""),IF(AND(YEAR(OctSun1+34)=CalendarYear,MONTH(OctSun1+34)=10),OctSun1+34,""))</f>
        <v/>
      </c>
      <c r="Q45" s="17" t="str">
        <f>IF(DAY(OctSun1)=1,IF(AND(YEAR(OctSun1+28)=CalendarYear,MONTH(OctSun1+28)=10),OctSun1+28,""),IF(AND(YEAR(OctSun1+35)=CalendarYear,MONTH(OctSun1+35)=10),OctSun1+35,""))</f>
        <v/>
      </c>
      <c r="S45" s="7"/>
      <c r="U45" s="12"/>
    </row>
    <row r="46" spans="3:21" ht="15" customHeight="1" x14ac:dyDescent="0.15">
      <c r="C46" s="17">
        <f>IF(DAY(SepSun1)=1,IF(AND(YEAR(SepSun1+29)=CalendarYear,MONTH(SepSun1+29)=9),SepSun1+29,""),IF(AND(YEAR(SepSun1+36)=CalendarYear,MONTH(SepSun1+36)=9),SepSun1+36,""))</f>
        <v>43373</v>
      </c>
      <c r="D46" s="17" t="str">
        <f>IF(DAY(SepSun1)=1,IF(AND(YEAR(SepSun1+30)=CalendarYear,MONTH(SepSun1+30)=9),SepSun1+30,""),IF(AND(YEAR(SepSun1+37)=CalendarYear,MONTH(SepSun1+37)=9),SepSun1+37,""))</f>
        <v/>
      </c>
      <c r="E46" s="17" t="str">
        <f>IF(DAY(SepSun1)=1,IF(AND(YEAR(SepSun1+31)=CalendarYear,MONTH(SepSun1+31)=9),SepSun1+31,""),IF(AND(YEAR(SepSun1+38)=CalendarYear,MONTH(SepSun1+38)=9),SepSun1+38,""))</f>
        <v/>
      </c>
      <c r="F46" s="17" t="str">
        <f>IF(DAY(SepSun1)=1,IF(AND(YEAR(SepSun1+32)=CalendarYear,MONTH(SepSun1+32)=9),SepSun1+32,""),IF(AND(YEAR(SepSun1+39)=CalendarYear,MONTH(SepSun1+39)=9),SepSun1+39,""))</f>
        <v/>
      </c>
      <c r="G46" s="17" t="str">
        <f>IF(DAY(SepSun1)=1,IF(AND(YEAR(SepSun1+33)=CalendarYear,MONTH(SepSun1+33)=9),SepSun1+33,""),IF(AND(YEAR(SepSun1+40)=CalendarYear,MONTH(SepSun1+40)=9),SepSun1+40,""))</f>
        <v/>
      </c>
      <c r="H46" s="17" t="str">
        <f>IF(DAY(SepSun1)=1,IF(AND(YEAR(SepSun1+34)=CalendarYear,MONTH(SepSun1+34)=9),SepSun1+34,""),IF(AND(YEAR(SepSun1+41)=CalendarYear,MONTH(SepSun1+41)=9),SepSun1+41,""))</f>
        <v/>
      </c>
      <c r="I46" s="17" t="str">
        <f>IF(DAY(SepSun1)=1,IF(AND(YEAR(SepSun1+35)=CalendarYear,MONTH(SepSun1+35)=9),SepSun1+35,""),IF(AND(YEAR(SepSun1+42)=CalendarYear,MONTH(SepSun1+42)=9),SepSun1+42,""))</f>
        <v/>
      </c>
      <c r="J46" s="23"/>
      <c r="K46" s="17" t="str">
        <f>IF(DAY(OctSun1)=1,IF(AND(YEAR(OctSun1+29)=CalendarYear,MONTH(OctSun1+29)=10),OctSun1+29,""),IF(AND(YEAR(OctSun1+36)=CalendarYear,MONTH(OctSun1+36)=10),OctSun1+36,""))</f>
        <v/>
      </c>
      <c r="L46" s="17" t="str">
        <f>IF(DAY(OctSun1)=1,IF(AND(YEAR(OctSun1+30)=CalendarYear,MONTH(OctSun1+30)=10),OctSun1+30,""),IF(AND(YEAR(OctSun1+37)=CalendarYear,MONTH(OctSun1+37)=10),OctSun1+37,""))</f>
        <v/>
      </c>
      <c r="M46" s="17" t="str">
        <f>IF(DAY(OctSun1)=1,IF(AND(YEAR(OctSun1+31)=CalendarYear,MONTH(OctSun1+31)=10),OctSun1+31,""),IF(AND(YEAR(OctSun1+38)=CalendarYear,MONTH(OctSun1+38)=10),OctSun1+38,""))</f>
        <v/>
      </c>
      <c r="N46" s="17" t="str">
        <f>IF(DAY(OctSun1)=1,IF(AND(YEAR(OctSun1+32)=CalendarYear,MONTH(OctSun1+32)=10),OctSun1+32,""),IF(AND(YEAR(OctSun1+39)=CalendarYear,MONTH(OctSun1+39)=10),OctSun1+39,""))</f>
        <v/>
      </c>
      <c r="O46" s="17" t="str">
        <f>IF(DAY(OctSun1)=1,IF(AND(YEAR(OctSun1+33)=CalendarYear,MONTH(OctSun1+33)=10),OctSun1+33,""),IF(AND(YEAR(OctSun1+40)=CalendarYear,MONTH(OctSun1+40)=10),OctSun1+40,""))</f>
        <v/>
      </c>
      <c r="P46" s="17" t="str">
        <f>IF(DAY(OctSun1)=1,IF(AND(YEAR(OctSun1+34)=CalendarYear,MONTH(OctSun1+34)=10),OctSun1+34,""),IF(AND(YEAR(OctSun1+41)=CalendarYear,MONTH(OctSun1+41)=10),OctSun1+41,""))</f>
        <v/>
      </c>
      <c r="Q46" s="17" t="str">
        <f>IF(DAY(OctSun1)=1,IF(AND(YEAR(OctSun1+35)=CalendarYear,MONTH(OctSun1+35)=10),OctSun1+35,""),IF(AND(YEAR(OctSun1+42)=CalendarYear,MONTH(OctSun1+42)=10),OctSun1+42,""))</f>
        <v/>
      </c>
      <c r="S46" s="7"/>
      <c r="U46" s="12"/>
    </row>
    <row r="47" spans="3:21" ht="15" customHeight="1" x14ac:dyDescent="0.15">
      <c r="C47" s="24"/>
      <c r="D47" s="24"/>
      <c r="E47" s="24"/>
      <c r="F47" s="24"/>
      <c r="G47" s="24"/>
      <c r="H47" s="24"/>
      <c r="I47" s="24"/>
      <c r="J47" s="23"/>
      <c r="K47" s="23"/>
      <c r="L47" s="23"/>
      <c r="M47" s="23"/>
      <c r="N47" s="23"/>
      <c r="O47" s="23"/>
      <c r="P47" s="23"/>
      <c r="Q47" s="23"/>
      <c r="S47" s="7"/>
      <c r="U47" s="12"/>
    </row>
    <row r="48" spans="3:21" ht="15" customHeight="1" x14ac:dyDescent="0.2">
      <c r="C48" s="18" t="s">
        <v>15</v>
      </c>
      <c r="D48" s="19"/>
      <c r="E48" s="19"/>
      <c r="F48" s="19"/>
      <c r="G48" s="19"/>
      <c r="H48" s="19"/>
      <c r="I48" s="19"/>
      <c r="J48" s="23"/>
      <c r="K48" s="18" t="s">
        <v>16</v>
      </c>
      <c r="L48" s="19"/>
      <c r="M48" s="19"/>
      <c r="N48" s="19"/>
      <c r="O48" s="19"/>
      <c r="P48" s="19"/>
      <c r="Q48" s="19"/>
      <c r="S48" s="7"/>
      <c r="U48" s="12"/>
    </row>
    <row r="49" spans="3:21" ht="15" customHeight="1" x14ac:dyDescent="0.15">
      <c r="C49" s="21" t="s">
        <v>0</v>
      </c>
      <c r="D49" s="21" t="s">
        <v>1</v>
      </c>
      <c r="E49" s="21" t="s">
        <v>2</v>
      </c>
      <c r="F49" s="21" t="s">
        <v>3</v>
      </c>
      <c r="G49" s="21" t="s">
        <v>2</v>
      </c>
      <c r="H49" s="21" t="s">
        <v>4</v>
      </c>
      <c r="I49" s="21" t="s">
        <v>0</v>
      </c>
      <c r="J49" s="25"/>
      <c r="K49" s="21" t="s">
        <v>0</v>
      </c>
      <c r="L49" s="21" t="s">
        <v>1</v>
      </c>
      <c r="M49" s="21" t="s">
        <v>2</v>
      </c>
      <c r="N49" s="21" t="s">
        <v>3</v>
      </c>
      <c r="O49" s="21" t="s">
        <v>2</v>
      </c>
      <c r="P49" s="21" t="s">
        <v>4</v>
      </c>
      <c r="Q49" s="21" t="s">
        <v>0</v>
      </c>
      <c r="S49" s="7"/>
      <c r="U49" s="12"/>
    </row>
    <row r="50" spans="3:21" ht="15" customHeight="1" x14ac:dyDescent="0.15">
      <c r="C50" s="17" t="str">
        <f>IF(DAY(NovSun1)=1,"",IF(AND(YEAR(NovSun1+1)=CalendarYear,MONTH(NovSun1+1)=11),NovSun1+1,""))</f>
        <v/>
      </c>
      <c r="D50" s="17" t="str">
        <f>IF(DAY(NovSun1)=1,"",IF(AND(YEAR(NovSun1+2)=CalendarYear,MONTH(NovSun1+2)=11),NovSun1+2,""))</f>
        <v/>
      </c>
      <c r="E50" s="17" t="str">
        <f>IF(DAY(NovSun1)=1,"",IF(AND(YEAR(NovSun1+3)=CalendarYear,MONTH(NovSun1+3)=11),NovSun1+3,""))</f>
        <v/>
      </c>
      <c r="F50" s="17" t="str">
        <f>IF(DAY(NovSun1)=1,"",IF(AND(YEAR(NovSun1+4)=CalendarYear,MONTH(NovSun1+4)=11),NovSun1+4,""))</f>
        <v/>
      </c>
      <c r="G50" s="17">
        <f>IF(DAY(NovSun1)=1,"",IF(AND(YEAR(NovSun1+5)=CalendarYear,MONTH(NovSun1+5)=11),NovSun1+5,""))</f>
        <v>43405</v>
      </c>
      <c r="H50" s="17">
        <f>IF(DAY(NovSun1)=1,"",IF(AND(YEAR(NovSun1+6)=CalendarYear,MONTH(NovSun1+6)=11),NovSun1+6,""))</f>
        <v>43406</v>
      </c>
      <c r="I50" s="17">
        <f>IF(DAY(NovSun1)=1,IF(AND(YEAR(NovSun1)=CalendarYear,MONTH(NovSun1)=11),NovSun1,""),IF(AND(YEAR(NovSun1+7)=CalendarYear,MONTH(NovSun1+7)=11),NovSun1+7,""))</f>
        <v>43407</v>
      </c>
      <c r="J50" s="23"/>
      <c r="K50" s="17" t="str">
        <f>IF(DAY(DecSun1)=1,"",IF(AND(YEAR(DecSun1+1)=CalendarYear,MONTH(DecSun1+1)=12),DecSun1+1,""))</f>
        <v/>
      </c>
      <c r="L50" s="17" t="str">
        <f>IF(DAY(DecSun1)=1,"",IF(AND(YEAR(DecSun1+2)=CalendarYear,MONTH(DecSun1+2)=12),DecSun1+2,""))</f>
        <v/>
      </c>
      <c r="M50" s="17" t="str">
        <f>IF(DAY(DecSun1)=1,"",IF(AND(YEAR(DecSun1+3)=CalendarYear,MONTH(DecSun1+3)=12),DecSun1+3,""))</f>
        <v/>
      </c>
      <c r="N50" s="17" t="str">
        <f>IF(DAY(DecSun1)=1,"",IF(AND(YEAR(DecSun1+4)=CalendarYear,MONTH(DecSun1+4)=12),DecSun1+4,""))</f>
        <v/>
      </c>
      <c r="O50" s="17" t="str">
        <f>IF(DAY(DecSun1)=1,"",IF(AND(YEAR(DecSun1+5)=CalendarYear,MONTH(DecSun1+5)=12),DecSun1+5,""))</f>
        <v/>
      </c>
      <c r="P50" s="17" t="str">
        <f>IF(DAY(DecSun1)=1,"",IF(AND(YEAR(DecSun1+6)=CalendarYear,MONTH(DecSun1+6)=12),DecSun1+6,""))</f>
        <v/>
      </c>
      <c r="Q50" s="17">
        <f>IF(DAY(DecSun1)=1,IF(AND(YEAR(DecSun1)=CalendarYear,MONTH(DecSun1)=12),DecSun1,""),IF(AND(YEAR(DecSun1+7)=CalendarYear,MONTH(DecSun1+7)=12),DecSun1+7,""))</f>
        <v>43435</v>
      </c>
      <c r="S50" s="7"/>
      <c r="U50" s="12"/>
    </row>
    <row r="51" spans="3:21" ht="15" customHeight="1" x14ac:dyDescent="0.15">
      <c r="C51" s="17">
        <f>IF(DAY(NovSun1)=1,IF(AND(YEAR(NovSun1+1)=CalendarYear,MONTH(NovSun1+1)=11),NovSun1+1,""),IF(AND(YEAR(NovSun1+8)=CalendarYear,MONTH(NovSun1+8)=11),NovSun1+8,""))</f>
        <v>43408</v>
      </c>
      <c r="D51" s="17">
        <f>IF(DAY(NovSun1)=1,IF(AND(YEAR(NovSun1+2)=CalendarYear,MONTH(NovSun1+2)=11),NovSun1+2,""),IF(AND(YEAR(NovSun1+9)=CalendarYear,MONTH(NovSun1+9)=11),NovSun1+9,""))</f>
        <v>43409</v>
      </c>
      <c r="E51" s="17">
        <f>IF(DAY(NovSun1)=1,IF(AND(YEAR(NovSun1+3)=CalendarYear,MONTH(NovSun1+3)=11),NovSun1+3,""),IF(AND(YEAR(NovSun1+10)=CalendarYear,MONTH(NovSun1+10)=11),NovSun1+10,""))</f>
        <v>43410</v>
      </c>
      <c r="F51" s="17">
        <f>IF(DAY(NovSun1)=1,IF(AND(YEAR(NovSun1+4)=CalendarYear,MONTH(NovSun1+4)=11),NovSun1+4,""),IF(AND(YEAR(NovSun1+11)=CalendarYear,MONTH(NovSun1+11)=11),NovSun1+11,""))</f>
        <v>43411</v>
      </c>
      <c r="G51" s="17">
        <f>IF(DAY(NovSun1)=1,IF(AND(YEAR(NovSun1+5)=CalendarYear,MONTH(NovSun1+5)=11),NovSun1+5,""),IF(AND(YEAR(NovSun1+12)=CalendarYear,MONTH(NovSun1+12)=11),NovSun1+12,""))</f>
        <v>43412</v>
      </c>
      <c r="H51" s="17">
        <f>IF(DAY(NovSun1)=1,IF(AND(YEAR(NovSun1+6)=CalendarYear,MONTH(NovSun1+6)=11),NovSun1+6,""),IF(AND(YEAR(NovSun1+13)=CalendarYear,MONTH(NovSun1+13)=11),NovSun1+13,""))</f>
        <v>43413</v>
      </c>
      <c r="I51" s="17">
        <f>IF(DAY(NovSun1)=1,IF(AND(YEAR(NovSun1+7)=CalendarYear,MONTH(NovSun1+7)=11),NovSun1+7,""),IF(AND(YEAR(NovSun1+14)=CalendarYear,MONTH(NovSun1+14)=11),NovSun1+14,""))</f>
        <v>43414</v>
      </c>
      <c r="J51" s="23"/>
      <c r="K51" s="17">
        <f>IF(DAY(DecSun1)=1,IF(AND(YEAR(DecSun1+1)=CalendarYear,MONTH(DecSun1+1)=12),DecSun1+1,""),IF(AND(YEAR(DecSun1+8)=CalendarYear,MONTH(DecSun1+8)=12),DecSun1+8,""))</f>
        <v>43436</v>
      </c>
      <c r="L51" s="17">
        <f>IF(DAY(DecSun1)=1,IF(AND(YEAR(DecSun1+2)=CalendarYear,MONTH(DecSun1+2)=12),DecSun1+2,""),IF(AND(YEAR(DecSun1+9)=CalendarYear,MONTH(DecSun1+9)=12),DecSun1+9,""))</f>
        <v>43437</v>
      </c>
      <c r="M51" s="17">
        <f>IF(DAY(DecSun1)=1,IF(AND(YEAR(DecSun1+3)=CalendarYear,MONTH(DecSun1+3)=12),DecSun1+3,""),IF(AND(YEAR(DecSun1+10)=CalendarYear,MONTH(DecSun1+10)=12),DecSun1+10,""))</f>
        <v>43438</v>
      </c>
      <c r="N51" s="17">
        <f>IF(DAY(DecSun1)=1,IF(AND(YEAR(DecSun1+4)=CalendarYear,MONTH(DecSun1+4)=12),DecSun1+4,""),IF(AND(YEAR(DecSun1+11)=CalendarYear,MONTH(DecSun1+11)=12),DecSun1+11,""))</f>
        <v>43439</v>
      </c>
      <c r="O51" s="17">
        <f>IF(DAY(DecSun1)=1,IF(AND(YEAR(DecSun1+5)=CalendarYear,MONTH(DecSun1+5)=12),DecSun1+5,""),IF(AND(YEAR(DecSun1+12)=CalendarYear,MONTH(DecSun1+12)=12),DecSun1+12,""))</f>
        <v>43440</v>
      </c>
      <c r="P51" s="17">
        <f>IF(DAY(DecSun1)=1,IF(AND(YEAR(DecSun1+6)=CalendarYear,MONTH(DecSun1+6)=12),DecSun1+6,""),IF(AND(YEAR(DecSun1+13)=CalendarYear,MONTH(DecSun1+13)=12),DecSun1+13,""))</f>
        <v>43441</v>
      </c>
      <c r="Q51" s="17">
        <f>IF(DAY(DecSun1)=1,IF(AND(YEAR(DecSun1+7)=CalendarYear,MONTH(DecSun1+7)=12),DecSun1+7,""),IF(AND(YEAR(DecSun1+14)=CalendarYear,MONTH(DecSun1+14)=12),DecSun1+14,""))</f>
        <v>43442</v>
      </c>
      <c r="S51" s="7"/>
      <c r="U51" s="12"/>
    </row>
    <row r="52" spans="3:21" ht="15" customHeight="1" x14ac:dyDescent="0.15">
      <c r="C52" s="17">
        <f>IF(DAY(NovSun1)=1,IF(AND(YEAR(NovSun1+8)=CalendarYear,MONTH(NovSun1+8)=11),NovSun1+8,""),IF(AND(YEAR(NovSun1+15)=CalendarYear,MONTH(NovSun1+15)=11),NovSun1+15,""))</f>
        <v>43415</v>
      </c>
      <c r="D52" s="17">
        <f>IF(DAY(NovSun1)=1,IF(AND(YEAR(NovSun1+9)=CalendarYear,MONTH(NovSun1+9)=11),NovSun1+9,""),IF(AND(YEAR(NovSun1+16)=CalendarYear,MONTH(NovSun1+16)=11),NovSun1+16,""))</f>
        <v>43416</v>
      </c>
      <c r="E52" s="17">
        <f>IF(DAY(NovSun1)=1,IF(AND(YEAR(NovSun1+10)=CalendarYear,MONTH(NovSun1+10)=11),NovSun1+10,""),IF(AND(YEAR(NovSun1+17)=CalendarYear,MONTH(NovSun1+17)=11),NovSun1+17,""))</f>
        <v>43417</v>
      </c>
      <c r="F52" s="17">
        <f>IF(DAY(NovSun1)=1,IF(AND(YEAR(NovSun1+11)=CalendarYear,MONTH(NovSun1+11)=11),NovSun1+11,""),IF(AND(YEAR(NovSun1+18)=CalendarYear,MONTH(NovSun1+18)=11),NovSun1+18,""))</f>
        <v>43418</v>
      </c>
      <c r="G52" s="17">
        <f>IF(DAY(NovSun1)=1,IF(AND(YEAR(NovSun1+12)=CalendarYear,MONTH(NovSun1+12)=11),NovSun1+12,""),IF(AND(YEAR(NovSun1+19)=CalendarYear,MONTH(NovSun1+19)=11),NovSun1+19,""))</f>
        <v>43419</v>
      </c>
      <c r="H52" s="17">
        <f>IF(DAY(NovSun1)=1,IF(AND(YEAR(NovSun1+13)=CalendarYear,MONTH(NovSun1+13)=11),NovSun1+13,""),IF(AND(YEAR(NovSun1+20)=CalendarYear,MONTH(NovSun1+20)=11),NovSun1+20,""))</f>
        <v>43420</v>
      </c>
      <c r="I52" s="17">
        <f>IF(DAY(NovSun1)=1,IF(AND(YEAR(NovSun1+14)=CalendarYear,MONTH(NovSun1+14)=11),NovSun1+14,""),IF(AND(YEAR(NovSun1+21)=CalendarYear,MONTH(NovSun1+21)=11),NovSun1+21,""))</f>
        <v>43421</v>
      </c>
      <c r="J52" s="23"/>
      <c r="K52" s="17">
        <f>IF(DAY(DecSun1)=1,IF(AND(YEAR(DecSun1+8)=CalendarYear,MONTH(DecSun1+8)=12),DecSun1+8,""),IF(AND(YEAR(DecSun1+15)=CalendarYear,MONTH(DecSun1+15)=12),DecSun1+15,""))</f>
        <v>43443</v>
      </c>
      <c r="L52" s="17">
        <f>IF(DAY(DecSun1)=1,IF(AND(YEAR(DecSun1+9)=CalendarYear,MONTH(DecSun1+9)=12),DecSun1+9,""),IF(AND(YEAR(DecSun1+16)=CalendarYear,MONTH(DecSun1+16)=12),DecSun1+16,""))</f>
        <v>43444</v>
      </c>
      <c r="M52" s="17">
        <f>IF(DAY(DecSun1)=1,IF(AND(YEAR(DecSun1+10)=CalendarYear,MONTH(DecSun1+10)=12),DecSun1+10,""),IF(AND(YEAR(DecSun1+17)=CalendarYear,MONTH(DecSun1+17)=12),DecSun1+17,""))</f>
        <v>43445</v>
      </c>
      <c r="N52" s="17">
        <f>IF(DAY(DecSun1)=1,IF(AND(YEAR(DecSun1+11)=CalendarYear,MONTH(DecSun1+11)=12),DecSun1+11,""),IF(AND(YEAR(DecSun1+18)=CalendarYear,MONTH(DecSun1+18)=12),DecSun1+18,""))</f>
        <v>43446</v>
      </c>
      <c r="O52" s="17">
        <f>IF(DAY(DecSun1)=1,IF(AND(YEAR(DecSun1+12)=CalendarYear,MONTH(DecSun1+12)=12),DecSun1+12,""),IF(AND(YEAR(DecSun1+19)=CalendarYear,MONTH(DecSun1+19)=12),DecSun1+19,""))</f>
        <v>43447</v>
      </c>
      <c r="P52" s="17">
        <f>IF(DAY(DecSun1)=1,IF(AND(YEAR(DecSun1+13)=CalendarYear,MONTH(DecSun1+13)=12),DecSun1+13,""),IF(AND(YEAR(DecSun1+20)=CalendarYear,MONTH(DecSun1+20)=12),DecSun1+20,""))</f>
        <v>43448</v>
      </c>
      <c r="Q52" s="17">
        <f>IF(DAY(DecSun1)=1,IF(AND(YEAR(DecSun1+14)=CalendarYear,MONTH(DecSun1+14)=12),DecSun1+14,""),IF(AND(YEAR(DecSun1+21)=CalendarYear,MONTH(DecSun1+21)=12),DecSun1+21,""))</f>
        <v>43449</v>
      </c>
      <c r="S52" s="7"/>
      <c r="U52" s="12"/>
    </row>
    <row r="53" spans="3:21" ht="15" customHeight="1" x14ac:dyDescent="0.15">
      <c r="C53" s="17">
        <f>IF(DAY(NovSun1)=1,IF(AND(YEAR(NovSun1+15)=CalendarYear,MONTH(NovSun1+15)=11),NovSun1+15,""),IF(AND(YEAR(NovSun1+22)=CalendarYear,MONTH(NovSun1+22)=11),NovSun1+22,""))</f>
        <v>43422</v>
      </c>
      <c r="D53" s="17">
        <f>IF(DAY(NovSun1)=1,IF(AND(YEAR(NovSun1+16)=CalendarYear,MONTH(NovSun1+16)=11),NovSun1+16,""),IF(AND(YEAR(NovSun1+23)=CalendarYear,MONTH(NovSun1+23)=11),NovSun1+23,""))</f>
        <v>43423</v>
      </c>
      <c r="E53" s="17">
        <f>IF(DAY(NovSun1)=1,IF(AND(YEAR(NovSun1+17)=CalendarYear,MONTH(NovSun1+17)=11),NovSun1+17,""),IF(AND(YEAR(NovSun1+24)=CalendarYear,MONTH(NovSun1+24)=11),NovSun1+24,""))</f>
        <v>43424</v>
      </c>
      <c r="F53" s="17">
        <f>IF(DAY(NovSun1)=1,IF(AND(YEAR(NovSun1+18)=CalendarYear,MONTH(NovSun1+18)=11),NovSun1+18,""),IF(AND(YEAR(NovSun1+25)=CalendarYear,MONTH(NovSun1+25)=11),NovSun1+25,""))</f>
        <v>43425</v>
      </c>
      <c r="G53" s="17">
        <f>IF(DAY(NovSun1)=1,IF(AND(YEAR(NovSun1+19)=CalendarYear,MONTH(NovSun1+19)=11),NovSun1+19,""),IF(AND(YEAR(NovSun1+26)=CalendarYear,MONTH(NovSun1+26)=11),NovSun1+26,""))</f>
        <v>43426</v>
      </c>
      <c r="H53" s="17">
        <f>IF(DAY(NovSun1)=1,IF(AND(YEAR(NovSun1+20)=CalendarYear,MONTH(NovSun1+20)=11),NovSun1+20,""),IF(AND(YEAR(NovSun1+27)=CalendarYear,MONTH(NovSun1+27)=11),NovSun1+27,""))</f>
        <v>43427</v>
      </c>
      <c r="I53" s="17">
        <f>IF(DAY(NovSun1)=1,IF(AND(YEAR(NovSun1+21)=CalendarYear,MONTH(NovSun1+21)=11),NovSun1+21,""),IF(AND(YEAR(NovSun1+28)=CalendarYear,MONTH(NovSun1+28)=11),NovSun1+28,""))</f>
        <v>43428</v>
      </c>
      <c r="J53" s="23"/>
      <c r="K53" s="17">
        <f>IF(DAY(DecSun1)=1,IF(AND(YEAR(DecSun1+15)=CalendarYear,MONTH(DecSun1+15)=12),DecSun1+15,""),IF(AND(YEAR(DecSun1+22)=CalendarYear,MONTH(DecSun1+22)=12),DecSun1+22,""))</f>
        <v>43450</v>
      </c>
      <c r="L53" s="17">
        <f>IF(DAY(DecSun1)=1,IF(AND(YEAR(DecSun1+16)=CalendarYear,MONTH(DecSun1+16)=12),DecSun1+16,""),IF(AND(YEAR(DecSun1+23)=CalendarYear,MONTH(DecSun1+23)=12),DecSun1+23,""))</f>
        <v>43451</v>
      </c>
      <c r="M53" s="17">
        <f>IF(DAY(DecSun1)=1,IF(AND(YEAR(DecSun1+17)=CalendarYear,MONTH(DecSun1+17)=12),DecSun1+17,""),IF(AND(YEAR(DecSun1+24)=CalendarYear,MONTH(DecSun1+24)=12),DecSun1+24,""))</f>
        <v>43452</v>
      </c>
      <c r="N53" s="17">
        <f>IF(DAY(DecSun1)=1,IF(AND(YEAR(DecSun1+18)=CalendarYear,MONTH(DecSun1+18)=12),DecSun1+18,""),IF(AND(YEAR(DecSun1+25)=CalendarYear,MONTH(DecSun1+25)=12),DecSun1+25,""))</f>
        <v>43453</v>
      </c>
      <c r="O53" s="17">
        <f>IF(DAY(DecSun1)=1,IF(AND(YEAR(DecSun1+19)=CalendarYear,MONTH(DecSun1+19)=12),DecSun1+19,""),IF(AND(YEAR(DecSun1+26)=CalendarYear,MONTH(DecSun1+26)=12),DecSun1+26,""))</f>
        <v>43454</v>
      </c>
      <c r="P53" s="17">
        <f>IF(DAY(DecSun1)=1,IF(AND(YEAR(DecSun1+20)=CalendarYear,MONTH(DecSun1+20)=12),DecSun1+20,""),IF(AND(YEAR(DecSun1+27)=CalendarYear,MONTH(DecSun1+27)=12),DecSun1+27,""))</f>
        <v>43455</v>
      </c>
      <c r="Q53" s="17">
        <f>IF(DAY(DecSun1)=1,IF(AND(YEAR(DecSun1+21)=CalendarYear,MONTH(DecSun1+21)=12),DecSun1+21,""),IF(AND(YEAR(DecSun1+28)=CalendarYear,MONTH(DecSun1+28)=12),DecSun1+28,""))</f>
        <v>43456</v>
      </c>
      <c r="S53" s="7"/>
      <c r="U53" s="12"/>
    </row>
    <row r="54" spans="3:21" ht="15" customHeight="1" x14ac:dyDescent="0.15">
      <c r="C54" s="17">
        <f>IF(DAY(NovSun1)=1,IF(AND(YEAR(NovSun1+22)=CalendarYear,MONTH(NovSun1+22)=11),NovSun1+22,""),IF(AND(YEAR(NovSun1+29)=CalendarYear,MONTH(NovSun1+29)=11),NovSun1+29,""))</f>
        <v>43429</v>
      </c>
      <c r="D54" s="17">
        <f>IF(DAY(NovSun1)=1,IF(AND(YEAR(NovSun1+23)=CalendarYear,MONTH(NovSun1+23)=11),NovSun1+23,""),IF(AND(YEAR(NovSun1+30)=CalendarYear,MONTH(NovSun1+30)=11),NovSun1+30,""))</f>
        <v>43430</v>
      </c>
      <c r="E54" s="17">
        <f>IF(DAY(NovSun1)=1,IF(AND(YEAR(NovSun1+24)=CalendarYear,MONTH(NovSun1+24)=11),NovSun1+24,""),IF(AND(YEAR(NovSun1+31)=CalendarYear,MONTH(NovSun1+31)=11),NovSun1+31,""))</f>
        <v>43431</v>
      </c>
      <c r="F54" s="17">
        <f>IF(DAY(NovSun1)=1,IF(AND(YEAR(NovSun1+25)=CalendarYear,MONTH(NovSun1+25)=11),NovSun1+25,""),IF(AND(YEAR(NovSun1+32)=CalendarYear,MONTH(NovSun1+32)=11),NovSun1+32,""))</f>
        <v>43432</v>
      </c>
      <c r="G54" s="17">
        <f>IF(DAY(NovSun1)=1,IF(AND(YEAR(NovSun1+26)=CalendarYear,MONTH(NovSun1+26)=11),NovSun1+26,""),IF(AND(YEAR(NovSun1+33)=CalendarYear,MONTH(NovSun1+33)=11),NovSun1+33,""))</f>
        <v>43433</v>
      </c>
      <c r="H54" s="17">
        <f>IF(DAY(NovSun1)=1,IF(AND(YEAR(NovSun1+27)=CalendarYear,MONTH(NovSun1+27)=11),NovSun1+27,""),IF(AND(YEAR(NovSun1+34)=CalendarYear,MONTH(NovSun1+34)=11),NovSun1+34,""))</f>
        <v>43434</v>
      </c>
      <c r="I54" s="17" t="str">
        <f>IF(DAY(NovSun1)=1,IF(AND(YEAR(NovSun1+28)=CalendarYear,MONTH(NovSun1+28)=11),NovSun1+28,""),IF(AND(YEAR(NovSun1+35)=CalendarYear,MONTH(NovSun1+35)=11),NovSun1+35,""))</f>
        <v/>
      </c>
      <c r="J54" s="23"/>
      <c r="K54" s="17">
        <f>IF(DAY(DecSun1)=1,IF(AND(YEAR(DecSun1+22)=CalendarYear,MONTH(DecSun1+22)=12),DecSun1+22,""),IF(AND(YEAR(DecSun1+29)=CalendarYear,MONTH(DecSun1+29)=12),DecSun1+29,""))</f>
        <v>43457</v>
      </c>
      <c r="L54" s="17">
        <f>IF(DAY(DecSun1)=1,IF(AND(YEAR(DecSun1+23)=CalendarYear,MONTH(DecSun1+23)=12),DecSun1+23,""),IF(AND(YEAR(DecSun1+30)=CalendarYear,MONTH(DecSun1+30)=12),DecSun1+30,""))</f>
        <v>43458</v>
      </c>
      <c r="M54" s="17">
        <f>IF(DAY(DecSun1)=1,IF(AND(YEAR(DecSun1+24)=CalendarYear,MONTH(DecSun1+24)=12),DecSun1+24,""),IF(AND(YEAR(DecSun1+31)=CalendarYear,MONTH(DecSun1+31)=12),DecSun1+31,""))</f>
        <v>43459</v>
      </c>
      <c r="N54" s="17">
        <f>IF(DAY(DecSun1)=1,IF(AND(YEAR(DecSun1+25)=CalendarYear,MONTH(DecSun1+25)=12),DecSun1+25,""),IF(AND(YEAR(DecSun1+32)=CalendarYear,MONTH(DecSun1+32)=12),DecSun1+32,""))</f>
        <v>43460</v>
      </c>
      <c r="O54" s="17">
        <f>IF(DAY(DecSun1)=1,IF(AND(YEAR(DecSun1+26)=CalendarYear,MONTH(DecSun1+26)=12),DecSun1+26,""),IF(AND(YEAR(DecSun1+33)=CalendarYear,MONTH(DecSun1+33)=12),DecSun1+33,""))</f>
        <v>43461</v>
      </c>
      <c r="P54" s="17">
        <f>IF(DAY(DecSun1)=1,IF(AND(YEAR(DecSun1+27)=CalendarYear,MONTH(DecSun1+27)=12),DecSun1+27,""),IF(AND(YEAR(DecSun1+34)=CalendarYear,MONTH(DecSun1+34)=12),DecSun1+34,""))</f>
        <v>43462</v>
      </c>
      <c r="Q54" s="17">
        <f>IF(DAY(DecSun1)=1,IF(AND(YEAR(DecSun1+28)=CalendarYear,MONTH(DecSun1+28)=12),DecSun1+28,""),IF(AND(YEAR(DecSun1+35)=CalendarYear,MONTH(DecSun1+35)=12),DecSun1+35,""))</f>
        <v>43463</v>
      </c>
      <c r="S54" s="7"/>
      <c r="U54" s="12"/>
    </row>
    <row r="55" spans="3:21" ht="15" customHeight="1" x14ac:dyDescent="0.15">
      <c r="C55" s="17" t="str">
        <f>IF(DAY(NovSun1)=1,IF(AND(YEAR(NovSun1+29)=CalendarYear,MONTH(NovSun1+29)=11),NovSun1+29,""),IF(AND(YEAR(NovSun1+36)=CalendarYear,MONTH(NovSun1+36)=11),NovSun1+36,""))</f>
        <v/>
      </c>
      <c r="D55" s="17" t="str">
        <f>IF(DAY(NovSun1)=1,IF(AND(YEAR(NovSun1+30)=CalendarYear,MONTH(NovSun1+30)=11),NovSun1+30,""),IF(AND(YEAR(NovSun1+37)=CalendarYear,MONTH(NovSun1+37)=11),NovSun1+37,""))</f>
        <v/>
      </c>
      <c r="E55" s="17" t="str">
        <f>IF(DAY(NovSun1)=1,IF(AND(YEAR(NovSun1+31)=CalendarYear,MONTH(NovSun1+31)=11),NovSun1+31,""),IF(AND(YEAR(NovSun1+38)=CalendarYear,MONTH(NovSun1+38)=11),NovSun1+38,""))</f>
        <v/>
      </c>
      <c r="F55" s="17" t="str">
        <f>IF(DAY(NovSun1)=1,IF(AND(YEAR(NovSun1+32)=CalendarYear,MONTH(NovSun1+32)=11),NovSun1+32,""),IF(AND(YEAR(NovSun1+39)=CalendarYear,MONTH(NovSun1+39)=11),NovSun1+39,""))</f>
        <v/>
      </c>
      <c r="G55" s="17" t="str">
        <f>IF(DAY(NovSun1)=1,IF(AND(YEAR(NovSun1+33)=CalendarYear,MONTH(NovSun1+33)=11),NovSun1+33,""),IF(AND(YEAR(NovSun1+40)=CalendarYear,MONTH(NovSun1+40)=11),NovSun1+40,""))</f>
        <v/>
      </c>
      <c r="H55" s="17" t="str">
        <f>IF(DAY(NovSun1)=1,IF(AND(YEAR(NovSun1+34)=CalendarYear,MONTH(NovSun1+34)=11),NovSun1+34,""),IF(AND(YEAR(NovSun1+41)=CalendarYear,MONTH(NovSun1+41)=11),NovSun1+41,""))</f>
        <v/>
      </c>
      <c r="I55" s="17" t="str">
        <f>IF(DAY(NovSun1)=1,IF(AND(YEAR(NovSun1+35)=CalendarYear,MONTH(NovSun1+35)=11),NovSun1+35,""),IF(AND(YEAR(NovSun1+42)=CalendarYear,MONTH(NovSun1+42)=11),NovSun1+42,""))</f>
        <v/>
      </c>
      <c r="J55" s="23"/>
      <c r="K55" s="17">
        <f>IF(DAY(DecSun1)=1,IF(AND(YEAR(DecSun1+29)=CalendarYear,MONTH(DecSun1+29)=12),DecSun1+29,""),IF(AND(YEAR(DecSun1+36)=CalendarYear,MONTH(DecSun1+36)=12),DecSun1+36,""))</f>
        <v>43464</v>
      </c>
      <c r="L55" s="17">
        <f>IF(DAY(DecSun1)=1,IF(AND(YEAR(DecSun1+30)=CalendarYear,MONTH(DecSun1+30)=12),DecSun1+30,""),IF(AND(YEAR(DecSun1+37)=CalendarYear,MONTH(DecSun1+37)=12),DecSun1+37,""))</f>
        <v>43465</v>
      </c>
      <c r="M55" s="17" t="str">
        <f>IF(DAY(DecSun1)=1,IF(AND(YEAR(DecSun1+31)=CalendarYear,MONTH(DecSun1+31)=12),DecSun1+31,""),IF(AND(YEAR(DecSun1+38)=CalendarYear,MONTH(DecSun1+38)=12),DecSun1+38,""))</f>
        <v/>
      </c>
      <c r="N55" s="17" t="str">
        <f>IF(DAY(DecSun1)=1,IF(AND(YEAR(DecSun1+32)=CalendarYear,MONTH(DecSun1+32)=12),DecSun1+32,""),IF(AND(YEAR(DecSun1+39)=CalendarYear,MONTH(DecSun1+39)=12),DecSun1+39,""))</f>
        <v/>
      </c>
      <c r="O55" s="17" t="str">
        <f>IF(DAY(DecSun1)=1,IF(AND(YEAR(DecSun1+33)=CalendarYear,MONTH(DecSun1+33)=12),DecSun1+33,""),IF(AND(YEAR(DecSun1+40)=CalendarYear,MONTH(DecSun1+40)=12),DecSun1+40,""))</f>
        <v/>
      </c>
      <c r="P55" s="17" t="str">
        <f>IF(DAY(DecSun1)=1,IF(AND(YEAR(DecSun1+34)=CalendarYear,MONTH(DecSun1+34)=12),DecSun1+34,""),IF(AND(YEAR(DecSun1+41)=CalendarYear,MONTH(DecSun1+41)=12),DecSun1+41,""))</f>
        <v/>
      </c>
      <c r="Q55" s="17" t="str">
        <f>IF(DAY(DecSun1)=1,IF(AND(YEAR(DecSun1+35)=CalendarYear,MONTH(DecSun1+35)=12),DecSun1+35,""),IF(AND(YEAR(DecSun1+42)=CalendarYear,MONTH(DecSun1+42)=12),DecSun1+42,""))</f>
        <v/>
      </c>
      <c r="S55" s="7"/>
      <c r="U55" s="12"/>
    </row>
    <row r="56" spans="3:21" ht="15" customHeight="1" x14ac:dyDescent="0.15">
      <c r="K56" s="2"/>
      <c r="L56" s="2"/>
      <c r="M56" s="2"/>
      <c r="N56" s="2"/>
      <c r="O56" s="2"/>
      <c r="P56" s="2"/>
      <c r="Q56" s="2"/>
      <c r="U56" s="12"/>
    </row>
    <row r="57" spans="3:21" ht="15" customHeight="1" x14ac:dyDescent="0.15">
      <c r="U57" s="12"/>
    </row>
    <row r="58" spans="3:21" ht="15" customHeight="1" x14ac:dyDescent="0.15">
      <c r="U58" s="12"/>
    </row>
    <row r="59" spans="3:21" ht="15" customHeight="1" x14ac:dyDescent="0.15">
      <c r="U59" s="12"/>
    </row>
    <row r="60" spans="3:21" ht="15" customHeight="1" x14ac:dyDescent="0.15">
      <c r="U60" s="12"/>
    </row>
    <row r="61" spans="3:21" ht="15" customHeight="1" x14ac:dyDescent="0.15">
      <c r="U61" s="12"/>
    </row>
    <row r="62" spans="3:21" ht="15" customHeight="1" x14ac:dyDescent="0.15"/>
    <row r="63" spans="3:21" ht="15" customHeight="1" x14ac:dyDescent="0.15"/>
    <row r="64" spans="3:21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</sheetData>
  <mergeCells count="1">
    <mergeCell ref="C1:F1"/>
  </mergeCells>
  <phoneticPr fontId="1" type="noConversion"/>
  <dataValidations count="1">
    <dataValidation allowBlank="1" showInputMessage="1" showErrorMessage="1" errorTitle="Invalid Year" error="Enter a year from 1900 to 9999, or use the scroll bar to find a year." sqref="C1"/>
  </dataValidations>
  <printOptions horizontalCentered="1" verticalCentered="1"/>
  <pageMargins left="0.5" right="0.5" top="0.5" bottom="0.5" header="0.3" footer="0.3"/>
  <pageSetup scale="69" orientation="portrait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3" name="Spinner">
              <controlPr defaultSize="0" print="0" autoPict="0" altText="Use the spinner button to change calendar year or enter year in cell B1.">
                <anchor moveWithCells="1">
                  <from>
                    <xdr:col>1</xdr:col>
                    <xdr:colOff>114300</xdr:colOff>
                    <xdr:row>0</xdr:row>
                    <xdr:rowOff>38100</xdr:rowOff>
                  </from>
                  <to>
                    <xdr:col>1</xdr:col>
                    <xdr:colOff>266700</xdr:colOff>
                    <xdr:row>0</xdr:row>
                    <xdr:rowOff>342900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8BFFD9F-6A0C-42EC-9832-59014C8F6D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© Neha Kay www.nehakay.com</dc:subject>
  <dc:creator/>
  <cp:keywords>© Neha Kay www.nehakay.com</cp:keywords>
  <dc:description>© Neha Kay www.nehakay.com</dc:description>
  <cp:lastModifiedBy/>
  <cp:lastPrinted>2013-12-16T02:29:45Z</cp:lastPrinted>
  <dcterms:created xsi:type="dcterms:W3CDTF">2018-02-16T20:14:33Z</dcterms:created>
  <dcterms:modified xsi:type="dcterms:W3CDTF">2018-02-16T20:16:07Z</dcterms:modified>
  <cp:category>© Neha Kay www.nehakay.com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TC025512569991</vt:lpwstr>
  </property>
</Properties>
</file>