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<sst xmlns="http://schemas.openxmlformats.org/spreadsheetml/2006/main" uniqueCount="73">
  <si>
    <t>Field</t>
  </si>
  <si>
    <t>Sand</t>
  </si>
  <si>
    <t>MMP(kg/cm2) (exp) (FCM/MCM)</t>
  </si>
  <si>
    <t>MMP (theoretical)</t>
  </si>
  <si>
    <t>Reservoir Temperature C</t>
  </si>
  <si>
    <t>Depth (m)</t>
  </si>
  <si>
    <t>Initial Reservoir Pressure (Kg/cm2)</t>
  </si>
  <si>
    <t>Current Reservoir Pressure (Kg/cm2)</t>
  </si>
  <si>
    <t>Samplig Pressure(Kg/cm2)</t>
  </si>
  <si>
    <t xml:space="preserve">Sampling type </t>
  </si>
  <si>
    <t>API</t>
  </si>
  <si>
    <t>Injectant Gas composition CO2(%)</t>
  </si>
  <si>
    <t>Viscosity (CP)</t>
  </si>
  <si>
    <t>%mole of CO2</t>
  </si>
  <si>
    <t>mol wt contribution of CO2</t>
  </si>
  <si>
    <t>%mole of N2+C1</t>
  </si>
  <si>
    <t>mol wt contribution of N2+C1</t>
  </si>
  <si>
    <t>%mole of C2-C4</t>
  </si>
  <si>
    <t>mol wt contribution of C2-C4</t>
  </si>
  <si>
    <t>%mole of C5-C10</t>
  </si>
  <si>
    <t>mol wt contribution of C5-C10</t>
  </si>
  <si>
    <t>% mole of C11+</t>
  </si>
  <si>
    <t>mol wt contribution of C11+</t>
  </si>
  <si>
    <t>total mole%</t>
  </si>
  <si>
    <t>total molecular wt</t>
  </si>
  <si>
    <t>GOR</t>
  </si>
  <si>
    <t>Density of well stream at 0 psig and 60 degree F</t>
  </si>
  <si>
    <t>A</t>
  </si>
  <si>
    <t>X1</t>
  </si>
  <si>
    <t>1930-1945</t>
  </si>
  <si>
    <t>1580 psi</t>
  </si>
  <si>
    <t>Bottom hole sample</t>
  </si>
  <si>
    <t>0.378 @ 90 kg/cm2 and 0.370 @bubble point of 80.05 kg/cm2</t>
  </si>
  <si>
    <t>B</t>
  </si>
  <si>
    <t>X2</t>
  </si>
  <si>
    <t>3922.6 &amp; 3922.8 respectively</t>
  </si>
  <si>
    <t>280.1 and 276.6 respectively</t>
  </si>
  <si>
    <t>MDT sample</t>
  </si>
  <si>
    <t>C</t>
  </si>
  <si>
    <t>X3</t>
  </si>
  <si>
    <t>1450m (Perforation)</t>
  </si>
  <si>
    <t>1.4 cP @bubble point &amp; 0.56 cP @200 atm</t>
  </si>
  <si>
    <t>D</t>
  </si>
  <si>
    <t>X4</t>
  </si>
  <si>
    <t>Surface sample from ANK#237, GGS-11</t>
  </si>
  <si>
    <t>E</t>
  </si>
  <si>
    <t>X5</t>
  </si>
  <si>
    <t>surface sample @ G#517 well GGS-8</t>
  </si>
  <si>
    <t>F</t>
  </si>
  <si>
    <t>X6</t>
  </si>
  <si>
    <t>2700-3500</t>
  </si>
  <si>
    <t>Surface sample (G#608)</t>
  </si>
  <si>
    <t>G</t>
  </si>
  <si>
    <t>X7</t>
  </si>
  <si>
    <t>160.75 @3200 m</t>
  </si>
  <si>
    <t xml:space="preserve">Bottom hole sample G#454 </t>
  </si>
  <si>
    <t>H</t>
  </si>
  <si>
    <t>X8</t>
  </si>
  <si>
    <t>Surface Sampling (Laiplingon field LBS-6 &amp; dead oil sample)</t>
  </si>
  <si>
    <t>I</t>
  </si>
  <si>
    <t>X9</t>
  </si>
  <si>
    <t>J</t>
  </si>
  <si>
    <t>X10</t>
  </si>
  <si>
    <t>K</t>
  </si>
  <si>
    <t>X11</t>
  </si>
  <si>
    <t>L</t>
  </si>
  <si>
    <t>X12</t>
  </si>
  <si>
    <t>M</t>
  </si>
  <si>
    <t>X13</t>
  </si>
  <si>
    <t>N</t>
  </si>
  <si>
    <t>X14</t>
  </si>
  <si>
    <t>O</t>
  </si>
  <si>
    <t>X15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</si>
</sst>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0" fontId="0" borderId="1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2" fontId="0" fillId="2" borderId="4" applyNumberFormat="1" applyFont="1" applyFill="1" applyBorder="1" applyAlignment="1" applyProtection="0">
      <alignment horizontal="center" vertical="center" wrapText="1"/>
    </xf>
    <xf numFmtId="49" fontId="0" borderId="5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2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16"/>
  <sheetViews>
    <sheetView workbookViewId="0" showGridLines="0" defaultGridColor="1"/>
  </sheetViews>
  <sheetFormatPr defaultColWidth="8.83333" defaultRowHeight="15" customHeight="1" outlineLevelRow="0" outlineLevelCol="0"/>
  <cols>
    <col min="1" max="4" width="8.85156" style="1" customWidth="1"/>
    <col min="5" max="5" width="9.5" style="1" customWidth="1"/>
    <col min="6" max="22" width="8.85156" style="1" customWidth="1"/>
    <col min="23" max="23" width="9.5" style="1" customWidth="1"/>
    <col min="24" max="27" width="8.85156" style="1" customWidth="1"/>
    <col min="28" max="256" width="8.85156" style="1" customWidth="1"/>
  </cols>
  <sheetData>
    <row r="1" ht="60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</row>
    <row r="2" ht="15" customHeight="1">
      <c r="A2" t="s" s="2">
        <v>27</v>
      </c>
      <c r="B2" t="s" s="2">
        <v>28</v>
      </c>
      <c r="C2" s="4">
        <v>250</v>
      </c>
      <c r="D2" s="5"/>
      <c r="E2" s="6">
        <f t="shared" si="0" ref="E2:E3">722.4-460</f>
        <v>262.4</v>
      </c>
      <c r="F2" t="s" s="7">
        <v>29</v>
      </c>
      <c r="G2" s="4">
        <v>289</v>
      </c>
      <c r="H2" s="4">
        <v>240</v>
      </c>
      <c r="I2" t="s" s="2">
        <v>30</v>
      </c>
      <c r="J2" t="s" s="2">
        <v>31</v>
      </c>
      <c r="K2" s="4">
        <v>36.73</v>
      </c>
      <c r="L2" s="4">
        <v>100</v>
      </c>
      <c r="M2" t="s" s="2">
        <v>32</v>
      </c>
      <c r="N2" s="4">
        <v>1.98</v>
      </c>
      <c r="O2" s="4">
        <v>0.8712</v>
      </c>
      <c r="P2" s="4">
        <v>44.63</v>
      </c>
      <c r="Q2" s="4">
        <v>20.0835</v>
      </c>
      <c r="R2" s="4">
        <v>32.31</v>
      </c>
      <c r="S2" s="4">
        <v>48.465</v>
      </c>
      <c r="T2" s="4">
        <v>6.1</v>
      </c>
      <c r="U2" s="4">
        <v>50.508</v>
      </c>
      <c r="V2" s="4">
        <v>14.97</v>
      </c>
      <c r="W2" s="4">
        <v>2.9631</v>
      </c>
      <c r="X2" s="4">
        <v>99.98999999999999</v>
      </c>
      <c r="Y2" s="4">
        <v>73.62</v>
      </c>
      <c r="Z2" s="4">
        <v>325</v>
      </c>
      <c r="AA2" s="4">
        <f>141.5/(131.5+K2)</f>
        <v>0.841110384592522</v>
      </c>
    </row>
    <row r="3" ht="30" customHeight="1">
      <c r="A3" t="s" s="2">
        <v>33</v>
      </c>
      <c r="B3" t="s" s="2">
        <v>34</v>
      </c>
      <c r="C3" s="4">
        <v>250</v>
      </c>
      <c r="D3" s="5"/>
      <c r="E3" s="6">
        <f t="shared" si="0"/>
        <v>262.4</v>
      </c>
      <c r="F3" t="s" s="7">
        <v>35</v>
      </c>
      <c r="G3" s="4">
        <v>291</v>
      </c>
      <c r="H3" s="4">
        <v>225</v>
      </c>
      <c r="I3" t="s" s="2">
        <v>36</v>
      </c>
      <c r="J3" t="s" s="2">
        <v>37</v>
      </c>
      <c r="K3" s="4">
        <v>41.68</v>
      </c>
      <c r="L3" s="4">
        <v>100</v>
      </c>
      <c r="M3" s="8"/>
      <c r="N3" s="4">
        <v>2.09</v>
      </c>
      <c r="O3" s="4">
        <v>0.9196</v>
      </c>
      <c r="P3" s="4">
        <v>50.4</v>
      </c>
      <c r="Q3" s="4">
        <v>22.68</v>
      </c>
      <c r="R3" s="4">
        <v>14.52</v>
      </c>
      <c r="S3" s="4">
        <v>21.78</v>
      </c>
      <c r="T3" s="4">
        <v>11.26</v>
      </c>
      <c r="U3" s="4">
        <v>93.2328</v>
      </c>
      <c r="V3" s="4">
        <v>21.73</v>
      </c>
      <c r="W3" s="4">
        <v>2.6357</v>
      </c>
      <c r="X3" s="4">
        <v>100</v>
      </c>
      <c r="Y3" s="4">
        <v>84.23999999999999</v>
      </c>
      <c r="Z3" s="4">
        <v>200</v>
      </c>
      <c r="AA3" s="4">
        <f>141.5/(131.5+K3)</f>
        <v>0.817068945605728</v>
      </c>
    </row>
    <row r="4" ht="15" customHeight="1">
      <c r="A4" t="s" s="2">
        <v>38</v>
      </c>
      <c r="B4" t="s" s="2">
        <v>39</v>
      </c>
      <c r="C4" s="4">
        <v>266</v>
      </c>
      <c r="D4" s="5"/>
      <c r="E4" s="6">
        <f>729.6-460</f>
        <v>269.6</v>
      </c>
      <c r="F4" t="s" s="7">
        <v>40</v>
      </c>
      <c r="G4" s="4">
        <v>440</v>
      </c>
      <c r="H4" s="4">
        <v>266</v>
      </c>
      <c r="I4" s="8"/>
      <c r="J4" s="8"/>
      <c r="K4" s="4">
        <v>39.96</v>
      </c>
      <c r="L4" s="4">
        <v>100</v>
      </c>
      <c r="M4" t="s" s="2">
        <v>41</v>
      </c>
      <c r="N4" s="4">
        <v>2.79</v>
      </c>
      <c r="O4" s="4">
        <v>1.2276</v>
      </c>
      <c r="P4" s="4">
        <v>51.06</v>
      </c>
      <c r="Q4" s="4">
        <v>22.977</v>
      </c>
      <c r="R4" s="4">
        <v>22.94</v>
      </c>
      <c r="S4" s="4">
        <v>34.41</v>
      </c>
      <c r="T4" s="4">
        <v>6.41</v>
      </c>
      <c r="U4" s="4">
        <v>53.0748</v>
      </c>
      <c r="V4" s="4">
        <v>16.79</v>
      </c>
      <c r="W4" s="4">
        <v>3.1191</v>
      </c>
      <c r="X4" s="4">
        <v>99.98999999999999</v>
      </c>
      <c r="Y4" s="4">
        <v>78.05</v>
      </c>
      <c r="Z4" s="4">
        <v>270</v>
      </c>
      <c r="AA4" s="4">
        <f>141.5/(131.5+K4)</f>
        <v>0.825265368015864</v>
      </c>
    </row>
    <row r="5" ht="15" customHeight="1">
      <c r="A5" t="s" s="2">
        <v>42</v>
      </c>
      <c r="B5" t="s" s="2">
        <v>43</v>
      </c>
      <c r="C5" s="4">
        <v>209</v>
      </c>
      <c r="D5" s="9">
        <v>197.5</v>
      </c>
      <c r="E5" s="6">
        <f t="shared" si="6" ref="E5:E12">645-460</f>
        <v>185</v>
      </c>
      <c r="F5" s="10"/>
      <c r="G5" s="4">
        <v>130</v>
      </c>
      <c r="H5" s="4">
        <v>100</v>
      </c>
      <c r="I5" s="8"/>
      <c r="J5" t="s" s="2">
        <v>44</v>
      </c>
      <c r="K5" s="4">
        <v>34.48</v>
      </c>
      <c r="L5" s="4">
        <v>100</v>
      </c>
      <c r="M5" s="8"/>
      <c r="N5" s="4">
        <v>0.8</v>
      </c>
      <c r="O5" s="4">
        <v>0.352</v>
      </c>
      <c r="P5" s="4">
        <v>32.45</v>
      </c>
      <c r="Q5" s="4">
        <v>14.6025</v>
      </c>
      <c r="R5" s="4">
        <v>10.02</v>
      </c>
      <c r="S5" s="4">
        <v>15.03</v>
      </c>
      <c r="T5" s="4">
        <v>14.82</v>
      </c>
      <c r="U5" s="4">
        <v>122.7096</v>
      </c>
      <c r="V5" s="4">
        <v>42.7</v>
      </c>
      <c r="W5" s="4">
        <v>3.2904</v>
      </c>
      <c r="X5" s="4">
        <v>100.79</v>
      </c>
      <c r="Y5" s="4">
        <v>166.25</v>
      </c>
      <c r="Z5" s="4">
        <v>59.5</v>
      </c>
      <c r="AA5" s="4">
        <f>141.5/(131.5+K5)</f>
        <v>0.852512350885649</v>
      </c>
    </row>
    <row r="6" ht="15" customHeight="1">
      <c r="A6" t="s" s="2">
        <v>45</v>
      </c>
      <c r="B6" t="s" s="2">
        <v>46</v>
      </c>
      <c r="C6" s="4">
        <v>228</v>
      </c>
      <c r="D6" s="9">
        <v>229</v>
      </c>
      <c r="E6" s="6">
        <f>733.2-460</f>
        <v>273.2</v>
      </c>
      <c r="F6" s="10"/>
      <c r="G6" s="4">
        <v>297.2</v>
      </c>
      <c r="H6" s="4">
        <v>230</v>
      </c>
      <c r="I6" s="8"/>
      <c r="J6" t="s" s="2">
        <v>47</v>
      </c>
      <c r="K6" s="4">
        <v>38.56</v>
      </c>
      <c r="L6" s="4">
        <v>100</v>
      </c>
      <c r="M6" s="8"/>
      <c r="N6" s="4">
        <v>2.9584</v>
      </c>
      <c r="O6" s="4">
        <v>1.301696</v>
      </c>
      <c r="P6" s="4">
        <v>27.1352</v>
      </c>
      <c r="Q6" s="4">
        <v>12.21084</v>
      </c>
      <c r="R6" s="4">
        <v>13.6702</v>
      </c>
      <c r="S6" s="4">
        <v>20.5053</v>
      </c>
      <c r="T6" s="4">
        <v>33.059</v>
      </c>
      <c r="U6" s="4">
        <v>273.72852</v>
      </c>
      <c r="V6" s="4">
        <v>23.1708</v>
      </c>
      <c r="W6" s="4">
        <v>2.73</v>
      </c>
      <c r="X6" s="4">
        <v>99.9936</v>
      </c>
      <c r="Y6" s="8"/>
      <c r="Z6" s="4">
        <v>92.5</v>
      </c>
      <c r="AA6" s="4">
        <f>141.5/(131.5+K6)</f>
        <v>0.832059273197695</v>
      </c>
    </row>
    <row r="7" ht="15" customHeight="1">
      <c r="A7" t="s" s="2">
        <v>48</v>
      </c>
      <c r="B7" t="s" s="2">
        <v>49</v>
      </c>
      <c r="C7" s="4">
        <v>195</v>
      </c>
      <c r="D7" s="5"/>
      <c r="E7" s="6">
        <f>735-460</f>
        <v>275</v>
      </c>
      <c r="F7" t="s" s="7">
        <v>50</v>
      </c>
      <c r="G7" s="4">
        <v>297</v>
      </c>
      <c r="H7" s="4">
        <v>200</v>
      </c>
      <c r="I7" s="4">
        <v>5</v>
      </c>
      <c r="J7" t="s" s="2">
        <v>51</v>
      </c>
      <c r="K7" s="4">
        <v>46.07</v>
      </c>
      <c r="L7" s="4">
        <v>100</v>
      </c>
      <c r="M7" s="4">
        <v>0.204</v>
      </c>
      <c r="N7" s="4">
        <v>3.728</v>
      </c>
      <c r="O7" s="4">
        <v>1.64032</v>
      </c>
      <c r="P7" s="4">
        <v>48.591</v>
      </c>
      <c r="Q7" s="4">
        <v>21.86595</v>
      </c>
      <c r="R7" s="4">
        <v>19.493</v>
      </c>
      <c r="S7" s="4">
        <v>29.2395</v>
      </c>
      <c r="T7" s="4">
        <v>18.994</v>
      </c>
      <c r="U7" s="4">
        <v>157.27032</v>
      </c>
      <c r="V7" s="4">
        <v>9.196</v>
      </c>
      <c r="W7" s="4">
        <v>2.44</v>
      </c>
      <c r="X7" s="4">
        <v>100.002</v>
      </c>
      <c r="Y7" s="8"/>
      <c r="Z7" s="4">
        <v>367</v>
      </c>
      <c r="AA7" s="4">
        <f>141.5/(131.5+K7)</f>
        <v>0.796868840457284</v>
      </c>
    </row>
    <row r="8" ht="15" customHeight="1">
      <c r="A8" t="s" s="2">
        <v>52</v>
      </c>
      <c r="B8" t="s" s="2">
        <v>53</v>
      </c>
      <c r="C8" s="4">
        <v>200</v>
      </c>
      <c r="D8" s="9">
        <v>199</v>
      </c>
      <c r="E8" s="6">
        <f t="shared" si="12" ref="E8:E16">724.2-460</f>
        <v>264.2</v>
      </c>
      <c r="F8" s="11">
        <v>3200</v>
      </c>
      <c r="G8" s="4">
        <v>270</v>
      </c>
      <c r="H8" s="4">
        <v>180</v>
      </c>
      <c r="I8" t="s" s="2">
        <v>54</v>
      </c>
      <c r="J8" t="s" s="2">
        <v>55</v>
      </c>
      <c r="K8" s="4">
        <v>44</v>
      </c>
      <c r="L8" s="4">
        <v>100</v>
      </c>
      <c r="M8" s="8"/>
      <c r="N8" s="4">
        <v>0.746</v>
      </c>
      <c r="O8" s="4">
        <v>0.32824</v>
      </c>
      <c r="P8" s="4">
        <v>20.726</v>
      </c>
      <c r="Q8" s="4">
        <v>9.326700000000001</v>
      </c>
      <c r="R8" s="4">
        <v>34.6002</v>
      </c>
      <c r="S8" s="4">
        <v>51.9003</v>
      </c>
      <c r="T8" s="4">
        <v>26.843</v>
      </c>
      <c r="U8" s="4">
        <v>222.26004</v>
      </c>
      <c r="V8" s="4">
        <v>16.997</v>
      </c>
      <c r="W8" s="12">
        <v>2.51</v>
      </c>
      <c r="X8" s="4">
        <v>99.9122</v>
      </c>
      <c r="Y8" s="8"/>
      <c r="Z8" s="4">
        <v>189</v>
      </c>
      <c r="AA8" s="4">
        <f>141.5/(131.5+K8)</f>
        <v>0.806267806267806</v>
      </c>
    </row>
    <row r="9" ht="15" customHeight="1">
      <c r="A9" t="s" s="2">
        <v>56</v>
      </c>
      <c r="B9" t="s" s="2">
        <v>57</v>
      </c>
      <c r="C9" s="4">
        <v>165</v>
      </c>
      <c r="D9" s="9">
        <v>155</v>
      </c>
      <c r="E9" s="6">
        <f>632.4-460</f>
        <v>172.4</v>
      </c>
      <c r="F9" s="10"/>
      <c r="G9" s="4">
        <v>123</v>
      </c>
      <c r="H9" s="4">
        <v>100</v>
      </c>
      <c r="I9" t="s" s="2">
        <v>58</v>
      </c>
      <c r="J9" s="8"/>
      <c r="K9" s="4">
        <v>41.5</v>
      </c>
      <c r="L9" s="4">
        <v>100</v>
      </c>
      <c r="M9" s="8"/>
      <c r="N9" s="4">
        <v>0.43</v>
      </c>
      <c r="O9" s="4">
        <v>0.1892</v>
      </c>
      <c r="P9" s="4">
        <v>27.79</v>
      </c>
      <c r="Q9" s="4">
        <v>12.5055</v>
      </c>
      <c r="R9" s="4">
        <v>24.23</v>
      </c>
      <c r="S9" s="4">
        <v>36.345</v>
      </c>
      <c r="T9" s="4">
        <v>23.57</v>
      </c>
      <c r="U9" s="4">
        <v>195.1596</v>
      </c>
      <c r="V9" s="13">
        <v>23.41</v>
      </c>
      <c r="W9" s="14">
        <v>2.6</v>
      </c>
      <c r="X9" s="15">
        <v>99.43000000000001</v>
      </c>
      <c r="Y9" s="4">
        <v>104.41</v>
      </c>
      <c r="Z9" s="4">
        <v>118</v>
      </c>
      <c r="AA9" s="4">
        <f>141.5/(131.5+K9)</f>
        <v>0.817919075144509</v>
      </c>
    </row>
    <row r="10" ht="15" customHeight="1">
      <c r="A10" t="s" s="2">
        <v>59</v>
      </c>
      <c r="B10" t="s" s="2">
        <v>60</v>
      </c>
      <c r="C10" s="4">
        <v>180</v>
      </c>
      <c r="D10" s="5"/>
      <c r="E10" s="6">
        <f t="shared" si="6"/>
        <v>185</v>
      </c>
      <c r="F10" s="10"/>
      <c r="G10" s="4">
        <v>201</v>
      </c>
      <c r="H10" s="4">
        <v>100</v>
      </c>
      <c r="I10" s="8"/>
      <c r="J10" s="8"/>
      <c r="K10" s="4">
        <v>33.77</v>
      </c>
      <c r="L10" s="4">
        <v>100</v>
      </c>
      <c r="M10" s="8"/>
      <c r="N10" s="4">
        <v>0.13</v>
      </c>
      <c r="O10" s="4">
        <v>0.0572</v>
      </c>
      <c r="P10" s="4">
        <v>24.09</v>
      </c>
      <c r="Q10" s="4">
        <v>10.8405</v>
      </c>
      <c r="R10" s="4">
        <v>13.37</v>
      </c>
      <c r="S10" s="4">
        <v>20.055</v>
      </c>
      <c r="T10" s="4">
        <v>36.59</v>
      </c>
      <c r="U10" s="4">
        <v>302.9652</v>
      </c>
      <c r="V10" s="4">
        <v>25.82</v>
      </c>
      <c r="W10" s="16">
        <v>3.0035</v>
      </c>
      <c r="X10" s="4">
        <v>100</v>
      </c>
      <c r="Y10" s="4">
        <v>123.71</v>
      </c>
      <c r="Z10" s="4">
        <v>75</v>
      </c>
      <c r="AA10" s="4">
        <f>141.5/(131.5+K10)</f>
        <v>0.856174744357718</v>
      </c>
    </row>
    <row r="11" ht="15" customHeight="1">
      <c r="A11" t="s" s="2">
        <v>61</v>
      </c>
      <c r="B11" t="s" s="2">
        <v>62</v>
      </c>
      <c r="C11" s="4">
        <v>220</v>
      </c>
      <c r="D11" s="9">
        <v>242</v>
      </c>
      <c r="E11" s="6">
        <f>659.4-460</f>
        <v>199.4</v>
      </c>
      <c r="F11" s="10"/>
      <c r="G11" s="4">
        <v>151</v>
      </c>
      <c r="H11" s="4">
        <v>95</v>
      </c>
      <c r="I11" s="8"/>
      <c r="J11" s="8"/>
      <c r="K11" s="4">
        <v>39.86</v>
      </c>
      <c r="L11" s="4">
        <v>100</v>
      </c>
      <c r="M11" s="8"/>
      <c r="N11" s="4">
        <v>0.334</v>
      </c>
      <c r="O11" s="4">
        <v>0.14696</v>
      </c>
      <c r="P11" s="4">
        <v>23.237</v>
      </c>
      <c r="Q11" s="4">
        <v>10.45665</v>
      </c>
      <c r="R11" s="4">
        <v>20.177</v>
      </c>
      <c r="S11" s="4">
        <v>30.2655</v>
      </c>
      <c r="T11" s="4">
        <v>33.949</v>
      </c>
      <c r="U11" s="4">
        <v>281.09772</v>
      </c>
      <c r="V11" s="4">
        <v>22.3</v>
      </c>
      <c r="W11" s="4">
        <v>2.88</v>
      </c>
      <c r="X11" s="4">
        <v>99.997</v>
      </c>
      <c r="Y11" s="8"/>
      <c r="Z11" s="4">
        <v>91</v>
      </c>
      <c r="AA11" s="4">
        <f>141.5/(131.5+K11)</f>
        <v>0.825746965452848</v>
      </c>
    </row>
    <row r="12" ht="15" customHeight="1">
      <c r="A12" t="s" s="2">
        <v>63</v>
      </c>
      <c r="B12" t="s" s="2">
        <v>64</v>
      </c>
      <c r="C12" s="4">
        <v>170</v>
      </c>
      <c r="D12" s="5"/>
      <c r="E12" s="6">
        <f t="shared" si="6"/>
        <v>185</v>
      </c>
      <c r="F12" s="10"/>
      <c r="G12" s="4">
        <v>190</v>
      </c>
      <c r="H12" s="4">
        <v>100</v>
      </c>
      <c r="I12" s="8"/>
      <c r="J12" s="8"/>
      <c r="K12" s="4">
        <v>39</v>
      </c>
      <c r="L12" s="4">
        <v>100</v>
      </c>
      <c r="M12" s="8"/>
      <c r="N12" s="4">
        <v>0.1671</v>
      </c>
      <c r="O12" s="4">
        <v>0.07352400000000001</v>
      </c>
      <c r="P12" s="4">
        <v>32.262</v>
      </c>
      <c r="Q12" s="4">
        <v>14.5179</v>
      </c>
      <c r="R12" s="4">
        <v>19.8785</v>
      </c>
      <c r="S12" s="4">
        <v>29.81775</v>
      </c>
      <c r="T12" s="4">
        <v>23.7705</v>
      </c>
      <c r="U12" s="4">
        <v>196.81974</v>
      </c>
      <c r="V12" s="4">
        <v>23.922</v>
      </c>
      <c r="W12" s="4">
        <v>3.2081</v>
      </c>
      <c r="X12" s="4">
        <v>100.0001</v>
      </c>
      <c r="Y12" s="4">
        <v>114.54</v>
      </c>
      <c r="Z12" s="4">
        <v>110</v>
      </c>
      <c r="AA12" s="4">
        <f>141.5/(131.5+K12)</f>
        <v>0.829912023460411</v>
      </c>
    </row>
    <row r="13" ht="15" customHeight="1">
      <c r="A13" t="s" s="2">
        <v>65</v>
      </c>
      <c r="B13" t="s" s="2">
        <v>66</v>
      </c>
      <c r="C13" s="4">
        <v>180</v>
      </c>
      <c r="D13" s="5"/>
      <c r="E13" s="6">
        <f>627-460</f>
        <v>167</v>
      </c>
      <c r="F13" s="10"/>
      <c r="G13" s="4">
        <v>213</v>
      </c>
      <c r="H13" s="4">
        <v>183</v>
      </c>
      <c r="I13" s="8"/>
      <c r="J13" s="8"/>
      <c r="K13" s="4">
        <v>34.775</v>
      </c>
      <c r="L13" s="4">
        <v>100</v>
      </c>
      <c r="M13" s="8"/>
      <c r="N13" s="4">
        <v>0.25</v>
      </c>
      <c r="O13" s="4">
        <v>0.11</v>
      </c>
      <c r="P13" s="4">
        <v>36.64</v>
      </c>
      <c r="Q13" s="4">
        <v>16.488</v>
      </c>
      <c r="R13" s="4">
        <v>6.65</v>
      </c>
      <c r="S13" s="4">
        <v>9.975</v>
      </c>
      <c r="T13" s="4">
        <v>22.33</v>
      </c>
      <c r="U13" s="4">
        <v>184.8924</v>
      </c>
      <c r="V13" s="4">
        <v>34.13</v>
      </c>
      <c r="W13" s="4">
        <v>2.6145</v>
      </c>
      <c r="X13" s="4">
        <v>100</v>
      </c>
      <c r="Y13" s="4">
        <v>122.54</v>
      </c>
      <c r="Z13" s="4">
        <v>80</v>
      </c>
      <c r="AA13" s="4">
        <f>141.5/(131.5+K13)</f>
        <v>0.85099984964667</v>
      </c>
    </row>
    <row r="14" ht="15" customHeight="1">
      <c r="A14" t="s" s="2">
        <v>67</v>
      </c>
      <c r="B14" t="s" s="2">
        <v>68</v>
      </c>
      <c r="C14" s="4">
        <v>220</v>
      </c>
      <c r="D14" s="5"/>
      <c r="E14" s="6">
        <f>675.6-460</f>
        <v>215.6</v>
      </c>
      <c r="F14" s="10"/>
      <c r="G14" s="4">
        <v>268</v>
      </c>
      <c r="H14" s="4">
        <v>145</v>
      </c>
      <c r="I14" s="8"/>
      <c r="J14" s="8"/>
      <c r="K14" s="4">
        <v>35.521</v>
      </c>
      <c r="L14" s="4">
        <v>100</v>
      </c>
      <c r="M14" s="8"/>
      <c r="N14" s="4">
        <v>0.3719</v>
      </c>
      <c r="O14" s="4">
        <v>0.163636</v>
      </c>
      <c r="P14" s="4">
        <v>34.993</v>
      </c>
      <c r="Q14" s="4">
        <v>15.74685</v>
      </c>
      <c r="R14" s="4">
        <v>7.5104</v>
      </c>
      <c r="S14" s="4">
        <v>11.2656</v>
      </c>
      <c r="T14" s="4">
        <v>23.385</v>
      </c>
      <c r="U14" s="4">
        <v>193.6278</v>
      </c>
      <c r="V14" s="4">
        <v>33.74</v>
      </c>
      <c r="W14" s="4">
        <v>2.7317</v>
      </c>
      <c r="X14" s="4">
        <v>100.0003</v>
      </c>
      <c r="Y14" s="4">
        <v>125.89</v>
      </c>
      <c r="Z14" s="4">
        <v>75</v>
      </c>
      <c r="AA14" s="4">
        <f>141.5/(131.5+K14)</f>
        <v>0.847198855233773</v>
      </c>
    </row>
    <row r="15" ht="15" customHeight="1">
      <c r="A15" t="s" s="2">
        <v>69</v>
      </c>
      <c r="B15" t="s" s="2">
        <v>70</v>
      </c>
      <c r="C15" s="4">
        <v>245</v>
      </c>
      <c r="D15" s="5"/>
      <c r="E15" s="17">
        <f t="shared" si="12"/>
        <v>264.2</v>
      </c>
      <c r="F15" s="10"/>
      <c r="G15" s="4">
        <v>289</v>
      </c>
      <c r="H15" s="4">
        <v>240</v>
      </c>
      <c r="I15" s="8"/>
      <c r="J15" s="8"/>
      <c r="K15" s="4">
        <v>39.85</v>
      </c>
      <c r="L15" s="4">
        <v>100</v>
      </c>
      <c r="M15" s="8"/>
      <c r="N15" s="4">
        <v>2.4</v>
      </c>
      <c r="O15" s="4">
        <v>1.056</v>
      </c>
      <c r="P15" s="4">
        <v>47.37</v>
      </c>
      <c r="Q15" s="4">
        <v>21.3165</v>
      </c>
      <c r="R15" s="4">
        <v>26.67</v>
      </c>
      <c r="S15" s="4">
        <v>40.005</v>
      </c>
      <c r="T15" s="4">
        <v>4.12</v>
      </c>
      <c r="U15" s="4">
        <v>34.1136</v>
      </c>
      <c r="V15" s="4">
        <v>19.45</v>
      </c>
      <c r="W15" s="4">
        <v>2.8415</v>
      </c>
      <c r="X15" s="4">
        <v>100.01</v>
      </c>
      <c r="Y15" s="4">
        <v>80.25</v>
      </c>
      <c r="Z15" s="4">
        <v>260</v>
      </c>
      <c r="AA15" s="4">
        <f>141.5/(131.5+K15)</f>
        <v>0.825795156113219</v>
      </c>
    </row>
    <row r="16" ht="15" customHeight="1">
      <c r="A16" t="s" s="2">
        <v>71</v>
      </c>
      <c r="B16" t="s" s="2">
        <v>72</v>
      </c>
      <c r="C16" s="4">
        <v>225</v>
      </c>
      <c r="D16" s="5"/>
      <c r="E16" s="17">
        <f t="shared" si="12"/>
        <v>264.2</v>
      </c>
      <c r="F16" s="10"/>
      <c r="G16" s="4">
        <v>285</v>
      </c>
      <c r="H16" s="4">
        <v>210</v>
      </c>
      <c r="I16" s="8"/>
      <c r="J16" s="8"/>
      <c r="K16" s="4">
        <v>43.59</v>
      </c>
      <c r="L16" s="4">
        <v>100</v>
      </c>
      <c r="M16" s="8"/>
      <c r="N16" s="4">
        <v>1.15</v>
      </c>
      <c r="O16" s="4">
        <v>0.506</v>
      </c>
      <c r="P16" s="4">
        <v>42.62</v>
      </c>
      <c r="Q16" s="4">
        <v>19.179</v>
      </c>
      <c r="R16" s="4">
        <v>22.53</v>
      </c>
      <c r="S16" s="4">
        <v>33.795</v>
      </c>
      <c r="T16" s="4">
        <v>17.15</v>
      </c>
      <c r="U16" s="4">
        <v>142.002</v>
      </c>
      <c r="V16" s="4">
        <v>16.58</v>
      </c>
      <c r="W16" s="4">
        <v>2.43</v>
      </c>
      <c r="X16" s="4">
        <v>100.03</v>
      </c>
      <c r="Y16" s="4">
        <v>76.56999999999999</v>
      </c>
      <c r="Z16" s="4">
        <v>222</v>
      </c>
      <c r="AA16" s="4">
        <f>141.5/(131.5+K16)</f>
        <v>0.808155805585699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