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cllee\Downloads\"/>
    </mc:Choice>
  </mc:AlternateContent>
  <xr:revisionPtr revIDLastSave="0" documentId="13_ncr:1_{2D48F1E0-0943-4BB6-B5D5-30FCE5DD642B}" xr6:coauthVersionLast="47" xr6:coauthVersionMax="47" xr10:uidLastSave="{00000000-0000-0000-0000-000000000000}"/>
  <workbookProtection workbookAlgorithmName="SHA-512" workbookHashValue="DZ307OSwGf3RBgln30ohjK9cXpWpHHaHtd7yDeNi+Mrqi98RPfIMLB2jlZwwG/H9xWNSm6Szu+3goAXOg6dRiA==" workbookSaltValue="o4x2JKd6JvqWvCAbp3C4+Q==" workbookSpinCount="100000" lockStructure="1"/>
  <bookViews>
    <workbookView xWindow="32265" yWindow="3795" windowWidth="15375" windowHeight="10275" tabRatio="880" activeTab="3" xr2:uid="{1DE64824-9F2A-024B-98E0-95D9197CA600}"/>
  </bookViews>
  <sheets>
    <sheet name="1. Introduction" sheetId="18" r:id="rId1"/>
    <sheet name="2. RFI Rules of Engagement" sheetId="17" r:id="rId2"/>
    <sheet name="3. RFI Terms &amp; Conditions" sheetId="16" r:id="rId3"/>
    <sheet name="4. General Company Information" sheetId="1" r:id="rId4"/>
    <sheet name="5. Financial Info" sheetId="6" r:id="rId5"/>
    <sheet name="6. Assembly &amp; Supply Chain" sheetId="19" r:id="rId6"/>
    <sheet name="7. OSS-Onsite Service &amp; Support" sheetId="9" r:id="rId7"/>
    <sheet name="8a. Headcount Summary" sheetId="20" r:id="rId8"/>
    <sheet name="8b. Project Management Process" sheetId="23" r:id="rId9"/>
    <sheet name="9a. Technical Capabilties" sheetId="21" r:id="rId10"/>
    <sheet name="9b. Technical Roadmap" sheetId="24" r:id="rId11"/>
    <sheet name="10. Commercial Expectations" sheetId="22" r:id="rId12"/>
    <sheet name="Formatting" sheetId="15" state="hidden"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20" l="1"/>
  <c r="E13" i="20"/>
  <c r="D13" i="20"/>
  <c r="C13" i="20"/>
  <c r="F12" i="20"/>
  <c r="E12" i="20"/>
  <c r="D12" i="20"/>
  <c r="C12" i="20"/>
  <c r="F11" i="20"/>
  <c r="E11" i="20"/>
  <c r="D11" i="20"/>
  <c r="C11" i="20"/>
  <c r="F9" i="20"/>
  <c r="F8" i="20"/>
  <c r="F7" i="20"/>
  <c r="E7" i="20"/>
  <c r="D7" i="20"/>
  <c r="C7" i="20"/>
  <c r="F6" i="20"/>
  <c r="C6" i="20"/>
  <c r="F5" i="20"/>
  <c r="E5" i="20"/>
  <c r="D5" i="20"/>
  <c r="C5" i="20"/>
  <c r="F4" i="20"/>
  <c r="E4" i="20"/>
  <c r="D4" i="20"/>
  <c r="C4" i="20"/>
  <c r="F3" i="20"/>
  <c r="E3" i="20"/>
  <c r="D3" i="20"/>
  <c r="C3" i="20"/>
  <c r="C3" i="6" l="1"/>
  <c r="D3" i="6"/>
  <c r="E3" i="6"/>
  <c r="D5" i="6"/>
  <c r="C5" i="6"/>
  <c r="E4" i="6"/>
  <c r="D4" i="6"/>
  <c r="C4" i="6"/>
  <c r="C10" i="6"/>
  <c r="E10" i="6"/>
  <c r="D10" i="6"/>
  <c r="D9" i="6"/>
  <c r="E9" i="6"/>
  <c r="C9" i="6"/>
  <c r="I16" i="20" l="1"/>
  <c r="H16" i="20"/>
  <c r="G16" i="20"/>
  <c r="F16" i="20"/>
  <c r="E16" i="20"/>
  <c r="D16" i="20"/>
  <c r="C16" i="20"/>
</calcChain>
</file>

<file path=xl/sharedStrings.xml><?xml version="1.0" encoding="utf-8"?>
<sst xmlns="http://schemas.openxmlformats.org/spreadsheetml/2006/main" count="580" uniqueCount="428">
  <si>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</si>
  <si>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</si>
  <si>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</si>
  <si>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</si>
  <si>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</si>
  <si>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</si>
  <si>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</si>
  <si>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</si>
  <si>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</si>
  <si>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</si>
  <si>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</si>
  <si>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</si>
  <si>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</si>
  <si>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</si>
  <si>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</si>
  <si>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</si>
  <si>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</si>
  <si>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</si>
  <si>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</si>
  <si>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</si>
  <si>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</si>
  <si>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</si>
  <si>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</si>
  <si>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</si>
  <si>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</si>
  <si>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</si>
  <si>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</si>
  <si>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</si>
  <si>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</si>
  <si>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</si>
  <si>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</si>
  <si>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</si>
  <si>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</si>
  <si>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</si>
  <si>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</si>
  <si>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</si>
  <si>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</si>
  <si>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</si>
  <si>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</si>
  <si>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</si>
  <si>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</si>
  <si>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</si>
  <si>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</si>
  <si>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</si>
  <si>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</si>
  <si>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</si>
  <si>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</si>
  <si>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</si>
  <si>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</si>
  <si>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</si>
  <si>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</si>
  <si>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</si>
  <si>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</si>
  <si>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</si>
  <si>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</si>
  <si>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</si>
  <si>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</si>
  <si>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</si>
  <si>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</si>
  <si>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</si>
  <si>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</si>
  <si>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</si>
  <si>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</si>
  <si>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</si>
  <si>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</si>
  <si>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</si>
  <si>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</si>
  <si>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</si>
  <si>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</si>
  <si>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</si>
  <si>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</si>
  <si>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</si>
  <si>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</si>
  <si>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</si>
  <si>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</si>
  <si>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</si>
  <si>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</si>
  <si>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</si>
  <si>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</si>
  <si>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</si>
  <si>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</si>
  <si>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</si>
  <si>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</si>
  <si>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</si>
  <si>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</si>
  <si>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</si>
  <si>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</si>
  <si>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</si>
  <si>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</si>
  <si>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</si>
  <si>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</si>
  <si>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</si>
  <si>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</si>
  <si>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</si>
  <si>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</si>
  <si>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</si>
  <si>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</si>
  <si>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</si>
  <si>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</si>
  <si>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</si>
  <si>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</si>
  <si>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</si>
  <si>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</si>
  <si>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</si>
  <si>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</si>
  <si>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</si>
  <si>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</si>
  <si>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</si>
  <si>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</si>
  <si>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</si>
  <si>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</si>
  <si>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</si>
  <si>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</si>
  <si>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</si>
  <si>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</si>
  <si>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</si>
  <si>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</si>
  <si>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</si>
  <si>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</si>
  <si>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</si>
  <si>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</si>
  <si>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</si>
  <si>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</si>
  <si>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</si>
  <si>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</si>
  <si>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</si>
  <si>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</si>
  <si>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</si>
  <si>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</si>
  <si>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</si>
  <si>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</si>
  <si>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</si>
  <si>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</si>
  <si>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</si>
  <si>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</si>
  <si>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</si>
  <si>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</si>
  <si>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</si>
  <si>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</si>
  <si>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</si>
  <si>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</si>
  <si>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</si>
  <si>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</si>
  <si>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</si>
  <si>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</si>
  <si>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</si>
  <si>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</si>
  <si>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</si>
  <si>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</si>
  <si>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</si>
  <si>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</si>
  <si>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</si>
  <si>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</si>
  <si>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</si>
  <si>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</si>
  <si>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</si>
  <si>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</si>
  <si>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</si>
  <si>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</si>
  <si>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</si>
  <si>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</si>
  <si>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</si>
  <si>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</si>
  <si>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</si>
  <si>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</si>
  <si>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</si>
  <si>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</si>
  <si>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</si>
  <si>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</si>
  <si>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</si>
  <si>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</si>
  <si>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</si>
  <si>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</si>
  <si>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</si>
  <si>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</si>
  <si>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</si>
  <si>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</si>
  <si>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</si>
  <si>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</si>
  <si>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</si>
  <si>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r>
      <t xml:space="preserve">Participant's Proposal to this Request for Information (“RFI”) shall be sent via email by no later than </t>
    </r>
    <r>
      <rPr>
        <b/>
        <sz val="16"/>
        <color rgb="FFFF0000"/>
        <rFont val="SF Hello Regular"/>
      </rPr>
      <t>Monday, April 28, 2025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</si>
  <si>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April 28, 2025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</si>
  <si>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</si>
  <si>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</si>
  <si>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</si>
  <si>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</si>
  <si>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</si>
  <si>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</si>
  <si>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</si>
  <si>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</si>
  <si>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</si>
  <si>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</si>
  <si>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</si>
  <si>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</si>
  <si>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</si>
  <si>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</si>
  <si>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</si>
  <si>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</si>
  <si>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</si>
  <si>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</si>
  <si>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</si>
  <si>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</si>
  <si>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</si>
  <si>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</si>
  <si>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</si>
  <si>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</si>
  <si>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</si>
  <si>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</si>
  <si>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</si>
  <si>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</si>
  <si>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</si>
  <si>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</si>
  <si>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</si>
  <si>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</si>
  <si>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</si>
  <si>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</si>
  <si>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</si>
  <si>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</si>
  <si>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</si>
  <si>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</si>
  <si>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</si>
  <si>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</si>
  <si>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</si>
  <si>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</si>
  <si>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</si>
  <si>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</si>
  <si>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Use the blank page to detail your company's technical roadmap for apple or other customers</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</si>
  <si>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</si>
  <si>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</si>
  <si>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</si>
  <si>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</si>
  <si>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</si>
  <si>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</si>
  <si>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</si>
  <si>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</si>
  <si>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</si>
  <si>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</si>
  <si>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</si>
  <si>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</si>
  <si>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</si>
  <si>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</si>
  <si>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</si>
  <si>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</si>
  <si>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</si>
  <si>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</si>
  <si>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</si>
  <si>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</si>
  <si>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</si>
  <si>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</si>
  <si>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</si>
  <si>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</si>
  <si>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</si>
  <si>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</si>
  <si>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</si>
  <si>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</si>
  <si>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</si>
  <si>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</si>
  <si>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</si>
  <si>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</si>
  <si>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</si>
  <si>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</si>
  <si>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</si>
  <si>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</si>
  <si>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</si>
  <si>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</si>
  <si>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</si>
  <si>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</si>
  <si>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</si>
  <si>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</si>
  <si>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</si>
  <si>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</si>
  <si>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</si>
  <si>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</si>
  <si>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</si>
  <si>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</si>
  <si>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</si>
  <si>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</si>
  <si>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</si>
  <si>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</si>
  <si>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</si>
  <si>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</si>
  <si>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</si>
  <si>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</si>
  <si>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</si>
  <si>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</si>
  <si>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</si>
  <si>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</si>
  <si>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</si>
  <si>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</si>
  <si>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</si>
  <si>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</si>
  <si>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</si>
  <si>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</si>
  <si>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</si>
  <si>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</si>
  <si>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</si>
  <si>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</si>
  <si>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</si>
  <si>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</si>
  <si>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</si>
  <si>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</si>
  <si>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</si>
  <si>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</si>
  <si>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</si>
  <si>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</si>
  <si>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</si>
  <si>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</si>
  <si>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</si>
  <si>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</si>
  <si>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</si>
  <si>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</si>
  <si>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</si>
  <si>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</si>
  <si>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</si>
  <si>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</si>
  <si>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</si>
  <si>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</si>
  <si>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 xml:space="preserve">Kyle Boutin
Global Sourcing &amp; Supply Management
+1-415-352-9000
kboutin@apple.com   </t>
  </si>
  <si>
    <r>
      <t>Use the blank page to detail your company's project management process.
E.g. If given a new project today. List out the your internal processes from each phase the project lifecycle: Concept, Feasibility and Engineering, Execution, and Ramp/Bring up.
You may chose to include things like: Process Map, Project management structure for each project / Single PM on each project, decision making process, etc.</t>
    </r>
    <r>
      <rPr>
        <b/>
        <sz val="14"/>
        <color theme="0"/>
        <rFont val="Calibri"/>
        <family val="2"/>
      </rPr>
      <t xml:space="preserve">
</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</si>
  <si>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</si>
  <si>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Tan Eng Kee</t>
  </si>
  <si>
    <t>CEO</t>
  </si>
  <si>
    <t>Lee Choong Li</t>
  </si>
  <si>
    <t>Strategic Account Manager</t>
  </si>
  <si>
    <t>Koay Lin Lin</t>
  </si>
  <si>
    <t>CFO</t>
  </si>
  <si>
    <t>Yeap Han Keow</t>
  </si>
  <si>
    <t>Business Unit Director</t>
  </si>
  <si>
    <t>Annie Lau</t>
  </si>
  <si>
    <t>Tan Huat Tatt</t>
  </si>
  <si>
    <t>Saw Ai Nee</t>
  </si>
  <si>
    <t>Global Sourcing  Dept Manager</t>
  </si>
  <si>
    <t>PM Section Manager</t>
  </si>
  <si>
    <t>anlau@greatech-group.com</t>
  </si>
  <si>
    <t>anisaw@greatech-group.com</t>
  </si>
  <si>
    <t>hkyeap@greatech-group.com</t>
  </si>
  <si>
    <t>cllee@greatech-group.com</t>
  </si>
  <si>
    <t>ektan@greatech-group.com</t>
  </si>
  <si>
    <t>httan@greatech-group.com</t>
  </si>
  <si>
    <t>kll@greatech-group.com</t>
  </si>
  <si>
    <t xml:space="preserve">Greatech Integration (M) SDN BHD </t>
  </si>
  <si>
    <t>https://greatech-group.com/</t>
  </si>
  <si>
    <t>Penang, Malaysia</t>
  </si>
  <si>
    <t>Senior Operation Director</t>
  </si>
  <si>
    <t>+6012 430 3260</t>
  </si>
  <si>
    <t>+6012 474 2937</t>
  </si>
  <si>
    <t>+6012488 4869</t>
  </si>
  <si>
    <t>+6012 429 6023</t>
  </si>
  <si>
    <t>+6012 663 0177</t>
  </si>
  <si>
    <t>+6012 422 9629</t>
  </si>
  <si>
    <t>+6012 453 0444</t>
  </si>
  <si>
    <t>GREATEC 0208</t>
  </si>
  <si>
    <t>KLSE Main Board</t>
  </si>
  <si>
    <t>Low</t>
  </si>
  <si>
    <t>15 , 19</t>
  </si>
  <si>
    <t>16 , 16</t>
  </si>
  <si>
    <t>8 , 10</t>
  </si>
  <si>
    <t>6 , 8</t>
  </si>
  <si>
    <t>12 , 15</t>
  </si>
  <si>
    <t>3 , 4</t>
  </si>
  <si>
    <t>High</t>
  </si>
  <si>
    <t>Medium</t>
  </si>
  <si>
    <t>N/A</t>
  </si>
  <si>
    <t>Dispensing, Laser, Plasma/Oven we usually work together with supplier for intergration join effort.</t>
  </si>
  <si>
    <t>Robotic: Fanuc, Kuka, Jaka, UR Robot, Epson.</t>
  </si>
  <si>
    <t>PC: MS Visual Studio C#, WPF
PLC: IEC 61131 (AllenBradley, Seimens, Omron, Keyence)
Beckoff Twin Cat.</t>
  </si>
  <si>
    <t>Single Stand alone tool all the way until turn key complete solution production line.</t>
  </si>
  <si>
    <t># Solidwork Design Tool
# CNC, Milling, Sheet Metal, Welding.</t>
  </si>
  <si>
    <t>Single/2 parts dispensing system, Potting, Hot Air/ UV curing process</t>
  </si>
  <si>
    <t>Cleaning, welding, marking, annealing.</t>
  </si>
  <si>
    <t>Plasma cleaning</t>
  </si>
  <si>
    <t>Robotic, XYZ Cartesian, Vision Guided P&amp;P/Attach</t>
  </si>
  <si>
    <t>Solar Backside Rail assembly, EV Battery Pack, Phone assembly.</t>
  </si>
  <si>
    <t>Greatech Malaysia In Overall: 1500++ Employee
325 Mechanical Engineer, 240 Software Engineer, 112 Electrical &amp; Vision design Engineer</t>
  </si>
  <si>
    <t>Conveyor: Belt, Roller, Chain</t>
  </si>
  <si>
    <t>IV &amp; Hipot Test, leakage test(Dry/Wet)</t>
  </si>
  <si>
    <t xml:space="preserve">Class 1 Enclosure design for Laser application </t>
  </si>
  <si>
    <t>Auto steel oil, rust cleaning</t>
  </si>
  <si>
    <t>Pick &amp; Place equipment Technology: Vacuum, active alignment, gripper, vision guided, high accuracy &amp; speed.</t>
  </si>
  <si>
    <t>Automatic Fastening Machine, Robotic Assembly Machine</t>
  </si>
  <si>
    <t xml:space="preserve">Product Inspection in 2D &amp; 3D, Vision alignment </t>
  </si>
  <si>
    <t>Fanuc, Kuka, Epson, Jaka, UR Gudel</t>
  </si>
  <si>
    <t>Allen Bradley, Siemens, Keyence, Omron, Advantech, Axiomtech</t>
  </si>
  <si>
    <t>Graco, PVA, Nodson</t>
  </si>
  <si>
    <t>Trumpf, IPG, Coherent</t>
  </si>
  <si>
    <t>Plasmatreat</t>
  </si>
  <si>
    <t>Rexroth, Hiwin, THK, Festo, SMC, ACS, PIAP</t>
  </si>
  <si>
    <t>Stoeger, Deprag, Atlas Copco</t>
  </si>
  <si>
    <t>Cognex, Keyence, Vision Pro, iRVision, Sita</t>
  </si>
  <si>
    <t>TMS, OPT, Keyence, Cognex</t>
  </si>
  <si>
    <t>LMI, Coherix</t>
  </si>
  <si>
    <t>Basler, Halcon</t>
  </si>
  <si>
    <t>Subject to Complexity, scale &amp; type of Equipment</t>
  </si>
  <si>
    <t>We always keep 20% Floor space for any quick turn around request</t>
  </si>
  <si>
    <t>Technical team which fluent with Major language: English, Chinese, Hindi &amp; Malays.</t>
  </si>
  <si>
    <t>Stable financial stand to turn around big project.</t>
  </si>
  <si>
    <t>Various industry technology &amp; Knowledge: Solar, E-Mobility, Life Science, Semiconductor.</t>
  </si>
  <si>
    <t>Strategic footprint across globe.</t>
  </si>
  <si>
    <t>In hause Fabrication shop for just handling internal project.</t>
  </si>
  <si>
    <t>Technical 1 Stop solution: We provide Mechanical design, Software programming, Electrical control design, Vision programming &amp; Robotic programming.</t>
  </si>
  <si>
    <t>Experience in Hi Volume Low Mix as well with Low Volume Hi Mix equipment manufacturing.</t>
  </si>
  <si>
    <t>More than 25 Years in Machine Automation Design &amp; manufacturing industry</t>
  </si>
  <si>
    <t>USA Customer</t>
  </si>
  <si>
    <t>Greatech Integration (M) Sdn. Bhd. 
(BK1 - Fabrication)</t>
  </si>
  <si>
    <t>George Town, Malaysia</t>
  </si>
  <si>
    <t>Seberang Perai, Malaysia</t>
  </si>
  <si>
    <t>Plot 287 (A,B,C) Lengkok Kampung Jawa Satu, Bayan Lepas FIZ Phase 3, 11900 Penang, Malaysia.</t>
  </si>
  <si>
    <t>PMT 778, Persiaran Cassia Selatan 2, Taman Perindustrian Batu Kawan, 14110 Bandar Cassia, Penang, Malaysia.</t>
  </si>
  <si>
    <t>PMT 800, Persiaran Cassia Selatan 6, Taman Perindustrian Batu Kawan, 14110 Bandar Cassia, Penang, Malaysia.</t>
  </si>
  <si>
    <t>PMT 807, Jalan Cassia Selatan 7/1, Taman Perindustrian Batu Kawan, 14110 Bandar Cassia, Penang, Malaysia.</t>
  </si>
  <si>
    <t>PMT 839, Persiaran Cassia Selatan 6, Taman Perindustrian Batu Kawan, 14110 Bandar Cassia, Penang, Malaysia.</t>
  </si>
  <si>
    <t>Assy Dispense machine, Assy pick and Place machine, assembly tester, ultrasonic welding</t>
  </si>
  <si>
    <t xml:space="preserve">Fabrication - CNC machining, Weldment &amp; Sheet Metal </t>
  </si>
  <si>
    <t>US,Europe</t>
  </si>
  <si>
    <t>Ireland,Slovakia</t>
  </si>
  <si>
    <t>1. BOSCH REXROTH SDN BHD, Malaysia with spending amount RM21,561,043.30
2. ROCKWELL AUTOMATION(M) SDN BHD, Malaysia with spending amount RM13,616,139.08
3. COGNEX IRELAND LIMITED, Ireland with spending amount RM10,244,647.84</t>
  </si>
  <si>
    <t>ISPM-15 compliance issue for shipment to Savannah Port due to IPPC stamps missing on the pallet and choking wood.</t>
  </si>
  <si>
    <t>Multi-sites supply, collaboration with local business partnership (united local synergy program - 7 companies)</t>
  </si>
  <si>
    <t>CNC machines (85 machines), Weldment (TIG- 4x station, MIG-13x station, Laser weld -2x station), Sheet Metal (2x Punch, 1x 2D Laser, 1x Tube Laser, 2x Water Jet, 3x Bending)
Average volume =6000 units/ week
Available Capacity =8000 units /week</t>
  </si>
  <si>
    <t>IQA (Incoming inspection): Raw material, returned partfrom sub-con, part after finishing process
IPQC/OQA (In-process &amp; Outgoing inspection): First piece CNC set-up, FG of CNC and MW
FAT (Final / Factory Acceptance Test): Installation qualification, operational qualification, performance qualification</t>
  </si>
  <si>
    <t>Yes. Epicor and MES System
Integrate Machine Programme Transfer (CNC Machines)</t>
  </si>
  <si>
    <t>Diversify supplier base (multiple site suppliers), reducing supply on single supplier</t>
  </si>
  <si>
    <t>May 13 2025</t>
  </si>
  <si>
    <t>Greatech Technology Berhad</t>
  </si>
  <si>
    <t>Greatech Integration (M) Sdn. Bhd. 
(Plot A - Design and Assembly)</t>
  </si>
  <si>
    <t>Greatech Integration (M) Sdn. Bhd.
(BK2 - Design and Assembly)</t>
  </si>
  <si>
    <t>Greatech Integration (M) Sdn. Bhd.
(BK3 - Design and Assembly)</t>
  </si>
  <si>
    <t>Greatech Integration (M) Sdn. Bhd.
(BK4 -Design and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</si>
</sst>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_-[$$-409]* #,##0_ ;_-[$$-409]* \-#,##0\ ;_-[$$-409]* &quot;-&quot;??_ ;_-@_ "/>
    <numFmt numFmtId="165"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9">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41" fontId="1" fillId="0" borderId="0" applyFont="0" applyFill="0" applyBorder="0" applyAlignment="0" applyProtection="0">
      <alignment vertical="center"/>
    </xf>
  </cellStyleXfs>
  <cellXfs count="85">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21" fillId="6" borderId="1" xfId="0" applyFont="1" applyFill="1" applyBorder="1" applyAlignment="1">
      <alignment horizontal="center" vertical="center"/>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5" fontId="12" fillId="5" borderId="1" xfId="0" applyNumberFormat="1" applyFont="1" applyFill="1" applyBorder="1" applyAlignment="1" applyProtection="1">
      <alignment horizontal="center" vertical="center" wrapText="1"/>
      <protection locked="0"/>
    </xf>
    <xf numFmtId="165"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2" fillId="8" borderId="1" xfId="0" applyFont="1" applyFill="1" applyBorder="1" applyAlignment="1">
      <alignment horizontal="center"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1" fillId="4"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cent" xfId="1" builtinId="5"/>
  </cellStyles>
  <dxfs count="66">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6</xdr:row>
          <xdr:rowOff>180975</xdr:rowOff>
        </xdr:from>
        <xdr:to>
          <xdr:col>4</xdr:col>
          <xdr:colOff>95250</xdr:colOff>
          <xdr:row>10</xdr:row>
          <xdr:rowOff>66675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8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zoomScale="80" zoomScaleNormal="80" workbookViewId="0">
      <selection activeCell="B2" sqref="B2"/>
    </sheetView>
  </sheetViews>
  <sheetFormatPr defaultColWidth="10.75" defaultRowHeight="20.25"/>
  <cols>
    <col min="1" max="1" width="10.75" style="48"/>
    <col min="2" max="2" width="200.75" style="10" customWidth="1"/>
    <col min="3" max="16384" width="10.75" style="48"/>
  </cols>
  <sheetData>
    <row r="2" spans="2:2">
      <c r="B2" s="8" t="s">
        <v>214</v>
      </c>
    </row>
    <row r="3" spans="2:2">
      <c r="B3" s="41" t="s">
        <v>174</v>
      </c>
    </row>
    <row r="4" spans="2:2" ht="81">
      <c r="B4" s="9" t="s">
        <v>113</v>
      </c>
    </row>
    <row r="5" spans="2:2">
      <c r="B5" s="41" t="s">
        <v>175</v>
      </c>
    </row>
    <row r="6" spans="2:2" ht="40.5">
      <c r="B6" s="9" t="s">
        <v>114</v>
      </c>
    </row>
    <row r="7" spans="2:2">
      <c r="B7" s="41" t="s">
        <v>176</v>
      </c>
    </row>
    <row r="8" spans="2:2" ht="283.5">
      <c r="B8" s="9" t="s">
        <v>294</v>
      </c>
    </row>
    <row r="9" spans="2:2">
      <c r="B9" s="41" t="s">
        <v>177</v>
      </c>
    </row>
    <row r="10" spans="2:2">
      <c r="B10" s="9" t="s">
        <v>180</v>
      </c>
    </row>
    <row r="11" spans="2:2">
      <c r="B11" s="41" t="s">
        <v>178</v>
      </c>
    </row>
    <row r="12" spans="2:2" ht="40.5">
      <c r="B12" s="9" t="s">
        <v>115</v>
      </c>
    </row>
    <row r="13" spans="2:2">
      <c r="B13" s="41" t="s">
        <v>179</v>
      </c>
    </row>
    <row r="14" spans="2:2" ht="81">
      <c r="B14" s="69" t="s">
        <v>317</v>
      </c>
    </row>
  </sheetData>
  <sheetProtection algorithmName="SHA-512" hashValue="oqQmTTL1TGDehFTcAOr2PQzV2AF19eG2fsUcc8MPwK3DeUGnHmuByNhhMgg5CE2BrggHILzN+R4S0gsFxK+kfw==" saltValue="b/vDCHd/sP/Ufj+9MTyig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12" workbookViewId="0">
      <selection activeCell="B12" sqref="B12"/>
    </sheetView>
  </sheetViews>
  <sheetFormatPr defaultColWidth="10.75" defaultRowHeight="20.25"/>
  <cols>
    <col min="1" max="1" width="10.75" style="48"/>
    <col min="2" max="2" width="200.75" style="10" customWidth="1"/>
    <col min="3" max="16384" width="10.75" style="48"/>
  </cols>
  <sheetData>
    <row r="2" spans="2:2">
      <c r="B2" s="8" t="s">
        <v>116</v>
      </c>
    </row>
    <row r="3" spans="2:2">
      <c r="B3" s="40" t="s">
        <v>160</v>
      </c>
    </row>
    <row r="4" spans="2:2" ht="40.5">
      <c r="B4" s="9" t="s">
        <v>117</v>
      </c>
    </row>
    <row r="5" spans="2:2">
      <c r="B5" s="41" t="s">
        <v>161</v>
      </c>
    </row>
    <row r="6" spans="2:2" ht="40.5">
      <c r="B6" s="9" t="s">
        <v>118</v>
      </c>
    </row>
    <row r="7" spans="2:2">
      <c r="B7" s="41" t="s">
        <v>162</v>
      </c>
    </row>
    <row r="8" spans="2:2" ht="60.75">
      <c r="B8" s="9" t="s">
        <v>181</v>
      </c>
    </row>
    <row r="9" spans="2:2">
      <c r="B9" s="41" t="s">
        <v>163</v>
      </c>
    </row>
    <row r="10" spans="2:2" ht="40.5">
      <c r="B10" s="9" t="s">
        <v>119</v>
      </c>
    </row>
    <row r="11" spans="2:2">
      <c r="B11" s="41" t="s">
        <v>164</v>
      </c>
    </row>
    <row r="12" spans="2:2" ht="121.5">
      <c r="B12" s="9" t="s">
        <v>120</v>
      </c>
    </row>
    <row r="13" spans="2:2">
      <c r="B13" s="41" t="s">
        <v>165</v>
      </c>
    </row>
    <row r="14" spans="2:2" ht="81">
      <c r="B14" s="9" t="s">
        <v>121</v>
      </c>
    </row>
    <row r="15" spans="2:2">
      <c r="B15" s="41" t="s">
        <v>166</v>
      </c>
    </row>
    <row r="16" spans="2:2" ht="162">
      <c r="B16" s="9" t="s">
        <v>122</v>
      </c>
    </row>
    <row r="17" spans="2:2">
      <c r="B17" s="41" t="s">
        <v>167</v>
      </c>
    </row>
    <row r="18" spans="2:2" ht="60.75">
      <c r="B18" s="9" t="s">
        <v>123</v>
      </c>
    </row>
    <row r="19" spans="2:2">
      <c r="B19" s="41" t="s">
        <v>168</v>
      </c>
    </row>
    <row r="20" spans="2:2" ht="121.5">
      <c r="B20" s="9" t="s">
        <v>124</v>
      </c>
    </row>
    <row r="21" spans="2:2">
      <c r="B21" s="41" t="s">
        <v>169</v>
      </c>
    </row>
    <row r="22" spans="2:2" ht="60.75">
      <c r="B22" s="9" t="s">
        <v>125</v>
      </c>
    </row>
    <row r="23" spans="2:2">
      <c r="B23" s="41" t="s">
        <v>170</v>
      </c>
    </row>
    <row r="24" spans="2:2" ht="202.5">
      <c r="B24" s="9" t="s">
        <v>126</v>
      </c>
    </row>
    <row r="25" spans="2:2">
      <c r="B25" s="41" t="s">
        <v>171</v>
      </c>
    </row>
    <row r="26" spans="2:2" ht="162">
      <c r="B26" s="9" t="s">
        <v>127</v>
      </c>
    </row>
    <row r="27" spans="2:2">
      <c r="B27" s="41" t="s">
        <v>172</v>
      </c>
    </row>
    <row r="28" spans="2:2" ht="40.5">
      <c r="B28" s="9" t="s">
        <v>128</v>
      </c>
    </row>
    <row r="29" spans="2:2">
      <c r="B29" s="41" t="s">
        <v>173</v>
      </c>
    </row>
    <row r="30" spans="2:2" ht="40.5">
      <c r="B30" s="9" t="s">
        <v>129</v>
      </c>
    </row>
  </sheetData>
  <sheetProtection algorithmName="SHA-512" hashValue="16lh0SMdOYpgz3mnq1FR8VPhkQB9WkH38CSEnYhumJ7oOgzraD5PFwCtlNgfhiodXtWpUFbS52RGhhbDqUMGuw==" saltValue="TscPftiJMrKjkcTdY+qO4A=="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90" zoomScaleNormal="90" workbookViewId="0">
      <selection activeCell="C4" sqref="C4"/>
    </sheetView>
  </sheetViews>
  <sheetFormatPr defaultColWidth="10.75" defaultRowHeight="20.25"/>
  <cols>
    <col min="1" max="1" width="10.75" style="48"/>
    <col min="2" max="2" width="141.5" style="10" customWidth="1"/>
    <col min="3" max="3" width="40.75" style="13" customWidth="1"/>
    <col min="4" max="16384" width="10.75" style="48"/>
  </cols>
  <sheetData>
    <row r="2" spans="2:3">
      <c r="B2" s="8" t="s">
        <v>130</v>
      </c>
      <c r="C2" s="11"/>
    </row>
    <row r="3" spans="2:3">
      <c r="B3" s="40" t="s">
        <v>151</v>
      </c>
      <c r="C3" s="11"/>
    </row>
    <row r="4" spans="2:3" ht="202.5">
      <c r="B4" s="12" t="s">
        <v>131</v>
      </c>
      <c r="C4" s="47"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5" priority="1" operator="containsText" text="Yes">
      <formula>NOT(ISERROR(SEARCH("Yes",C4)))</formula>
    </cfRule>
    <cfRule type="containsText" dxfId="64" priority="2" operator="containsText" text="No">
      <formula>NOT(ISERROR(SEARCH("No",C4)))</formula>
    </cfRule>
    <cfRule type="notContainsBlanks" dxfId="63"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tabSelected="1" zoomScaleNormal="100" workbookViewId="0">
      <selection activeCell="C9" sqref="C9"/>
    </sheetView>
  </sheetViews>
  <sheetFormatPr defaultColWidth="10.75" defaultRowHeight="18.75"/>
  <cols>
    <col min="1" max="1" width="3.5" style="15" customWidth="1"/>
    <col min="2" max="2" width="74.75" style="15" customWidth="1"/>
    <col min="3" max="4" width="29.25" style="15" customWidth="1"/>
    <col min="5" max="5" width="30.25" style="15" bestFit="1" customWidth="1"/>
    <col min="6" max="6" width="29.25" style="15" customWidth="1"/>
    <col min="7" max="7" width="38.25" style="15" customWidth="1"/>
    <col min="8" max="8" width="10.75" style="3" customWidth="1"/>
    <col min="9" max="16384" width="10.75" style="3"/>
  </cols>
  <sheetData>
    <row r="1" spans="1:7" ht="25.9" customHeight="1">
      <c r="B1" s="14" t="s">
        <v>236</v>
      </c>
    </row>
    <row r="2" spans="1:7" ht="25.9" customHeight="1">
      <c r="A2" s="15">
        <v>1</v>
      </c>
      <c r="B2" s="16" t="s">
        <v>132</v>
      </c>
      <c r="C2" s="17" t="s">
        <v>422</v>
      </c>
    </row>
    <row r="3" spans="1:7" ht="25.9" customHeight="1">
      <c r="A3" s="15">
        <v>2</v>
      </c>
      <c r="B3" s="16" t="s">
        <v>14</v>
      </c>
      <c r="C3" s="18" t="s">
        <v>340</v>
      </c>
    </row>
    <row r="4" spans="1:7" ht="25.9" customHeight="1">
      <c r="A4" s="15">
        <v>3</v>
      </c>
      <c r="B4" s="16" t="s">
        <v>13</v>
      </c>
      <c r="C4" s="18" t="s">
        <v>423</v>
      </c>
      <c r="E4" s="19"/>
    </row>
    <row r="5" spans="1:7" ht="25.9" customHeight="1">
      <c r="A5" s="15">
        <v>4</v>
      </c>
      <c r="B5" s="16" t="s">
        <v>133</v>
      </c>
      <c r="C5" s="18" t="s">
        <v>342</v>
      </c>
      <c r="E5" s="19"/>
    </row>
    <row r="6" spans="1:7" ht="25.9" customHeight="1">
      <c r="A6" s="15">
        <v>5</v>
      </c>
      <c r="B6" s="16" t="s">
        <v>0</v>
      </c>
      <c r="C6" s="20" t="s">
        <v>341</v>
      </c>
      <c r="E6" s="19"/>
    </row>
    <row r="7" spans="1:7" ht="25.9" customHeight="1">
      <c r="A7" s="15">
        <v>6</v>
      </c>
      <c r="B7" s="16" t="s">
        <v>1</v>
      </c>
      <c r="C7" s="18" t="s">
        <v>12</v>
      </c>
      <c r="E7" s="19"/>
    </row>
    <row r="8" spans="1:7" ht="25.9" customHeight="1">
      <c r="A8" s="15">
        <v>7</v>
      </c>
      <c r="B8" s="16" t="s">
        <v>2</v>
      </c>
      <c r="C8" s="18" t="s">
        <v>351</v>
      </c>
    </row>
    <row r="9" spans="1:7" ht="25.9" customHeight="1">
      <c r="A9" s="15">
        <v>8</v>
      </c>
      <c r="B9" s="16" t="s">
        <v>134</v>
      </c>
      <c r="C9" s="18" t="s">
        <v>352</v>
      </c>
    </row>
    <row r="10" spans="1:7" ht="25.9" customHeight="1">
      <c r="A10" s="15">
        <v>9</v>
      </c>
      <c r="B10" s="16" t="s">
        <v>5</v>
      </c>
      <c r="C10" s="18">
        <v>1857</v>
      </c>
    </row>
    <row r="11" spans="1:7">
      <c r="A11" s="15">
        <v>10</v>
      </c>
      <c r="B11" s="16" t="s">
        <v>3</v>
      </c>
      <c r="C11" s="18">
        <v>1993</v>
      </c>
    </row>
    <row r="12" spans="1:7">
      <c r="A12" s="15">
        <v>11</v>
      </c>
      <c r="B12" s="16" t="s">
        <v>4</v>
      </c>
      <c r="C12" s="18">
        <v>2013</v>
      </c>
      <c r="F12" s="21"/>
    </row>
    <row r="15" spans="1:7" ht="37.5">
      <c r="B15" s="24" t="s">
        <v>135</v>
      </c>
      <c r="C15" s="25" t="s">
        <v>136</v>
      </c>
      <c r="D15" s="25" t="s">
        <v>19</v>
      </c>
      <c r="E15" s="25" t="s">
        <v>112</v>
      </c>
      <c r="F15" s="25" t="s">
        <v>20</v>
      </c>
      <c r="G15" s="26" t="s">
        <v>137</v>
      </c>
    </row>
    <row r="16" spans="1:7">
      <c r="B16" s="27" t="s">
        <v>21</v>
      </c>
      <c r="C16" s="18" t="s">
        <v>320</v>
      </c>
      <c r="D16" s="18" t="s">
        <v>321</v>
      </c>
      <c r="E16" s="18" t="s">
        <v>77</v>
      </c>
      <c r="F16" s="20" t="s">
        <v>337</v>
      </c>
      <c r="G16" s="28" t="s">
        <v>346</v>
      </c>
    </row>
    <row r="17" spans="2:7">
      <c r="B17" s="27" t="s">
        <v>138</v>
      </c>
      <c r="C17" s="18" t="s">
        <v>322</v>
      </c>
      <c r="D17" s="18" t="s">
        <v>323</v>
      </c>
      <c r="E17" s="18" t="s">
        <v>77</v>
      </c>
      <c r="F17" s="20" t="s">
        <v>336</v>
      </c>
      <c r="G17" s="28" t="s">
        <v>344</v>
      </c>
    </row>
    <row r="18" spans="2:7">
      <c r="B18" s="27" t="s">
        <v>139</v>
      </c>
      <c r="C18" s="18" t="s">
        <v>329</v>
      </c>
      <c r="D18" s="18" t="s">
        <v>343</v>
      </c>
      <c r="E18" s="18" t="s">
        <v>77</v>
      </c>
      <c r="F18" s="20" t="s">
        <v>338</v>
      </c>
      <c r="G18" s="28" t="s">
        <v>345</v>
      </c>
    </row>
    <row r="19" spans="2:7">
      <c r="B19" s="27" t="s">
        <v>140</v>
      </c>
      <c r="C19" s="18" t="s">
        <v>324</v>
      </c>
      <c r="D19" s="18" t="s">
        <v>325</v>
      </c>
      <c r="E19" s="18" t="s">
        <v>77</v>
      </c>
      <c r="F19" s="20" t="s">
        <v>339</v>
      </c>
      <c r="G19" s="28" t="s">
        <v>347</v>
      </c>
    </row>
    <row r="20" spans="2:7">
      <c r="B20" s="29" t="s">
        <v>141</v>
      </c>
      <c r="C20" s="22" t="s">
        <v>326</v>
      </c>
      <c r="D20" s="22" t="s">
        <v>327</v>
      </c>
      <c r="E20" s="18" t="s">
        <v>77</v>
      </c>
      <c r="F20" s="23" t="s">
        <v>335</v>
      </c>
      <c r="G20" s="28" t="s">
        <v>348</v>
      </c>
    </row>
    <row r="21" spans="2:7" ht="37.5">
      <c r="B21" s="27" t="s">
        <v>142</v>
      </c>
      <c r="C21" s="18" t="s">
        <v>330</v>
      </c>
      <c r="D21" s="18" t="s">
        <v>331</v>
      </c>
      <c r="E21" s="18" t="s">
        <v>77</v>
      </c>
      <c r="F21" s="20" t="s">
        <v>334</v>
      </c>
      <c r="G21" s="28" t="s">
        <v>349</v>
      </c>
    </row>
    <row r="22" spans="2:7">
      <c r="B22" s="27" t="s">
        <v>143</v>
      </c>
      <c r="C22" s="18" t="s">
        <v>328</v>
      </c>
      <c r="D22" s="22" t="s">
        <v>332</v>
      </c>
      <c r="E22" s="18" t="s">
        <v>77</v>
      </c>
      <c r="F22" s="20" t="s">
        <v>333</v>
      </c>
      <c r="G22" s="28" t="s">
        <v>350</v>
      </c>
    </row>
    <row r="23" spans="2:7">
      <c r="B23" s="27" t="s">
        <v>144</v>
      </c>
      <c r="C23" s="18" t="s">
        <v>329</v>
      </c>
      <c r="D23" s="22" t="s">
        <v>343</v>
      </c>
      <c r="E23" s="18" t="s">
        <v>77</v>
      </c>
      <c r="F23" s="20" t="s">
        <v>338</v>
      </c>
      <c r="G23" s="28" t="s">
        <v>345</v>
      </c>
    </row>
    <row r="24" spans="2:7">
      <c r="B24" s="27" t="s">
        <v>212</v>
      </c>
      <c r="C24" s="18"/>
      <c r="D24" s="18"/>
      <c r="E24" s="18"/>
      <c r="F24" s="20"/>
      <c r="G24" s="28"/>
    </row>
    <row r="25" spans="2:7">
      <c r="B25" s="27" t="s">
        <v>212</v>
      </c>
      <c r="C25" s="30"/>
      <c r="D25" s="30"/>
      <c r="E25" s="30"/>
      <c r="F25" s="31"/>
      <c r="G25" s="32"/>
    </row>
  </sheetData>
  <sheetProtection algorithmName="SHA-512" hashValue="6yI60cFygKABQ6hsh5VMwt5lwhrATZ21Hzv2csGFFn0nCOgRIkGTqVPEw9cgpAkSwjap78AvGrfGpwdsFd9Lnw==" saltValue="sj8fAt/Q3fALWU/fQ7kXBA==" spinCount="100000" sheet="1" objects="1" scenarios="1"/>
  <conditionalFormatting sqref="C2:C12">
    <cfRule type="notContainsBlanks" dxfId="62" priority="2">
      <formula>LEN(TRIM(C2))&gt;0</formula>
    </cfRule>
  </conditionalFormatting>
  <conditionalFormatting sqref="C16:G25">
    <cfRule type="notContainsBlanks" dxfId="61"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Normal="100" workbookViewId="0">
      <selection activeCell="E12" sqref="E12"/>
    </sheetView>
  </sheetViews>
  <sheetFormatPr defaultColWidth="10.75" defaultRowHeight="15.75"/>
  <cols>
    <col min="1" max="1" width="4.75" customWidth="1"/>
    <col min="2" max="2" width="53.75" customWidth="1"/>
    <col min="3" max="8" width="28.25" customWidth="1"/>
    <col min="9" max="16384" width="10.75" style="1"/>
  </cols>
  <sheetData>
    <row r="1" spans="2:9" ht="51" customHeight="1">
      <c r="B1" s="14" t="s">
        <v>213</v>
      </c>
    </row>
    <row r="2" spans="2:9" ht="51" customHeight="1">
      <c r="B2" s="16" t="s">
        <v>145</v>
      </c>
      <c r="C2" s="16">
        <v>2022</v>
      </c>
      <c r="D2" s="16">
        <v>2023</v>
      </c>
      <c r="E2" s="16">
        <v>2024</v>
      </c>
      <c r="F2" s="16" t="s">
        <v>210</v>
      </c>
      <c r="G2" s="16" t="s">
        <v>146</v>
      </c>
      <c r="H2" s="16" t="s">
        <v>147</v>
      </c>
    </row>
    <row r="3" spans="2:9" ht="51" customHeight="1">
      <c r="B3" s="33" t="s">
        <v>9</v>
      </c>
      <c r="C3" s="58">
        <f>5731691486.5/4.413/1000000</f>
        <v>1298.8197340811239</v>
      </c>
      <c r="D3" s="58">
        <f>6020157360/4.5915/1000000</f>
        <v>1311.152642927148</v>
      </c>
      <c r="E3" s="58">
        <f>5801386899/4.47/1000000</f>
        <v>1297.8494181208055</v>
      </c>
      <c r="F3" s="58"/>
      <c r="G3" s="58"/>
      <c r="H3" s="58"/>
    </row>
    <row r="4" spans="2:9" ht="51" customHeight="1">
      <c r="B4" s="33" t="s">
        <v>10</v>
      </c>
      <c r="C4" s="58">
        <f>546214485/4.413/1000000</f>
        <v>123.77395989123045</v>
      </c>
      <c r="D4" s="58">
        <f>658749531/4.5915/1000000</f>
        <v>143.47153021888272</v>
      </c>
      <c r="E4" s="58">
        <f>752373319/4.47/1000000</f>
        <v>168.31617874720359</v>
      </c>
      <c r="F4" s="58"/>
      <c r="G4" s="58"/>
      <c r="H4" s="58"/>
      <c r="I4" s="4"/>
    </row>
    <row r="5" spans="2:9" ht="51" customHeight="1">
      <c r="B5" s="33" t="s">
        <v>11</v>
      </c>
      <c r="C5" s="58">
        <f>660882.84/4.413/1000000</f>
        <v>0.14975817811012915</v>
      </c>
      <c r="D5" s="58">
        <f>121962.29/4.5915/1000000</f>
        <v>2.6562624414679294E-2</v>
      </c>
      <c r="E5" s="58"/>
      <c r="F5" s="58"/>
      <c r="G5" s="58"/>
      <c r="H5" s="58"/>
      <c r="I5" s="4" t="s">
        <v>18</v>
      </c>
    </row>
    <row r="6" spans="2:9" ht="51" customHeight="1">
      <c r="B6" s="33" t="s">
        <v>287</v>
      </c>
      <c r="C6" s="58"/>
      <c r="D6" s="58"/>
      <c r="E6" s="58"/>
      <c r="F6" s="58"/>
      <c r="G6" s="58"/>
      <c r="H6" s="58"/>
      <c r="I6" s="2" t="s">
        <v>150</v>
      </c>
    </row>
    <row r="8" spans="2:9" ht="18.75">
      <c r="B8" s="16" t="s">
        <v>145</v>
      </c>
      <c r="C8" s="16">
        <v>2023</v>
      </c>
      <c r="D8" s="16">
        <v>2023</v>
      </c>
      <c r="E8" s="16">
        <v>2024</v>
      </c>
      <c r="F8" s="16" t="s">
        <v>210</v>
      </c>
      <c r="G8" s="16" t="s">
        <v>146</v>
      </c>
      <c r="H8" s="16" t="s">
        <v>147</v>
      </c>
    </row>
    <row r="9" spans="2:9" ht="18.75">
      <c r="B9" s="33" t="s">
        <v>148</v>
      </c>
      <c r="C9" s="59">
        <f>163421087/4.413/1000000</f>
        <v>37.031744164967144</v>
      </c>
      <c r="D9" s="59">
        <f>204310714/4.5915/1000000</f>
        <v>44.497596428182511</v>
      </c>
      <c r="E9" s="59">
        <f>236025630/4.47/1000000</f>
        <v>52.802154362416111</v>
      </c>
      <c r="F9" s="59"/>
      <c r="G9" s="59"/>
      <c r="H9" s="59"/>
    </row>
    <row r="10" spans="2:9" ht="18.75">
      <c r="B10" s="33" t="s">
        <v>149</v>
      </c>
      <c r="C10" s="59">
        <f>(127898799+563159)/4.413/1000000</f>
        <v>29.109893043281211</v>
      </c>
      <c r="D10" s="59">
        <f>(166067981+693355)/4.5915/1000000</f>
        <v>36.319576608951323</v>
      </c>
      <c r="E10" s="59">
        <f>(179558011+1016465)/4.47/1000000</f>
        <v>40.396974496644297</v>
      </c>
      <c r="F10" s="59"/>
      <c r="G10" s="59"/>
      <c r="H10" s="59"/>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zoomScale="80" zoomScaleNormal="80" workbookViewId="0">
      <selection activeCell="G5" sqref="G5"/>
    </sheetView>
  </sheetViews>
  <sheetFormatPr defaultColWidth="10.75" defaultRowHeight="25.9" customHeight="1"/>
  <cols>
    <col min="1" max="1" width="6.25" style="63" customWidth="1"/>
    <col min="2" max="2" width="59" style="35" customWidth="1"/>
    <col min="3" max="3" width="38.5" style="3" customWidth="1"/>
    <col min="4" max="8" width="38.5" style="6" customWidth="1"/>
    <col min="9" max="11" width="29.25" style="3" customWidth="1"/>
    <col min="12" max="16384" width="10.75" style="3"/>
  </cols>
  <sheetData>
    <row r="1" spans="1:8" s="15" customFormat="1" ht="51" customHeight="1">
      <c r="A1" s="61"/>
      <c r="B1" s="34" t="s">
        <v>296</v>
      </c>
    </row>
    <row r="2" spans="1:8" s="35" customFormat="1" ht="55.9" customHeight="1">
      <c r="A2" s="62"/>
      <c r="B2" s="16"/>
      <c r="C2" s="16" t="s">
        <v>15</v>
      </c>
      <c r="D2" s="36" t="s">
        <v>107</v>
      </c>
      <c r="E2" s="36" t="s">
        <v>108</v>
      </c>
      <c r="F2" s="36" t="s">
        <v>109</v>
      </c>
      <c r="G2" s="36" t="s">
        <v>110</v>
      </c>
      <c r="H2" s="36" t="s">
        <v>111</v>
      </c>
    </row>
    <row r="3" spans="1:8" ht="60" customHeight="1">
      <c r="A3" s="63">
        <v>1</v>
      </c>
      <c r="B3" s="16" t="s">
        <v>152</v>
      </c>
      <c r="C3" s="37" t="s">
        <v>424</v>
      </c>
      <c r="D3" s="37" t="s">
        <v>403</v>
      </c>
      <c r="E3" s="37" t="s">
        <v>425</v>
      </c>
      <c r="F3" s="18" t="s">
        <v>426</v>
      </c>
      <c r="G3" s="18" t="s">
        <v>427</v>
      </c>
      <c r="H3" s="18"/>
    </row>
    <row r="4" spans="1:8" ht="60" customHeight="1">
      <c r="A4" s="63">
        <v>2</v>
      </c>
      <c r="B4" s="16" t="s">
        <v>153</v>
      </c>
      <c r="C4" s="18" t="s">
        <v>404</v>
      </c>
      <c r="D4" s="18" t="s">
        <v>405</v>
      </c>
      <c r="E4" s="18" t="s">
        <v>405</v>
      </c>
      <c r="F4" s="18" t="s">
        <v>405</v>
      </c>
      <c r="G4" s="50" t="s">
        <v>405</v>
      </c>
      <c r="H4" s="18"/>
    </row>
    <row r="5" spans="1:8" ht="60" customHeight="1">
      <c r="A5" s="63">
        <v>3</v>
      </c>
      <c r="B5" s="16" t="s">
        <v>154</v>
      </c>
      <c r="C5" s="18" t="s">
        <v>406</v>
      </c>
      <c r="D5" s="18" t="s">
        <v>407</v>
      </c>
      <c r="E5" s="18" t="s">
        <v>408</v>
      </c>
      <c r="F5" s="18" t="s">
        <v>409</v>
      </c>
      <c r="G5" s="18" t="s">
        <v>410</v>
      </c>
      <c r="H5" s="18"/>
    </row>
    <row r="6" spans="1:8" ht="60" customHeight="1">
      <c r="A6" s="63">
        <v>4</v>
      </c>
      <c r="B6" s="36" t="s">
        <v>155</v>
      </c>
      <c r="C6" s="18" t="s">
        <v>362</v>
      </c>
      <c r="D6" s="18" t="s">
        <v>362</v>
      </c>
      <c r="E6" s="18" t="s">
        <v>362</v>
      </c>
      <c r="F6" s="18" t="s">
        <v>362</v>
      </c>
      <c r="G6" s="18" t="s">
        <v>362</v>
      </c>
      <c r="H6" s="18"/>
    </row>
    <row r="7" spans="1:8" ht="85.9" customHeight="1">
      <c r="A7" s="63">
        <v>5</v>
      </c>
      <c r="B7" s="36" t="s">
        <v>156</v>
      </c>
      <c r="C7" s="18" t="s">
        <v>362</v>
      </c>
      <c r="D7" s="18" t="s">
        <v>362</v>
      </c>
      <c r="E7" s="18" t="s">
        <v>362</v>
      </c>
      <c r="F7" s="18" t="s">
        <v>362</v>
      </c>
      <c r="G7" s="18" t="s">
        <v>362</v>
      </c>
      <c r="H7" s="18"/>
    </row>
    <row r="8" spans="1:8" ht="85.9" customHeight="1">
      <c r="A8" s="63">
        <v>6</v>
      </c>
      <c r="B8" s="36" t="s">
        <v>157</v>
      </c>
      <c r="C8" s="18" t="s">
        <v>411</v>
      </c>
      <c r="D8" s="18" t="s">
        <v>412</v>
      </c>
      <c r="E8" s="18" t="s">
        <v>411</v>
      </c>
      <c r="F8" s="18" t="s">
        <v>411</v>
      </c>
      <c r="G8" s="18" t="s">
        <v>411</v>
      </c>
      <c r="H8" s="18"/>
    </row>
    <row r="9" spans="1:8" ht="60" customHeight="1">
      <c r="A9" s="63">
        <v>7</v>
      </c>
      <c r="B9" s="16" t="s">
        <v>158</v>
      </c>
      <c r="C9" s="38">
        <v>5079</v>
      </c>
      <c r="D9" s="38">
        <v>10747</v>
      </c>
      <c r="E9" s="39">
        <v>14370</v>
      </c>
      <c r="F9" s="39">
        <v>18045</v>
      </c>
      <c r="G9" s="39">
        <v>46040</v>
      </c>
      <c r="H9" s="39"/>
    </row>
    <row r="10" spans="1:8" ht="60" customHeight="1">
      <c r="A10" s="63">
        <v>8</v>
      </c>
      <c r="B10" s="36" t="s">
        <v>279</v>
      </c>
      <c r="C10" s="38">
        <v>279</v>
      </c>
      <c r="D10" s="38">
        <v>365</v>
      </c>
      <c r="E10" s="39">
        <v>195</v>
      </c>
      <c r="F10" s="39">
        <v>260</v>
      </c>
      <c r="G10" s="39">
        <v>430</v>
      </c>
      <c r="H10" s="39"/>
    </row>
    <row r="11" spans="1:8" ht="60" customHeight="1">
      <c r="A11" s="63">
        <v>9</v>
      </c>
      <c r="B11" s="36" t="s">
        <v>208</v>
      </c>
      <c r="C11" s="18">
        <v>1</v>
      </c>
      <c r="D11" s="18">
        <v>6000</v>
      </c>
      <c r="E11" s="18">
        <v>1</v>
      </c>
      <c r="F11" s="18">
        <v>1</v>
      </c>
      <c r="G11" s="18">
        <v>3</v>
      </c>
      <c r="H11" s="18"/>
    </row>
    <row r="12" spans="1:8" ht="60" customHeight="1">
      <c r="A12" s="63">
        <v>10</v>
      </c>
      <c r="B12" s="36" t="s">
        <v>207</v>
      </c>
      <c r="C12" s="18">
        <v>2</v>
      </c>
      <c r="D12" s="18">
        <v>8000</v>
      </c>
      <c r="E12" s="18">
        <v>2</v>
      </c>
      <c r="F12" s="18">
        <v>2</v>
      </c>
      <c r="G12" s="18">
        <v>5</v>
      </c>
      <c r="H12" s="18"/>
    </row>
    <row r="13" spans="1:8" ht="60" customHeight="1">
      <c r="A13" s="63">
        <v>11</v>
      </c>
      <c r="B13" s="36" t="s">
        <v>280</v>
      </c>
      <c r="C13" s="18"/>
      <c r="D13" s="18"/>
      <c r="E13" s="18"/>
      <c r="F13" s="18"/>
      <c r="G13" s="18"/>
      <c r="H13" s="18"/>
    </row>
    <row r="14" spans="1:8" ht="60" customHeight="1">
      <c r="A14" s="63">
        <v>12</v>
      </c>
      <c r="B14" s="36" t="s">
        <v>205</v>
      </c>
      <c r="C14" s="18" t="s">
        <v>37</v>
      </c>
      <c r="D14" s="18" t="s">
        <v>37</v>
      </c>
      <c r="E14" s="18" t="s">
        <v>37</v>
      </c>
      <c r="F14" s="18" t="s">
        <v>37</v>
      </c>
      <c r="G14" s="18" t="s">
        <v>37</v>
      </c>
      <c r="H14" s="18"/>
    </row>
    <row r="15" spans="1:8" ht="60" customHeight="1">
      <c r="A15" s="63">
        <v>13</v>
      </c>
      <c r="B15" s="36" t="s">
        <v>283</v>
      </c>
      <c r="C15" s="18" t="s">
        <v>37</v>
      </c>
      <c r="D15" s="18" t="s">
        <v>37</v>
      </c>
      <c r="E15" s="18" t="s">
        <v>37</v>
      </c>
      <c r="F15" s="18" t="s">
        <v>37</v>
      </c>
      <c r="G15" s="18" t="s">
        <v>37</v>
      </c>
      <c r="H15" s="18"/>
    </row>
    <row r="16" spans="1:8" ht="60" customHeight="1">
      <c r="A16" s="63">
        <v>14</v>
      </c>
      <c r="B16" s="36" t="s">
        <v>206</v>
      </c>
      <c r="C16" s="18" t="s">
        <v>413</v>
      </c>
      <c r="D16" s="18" t="s">
        <v>413</v>
      </c>
      <c r="E16" s="18" t="s">
        <v>413</v>
      </c>
      <c r="F16" s="18" t="s">
        <v>413</v>
      </c>
      <c r="G16" s="18" t="s">
        <v>413</v>
      </c>
      <c r="H16" s="18"/>
    </row>
    <row r="18" spans="1:8" ht="61.15" customHeight="1">
      <c r="A18" s="63">
        <v>15</v>
      </c>
      <c r="B18" s="74" t="s">
        <v>229</v>
      </c>
      <c r="C18" s="74"/>
      <c r="D18" s="75" t="s">
        <v>414</v>
      </c>
      <c r="E18" s="76"/>
      <c r="F18" s="76"/>
      <c r="G18" s="76"/>
      <c r="H18" s="77"/>
    </row>
    <row r="19" spans="1:8" ht="61.15" customHeight="1">
      <c r="A19" s="63">
        <v>16</v>
      </c>
      <c r="B19" s="74" t="s">
        <v>215</v>
      </c>
      <c r="C19" s="74"/>
      <c r="D19" s="75" t="s">
        <v>415</v>
      </c>
      <c r="E19" s="76"/>
      <c r="F19" s="76"/>
      <c r="G19" s="76"/>
      <c r="H19" s="77"/>
    </row>
    <row r="20" spans="1:8" ht="61.15" customHeight="1">
      <c r="A20" s="63">
        <v>17</v>
      </c>
      <c r="B20" s="74" t="s">
        <v>202</v>
      </c>
      <c r="C20" s="74"/>
      <c r="D20" s="75" t="s">
        <v>416</v>
      </c>
      <c r="E20" s="76"/>
      <c r="F20" s="76"/>
      <c r="G20" s="76"/>
      <c r="H20" s="77"/>
    </row>
    <row r="21" spans="1:8" ht="61.15" customHeight="1">
      <c r="A21" s="63">
        <v>18</v>
      </c>
      <c r="B21" s="74" t="s">
        <v>159</v>
      </c>
      <c r="C21" s="74"/>
      <c r="D21" s="75" t="s">
        <v>417</v>
      </c>
      <c r="E21" s="76"/>
      <c r="F21" s="76"/>
      <c r="G21" s="76"/>
      <c r="H21" s="77"/>
    </row>
    <row r="22" spans="1:8" ht="61.15" customHeight="1">
      <c r="A22" s="63">
        <v>19</v>
      </c>
      <c r="B22" s="74" t="s">
        <v>203</v>
      </c>
      <c r="C22" s="74"/>
      <c r="D22" s="75" t="s">
        <v>418</v>
      </c>
      <c r="E22" s="76"/>
      <c r="F22" s="76"/>
      <c r="G22" s="76"/>
      <c r="H22" s="77"/>
    </row>
    <row r="23" spans="1:8" ht="61.15" customHeight="1">
      <c r="A23" s="63">
        <v>20</v>
      </c>
      <c r="B23" s="78" t="s">
        <v>227</v>
      </c>
      <c r="C23" s="79"/>
      <c r="D23" s="75" t="s">
        <v>419</v>
      </c>
      <c r="E23" s="76"/>
      <c r="F23" s="76"/>
      <c r="G23" s="76"/>
      <c r="H23" s="77"/>
    </row>
    <row r="24" spans="1:8" ht="61.15" customHeight="1">
      <c r="A24" s="63">
        <v>21</v>
      </c>
      <c r="B24" s="78" t="s">
        <v>228</v>
      </c>
      <c r="C24" s="79"/>
      <c r="D24" s="75" t="s">
        <v>420</v>
      </c>
      <c r="E24" s="76"/>
      <c r="F24" s="76"/>
      <c r="G24" s="76"/>
      <c r="H24" s="77"/>
    </row>
    <row r="25" spans="1:8" ht="187.9" customHeight="1">
      <c r="A25" s="63">
        <v>22</v>
      </c>
      <c r="B25" s="74" t="s">
        <v>204</v>
      </c>
      <c r="C25" s="74"/>
      <c r="D25" s="75" t="s">
        <v>421</v>
      </c>
      <c r="E25" s="76"/>
      <c r="F25" s="76"/>
      <c r="G25" s="76"/>
      <c r="H25" s="77"/>
    </row>
    <row r="26" spans="1:8" ht="61.15" customHeight="1"/>
    <row r="27" spans="1:8" ht="61.15" customHeight="1"/>
    <row r="28" spans="1:8" ht="61.15" customHeight="1"/>
    <row r="29" spans="1:8" ht="61.15" customHeight="1"/>
  </sheetData>
  <sheetProtection algorithmName="SHA-512" hashValue="zQUmRTblo7NwmNDoVbXM0yjst7rVPj5/m4axI2ivAgmUPwHZYj2vbWzF/lmehodxi4GZXwtagu0UzxPO76uzxg==" saltValue="p9e4rdm25WVOlVQ/gvBS1w==" spinCount="100000" sheet="1" selectLockedCells="1"/>
  <mergeCells count="16">
    <mergeCell ref="B18:C18"/>
    <mergeCell ref="D18:H18"/>
    <mergeCell ref="B19:C19"/>
    <mergeCell ref="D19:H19"/>
    <mergeCell ref="B20:C20"/>
    <mergeCell ref="D20:H20"/>
    <mergeCell ref="B21:C21"/>
    <mergeCell ref="D21:H21"/>
    <mergeCell ref="B22:C22"/>
    <mergeCell ref="D22:H22"/>
    <mergeCell ref="B25:C25"/>
    <mergeCell ref="D25:H25"/>
    <mergeCell ref="B24:C24"/>
    <mergeCell ref="B23:C23"/>
    <mergeCell ref="D23:H23"/>
    <mergeCell ref="D24:H24"/>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zoomScaleNormal="100" workbookViewId="0">
      <selection activeCell="D10" sqref="D10"/>
    </sheetView>
  </sheetViews>
  <sheetFormatPr defaultColWidth="10.75" defaultRowHeight="49.9" customHeight="1"/>
  <cols>
    <col min="1" max="1" width="5.25" style="3" customWidth="1"/>
    <col min="2" max="2" width="53.25" style="3" customWidth="1"/>
    <col min="3" max="10" width="32.75" style="3" customWidth="1"/>
    <col min="11" max="16384" width="10.75" style="3"/>
  </cols>
  <sheetData>
    <row r="1" spans="2:10" ht="49.9" customHeight="1">
      <c r="B1" s="42" t="s">
        <v>297</v>
      </c>
    </row>
    <row r="2" spans="2:10" ht="49.9" customHeight="1">
      <c r="B2" s="43"/>
      <c r="C2" s="44" t="s">
        <v>6</v>
      </c>
      <c r="D2" s="44" t="s">
        <v>7</v>
      </c>
      <c r="E2" s="44" t="s">
        <v>8</v>
      </c>
      <c r="F2" s="44" t="s">
        <v>16</v>
      </c>
      <c r="G2" s="44" t="s">
        <v>17</v>
      </c>
      <c r="H2" s="44" t="s">
        <v>182</v>
      </c>
      <c r="I2" s="44" t="s">
        <v>217</v>
      </c>
      <c r="J2" s="44" t="s">
        <v>218</v>
      </c>
    </row>
    <row r="3" spans="2:10" ht="49.9" customHeight="1">
      <c r="B3" s="44" t="s">
        <v>183</v>
      </c>
      <c r="C3" s="70" t="s">
        <v>77</v>
      </c>
      <c r="D3" s="70" t="s">
        <v>70</v>
      </c>
      <c r="E3" s="70" t="s">
        <v>102</v>
      </c>
      <c r="F3" s="70" t="s">
        <v>58</v>
      </c>
      <c r="G3" s="70" t="s">
        <v>68</v>
      </c>
      <c r="H3" s="70" t="s">
        <v>103</v>
      </c>
      <c r="I3" s="70" t="s">
        <v>97</v>
      </c>
      <c r="J3" s="70" t="s">
        <v>53</v>
      </c>
    </row>
    <row r="4" spans="2:10" ht="49.9" customHeight="1">
      <c r="B4" s="45" t="s">
        <v>265</v>
      </c>
      <c r="C4" s="70">
        <v>2</v>
      </c>
      <c r="D4" s="70">
        <v>2</v>
      </c>
      <c r="E4" s="70">
        <v>1</v>
      </c>
      <c r="F4" s="70">
        <v>1</v>
      </c>
      <c r="G4" s="70">
        <v>2</v>
      </c>
      <c r="H4" s="70">
        <v>2</v>
      </c>
      <c r="I4" s="70">
        <v>2</v>
      </c>
      <c r="J4" s="70">
        <v>1</v>
      </c>
    </row>
    <row r="5" spans="2:10" ht="49.9" customHeight="1">
      <c r="B5" s="45" t="s">
        <v>264</v>
      </c>
      <c r="C5" s="70">
        <v>6</v>
      </c>
      <c r="D5" s="70">
        <v>5</v>
      </c>
      <c r="E5" s="70">
        <v>3</v>
      </c>
      <c r="F5" s="70">
        <v>2</v>
      </c>
      <c r="G5" s="70">
        <v>4</v>
      </c>
      <c r="H5" s="70">
        <v>5</v>
      </c>
      <c r="I5" s="70">
        <v>5</v>
      </c>
      <c r="J5" s="70">
        <v>1</v>
      </c>
    </row>
    <row r="6" spans="2:10" ht="49.9" customHeight="1">
      <c r="B6" s="45" t="s">
        <v>266</v>
      </c>
      <c r="C6" s="70">
        <v>11</v>
      </c>
      <c r="D6" s="70">
        <v>9</v>
      </c>
      <c r="E6" s="70">
        <v>7</v>
      </c>
      <c r="F6" s="70">
        <v>5</v>
      </c>
      <c r="G6" s="70">
        <v>4</v>
      </c>
      <c r="H6" s="70">
        <v>8</v>
      </c>
      <c r="I6" s="70">
        <v>8</v>
      </c>
      <c r="J6" s="70">
        <v>3</v>
      </c>
    </row>
    <row r="7" spans="2:10" ht="49.9" customHeight="1">
      <c r="B7" s="45" t="s">
        <v>267</v>
      </c>
      <c r="C7" s="70">
        <v>19</v>
      </c>
      <c r="D7" s="70">
        <v>13</v>
      </c>
      <c r="E7" s="70">
        <v>11</v>
      </c>
      <c r="F7" s="70">
        <v>8</v>
      </c>
      <c r="G7" s="70">
        <v>10</v>
      </c>
      <c r="H7" s="70">
        <v>15</v>
      </c>
      <c r="I7" s="70">
        <v>15</v>
      </c>
      <c r="J7" s="70">
        <v>4</v>
      </c>
    </row>
    <row r="8" spans="2:10" ht="49.9" customHeight="1">
      <c r="B8" s="45" t="s">
        <v>216</v>
      </c>
      <c r="C8" s="70" t="s">
        <v>353</v>
      </c>
      <c r="D8" s="70" t="s">
        <v>353</v>
      </c>
      <c r="E8" s="70" t="s">
        <v>353</v>
      </c>
      <c r="F8" s="70" t="s">
        <v>353</v>
      </c>
      <c r="G8" s="70" t="s">
        <v>353</v>
      </c>
      <c r="H8" s="70" t="s">
        <v>353</v>
      </c>
      <c r="I8" s="70" t="s">
        <v>353</v>
      </c>
      <c r="J8" s="70" t="s">
        <v>353</v>
      </c>
    </row>
    <row r="9" spans="2:10" ht="49.9" customHeight="1">
      <c r="B9" s="45" t="s">
        <v>299</v>
      </c>
      <c r="C9" s="70" t="s">
        <v>353</v>
      </c>
      <c r="D9" s="70" t="s">
        <v>353</v>
      </c>
      <c r="E9" s="70" t="s">
        <v>353</v>
      </c>
      <c r="F9" s="70" t="s">
        <v>353</v>
      </c>
      <c r="G9" s="70" t="s">
        <v>353</v>
      </c>
      <c r="H9" s="70" t="s">
        <v>353</v>
      </c>
      <c r="I9" s="70" t="s">
        <v>353</v>
      </c>
      <c r="J9" s="70" t="s">
        <v>353</v>
      </c>
    </row>
    <row r="10" spans="2:10" ht="49.9" customHeight="1">
      <c r="B10" s="64" t="s">
        <v>293</v>
      </c>
      <c r="C10" s="70" t="s">
        <v>354</v>
      </c>
      <c r="D10" s="70" t="s">
        <v>355</v>
      </c>
      <c r="E10" s="70" t="s">
        <v>356</v>
      </c>
      <c r="F10" s="70" t="s">
        <v>357</v>
      </c>
      <c r="G10" s="70" t="s">
        <v>356</v>
      </c>
      <c r="H10" s="70" t="s">
        <v>358</v>
      </c>
      <c r="I10" s="70" t="s">
        <v>358</v>
      </c>
      <c r="J10" s="70" t="s">
        <v>359</v>
      </c>
    </row>
    <row r="11" spans="2:10" ht="49.9" customHeight="1">
      <c r="B11" s="45" t="s">
        <v>106</v>
      </c>
      <c r="C11" s="71">
        <v>12</v>
      </c>
      <c r="D11" s="71">
        <v>12</v>
      </c>
      <c r="E11" s="71">
        <v>12</v>
      </c>
      <c r="F11" s="70">
        <v>12</v>
      </c>
      <c r="G11" s="70">
        <v>12</v>
      </c>
      <c r="H11" s="70">
        <v>12</v>
      </c>
      <c r="I11" s="70">
        <v>12</v>
      </c>
      <c r="J11" s="70">
        <v>12</v>
      </c>
    </row>
    <row r="12" spans="2:10" ht="49.9" customHeight="1">
      <c r="B12" s="45" t="s">
        <v>201</v>
      </c>
      <c r="C12" s="72">
        <v>0.05</v>
      </c>
      <c r="D12" s="73">
        <v>0.05</v>
      </c>
      <c r="E12" s="73">
        <v>0.05</v>
      </c>
      <c r="F12" s="73">
        <v>0.05</v>
      </c>
      <c r="G12" s="73">
        <v>0.05</v>
      </c>
      <c r="H12" s="73">
        <v>0.05</v>
      </c>
      <c r="I12" s="73">
        <v>0.05</v>
      </c>
      <c r="J12" s="73">
        <v>0.05</v>
      </c>
    </row>
    <row r="14" spans="2:10" ht="49.9" customHeight="1">
      <c r="B14" s="81" t="s">
        <v>184</v>
      </c>
      <c r="C14" s="81"/>
      <c r="D14" s="81"/>
    </row>
    <row r="15" spans="2:10" ht="49.9" customHeight="1">
      <c r="B15" s="16" t="s">
        <v>185</v>
      </c>
      <c r="C15" s="81" t="s">
        <v>186</v>
      </c>
      <c r="D15" s="81"/>
    </row>
    <row r="16" spans="2:10" ht="49.9" customHeight="1">
      <c r="B16" s="46" t="s">
        <v>187</v>
      </c>
      <c r="C16" s="82" t="s">
        <v>188</v>
      </c>
      <c r="D16" s="82"/>
    </row>
    <row r="17" spans="2:4" ht="49.9" customHeight="1">
      <c r="B17" s="80" t="s">
        <v>189</v>
      </c>
      <c r="C17" s="80" t="s">
        <v>190</v>
      </c>
      <c r="D17" s="80"/>
    </row>
    <row r="18" spans="2:4" ht="49.9" customHeight="1">
      <c r="B18" s="80"/>
      <c r="C18" s="80" t="s">
        <v>191</v>
      </c>
      <c r="D18" s="80"/>
    </row>
    <row r="19" spans="2:4" ht="49.9" customHeight="1">
      <c r="B19" s="80"/>
      <c r="C19" s="80" t="s">
        <v>192</v>
      </c>
      <c r="D19" s="80"/>
    </row>
    <row r="20" spans="2:4" ht="49.9" customHeight="1">
      <c r="B20" s="80"/>
      <c r="C20" s="80" t="s">
        <v>193</v>
      </c>
      <c r="D20" s="80"/>
    </row>
    <row r="21" spans="2:4" ht="49.9" customHeight="1">
      <c r="B21" s="80" t="s">
        <v>194</v>
      </c>
      <c r="C21" s="80" t="s">
        <v>195</v>
      </c>
      <c r="D21" s="80"/>
    </row>
    <row r="22" spans="2:4" ht="49.9" customHeight="1">
      <c r="B22" s="80"/>
      <c r="C22" s="80" t="s">
        <v>196</v>
      </c>
      <c r="D22" s="80"/>
    </row>
    <row r="23" spans="2:4" ht="49.9" customHeight="1">
      <c r="B23" s="80"/>
      <c r="C23" s="80" t="s">
        <v>197</v>
      </c>
      <c r="D23" s="80"/>
    </row>
    <row r="24" spans="2:4" ht="49.9" customHeight="1">
      <c r="B24" s="80" t="s">
        <v>198</v>
      </c>
      <c r="C24" s="80" t="s">
        <v>199</v>
      </c>
      <c r="D24" s="80"/>
    </row>
    <row r="25" spans="2:4" ht="49.9" customHeight="1">
      <c r="B25" s="80"/>
      <c r="C25" s="80" t="s">
        <v>200</v>
      </c>
      <c r="D25" s="80"/>
    </row>
  </sheetData>
  <sheetProtection algorithmName="SHA-512" hashValue="bZUL6mD159NJzrDMfwN4drt+BOqtexhCohLvWTFiYmwi3OxjnrOscfwij2lbQWlD1y6kwb2Toihf5J7T9rDt2w==" saltValue="3UFfoL413EPmJz18ZLo85A==" spinCount="100000" sheet="1" objects="1" scenarios="1"/>
  <mergeCells count="15">
    <mergeCell ref="B14:D14"/>
    <mergeCell ref="C15:D15"/>
    <mergeCell ref="C16:D16"/>
    <mergeCell ref="B17:B20"/>
    <mergeCell ref="C17:D17"/>
    <mergeCell ref="C18:D18"/>
    <mergeCell ref="C19:D19"/>
    <mergeCell ref="C20:D20"/>
    <mergeCell ref="B21:B23"/>
    <mergeCell ref="C21:D21"/>
    <mergeCell ref="C22:D22"/>
    <mergeCell ref="C23:D23"/>
    <mergeCell ref="B24:B25"/>
    <mergeCell ref="C24:D24"/>
    <mergeCell ref="C25:D25"/>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topLeftCell="C1" zoomScale="80" zoomScaleNormal="80" workbookViewId="0">
      <selection activeCell="D6" sqref="D6"/>
    </sheetView>
  </sheetViews>
  <sheetFormatPr defaultColWidth="10.75" defaultRowHeight="15"/>
  <cols>
    <col min="1" max="1" width="4.25" style="1" customWidth="1"/>
    <col min="2" max="2" width="51.5" style="1" customWidth="1"/>
    <col min="3" max="9" width="29.25" style="1" customWidth="1"/>
    <col min="10" max="10" width="57.75" style="1" customWidth="1"/>
    <col min="11" max="11" width="31.25" style="1" bestFit="1" customWidth="1"/>
    <col min="12" max="15" width="29.25" style="1" customWidth="1"/>
    <col min="16" max="16384" width="10.75" style="1"/>
  </cols>
  <sheetData>
    <row r="1" spans="2:11" ht="67.150000000000006" customHeight="1">
      <c r="B1" s="34" t="s">
        <v>291</v>
      </c>
    </row>
    <row r="2" spans="2:11" ht="67.150000000000006" customHeight="1">
      <c r="B2" s="33"/>
      <c r="C2" s="16">
        <v>2022</v>
      </c>
      <c r="D2" s="16">
        <v>2023</v>
      </c>
      <c r="E2" s="16">
        <v>2024</v>
      </c>
      <c r="F2" s="16" t="s">
        <v>210</v>
      </c>
      <c r="G2" s="16" t="s">
        <v>146</v>
      </c>
      <c r="H2" s="16" t="s">
        <v>147</v>
      </c>
      <c r="I2" s="16" t="s">
        <v>211</v>
      </c>
      <c r="J2" s="16" t="s">
        <v>209</v>
      </c>
    </row>
    <row r="3" spans="2:11" ht="67.150000000000006" customHeight="1">
      <c r="B3" s="16" t="s">
        <v>268</v>
      </c>
      <c r="C3" s="39">
        <f>10+7</f>
        <v>17</v>
      </c>
      <c r="D3" s="39">
        <f>14+9</f>
        <v>23</v>
      </c>
      <c r="E3" s="39">
        <f>19+13</f>
        <v>32</v>
      </c>
      <c r="F3" s="39">
        <f>22+17+2</f>
        <v>41</v>
      </c>
      <c r="G3" s="39">
        <v>44</v>
      </c>
      <c r="H3" s="39">
        <v>48</v>
      </c>
      <c r="I3" s="39">
        <v>52</v>
      </c>
      <c r="J3" s="60"/>
    </row>
    <row r="4" spans="2:11" ht="67.150000000000006" customHeight="1">
      <c r="B4" s="36" t="s">
        <v>269</v>
      </c>
      <c r="C4" s="39">
        <f>519+5+1</f>
        <v>525</v>
      </c>
      <c r="D4" s="39">
        <f>554+6</f>
        <v>560</v>
      </c>
      <c r="E4" s="39">
        <f>649+10+7</f>
        <v>666</v>
      </c>
      <c r="F4" s="39">
        <f>655+11+7+33</f>
        <v>706</v>
      </c>
      <c r="G4" s="39">
        <v>762</v>
      </c>
      <c r="H4" s="39">
        <v>823</v>
      </c>
      <c r="I4" s="39">
        <v>889</v>
      </c>
      <c r="J4" s="60"/>
    </row>
    <row r="5" spans="2:11" ht="67.150000000000006" customHeight="1">
      <c r="B5" s="16" t="s">
        <v>270</v>
      </c>
      <c r="C5" s="39">
        <f>480+9</f>
        <v>489</v>
      </c>
      <c r="D5" s="39">
        <f>561+11</f>
        <v>572</v>
      </c>
      <c r="E5" s="39">
        <f>554+17</f>
        <v>571</v>
      </c>
      <c r="F5" s="39">
        <f>553+18+93</f>
        <v>664</v>
      </c>
      <c r="G5" s="39">
        <v>717</v>
      </c>
      <c r="H5" s="39">
        <v>774</v>
      </c>
      <c r="I5" s="39">
        <v>836</v>
      </c>
      <c r="J5" s="60"/>
    </row>
    <row r="6" spans="2:11" ht="67.150000000000006" customHeight="1">
      <c r="B6" s="16" t="s">
        <v>271</v>
      </c>
      <c r="C6" s="39">
        <f>26+4</f>
        <v>30</v>
      </c>
      <c r="D6" s="39">
        <v>27</v>
      </c>
      <c r="E6" s="39">
        <v>24</v>
      </c>
      <c r="F6" s="39">
        <f>23+21</f>
        <v>44</v>
      </c>
      <c r="G6" s="39">
        <v>48</v>
      </c>
      <c r="H6" s="39">
        <v>52</v>
      </c>
      <c r="I6" s="39">
        <v>56</v>
      </c>
      <c r="J6" s="60"/>
      <c r="K6" s="4" t="s">
        <v>219</v>
      </c>
    </row>
    <row r="7" spans="2:11" ht="67.150000000000006" customHeight="1">
      <c r="B7" s="16" t="s">
        <v>272</v>
      </c>
      <c r="C7" s="39">
        <f>30+1</f>
        <v>31</v>
      </c>
      <c r="D7" s="39">
        <f>31+1</f>
        <v>32</v>
      </c>
      <c r="E7" s="39">
        <f>36+1+1</f>
        <v>38</v>
      </c>
      <c r="F7" s="39">
        <f>36+1+1+18</f>
        <v>56</v>
      </c>
      <c r="G7" s="39">
        <v>60</v>
      </c>
      <c r="H7" s="39">
        <v>65</v>
      </c>
      <c r="I7" s="39">
        <v>70</v>
      </c>
      <c r="J7" s="60"/>
    </row>
    <row r="8" spans="2:11" ht="67.150000000000006" customHeight="1">
      <c r="B8" s="16" t="s">
        <v>273</v>
      </c>
      <c r="C8" s="39">
        <v>29</v>
      </c>
      <c r="D8" s="39">
        <v>42</v>
      </c>
      <c r="E8" s="39">
        <v>46</v>
      </c>
      <c r="F8" s="39">
        <f>45+8</f>
        <v>53</v>
      </c>
      <c r="G8" s="39">
        <v>57</v>
      </c>
      <c r="H8" s="39">
        <v>62</v>
      </c>
      <c r="I8" s="39">
        <v>67</v>
      </c>
      <c r="J8" s="60"/>
    </row>
    <row r="9" spans="2:11" ht="67.150000000000006" customHeight="1">
      <c r="B9" s="16" t="s">
        <v>274</v>
      </c>
      <c r="C9" s="39">
        <v>54</v>
      </c>
      <c r="D9" s="39">
        <v>81</v>
      </c>
      <c r="E9" s="39">
        <v>73</v>
      </c>
      <c r="F9" s="39">
        <f>72+20</f>
        <v>92</v>
      </c>
      <c r="G9" s="39">
        <v>99</v>
      </c>
      <c r="H9" s="39">
        <v>107</v>
      </c>
      <c r="I9" s="39">
        <v>116</v>
      </c>
      <c r="J9" s="60"/>
    </row>
    <row r="10" spans="2:11" ht="67.150000000000006" customHeight="1">
      <c r="B10" s="36" t="s">
        <v>288</v>
      </c>
      <c r="C10" s="39">
        <v>37</v>
      </c>
      <c r="D10" s="39">
        <v>40</v>
      </c>
      <c r="E10" s="39">
        <v>36</v>
      </c>
      <c r="F10" s="39">
        <v>39</v>
      </c>
      <c r="G10" s="39">
        <v>42</v>
      </c>
      <c r="H10" s="39">
        <v>45</v>
      </c>
      <c r="I10" s="39">
        <v>49</v>
      </c>
      <c r="J10" s="60"/>
    </row>
    <row r="11" spans="2:11" ht="67.150000000000006" customHeight="1">
      <c r="B11" s="16" t="s">
        <v>289</v>
      </c>
      <c r="C11" s="39">
        <f>7+2+1</f>
        <v>10</v>
      </c>
      <c r="D11" s="39">
        <f>7+3+1</f>
        <v>11</v>
      </c>
      <c r="E11" s="39">
        <f>9+3+1</f>
        <v>13</v>
      </c>
      <c r="F11" s="39">
        <f>13+4+1+8</f>
        <v>26</v>
      </c>
      <c r="G11" s="39">
        <v>28</v>
      </c>
      <c r="H11" s="39">
        <v>30</v>
      </c>
      <c r="I11" s="39">
        <v>32</v>
      </c>
      <c r="J11" s="60"/>
    </row>
    <row r="12" spans="2:11" ht="67.150000000000006" customHeight="1">
      <c r="B12" s="16" t="s">
        <v>290</v>
      </c>
      <c r="C12" s="39">
        <f>66+2+1</f>
        <v>69</v>
      </c>
      <c r="D12" s="39">
        <f>78+2</f>
        <v>80</v>
      </c>
      <c r="E12" s="39">
        <f>76+2</f>
        <v>78</v>
      </c>
      <c r="F12" s="39">
        <f>80+4+21</f>
        <v>105</v>
      </c>
      <c r="G12" s="39">
        <v>113</v>
      </c>
      <c r="H12" s="39">
        <v>122</v>
      </c>
      <c r="I12" s="39">
        <v>132</v>
      </c>
      <c r="J12" s="60"/>
    </row>
    <row r="13" spans="2:11" ht="67.150000000000006" customHeight="1">
      <c r="B13" s="16" t="s">
        <v>212</v>
      </c>
      <c r="C13" s="39">
        <f>14+5</f>
        <v>19</v>
      </c>
      <c r="D13" s="39">
        <f>13+7</f>
        <v>20</v>
      </c>
      <c r="E13" s="39">
        <f>16+8</f>
        <v>24</v>
      </c>
      <c r="F13" s="39">
        <f>15+9+7</f>
        <v>31</v>
      </c>
      <c r="G13" s="39">
        <v>33</v>
      </c>
      <c r="H13" s="39">
        <v>36</v>
      </c>
      <c r="I13" s="39">
        <v>39</v>
      </c>
      <c r="J13" s="60"/>
    </row>
    <row r="14" spans="2:11" ht="67.150000000000006" customHeight="1">
      <c r="B14" s="16" t="s">
        <v>212</v>
      </c>
      <c r="C14" s="39"/>
      <c r="D14" s="39"/>
      <c r="E14" s="39"/>
      <c r="F14" s="39"/>
      <c r="G14" s="39"/>
      <c r="H14" s="39"/>
      <c r="I14" s="39"/>
      <c r="J14" s="60"/>
    </row>
    <row r="15" spans="2:11" ht="67.150000000000006" customHeight="1">
      <c r="B15" s="16" t="s">
        <v>212</v>
      </c>
      <c r="C15" s="39"/>
      <c r="D15" s="39"/>
      <c r="E15" s="39"/>
      <c r="F15" s="39"/>
      <c r="G15" s="39"/>
      <c r="H15" s="39"/>
      <c r="I15" s="39"/>
      <c r="J15" s="60"/>
    </row>
    <row r="16" spans="2:11" ht="18.75">
      <c r="B16" s="51" t="s">
        <v>220</v>
      </c>
      <c r="C16" s="52">
        <f t="shared" ref="C16:I16" si="0">SUM(C3:C15)</f>
        <v>1310</v>
      </c>
      <c r="D16" s="52">
        <f t="shared" si="0"/>
        <v>1488</v>
      </c>
      <c r="E16" s="52">
        <f t="shared" si="0"/>
        <v>1601</v>
      </c>
      <c r="F16" s="52">
        <f t="shared" si="0"/>
        <v>1857</v>
      </c>
      <c r="G16" s="52">
        <f t="shared" si="0"/>
        <v>2003</v>
      </c>
      <c r="H16" s="52">
        <f t="shared" si="0"/>
        <v>2164</v>
      </c>
      <c r="I16" s="52">
        <f t="shared" si="0"/>
        <v>2338</v>
      </c>
    </row>
  </sheetData>
  <sheetProtection sheet="1" objects="1" scenarios="1"/>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workbookViewId="0">
      <selection activeCell="F10" sqref="F10"/>
    </sheetView>
  </sheetViews>
  <sheetFormatPr defaultColWidth="10.75" defaultRowHeight="15.75"/>
  <cols>
    <col min="1" max="1" width="5.25" customWidth="1"/>
    <col min="2" max="2" width="34.5" customWidth="1"/>
  </cols>
  <sheetData>
    <row r="2" spans="2:11" ht="46.9" customHeight="1">
      <c r="B2" s="83" t="s">
        <v>318</v>
      </c>
      <c r="C2" s="83"/>
      <c r="D2" s="83"/>
      <c r="E2" s="83"/>
      <c r="F2" s="83"/>
      <c r="G2" s="83"/>
      <c r="H2" s="83"/>
      <c r="I2" s="83"/>
      <c r="J2" s="83"/>
      <c r="K2" s="83"/>
    </row>
    <row r="3" spans="2:11" ht="46.9" customHeight="1">
      <c r="B3" s="83"/>
      <c r="C3" s="83"/>
      <c r="D3" s="83"/>
      <c r="E3" s="83"/>
      <c r="F3" s="83"/>
      <c r="G3" s="83"/>
      <c r="H3" s="83"/>
      <c r="I3" s="83"/>
      <c r="J3" s="83"/>
      <c r="K3" s="83"/>
    </row>
    <row r="4" spans="2:11" ht="46.9" customHeight="1">
      <c r="B4" s="83"/>
      <c r="C4" s="83"/>
      <c r="D4" s="83"/>
      <c r="E4" s="83"/>
      <c r="F4" s="83"/>
      <c r="G4" s="83"/>
      <c r="H4" s="83"/>
      <c r="I4" s="83"/>
      <c r="J4" s="83"/>
      <c r="K4" s="83"/>
    </row>
    <row r="5" spans="2:11" ht="46.9" customHeight="1">
      <c r="B5" s="83"/>
      <c r="C5" s="83"/>
      <c r="D5" s="83"/>
      <c r="E5" s="83"/>
      <c r="F5" s="83"/>
      <c r="G5" s="83"/>
      <c r="H5" s="83"/>
      <c r="I5" s="83"/>
      <c r="J5" s="83"/>
      <c r="K5" s="83"/>
    </row>
  </sheetData>
  <mergeCells count="1">
    <mergeCell ref="B2:K5"/>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1025" r:id="rId4">
          <objectPr defaultSize="0" r:id="rId5">
            <anchor moveWithCells="1">
              <from>
                <xdr:col>3</xdr:col>
                <xdr:colOff>0</xdr:colOff>
                <xdr:row>6</xdr:row>
                <xdr:rowOff>180975</xdr:rowOff>
              </from>
              <to>
                <xdr:col>4</xdr:col>
                <xdr:colOff>95250</xdr:colOff>
                <xdr:row>10</xdr:row>
                <xdr:rowOff>66675</xdr:rowOff>
              </to>
            </anchor>
          </objectPr>
        </oleObject>
      </mc:Choice>
      <mc:Fallback>
        <oleObject progId="Worksheet" dvAspect="DVASPECT_ICON" shapeId="1025" r:id="rId4"/>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70" zoomScaleNormal="70" workbookViewId="0">
      <selection activeCell="E8" sqref="E8"/>
    </sheetView>
  </sheetViews>
  <sheetFormatPr defaultColWidth="11.25" defaultRowHeight="15.75"/>
  <cols>
    <col min="1" max="1" width="4.25" style="1" customWidth="1"/>
    <col min="2" max="2" width="51.5" style="1" customWidth="1"/>
    <col min="3" max="22" width="29.25" style="1" customWidth="1"/>
    <col min="23" max="23" width="57.75" style="1" customWidth="1"/>
  </cols>
  <sheetData>
    <row r="1" spans="2:23" ht="60" customHeight="1">
      <c r="B1" s="34" t="s">
        <v>249</v>
      </c>
    </row>
    <row r="2" spans="2:23" ht="60" customHeight="1">
      <c r="B2" s="65" t="s">
        <v>242</v>
      </c>
      <c r="C2" s="84" t="s">
        <v>244</v>
      </c>
      <c r="D2" s="84"/>
      <c r="E2" s="84"/>
      <c r="F2" s="84"/>
      <c r="G2" s="84" t="s">
        <v>245</v>
      </c>
      <c r="H2" s="84"/>
      <c r="I2" s="84"/>
      <c r="J2" s="84"/>
      <c r="K2" s="84"/>
      <c r="L2" s="84" t="s">
        <v>308</v>
      </c>
      <c r="M2" s="84"/>
      <c r="N2" s="84"/>
      <c r="O2" s="84"/>
      <c r="P2" s="84"/>
      <c r="Q2" s="84"/>
      <c r="R2" s="84"/>
      <c r="S2" s="84" t="s">
        <v>246</v>
      </c>
      <c r="T2" s="84"/>
      <c r="U2" s="84"/>
      <c r="V2" s="84"/>
    </row>
    <row r="3" spans="2:23" ht="60" customHeight="1">
      <c r="B3" s="16" t="s">
        <v>243</v>
      </c>
      <c r="C3" s="66" t="s">
        <v>247</v>
      </c>
      <c r="D3" s="66" t="s">
        <v>300</v>
      </c>
      <c r="E3" s="66" t="s">
        <v>237</v>
      </c>
      <c r="F3" s="66" t="s">
        <v>295</v>
      </c>
      <c r="G3" s="66" t="s">
        <v>41</v>
      </c>
      <c r="H3" s="66" t="s">
        <v>248</v>
      </c>
      <c r="I3" s="66" t="s">
        <v>238</v>
      </c>
      <c r="J3" s="66" t="s">
        <v>239</v>
      </c>
      <c r="K3" s="66" t="s">
        <v>292</v>
      </c>
      <c r="L3" s="66" t="s">
        <v>309</v>
      </c>
      <c r="M3" s="67" t="s">
        <v>315</v>
      </c>
      <c r="N3" s="66" t="s">
        <v>310</v>
      </c>
      <c r="O3" s="66" t="s">
        <v>314</v>
      </c>
      <c r="P3" s="66" t="s">
        <v>311</v>
      </c>
      <c r="Q3" s="66" t="s">
        <v>312</v>
      </c>
      <c r="R3" s="66" t="s">
        <v>313</v>
      </c>
      <c r="S3" s="66" t="s">
        <v>24</v>
      </c>
      <c r="T3" s="66" t="s">
        <v>240</v>
      </c>
      <c r="U3" s="66" t="s">
        <v>298</v>
      </c>
      <c r="V3" s="66" t="s">
        <v>241</v>
      </c>
      <c r="W3" s="16" t="s">
        <v>209</v>
      </c>
    </row>
    <row r="4" spans="2:23" ht="60" customHeight="1">
      <c r="B4" s="16" t="s">
        <v>256</v>
      </c>
      <c r="C4" s="39" t="s">
        <v>36</v>
      </c>
      <c r="D4" s="39" t="s">
        <v>36</v>
      </c>
      <c r="E4" s="39" t="s">
        <v>36</v>
      </c>
      <c r="F4" s="39" t="s">
        <v>36</v>
      </c>
      <c r="G4" s="39" t="s">
        <v>36</v>
      </c>
      <c r="H4" s="39" t="s">
        <v>36</v>
      </c>
      <c r="I4" s="39" t="s">
        <v>36</v>
      </c>
      <c r="J4" s="39" t="s">
        <v>36</v>
      </c>
      <c r="K4" s="39" t="s">
        <v>36</v>
      </c>
      <c r="L4" s="39" t="s">
        <v>37</v>
      </c>
      <c r="M4" s="39" t="s">
        <v>37</v>
      </c>
      <c r="N4" s="39" t="s">
        <v>37</v>
      </c>
      <c r="O4" s="39" t="s">
        <v>37</v>
      </c>
      <c r="P4" s="39" t="s">
        <v>37</v>
      </c>
      <c r="Q4" s="39" t="s">
        <v>37</v>
      </c>
      <c r="R4" s="39" t="s">
        <v>37</v>
      </c>
      <c r="S4" s="39" t="s">
        <v>36</v>
      </c>
      <c r="T4" s="39" t="s">
        <v>36</v>
      </c>
      <c r="U4" s="39" t="s">
        <v>36</v>
      </c>
      <c r="V4" s="39" t="s">
        <v>36</v>
      </c>
      <c r="W4" s="60"/>
    </row>
    <row r="5" spans="2:23" ht="60" customHeight="1">
      <c r="B5" s="36" t="s">
        <v>276</v>
      </c>
      <c r="C5" s="39" t="s">
        <v>360</v>
      </c>
      <c r="D5" s="39" t="s">
        <v>360</v>
      </c>
      <c r="E5" s="39" t="s">
        <v>360</v>
      </c>
      <c r="F5" s="39" t="s">
        <v>360</v>
      </c>
      <c r="G5" s="39" t="s">
        <v>361</v>
      </c>
      <c r="H5" s="39" t="s">
        <v>361</v>
      </c>
      <c r="I5" s="39" t="s">
        <v>361</v>
      </c>
      <c r="J5" s="39" t="s">
        <v>360</v>
      </c>
      <c r="K5" s="39" t="s">
        <v>360</v>
      </c>
      <c r="L5" s="39" t="s">
        <v>362</v>
      </c>
      <c r="M5" s="39" t="s">
        <v>362</v>
      </c>
      <c r="N5" s="39" t="s">
        <v>362</v>
      </c>
      <c r="O5" s="39" t="s">
        <v>362</v>
      </c>
      <c r="P5" s="39" t="s">
        <v>362</v>
      </c>
      <c r="Q5" s="39" t="s">
        <v>362</v>
      </c>
      <c r="R5" s="39" t="s">
        <v>362</v>
      </c>
      <c r="S5" s="39" t="s">
        <v>360</v>
      </c>
      <c r="T5" s="39" t="s">
        <v>360</v>
      </c>
      <c r="U5" s="39" t="s">
        <v>360</v>
      </c>
      <c r="V5" s="39" t="s">
        <v>360</v>
      </c>
      <c r="W5" s="60"/>
    </row>
    <row r="6" spans="2:23" ht="60" customHeight="1">
      <c r="B6" s="36" t="s">
        <v>257</v>
      </c>
      <c r="C6" s="39" t="s">
        <v>37</v>
      </c>
      <c r="D6" s="39" t="s">
        <v>37</v>
      </c>
      <c r="E6" s="39" t="s">
        <v>37</v>
      </c>
      <c r="F6" s="39" t="s">
        <v>37</v>
      </c>
      <c r="G6" s="39" t="s">
        <v>36</v>
      </c>
      <c r="H6" s="39" t="s">
        <v>36</v>
      </c>
      <c r="I6" s="39" t="s">
        <v>36</v>
      </c>
      <c r="J6" s="39" t="s">
        <v>37</v>
      </c>
      <c r="K6" s="39" t="s">
        <v>37</v>
      </c>
      <c r="L6" s="39" t="s">
        <v>37</v>
      </c>
      <c r="M6" s="39" t="s">
        <v>37</v>
      </c>
      <c r="N6" s="39" t="s">
        <v>37</v>
      </c>
      <c r="O6" s="39" t="s">
        <v>37</v>
      </c>
      <c r="P6" s="39" t="s">
        <v>37</v>
      </c>
      <c r="Q6" s="39" t="s">
        <v>37</v>
      </c>
      <c r="R6" s="39" t="s">
        <v>37</v>
      </c>
      <c r="S6" s="39" t="s">
        <v>37</v>
      </c>
      <c r="T6" s="39" t="s">
        <v>37</v>
      </c>
      <c r="U6" s="39" t="s">
        <v>37</v>
      </c>
      <c r="V6" s="39" t="s">
        <v>37</v>
      </c>
      <c r="W6" s="60" t="s">
        <v>363</v>
      </c>
    </row>
    <row r="7" spans="2:23" ht="60" customHeight="1">
      <c r="B7" s="36" t="s">
        <v>22</v>
      </c>
      <c r="C7" s="39" t="s">
        <v>364</v>
      </c>
      <c r="D7" s="39" t="s">
        <v>365</v>
      </c>
      <c r="E7" s="39" t="s">
        <v>366</v>
      </c>
      <c r="F7" s="39" t="s">
        <v>367</v>
      </c>
      <c r="G7" s="39" t="s">
        <v>368</v>
      </c>
      <c r="H7" s="39" t="s">
        <v>369</v>
      </c>
      <c r="I7" s="39" t="s">
        <v>370</v>
      </c>
      <c r="J7" s="39" t="s">
        <v>371</v>
      </c>
      <c r="K7" s="39" t="s">
        <v>372</v>
      </c>
      <c r="L7" s="39"/>
      <c r="M7" s="39"/>
      <c r="N7" s="39"/>
      <c r="O7" s="39"/>
      <c r="P7" s="39"/>
      <c r="Q7" s="39"/>
      <c r="R7" s="39"/>
      <c r="S7" s="39"/>
      <c r="T7" s="39"/>
      <c r="U7" s="39"/>
      <c r="V7" s="39"/>
      <c r="W7" s="60"/>
    </row>
    <row r="8" spans="2:23" ht="60" customHeight="1">
      <c r="B8" s="36" t="s">
        <v>275</v>
      </c>
      <c r="C8" s="39"/>
      <c r="D8" s="39"/>
      <c r="E8" s="39"/>
      <c r="F8" s="39"/>
      <c r="G8" s="39"/>
      <c r="H8" s="39"/>
      <c r="I8" s="39"/>
      <c r="J8" s="39"/>
      <c r="K8" s="39"/>
      <c r="L8" s="39"/>
      <c r="M8" s="39"/>
      <c r="N8" s="39"/>
      <c r="O8" s="39"/>
      <c r="P8" s="39"/>
      <c r="Q8" s="39"/>
      <c r="R8" s="39"/>
      <c r="S8" s="39"/>
      <c r="T8" s="39"/>
      <c r="U8" s="39"/>
      <c r="V8" s="39"/>
      <c r="W8" s="60" t="s">
        <v>373</v>
      </c>
    </row>
    <row r="9" spans="2:23" ht="60" customHeight="1">
      <c r="B9" s="36" t="s">
        <v>258</v>
      </c>
      <c r="C9" s="39"/>
      <c r="D9" s="39" t="s">
        <v>374</v>
      </c>
      <c r="E9" s="39" t="s">
        <v>375</v>
      </c>
      <c r="F9" s="39"/>
      <c r="G9" s="39"/>
      <c r="H9" s="39" t="s">
        <v>376</v>
      </c>
      <c r="I9" s="39" t="s">
        <v>377</v>
      </c>
      <c r="J9" s="39" t="s">
        <v>378</v>
      </c>
      <c r="K9" s="39" t="s">
        <v>379</v>
      </c>
      <c r="L9" s="39"/>
      <c r="M9" s="39"/>
      <c r="N9" s="39"/>
      <c r="O9" s="39"/>
      <c r="P9" s="39"/>
      <c r="Q9" s="39"/>
      <c r="R9" s="39"/>
      <c r="S9" s="39" t="s">
        <v>380</v>
      </c>
      <c r="T9" s="39"/>
      <c r="U9" s="39"/>
      <c r="V9" s="39"/>
      <c r="W9" s="60"/>
    </row>
    <row r="10" spans="2:23" ht="60" customHeight="1">
      <c r="B10" s="36" t="s">
        <v>307</v>
      </c>
      <c r="C10" s="39" t="s">
        <v>381</v>
      </c>
      <c r="D10" s="39" t="s">
        <v>382</v>
      </c>
      <c r="E10" s="39"/>
      <c r="F10" s="39"/>
      <c r="G10" s="39" t="s">
        <v>383</v>
      </c>
      <c r="H10" s="39" t="s">
        <v>384</v>
      </c>
      <c r="I10" s="39" t="s">
        <v>385</v>
      </c>
      <c r="J10" s="39" t="s">
        <v>386</v>
      </c>
      <c r="K10" s="39" t="s">
        <v>387</v>
      </c>
      <c r="L10" s="39"/>
      <c r="M10" s="39"/>
      <c r="N10" s="39"/>
      <c r="O10" s="39"/>
      <c r="P10" s="39"/>
      <c r="Q10" s="39"/>
      <c r="R10" s="39"/>
      <c r="S10" s="39" t="s">
        <v>388</v>
      </c>
      <c r="T10" s="39" t="s">
        <v>389</v>
      </c>
      <c r="U10" s="39" t="s">
        <v>390</v>
      </c>
      <c r="V10" s="39" t="s">
        <v>391</v>
      </c>
      <c r="W10" s="60"/>
    </row>
    <row r="11" spans="2:23" ht="60" customHeight="1">
      <c r="B11" s="36" t="s">
        <v>277</v>
      </c>
      <c r="C11" s="39"/>
      <c r="D11" s="39"/>
      <c r="E11" s="39"/>
      <c r="F11" s="39"/>
      <c r="G11" s="68"/>
      <c r="H11" s="39"/>
      <c r="I11" s="39"/>
      <c r="J11" s="39"/>
      <c r="K11" s="39"/>
      <c r="L11" s="39"/>
      <c r="M11" s="39"/>
      <c r="N11" s="39"/>
      <c r="O11" s="39"/>
      <c r="P11" s="39"/>
      <c r="Q11" s="39"/>
      <c r="R11" s="39"/>
      <c r="S11" s="39"/>
      <c r="T11" s="39"/>
      <c r="U11" s="39"/>
      <c r="V11" s="39"/>
      <c r="W11" s="60" t="s">
        <v>392</v>
      </c>
    </row>
    <row r="12" spans="2:23" ht="60" customHeight="1">
      <c r="B12" s="16" t="s">
        <v>259</v>
      </c>
      <c r="C12" s="39" t="s">
        <v>393</v>
      </c>
      <c r="D12" s="39" t="s">
        <v>394</v>
      </c>
      <c r="E12" s="39" t="s">
        <v>395</v>
      </c>
      <c r="F12" s="39" t="s">
        <v>396</v>
      </c>
      <c r="G12" s="39" t="s">
        <v>397</v>
      </c>
      <c r="H12" s="39" t="s">
        <v>398</v>
      </c>
      <c r="I12" s="39" t="s">
        <v>399</v>
      </c>
      <c r="J12" s="39" t="s">
        <v>400</v>
      </c>
      <c r="K12" s="39"/>
      <c r="L12" s="39"/>
      <c r="M12" s="39"/>
      <c r="N12" s="39"/>
      <c r="O12" s="39"/>
      <c r="P12" s="39"/>
      <c r="Q12" s="39"/>
      <c r="R12" s="39"/>
      <c r="S12" s="39"/>
      <c r="T12" s="39"/>
      <c r="U12" s="39"/>
      <c r="V12" s="39"/>
      <c r="W12" s="60"/>
    </row>
    <row r="13" spans="2:23" ht="60" customHeight="1">
      <c r="B13" s="36" t="s">
        <v>254</v>
      </c>
      <c r="C13" s="39" t="s">
        <v>401</v>
      </c>
      <c r="D13" s="39"/>
      <c r="E13" s="39"/>
      <c r="F13" s="39"/>
      <c r="G13" s="39"/>
      <c r="H13" s="39"/>
      <c r="I13" s="39"/>
      <c r="J13" s="39"/>
      <c r="K13" s="39"/>
      <c r="L13" s="39"/>
      <c r="M13" s="39"/>
      <c r="N13" s="39"/>
      <c r="O13" s="39"/>
      <c r="P13" s="39"/>
      <c r="Q13" s="39"/>
      <c r="R13" s="39"/>
      <c r="S13" s="39"/>
      <c r="T13" s="39"/>
      <c r="U13" s="39"/>
      <c r="V13" s="39"/>
      <c r="W13" s="60"/>
    </row>
    <row r="14" spans="2:23" ht="60" customHeight="1">
      <c r="B14" s="16" t="s">
        <v>250</v>
      </c>
      <c r="C14" s="39" t="s">
        <v>402</v>
      </c>
      <c r="D14" s="39"/>
      <c r="E14" s="39"/>
      <c r="F14" s="39"/>
      <c r="G14" s="39"/>
      <c r="H14" s="39"/>
      <c r="I14" s="39"/>
      <c r="J14" s="39"/>
      <c r="K14" s="39"/>
      <c r="L14" s="39"/>
      <c r="M14" s="39"/>
      <c r="N14" s="39"/>
      <c r="O14" s="39"/>
      <c r="P14" s="39"/>
      <c r="Q14" s="39"/>
      <c r="R14" s="39"/>
      <c r="S14" s="39"/>
      <c r="T14" s="39"/>
      <c r="U14" s="39"/>
      <c r="V14" s="39"/>
      <c r="W14" s="60"/>
    </row>
    <row r="15" spans="2:23" ht="60" customHeight="1">
      <c r="B15" s="16" t="s">
        <v>253</v>
      </c>
      <c r="C15" s="39"/>
      <c r="D15" s="39"/>
      <c r="E15" s="39"/>
      <c r="F15" s="39"/>
      <c r="G15" s="39"/>
      <c r="H15" s="39"/>
      <c r="I15" s="39"/>
      <c r="J15" s="39"/>
      <c r="K15" s="39"/>
      <c r="L15" s="39"/>
      <c r="M15" s="39"/>
      <c r="N15" s="39"/>
      <c r="O15" s="39"/>
      <c r="P15" s="39"/>
      <c r="Q15" s="39"/>
      <c r="R15" s="39"/>
      <c r="S15" s="39"/>
      <c r="T15" s="39"/>
      <c r="U15" s="39"/>
      <c r="V15" s="39"/>
      <c r="W15" s="60"/>
    </row>
    <row r="16" spans="2:23" ht="60" customHeight="1">
      <c r="B16" s="36" t="s">
        <v>255</v>
      </c>
      <c r="C16" s="39"/>
      <c r="D16" s="39"/>
      <c r="E16" s="39"/>
      <c r="F16" s="39"/>
      <c r="G16" s="39"/>
      <c r="H16" s="39"/>
      <c r="I16" s="39"/>
      <c r="J16" s="39"/>
      <c r="K16" s="39"/>
      <c r="L16" s="39"/>
      <c r="M16" s="39"/>
      <c r="N16" s="39"/>
      <c r="O16" s="39"/>
      <c r="P16" s="39"/>
      <c r="Q16" s="39"/>
      <c r="R16" s="39"/>
      <c r="S16" s="39"/>
      <c r="T16" s="39"/>
      <c r="U16" s="39"/>
      <c r="V16" s="39"/>
      <c r="W16" s="60"/>
    </row>
    <row r="17" spans="2:23" ht="60" customHeight="1">
      <c r="B17" s="16" t="s">
        <v>251</v>
      </c>
      <c r="C17" s="39"/>
      <c r="D17" s="39"/>
      <c r="E17" s="39"/>
      <c r="F17" s="39"/>
      <c r="G17" s="39"/>
      <c r="H17" s="39"/>
      <c r="I17" s="39"/>
      <c r="J17" s="39"/>
      <c r="K17" s="39"/>
      <c r="L17" s="39"/>
      <c r="M17" s="39"/>
      <c r="N17" s="39"/>
      <c r="O17" s="39"/>
      <c r="P17" s="39"/>
      <c r="Q17" s="39"/>
      <c r="R17" s="39"/>
      <c r="S17" s="39"/>
      <c r="T17" s="39"/>
      <c r="U17" s="39"/>
      <c r="V17" s="39"/>
      <c r="W17" s="60"/>
    </row>
    <row r="18" spans="2:23" ht="60" customHeight="1">
      <c r="B18" s="16" t="s">
        <v>252</v>
      </c>
      <c r="C18" s="39"/>
      <c r="D18" s="39"/>
      <c r="E18" s="39"/>
      <c r="F18" s="39"/>
      <c r="G18" s="39"/>
      <c r="H18" s="39"/>
      <c r="I18" s="39"/>
      <c r="J18" s="39"/>
      <c r="K18" s="39"/>
      <c r="L18" s="39"/>
      <c r="M18" s="39"/>
      <c r="N18" s="39"/>
      <c r="O18" s="39"/>
      <c r="P18" s="39"/>
      <c r="Q18" s="39"/>
      <c r="R18" s="39"/>
      <c r="S18" s="39"/>
      <c r="T18" s="39"/>
      <c r="U18" s="39"/>
      <c r="V18" s="39"/>
      <c r="W18" s="60"/>
    </row>
  </sheetData>
  <sheetProtection algorithmName="SHA-512" hashValue="u54zsgaFIUZLRboCn2nIO0kK2iKzR/bqsZfa3Z7j4sFBPsTIe6/OwUtJQzvi0sDIBKm5z4JU52amwOIijAjheQ==" saltValue="Uo14KH9C0o4WWmza+VqcUg==" spinCount="100000" sheet="1" objects="1" scenarios="1"/>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workbookViewId="0">
      <selection activeCell="B3" sqref="B3:K6"/>
    </sheetView>
  </sheetViews>
  <sheetFormatPr defaultColWidth="10.75" defaultRowHeight="15.75"/>
  <cols>
    <col min="1" max="1" width="5.5" customWidth="1"/>
  </cols>
  <sheetData>
    <row r="3" spans="2:11" ht="34.15" customHeight="1">
      <c r="B3" s="83" t="s">
        <v>226</v>
      </c>
      <c r="C3" s="83"/>
      <c r="D3" s="83"/>
      <c r="E3" s="83"/>
      <c r="F3" s="83"/>
      <c r="G3" s="83"/>
      <c r="H3" s="83"/>
      <c r="I3" s="83"/>
      <c r="J3" s="83"/>
      <c r="K3" s="83"/>
    </row>
    <row r="4" spans="2:11" ht="34.15" customHeight="1">
      <c r="B4" s="83"/>
      <c r="C4" s="83"/>
      <c r="D4" s="83"/>
      <c r="E4" s="83"/>
      <c r="F4" s="83"/>
      <c r="G4" s="83"/>
      <c r="H4" s="83"/>
      <c r="I4" s="83"/>
      <c r="J4" s="83"/>
      <c r="K4" s="83"/>
    </row>
    <row r="5" spans="2:11" ht="34.15" customHeight="1">
      <c r="B5" s="83"/>
      <c r="C5" s="83"/>
      <c r="D5" s="83"/>
      <c r="E5" s="83"/>
      <c r="F5" s="83"/>
      <c r="G5" s="83"/>
      <c r="H5" s="83"/>
      <c r="I5" s="83"/>
      <c r="J5" s="83"/>
      <c r="K5" s="83"/>
    </row>
    <row r="6" spans="2:11" ht="34.15" customHeight="1">
      <c r="B6" s="83"/>
      <c r="C6" s="83"/>
      <c r="D6" s="83"/>
      <c r="E6" s="83"/>
      <c r="F6" s="83"/>
      <c r="G6" s="83"/>
      <c r="H6" s="83"/>
      <c r="I6" s="83"/>
      <c r="J6" s="83"/>
      <c r="K6" s="83"/>
    </row>
    <row r="12" spans="2:11">
      <c r="B12" s="57"/>
    </row>
    <row r="15" spans="2:11">
      <c r="B15" s="57"/>
    </row>
    <row r="18" spans="2:2">
      <c r="B18" s="57"/>
    </row>
    <row r="21" spans="2:2">
      <c r="B21" s="57"/>
    </row>
    <row r="24" spans="2:2">
      <c r="B24" s="57"/>
    </row>
  </sheetData>
  <mergeCells count="1">
    <mergeCell ref="B3:K6"/>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zoomScale="70" zoomScaleNormal="70" workbookViewId="0">
      <selection activeCell="C16" sqref="C16"/>
    </sheetView>
  </sheetViews>
  <sheetFormatPr defaultColWidth="10.75" defaultRowHeight="20.25"/>
  <cols>
    <col min="1" max="1" width="4.25" style="54" customWidth="1"/>
    <col min="2" max="2" width="200.75" style="10" customWidth="1"/>
    <col min="3" max="3" width="67.5" style="13" customWidth="1"/>
    <col min="4" max="16384" width="10.75" style="48"/>
  </cols>
  <sheetData>
    <row r="2" spans="2:4">
      <c r="B2" s="8" t="s">
        <v>235</v>
      </c>
      <c r="C2" s="11"/>
    </row>
    <row r="3" spans="2:4">
      <c r="B3" s="41" t="s">
        <v>233</v>
      </c>
      <c r="C3" s="56"/>
    </row>
    <row r="4" spans="2:4">
      <c r="B4" s="55" t="s">
        <v>262</v>
      </c>
      <c r="C4" s="56"/>
    </row>
    <row r="5" spans="2:4" ht="60.75">
      <c r="B5" s="53" t="s">
        <v>285</v>
      </c>
      <c r="C5" s="47" t="s">
        <v>36</v>
      </c>
      <c r="D5" s="49" t="s">
        <v>286</v>
      </c>
    </row>
    <row r="6" spans="2:4">
      <c r="B6" s="55" t="s">
        <v>261</v>
      </c>
      <c r="C6" s="56"/>
      <c r="D6" s="49"/>
    </row>
    <row r="7" spans="2:4" ht="60.75">
      <c r="B7" s="53" t="s">
        <v>223</v>
      </c>
      <c r="C7" s="47" t="s">
        <v>36</v>
      </c>
      <c r="D7" s="49" t="s">
        <v>278</v>
      </c>
    </row>
    <row r="8" spans="2:4">
      <c r="B8" s="55" t="s">
        <v>260</v>
      </c>
      <c r="C8" s="56"/>
    </row>
    <row r="9" spans="2:4" ht="60.75">
      <c r="B9" s="53" t="s">
        <v>224</v>
      </c>
      <c r="C9" s="47" t="s">
        <v>36</v>
      </c>
    </row>
    <row r="10" spans="2:4">
      <c r="B10" s="55" t="s">
        <v>281</v>
      </c>
      <c r="C10" s="56"/>
    </row>
    <row r="11" spans="2:4" ht="60.75">
      <c r="B11" s="53" t="s">
        <v>282</v>
      </c>
      <c r="C11" s="47" t="s">
        <v>36</v>
      </c>
    </row>
    <row r="12" spans="2:4">
      <c r="B12" s="41" t="s">
        <v>232</v>
      </c>
      <c r="C12" s="56"/>
    </row>
    <row r="13" spans="2:4">
      <c r="B13" s="55" t="s">
        <v>234</v>
      </c>
      <c r="C13" s="56"/>
    </row>
    <row r="14" spans="2:4" ht="60.75">
      <c r="B14" s="53" t="s">
        <v>221</v>
      </c>
      <c r="C14" s="47" t="s">
        <v>37</v>
      </c>
    </row>
    <row r="15" spans="2:4">
      <c r="B15" s="55" t="s">
        <v>230</v>
      </c>
      <c r="C15" s="56"/>
    </row>
    <row r="16" spans="2:4" ht="60.75">
      <c r="B16" s="53" t="s">
        <v>222</v>
      </c>
      <c r="C16" s="47" t="s">
        <v>37</v>
      </c>
    </row>
    <row r="17" spans="2:3">
      <c r="B17" s="55" t="s">
        <v>231</v>
      </c>
      <c r="C17" s="56"/>
    </row>
    <row r="18" spans="2:3" ht="60.75">
      <c r="B18" s="53" t="s">
        <v>225</v>
      </c>
      <c r="C18" s="47" t="s">
        <v>36</v>
      </c>
    </row>
    <row r="19" spans="2:3">
      <c r="B19" s="55" t="s">
        <v>263</v>
      </c>
      <c r="C19" s="56"/>
    </row>
    <row r="20" spans="2:3" ht="60.75">
      <c r="B20" s="53" t="s">
        <v>284</v>
      </c>
      <c r="C20" s="47" t="s">
        <v>36</v>
      </c>
    </row>
    <row r="21" spans="2:3">
      <c r="B21" s="55" t="s">
        <v>301</v>
      </c>
      <c r="C21" s="56"/>
    </row>
    <row r="22" spans="2:3" ht="81">
      <c r="B22" s="53" t="s">
        <v>303</v>
      </c>
      <c r="C22" s="47" t="s">
        <v>36</v>
      </c>
    </row>
    <row r="23" spans="2:3">
      <c r="B23" s="55" t="s">
        <v>306</v>
      </c>
      <c r="C23" s="56"/>
    </row>
    <row r="24" spans="2:3" ht="81">
      <c r="B24" s="53" t="s">
        <v>304</v>
      </c>
      <c r="C24" s="47" t="s">
        <v>36</v>
      </c>
    </row>
    <row r="25" spans="2:3">
      <c r="B25" s="55" t="s">
        <v>302</v>
      </c>
      <c r="C25" s="56"/>
    </row>
    <row r="26" spans="2:3" ht="81">
      <c r="B26" s="53" t="s">
        <v>305</v>
      </c>
      <c r="C26" s="47" t="s">
        <v>36</v>
      </c>
    </row>
    <row r="27" spans="2:3">
      <c r="B27" s="55" t="s">
        <v>316</v>
      </c>
      <c r="C27" s="56"/>
    </row>
    <row r="28" spans="2:3" ht="81">
      <c r="B28" s="53" t="s">
        <v>319</v>
      </c>
      <c r="C28" s="47" t="s">
        <v>36</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0" operator="containsText" text="Yes">
      <formula>NOT(ISERROR(SEARCH("Yes",C5)))</formula>
    </cfRule>
    <cfRule type="containsText" dxfId="51" priority="71" operator="containsText" text="No">
      <formula>NOT(ISERROR(SEARCH("No",C5)))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containsText" dxfId="47" priority="25" operator="containsText" text="Yes">
      <formula>NOT(ISERROR(SEARCH("Yes",C9)))</formula>
    </cfRule>
    <cfRule type="containsText" dxfId="46" priority="26" operator="containsText" text="No">
      <formula>NOT(ISERROR(SEARCH("No",C9)))</formula>
    </cfRule>
    <cfRule type="notContainsBlanks" dxfId="45" priority="27" stopIfTrue="1">
      <formula>LEN(TRIM(C9))&gt;0</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containsText" dxfId="41" priority="44" operator="containsText" text="No">
      <formula>NOT(ISERROR(SEARCH("No",C12)))</formula>
    </cfRule>
    <cfRule type="containsText" dxfId="40" priority="43" operator="containsText" text="Yes">
      <formula>NOT(ISERROR(SEARCH("Yes",C12)))</formula>
    </cfRule>
    <cfRule type="notContainsBlanks" dxfId="39" priority="54" stopIfTrue="1">
      <formula>LEN(TRIM(C12))&gt;0</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containsText" dxfId="23" priority="37" operator="containsText" text="Yes">
      <formula>NOT(ISERROR(SEARCH("Yes",C16)))</formula>
    </cfRule>
    <cfRule type="containsText" dxfId="22" priority="38" operator="containsText" text="No">
      <formula>NOT(ISERROR(SEARCH("No",C16)))</formula>
    </cfRule>
    <cfRule type="notContainsBlanks" dxfId="21" priority="39" stopIfTrue="1">
      <formula>LEN(TRIM(C16))&gt;0</formula>
    </cfRule>
    <cfRule type="containsText" dxfId="20" priority="19" operator="containsText" text="Yes">
      <formula>NOT(ISERROR(SEARCH("Yes",C16)))</formula>
    </cfRule>
    <cfRule type="containsText" dxfId="19" priority="20" operator="containsText" text="No">
      <formula>NOT(ISERROR(SEARCH("No",C16)))</formula>
    </cfRule>
    <cfRule type="notContainsBlanks" dxfId="18" priority="21"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notContainsBlanks" dxfId="14" priority="15" stopIfTrue="1">
      <formula>LEN(TRIM(C20))&gt;0</formula>
    </cfRule>
    <cfRule type="containsText" dxfId="13" priority="14" operator="containsText" text="No">
      <formula>NOT(ISERROR(SEARCH("No",C20)))</formula>
    </cfRule>
    <cfRule type="containsText" dxfId="12" priority="13" operator="containsText" text="Yes">
      <formula>NOT(ISERROR(SEARCH("Yes",C20)))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containsText" dxfId="2" priority="1" operator="containsText" text="Yes">
      <formula>NOT(ISERROR(SEARCH("Yes",C28)))</formula>
    </cfRule>
    <cfRule type="notContainsBlanks" dxfId="1" priority="3" stopIfTrue="1">
      <formula>LEN(TRIM(C28))&gt;0</formula>
    </cfRule>
    <cfRule type="containsText" dxfId="0" priority="2" operator="containsText" text="No">
      <formula>NOT(ISERROR(SEARCH("No",C28)))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defaultColWidth="10.75" defaultRowHeight="15"/>
  <cols>
    <col min="1" max="1" width="14.75" style="1" bestFit="1" customWidth="1"/>
    <col min="2" max="2" width="10.75" style="1"/>
    <col min="3" max="3" width="60" style="1" bestFit="1" customWidth="1"/>
    <col min="4" max="4" width="10.75" style="1"/>
    <col min="5" max="5" width="7.25" style="1" bestFit="1" customWidth="1"/>
    <col min="6" max="6" width="10.75" style="1"/>
    <col min="7" max="7" width="17" style="1" bestFit="1" customWidth="1"/>
    <col min="8" max="8" width="21" style="1" customWidth="1"/>
    <col min="9" max="10" width="10.75" style="1"/>
    <col min="11" max="11" width="12" style="1" customWidth="1"/>
    <col min="12" max="16384" width="10.75" style="1"/>
  </cols>
  <sheetData>
    <row r="1" spans="1:7" ht="15.75">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1. Introduction</vt:lpstr>
      <vt:lpstr>2. RFI Rules of Engagement</vt:lpstr>
      <vt:lpstr>3. RFI Terms &amp; Conditions</vt:lpstr>
      <vt:lpstr>4. General Company Information</vt:lpstr>
      <vt:lpstr>5. Financial Info</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Lee Choong Li</cp:lastModifiedBy>
  <cp:lastPrinted>2018-09-13T16:04:18Z</cp:lastPrinted>
  <dcterms:created xsi:type="dcterms:W3CDTF">2018-09-10T17:18:27Z</dcterms:created>
  <dcterms:modified xsi:type="dcterms:W3CDTF">2025-05-13T07:30:10Z</dcterms:modified>
</cp:coreProperties>
</file>