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nehas\Desktop\Spring Semester 2019\ADA Spring Semester 2019\"/>
    </mc:Choice>
  </mc:AlternateContent>
  <xr:revisionPtr revIDLastSave="0" documentId="13_ncr:1_{26D76C7C-0A08-47BB-AF0F-7EC914F94DE5}" xr6:coauthVersionLast="43" xr6:coauthVersionMax="43" xr10:uidLastSave="{00000000-0000-0000-0000-000000000000}"/>
  <bookViews>
    <workbookView xWindow="9450" yWindow="135" windowWidth="11310" windowHeight="10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2" i="1" l="1"/>
  <c r="K52" i="1" s="1"/>
  <c r="L52" i="1" s="1"/>
  <c r="I51" i="1"/>
  <c r="K51" i="1" s="1"/>
  <c r="L51" i="1" s="1"/>
  <c r="I50" i="1"/>
  <c r="K50" i="1" s="1"/>
  <c r="L50" i="1" s="1"/>
  <c r="I49" i="1"/>
  <c r="K49" i="1" s="1"/>
  <c r="L49" i="1" s="1"/>
  <c r="I48" i="1"/>
  <c r="K48" i="1" s="1"/>
  <c r="L48" i="1" s="1"/>
  <c r="I47" i="1"/>
  <c r="K47" i="1" s="1"/>
  <c r="L47" i="1" s="1"/>
  <c r="I46" i="1"/>
  <c r="K46" i="1" s="1"/>
  <c r="L46" i="1" s="1"/>
  <c r="I45" i="1"/>
  <c r="K45" i="1" s="1"/>
  <c r="L45" i="1" s="1"/>
  <c r="I44" i="1"/>
  <c r="K44" i="1" s="1"/>
  <c r="L44" i="1" s="1"/>
  <c r="I43" i="1"/>
  <c r="K43" i="1" s="1"/>
  <c r="L43" i="1" s="1"/>
  <c r="I42" i="1"/>
  <c r="K42" i="1" s="1"/>
  <c r="L42" i="1" s="1"/>
  <c r="I41" i="1"/>
  <c r="K41" i="1" s="1"/>
  <c r="L41" i="1" s="1"/>
  <c r="I40" i="1"/>
  <c r="K40" i="1" s="1"/>
  <c r="L40" i="1" s="1"/>
  <c r="I39" i="1"/>
  <c r="K39" i="1" s="1"/>
  <c r="L39" i="1" s="1"/>
  <c r="I38" i="1"/>
  <c r="K38" i="1" s="1"/>
  <c r="L38" i="1" s="1"/>
  <c r="I37" i="1"/>
  <c r="K37" i="1" s="1"/>
  <c r="L37" i="1" s="1"/>
  <c r="I36" i="1"/>
  <c r="K36" i="1" s="1"/>
  <c r="L36" i="1" s="1"/>
  <c r="I35" i="1"/>
  <c r="K35" i="1" s="1"/>
  <c r="L35" i="1" s="1"/>
  <c r="I34" i="1"/>
  <c r="K34" i="1" s="1"/>
  <c r="L34" i="1" s="1"/>
  <c r="I33" i="1"/>
  <c r="K33" i="1" s="1"/>
  <c r="L33" i="1" s="1"/>
  <c r="I32" i="1"/>
  <c r="K32" i="1" s="1"/>
  <c r="L32" i="1" s="1"/>
  <c r="I31" i="1"/>
  <c r="K31" i="1" s="1"/>
  <c r="L31" i="1" s="1"/>
  <c r="I30" i="1"/>
  <c r="K30" i="1" s="1"/>
  <c r="L30" i="1" s="1"/>
  <c r="I29" i="1"/>
  <c r="K29" i="1" s="1"/>
  <c r="L29" i="1" s="1"/>
  <c r="I28" i="1"/>
  <c r="K28" i="1" s="1"/>
  <c r="L28" i="1" s="1"/>
  <c r="I27" i="1"/>
  <c r="K27" i="1" s="1"/>
  <c r="L27" i="1" s="1"/>
  <c r="I26" i="1"/>
  <c r="K26" i="1" s="1"/>
  <c r="L26" i="1" s="1"/>
  <c r="I25" i="1"/>
  <c r="K25" i="1" s="1"/>
  <c r="L25" i="1" s="1"/>
  <c r="I24" i="1"/>
  <c r="K24" i="1" s="1"/>
  <c r="L24" i="1" s="1"/>
  <c r="I23" i="1"/>
  <c r="K23" i="1" s="1"/>
  <c r="L23" i="1" s="1"/>
  <c r="I21" i="1"/>
  <c r="K21" i="1" s="1"/>
  <c r="L21" i="1" s="1"/>
  <c r="I20" i="1"/>
  <c r="K20" i="1" s="1"/>
  <c r="L20" i="1" s="1"/>
  <c r="I19" i="1"/>
  <c r="K19" i="1" s="1"/>
  <c r="L19" i="1" s="1"/>
  <c r="I18" i="1"/>
  <c r="K18" i="1" s="1"/>
  <c r="L18" i="1" s="1"/>
  <c r="I17" i="1"/>
  <c r="K17" i="1" s="1"/>
  <c r="L17" i="1" s="1"/>
  <c r="I16" i="1"/>
  <c r="K16" i="1" s="1"/>
  <c r="L16" i="1" s="1"/>
  <c r="I15" i="1"/>
  <c r="K15" i="1" s="1"/>
  <c r="L15" i="1" s="1"/>
  <c r="I14" i="1"/>
  <c r="K14" i="1" s="1"/>
  <c r="L14" i="1" s="1"/>
  <c r="I13" i="1"/>
  <c r="K13" i="1" s="1"/>
  <c r="L13" i="1" s="1"/>
  <c r="I12" i="1"/>
  <c r="K12" i="1" s="1"/>
  <c r="L12" i="1" s="1"/>
  <c r="I11" i="1"/>
  <c r="K11" i="1" s="1"/>
  <c r="L11" i="1" s="1"/>
  <c r="I10" i="1"/>
  <c r="K10" i="1" s="1"/>
  <c r="L10" i="1" s="1"/>
  <c r="I9" i="1"/>
  <c r="K9" i="1" s="1"/>
  <c r="L9" i="1" s="1"/>
  <c r="I8" i="1"/>
  <c r="K8" i="1" s="1"/>
  <c r="L8" i="1" s="1"/>
  <c r="I7" i="1"/>
  <c r="K7" i="1" s="1"/>
  <c r="L7" i="1" s="1"/>
  <c r="I6" i="1"/>
  <c r="K6" i="1" s="1"/>
  <c r="L6" i="1" s="1"/>
  <c r="I5" i="1"/>
  <c r="K5" i="1" s="1"/>
  <c r="L5" i="1" s="1"/>
  <c r="I4" i="1"/>
  <c r="K4" i="1" s="1"/>
  <c r="L4" i="1" s="1"/>
  <c r="I3" i="1"/>
  <c r="K3" i="1" s="1"/>
  <c r="L3" i="1" s="1"/>
  <c r="I2" i="1"/>
  <c r="K2" i="1" s="1"/>
  <c r="L2" i="1" s="1"/>
  <c r="I22" i="1"/>
  <c r="K22" i="1" s="1"/>
  <c r="L22" i="1" s="1"/>
</calcChain>
</file>

<file path=xl/sharedStrings.xml><?xml version="1.0" encoding="utf-8"?>
<sst xmlns="http://schemas.openxmlformats.org/spreadsheetml/2006/main" count="89" uniqueCount="77">
  <si>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</si>
  <si>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</si>
  <si>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</si>
  <si>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</si>
  <si>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</si>
  <si>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</si>
  <si>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</si>
  <si>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</si>
  <si>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</si>
  <si>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</si>
  <si>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</si>
  <si>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</si>
  <si>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</si>
  <si>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Illinois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</si>
  <si>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</si>
  <si>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</si>
  <si>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</si>
  <si>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</si>
  <si>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</si>
  <si>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</si>
  <si>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</si>
  <si>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</si>
  <si>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</si>
  <si>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</si>
  <si>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</si>
  <si>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</si>
  <si>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</si>
  <si>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</si>
  <si>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</si>
  <si>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</si>
  <si>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</si>
  <si>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</si>
  <si>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</si>
  <si>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</si>
  <si>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</si>
  <si>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</si>
  <si>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</si>
  <si>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</si>
  <si>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</si>
  <si>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</si>
  <si>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</si>
  <si>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</si>
  <si>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</si>
  <si>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</si>
  <si>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</si>
  <si>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</si>
  <si>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</si>
  <si>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</si>
  <si>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</si>
  <si>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</si>
  <si>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</si>
  <si>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</si>
  <si>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HHB</t>
  </si>
  <si>
    <t>TB</t>
  </si>
  <si>
    <t>MVC</t>
  </si>
  <si>
    <t>Rural</t>
  </si>
  <si>
    <t>RuralB</t>
  </si>
  <si>
    <t>WWDA</t>
  </si>
  <si>
    <t>LC</t>
  </si>
  <si>
    <t>Ages209</t>
  </si>
  <si>
    <t>2016_Pop</t>
  </si>
  <si>
    <t>Prop</t>
  </si>
  <si>
    <t>Per</t>
  </si>
  <si>
    <t>PerBinary</t>
  </si>
  <si>
    <t>Variable Breakdown</t>
  </si>
  <si>
    <t>handheld ban (0 = no, 1 = yes)</t>
  </si>
  <si>
    <t>texting ban (0 = no, 1 = yes)</t>
  </si>
  <si>
    <t>motor vehicle crash fatalities</t>
  </si>
  <si>
    <t>rural counts</t>
  </si>
  <si>
    <t>rural percent (Binary, 0 = below the median, 1 = above the median)</t>
  </si>
  <si>
    <t># Workers who drive alone</t>
  </si>
  <si>
    <t>%long commute - drives alone</t>
  </si>
  <si>
    <t>#Population ages 20-29</t>
  </si>
  <si>
    <t>Proportion of Population out of total</t>
  </si>
  <si>
    <t>Percent of population ages 20-29 out of total</t>
  </si>
  <si>
    <t>Total 2016 population</t>
  </si>
  <si>
    <t>Population ages 20-29 (binary, 0 = below the median, 1 = above the 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</si>
</sst>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zoomScale="60" zoomScaleNormal="60" workbookViewId="0">
      <selection activeCell="A56" sqref="A56:B68"/>
    </sheetView>
  </sheetViews>
  <sheetFormatPr defaultRowHeight="15" x14ac:dyDescent="0.25"/>
  <cols>
    <col min="1" max="1" width="17.28515625" customWidth="1"/>
    <col min="2" max="2" width="19" customWidth="1"/>
    <col min="3" max="3" width="18" customWidth="1"/>
    <col min="4" max="4" width="20.7109375" customWidth="1"/>
    <col min="5" max="5" width="20" customWidth="1"/>
    <col min="6" max="6" width="17.7109375" customWidth="1"/>
    <col min="7" max="7" width="17.42578125" customWidth="1"/>
    <col min="8" max="8" width="8" customWidth="1"/>
    <col min="9" max="9" width="20.42578125" customWidth="1"/>
    <col min="10" max="10" width="19.42578125" customWidth="1"/>
    <col min="12" max="12" width="8" customWidth="1"/>
    <col min="13" max="13" width="14.42578125" customWidth="1"/>
  </cols>
  <sheetData>
    <row r="1" spans="1:13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5">
      <c r="A2" t="s">
        <v>1</v>
      </c>
      <c r="B2">
        <v>0</v>
      </c>
      <c r="C2">
        <v>1</v>
      </c>
      <c r="D2">
        <v>6615</v>
      </c>
      <c r="E2" s="1">
        <v>198633</v>
      </c>
      <c r="F2">
        <v>1</v>
      </c>
      <c r="G2">
        <v>220791</v>
      </c>
      <c r="H2">
        <v>15</v>
      </c>
      <c r="I2">
        <f>333330+332135</f>
        <v>665465</v>
      </c>
      <c r="J2">
        <v>4849377</v>
      </c>
      <c r="K2">
        <f t="shared" ref="K2:K33" si="0">I2/J2</f>
        <v>0.13722690564169376</v>
      </c>
      <c r="L2">
        <f>K2*100</f>
        <v>13.722690564169376</v>
      </c>
      <c r="M2">
        <v>0</v>
      </c>
    </row>
    <row r="3" spans="1:13" x14ac:dyDescent="0.25">
      <c r="A3" t="s">
        <v>2</v>
      </c>
      <c r="B3">
        <v>0</v>
      </c>
      <c r="C3">
        <v>1</v>
      </c>
      <c r="D3">
        <v>443</v>
      </c>
      <c r="E3">
        <v>241338</v>
      </c>
      <c r="F3">
        <v>1</v>
      </c>
      <c r="G3">
        <v>239226</v>
      </c>
      <c r="H3">
        <v>17</v>
      </c>
      <c r="I3">
        <f>57364+62798</f>
        <v>120162</v>
      </c>
      <c r="J3">
        <v>736732</v>
      </c>
      <c r="K3">
        <f t="shared" si="0"/>
        <v>0.16310137200501676</v>
      </c>
      <c r="L3">
        <f t="shared" ref="L3:L52" si="1">K3*100</f>
        <v>16.310137200501675</v>
      </c>
      <c r="M3">
        <v>1</v>
      </c>
    </row>
    <row r="4" spans="1:13" x14ac:dyDescent="0.25">
      <c r="A4" t="s">
        <v>3</v>
      </c>
      <c r="B4">
        <v>0</v>
      </c>
      <c r="C4">
        <v>0</v>
      </c>
      <c r="D4">
        <v>5794</v>
      </c>
      <c r="E4">
        <v>651358</v>
      </c>
      <c r="F4">
        <v>0</v>
      </c>
      <c r="G4">
        <v>2077249</v>
      </c>
      <c r="H4">
        <v>35</v>
      </c>
      <c r="I4">
        <f>484759+484407</f>
        <v>969166</v>
      </c>
      <c r="J4">
        <v>6731484</v>
      </c>
      <c r="K4">
        <f t="shared" si="0"/>
        <v>0.14397508781124638</v>
      </c>
      <c r="L4">
        <f t="shared" si="1"/>
        <v>14.397508781124637</v>
      </c>
      <c r="M4">
        <v>1</v>
      </c>
    </row>
    <row r="5" spans="1:13" x14ac:dyDescent="0.25">
      <c r="A5" t="s">
        <v>4</v>
      </c>
      <c r="B5">
        <v>1</v>
      </c>
      <c r="C5">
        <v>1</v>
      </c>
      <c r="D5">
        <v>4108</v>
      </c>
      <c r="E5">
        <v>1278329</v>
      </c>
      <c r="F5">
        <v>1</v>
      </c>
      <c r="G5">
        <v>1016714</v>
      </c>
      <c r="H5">
        <v>26</v>
      </c>
      <c r="I5">
        <f>203340+201935</f>
        <v>405275</v>
      </c>
      <c r="J5">
        <v>2966369</v>
      </c>
      <c r="K5">
        <f t="shared" si="0"/>
        <v>0.13662325894047572</v>
      </c>
      <c r="L5">
        <f t="shared" si="1"/>
        <v>13.662325894047573</v>
      </c>
      <c r="M5">
        <v>0</v>
      </c>
    </row>
    <row r="6" spans="1:13" x14ac:dyDescent="0.25">
      <c r="A6" t="s">
        <v>5</v>
      </c>
      <c r="B6">
        <v>1</v>
      </c>
      <c r="C6">
        <v>1</v>
      </c>
      <c r="D6">
        <v>22708</v>
      </c>
      <c r="E6">
        <v>1880350</v>
      </c>
      <c r="F6">
        <v>0</v>
      </c>
      <c r="G6">
        <v>12107899</v>
      </c>
      <c r="H6">
        <v>38</v>
      </c>
      <c r="I6">
        <f>2812191+3069878</f>
        <v>5882069</v>
      </c>
      <c r="J6">
        <v>38802500</v>
      </c>
      <c r="K6">
        <f t="shared" si="0"/>
        <v>0.1515899491012177</v>
      </c>
      <c r="L6">
        <f t="shared" si="1"/>
        <v>15.15899491012177</v>
      </c>
      <c r="M6">
        <v>1</v>
      </c>
    </row>
    <row r="7" spans="1:13" x14ac:dyDescent="0.25">
      <c r="A7" t="s">
        <v>6</v>
      </c>
      <c r="B7">
        <v>0</v>
      </c>
      <c r="C7">
        <v>1</v>
      </c>
      <c r="D7">
        <v>3580</v>
      </c>
      <c r="E7">
        <v>696435</v>
      </c>
      <c r="F7">
        <v>0</v>
      </c>
      <c r="G7">
        <v>1907274</v>
      </c>
      <c r="H7">
        <v>33</v>
      </c>
      <c r="I7">
        <f>390626+426572</f>
        <v>817198</v>
      </c>
      <c r="J7">
        <v>5355866</v>
      </c>
      <c r="K7">
        <f t="shared" si="0"/>
        <v>0.15257999359954114</v>
      </c>
      <c r="L7">
        <f t="shared" si="1"/>
        <v>15.257999359954114</v>
      </c>
      <c r="M7">
        <v>1</v>
      </c>
    </row>
    <row r="8" spans="1:13" x14ac:dyDescent="0.25">
      <c r="A8" t="s">
        <v>7</v>
      </c>
      <c r="B8">
        <v>1</v>
      </c>
      <c r="C8">
        <v>1</v>
      </c>
      <c r="D8">
        <v>1982</v>
      </c>
      <c r="E8">
        <v>429155</v>
      </c>
      <c r="F8">
        <v>0</v>
      </c>
      <c r="G8">
        <v>1364472</v>
      </c>
      <c r="H8">
        <v>32</v>
      </c>
      <c r="I8">
        <f>247820+220179</f>
        <v>467999</v>
      </c>
      <c r="J8">
        <v>3596677</v>
      </c>
      <c r="K8">
        <f t="shared" si="0"/>
        <v>0.13011983005424174</v>
      </c>
      <c r="L8">
        <f t="shared" si="1"/>
        <v>13.011983005424174</v>
      </c>
      <c r="M8">
        <v>0</v>
      </c>
    </row>
    <row r="9" spans="1:13" x14ac:dyDescent="0.25">
      <c r="A9" t="s">
        <v>8</v>
      </c>
      <c r="B9">
        <v>1</v>
      </c>
      <c r="C9">
        <v>1</v>
      </c>
      <c r="D9">
        <v>764</v>
      </c>
      <c r="E9">
        <v>149985</v>
      </c>
      <c r="F9">
        <v>0</v>
      </c>
      <c r="G9">
        <v>339397</v>
      </c>
      <c r="H9">
        <v>33</v>
      </c>
      <c r="I9">
        <f>60466+67495</f>
        <v>127961</v>
      </c>
      <c r="J9">
        <v>935614</v>
      </c>
      <c r="K9">
        <f t="shared" si="0"/>
        <v>0.1367668718082457</v>
      </c>
      <c r="L9">
        <f t="shared" si="1"/>
        <v>13.676687180824571</v>
      </c>
      <c r="M9">
        <v>0</v>
      </c>
    </row>
    <row r="10" spans="1:13" x14ac:dyDescent="0.25">
      <c r="A10" t="s">
        <v>9</v>
      </c>
      <c r="B10">
        <v>1</v>
      </c>
      <c r="C10">
        <v>1</v>
      </c>
      <c r="D10">
        <v>284</v>
      </c>
      <c r="E10">
        <v>0</v>
      </c>
      <c r="F10">
        <v>0</v>
      </c>
      <c r="G10">
        <v>109822</v>
      </c>
      <c r="H10">
        <v>44</v>
      </c>
      <c r="I10">
        <f>59093+79115</f>
        <v>138208</v>
      </c>
      <c r="J10">
        <v>658893</v>
      </c>
      <c r="K10">
        <f t="shared" si="0"/>
        <v>0.20975788178050153</v>
      </c>
      <c r="L10">
        <f t="shared" si="1"/>
        <v>20.975788178050152</v>
      </c>
      <c r="M10">
        <v>1</v>
      </c>
    </row>
    <row r="11" spans="1:13" x14ac:dyDescent="0.25">
      <c r="A11" t="s">
        <v>10</v>
      </c>
      <c r="B11">
        <v>0</v>
      </c>
      <c r="C11">
        <v>1</v>
      </c>
      <c r="D11">
        <v>18282</v>
      </c>
      <c r="E11">
        <v>1661466</v>
      </c>
      <c r="F11">
        <v>0</v>
      </c>
      <c r="G11">
        <v>6552971</v>
      </c>
      <c r="H11">
        <v>38</v>
      </c>
      <c r="I11">
        <f>1273582+1389757</f>
        <v>2663339</v>
      </c>
      <c r="J11">
        <v>19893297</v>
      </c>
      <c r="K11">
        <f t="shared" si="0"/>
        <v>0.1338812264251622</v>
      </c>
      <c r="L11">
        <f t="shared" si="1"/>
        <v>13.388122642516221</v>
      </c>
      <c r="M11">
        <v>0</v>
      </c>
    </row>
    <row r="12" spans="1:13" x14ac:dyDescent="0.25">
      <c r="A12" t="s">
        <v>11</v>
      </c>
      <c r="B12">
        <v>1</v>
      </c>
      <c r="C12">
        <v>1</v>
      </c>
      <c r="D12">
        <v>9422</v>
      </c>
      <c r="E12">
        <v>2415502</v>
      </c>
      <c r="F12">
        <v>0</v>
      </c>
      <c r="G12">
        <v>3380734</v>
      </c>
      <c r="H12">
        <v>39</v>
      </c>
      <c r="I12">
        <f>725796+731930</f>
        <v>1457726</v>
      </c>
      <c r="J12">
        <v>10097343</v>
      </c>
      <c r="K12">
        <f t="shared" si="0"/>
        <v>0.14436728553244155</v>
      </c>
      <c r="L12">
        <f t="shared" si="1"/>
        <v>14.436728553244155</v>
      </c>
      <c r="M12">
        <v>1</v>
      </c>
    </row>
    <row r="13" spans="1:13" x14ac:dyDescent="0.25">
      <c r="A13" t="s">
        <v>12</v>
      </c>
      <c r="B13">
        <v>1</v>
      </c>
      <c r="C13">
        <v>1</v>
      </c>
      <c r="D13">
        <v>210</v>
      </c>
      <c r="E13">
        <v>70313</v>
      </c>
      <c r="F13">
        <v>1</v>
      </c>
      <c r="G13">
        <v>57461</v>
      </c>
      <c r="H13">
        <v>35</v>
      </c>
      <c r="I13">
        <f>97750+105887</f>
        <v>203637</v>
      </c>
      <c r="J13">
        <v>1419561</v>
      </c>
      <c r="K13">
        <f t="shared" si="0"/>
        <v>0.14345068651505641</v>
      </c>
      <c r="L13">
        <f t="shared" si="1"/>
        <v>14.34506865150564</v>
      </c>
      <c r="M13">
        <v>1</v>
      </c>
    </row>
    <row r="14" spans="1:13" x14ac:dyDescent="0.25">
      <c r="A14" t="s">
        <v>14</v>
      </c>
      <c r="B14">
        <v>0</v>
      </c>
      <c r="C14">
        <v>1</v>
      </c>
      <c r="D14">
        <v>1550</v>
      </c>
      <c r="E14">
        <v>461212</v>
      </c>
      <c r="F14">
        <v>1</v>
      </c>
      <c r="G14">
        <v>540461</v>
      </c>
      <c r="H14">
        <v>22</v>
      </c>
      <c r="I14">
        <f>97750+105887</f>
        <v>203637</v>
      </c>
      <c r="J14">
        <v>1634464</v>
      </c>
      <c r="K14">
        <f t="shared" si="0"/>
        <v>0.1245894678622472</v>
      </c>
      <c r="L14">
        <f t="shared" si="1"/>
        <v>12.45894678622472</v>
      </c>
      <c r="M14">
        <v>0</v>
      </c>
    </row>
    <row r="15" spans="1:13" x14ac:dyDescent="0.25">
      <c r="A15" t="s">
        <v>13</v>
      </c>
      <c r="B15">
        <v>1</v>
      </c>
      <c r="C15">
        <v>1</v>
      </c>
      <c r="D15">
        <v>7500</v>
      </c>
      <c r="E15">
        <v>1477079</v>
      </c>
      <c r="F15">
        <v>0</v>
      </c>
      <c r="G15">
        <v>4355798</v>
      </c>
      <c r="H15">
        <v>40</v>
      </c>
      <c r="I15">
        <f>884075+896570</f>
        <v>1780645</v>
      </c>
      <c r="J15">
        <v>12880580</v>
      </c>
      <c r="K15">
        <f t="shared" si="0"/>
        <v>0.13824261019301926</v>
      </c>
      <c r="L15">
        <f t="shared" si="1"/>
        <v>13.824261019301925</v>
      </c>
      <c r="M15">
        <v>1</v>
      </c>
    </row>
    <row r="16" spans="1:13" x14ac:dyDescent="0.25">
      <c r="A16" t="s">
        <v>15</v>
      </c>
      <c r="B16">
        <v>0</v>
      </c>
      <c r="C16">
        <v>1</v>
      </c>
      <c r="D16">
        <v>5436</v>
      </c>
      <c r="E16">
        <v>1786702</v>
      </c>
      <c r="F16">
        <v>1</v>
      </c>
      <c r="G16">
        <v>2447724</v>
      </c>
      <c r="H16">
        <v>30</v>
      </c>
      <c r="I16">
        <f>479294+440416</f>
        <v>919710</v>
      </c>
      <c r="J16">
        <v>6596855</v>
      </c>
      <c r="K16">
        <f t="shared" si="0"/>
        <v>0.13941643404319179</v>
      </c>
      <c r="L16">
        <f t="shared" si="1"/>
        <v>13.941643404319178</v>
      </c>
      <c r="M16">
        <v>1</v>
      </c>
    </row>
    <row r="17" spans="1:13" x14ac:dyDescent="0.25">
      <c r="A17" t="s">
        <v>16</v>
      </c>
      <c r="B17">
        <v>0</v>
      </c>
      <c r="C17">
        <v>1</v>
      </c>
      <c r="D17">
        <v>2632</v>
      </c>
      <c r="E17">
        <v>1096099</v>
      </c>
      <c r="F17">
        <v>1</v>
      </c>
      <c r="G17">
        <v>1232145</v>
      </c>
      <c r="H17">
        <v>19</v>
      </c>
      <c r="I17">
        <f>230686+195121</f>
        <v>425807</v>
      </c>
      <c r="J17">
        <v>3107126</v>
      </c>
      <c r="K17">
        <f t="shared" si="0"/>
        <v>0.13704207682598002</v>
      </c>
      <c r="L17">
        <f t="shared" si="1"/>
        <v>13.704207682598001</v>
      </c>
      <c r="M17">
        <v>0</v>
      </c>
    </row>
    <row r="18" spans="1:13" x14ac:dyDescent="0.25">
      <c r="A18" t="s">
        <v>17</v>
      </c>
      <c r="B18">
        <v>0</v>
      </c>
      <c r="C18">
        <v>1</v>
      </c>
      <c r="D18">
        <v>2834</v>
      </c>
      <c r="E18">
        <v>736157</v>
      </c>
      <c r="F18">
        <v>0</v>
      </c>
      <c r="G18">
        <v>1135898</v>
      </c>
      <c r="H18">
        <v>20</v>
      </c>
      <c r="I18">
        <f>216515+190709</f>
        <v>407224</v>
      </c>
      <c r="J18">
        <v>2904021</v>
      </c>
      <c r="K18">
        <f t="shared" si="0"/>
        <v>0.14022763609491803</v>
      </c>
      <c r="L18">
        <f t="shared" si="1"/>
        <v>14.022763609491804</v>
      </c>
      <c r="M18">
        <v>1</v>
      </c>
    </row>
    <row r="19" spans="1:13" x14ac:dyDescent="0.25">
      <c r="A19" t="s">
        <v>18</v>
      </c>
      <c r="B19">
        <v>0</v>
      </c>
      <c r="C19">
        <v>1</v>
      </c>
      <c r="D19">
        <v>5325</v>
      </c>
      <c r="E19">
        <v>1806024</v>
      </c>
      <c r="F19">
        <v>1</v>
      </c>
      <c r="G19">
        <v>1521955</v>
      </c>
      <c r="H19">
        <v>28</v>
      </c>
      <c r="I19">
        <f>305701+297342</f>
        <v>603043</v>
      </c>
      <c r="J19">
        <v>4413457</v>
      </c>
      <c r="K19">
        <f t="shared" si="0"/>
        <v>0.13663733440701925</v>
      </c>
      <c r="L19">
        <f t="shared" si="1"/>
        <v>13.663733440701925</v>
      </c>
      <c r="M19">
        <v>0</v>
      </c>
    </row>
    <row r="20" spans="1:13" x14ac:dyDescent="0.25">
      <c r="A20" t="s">
        <v>19</v>
      </c>
      <c r="B20">
        <v>0</v>
      </c>
      <c r="C20">
        <v>1</v>
      </c>
      <c r="D20">
        <v>5877</v>
      </c>
      <c r="E20">
        <v>1215567</v>
      </c>
      <c r="F20">
        <v>1</v>
      </c>
      <c r="G20">
        <v>1618834</v>
      </c>
      <c r="H20">
        <v>32</v>
      </c>
      <c r="I20">
        <f>326947+348849</f>
        <v>675796</v>
      </c>
      <c r="J20">
        <v>4649676</v>
      </c>
      <c r="K20">
        <f t="shared" si="0"/>
        <v>0.14534260021558493</v>
      </c>
      <c r="L20">
        <f t="shared" si="1"/>
        <v>14.534260021558493</v>
      </c>
      <c r="M20">
        <v>1</v>
      </c>
    </row>
    <row r="21" spans="1:13" x14ac:dyDescent="0.25">
      <c r="A21" t="s">
        <v>20</v>
      </c>
      <c r="B21">
        <v>0</v>
      </c>
      <c r="C21">
        <v>1</v>
      </c>
      <c r="D21">
        <v>1093</v>
      </c>
      <c r="E21">
        <v>814819</v>
      </c>
      <c r="F21">
        <v>1</v>
      </c>
      <c r="G21">
        <v>494250</v>
      </c>
      <c r="H21">
        <v>31</v>
      </c>
      <c r="I21">
        <f>77210+79636</f>
        <v>156846</v>
      </c>
      <c r="J21">
        <v>1330089</v>
      </c>
      <c r="K21">
        <f t="shared" si="0"/>
        <v>0.1179214323252053</v>
      </c>
      <c r="L21">
        <f t="shared" si="1"/>
        <v>11.79214323252053</v>
      </c>
      <c r="M21">
        <v>0</v>
      </c>
    </row>
    <row r="22" spans="1:13" x14ac:dyDescent="0.25">
      <c r="A22" t="s">
        <v>21</v>
      </c>
      <c r="B22">
        <v>1</v>
      </c>
      <c r="C22">
        <v>1</v>
      </c>
      <c r="D22">
        <v>3909</v>
      </c>
      <c r="E22">
        <v>739221</v>
      </c>
      <c r="F22">
        <v>0</v>
      </c>
      <c r="G22">
        <v>2143386</v>
      </c>
      <c r="H22">
        <v>48</v>
      </c>
      <c r="I22">
        <f>392558+420525</f>
        <v>813083</v>
      </c>
      <c r="J22">
        <v>5976407</v>
      </c>
      <c r="K22">
        <f t="shared" si="0"/>
        <v>0.13604879988929802</v>
      </c>
      <c r="L22">
        <f t="shared" si="1"/>
        <v>13.604879988929802</v>
      </c>
      <c r="M22">
        <v>0</v>
      </c>
    </row>
    <row r="23" spans="1:13" x14ac:dyDescent="0.25">
      <c r="A23" t="s">
        <v>22</v>
      </c>
      <c r="B23">
        <v>0</v>
      </c>
      <c r="C23">
        <v>1</v>
      </c>
      <c r="D23">
        <v>2623</v>
      </c>
      <c r="E23">
        <v>525640</v>
      </c>
      <c r="F23">
        <v>0</v>
      </c>
      <c r="G23">
        <v>2364332</v>
      </c>
      <c r="H23">
        <v>41</v>
      </c>
      <c r="I23">
        <f>498337+488357</f>
        <v>986694</v>
      </c>
      <c r="J23">
        <v>6745408</v>
      </c>
      <c r="K23">
        <f t="shared" si="0"/>
        <v>0.14627640018216836</v>
      </c>
      <c r="L23">
        <f t="shared" si="1"/>
        <v>14.627640018216837</v>
      </c>
      <c r="M23">
        <v>1</v>
      </c>
    </row>
    <row r="24" spans="1:13" x14ac:dyDescent="0.25">
      <c r="A24" t="s">
        <v>23</v>
      </c>
      <c r="B24">
        <v>0</v>
      </c>
      <c r="C24">
        <v>1</v>
      </c>
      <c r="D24">
        <v>7055</v>
      </c>
      <c r="E24">
        <v>2513683</v>
      </c>
      <c r="F24">
        <v>0</v>
      </c>
      <c r="G24">
        <v>3472512</v>
      </c>
      <c r="H24">
        <v>32</v>
      </c>
      <c r="I24">
        <f>714196+651828</f>
        <v>1366024</v>
      </c>
      <c r="J24">
        <v>9909877</v>
      </c>
      <c r="K24">
        <f t="shared" si="0"/>
        <v>0.13784469776970995</v>
      </c>
      <c r="L24">
        <f t="shared" si="1"/>
        <v>13.784469776970996</v>
      </c>
      <c r="M24">
        <v>0</v>
      </c>
    </row>
    <row r="25" spans="1:13" x14ac:dyDescent="0.25">
      <c r="A25" t="s">
        <v>24</v>
      </c>
      <c r="B25">
        <v>0</v>
      </c>
      <c r="C25">
        <v>1</v>
      </c>
      <c r="D25">
        <v>3310</v>
      </c>
      <c r="E25">
        <v>1417614</v>
      </c>
      <c r="F25">
        <v>1</v>
      </c>
      <c r="G25">
        <v>2133374</v>
      </c>
      <c r="H25">
        <v>30</v>
      </c>
      <c r="I25">
        <f>366974+365353</f>
        <v>732327</v>
      </c>
      <c r="J25">
        <v>5457173</v>
      </c>
      <c r="K25">
        <f t="shared" si="0"/>
        <v>0.13419530588456696</v>
      </c>
      <c r="L25">
        <f t="shared" si="1"/>
        <v>13.419530588456697</v>
      </c>
      <c r="M25">
        <v>0</v>
      </c>
    </row>
    <row r="26" spans="1:13" x14ac:dyDescent="0.25">
      <c r="A26" t="s">
        <v>25</v>
      </c>
      <c r="B26">
        <v>0</v>
      </c>
      <c r="C26">
        <v>1</v>
      </c>
      <c r="D26">
        <v>5018</v>
      </c>
      <c r="E26">
        <v>1503073</v>
      </c>
      <c r="F26">
        <v>1</v>
      </c>
      <c r="G26">
        <v>995987</v>
      </c>
      <c r="H26">
        <v>31</v>
      </c>
      <c r="I26">
        <f>213132+203930</f>
        <v>417062</v>
      </c>
      <c r="J26">
        <v>2994079</v>
      </c>
      <c r="K26">
        <f t="shared" si="0"/>
        <v>0.13929558972892833</v>
      </c>
      <c r="L26">
        <f t="shared" si="1"/>
        <v>13.929558972892833</v>
      </c>
      <c r="M26">
        <v>1</v>
      </c>
    </row>
    <row r="27" spans="1:13" x14ac:dyDescent="0.25">
      <c r="A27" t="s">
        <v>26</v>
      </c>
      <c r="B27">
        <v>0</v>
      </c>
      <c r="C27">
        <v>1</v>
      </c>
      <c r="D27">
        <v>6106</v>
      </c>
      <c r="E27">
        <v>1770556</v>
      </c>
      <c r="F27">
        <v>1</v>
      </c>
      <c r="G27">
        <v>2241382</v>
      </c>
      <c r="H27">
        <v>30</v>
      </c>
      <c r="I27">
        <f>421888+412718</f>
        <v>834606</v>
      </c>
      <c r="J27">
        <v>6063589</v>
      </c>
      <c r="K27">
        <f t="shared" si="0"/>
        <v>0.13764224455186524</v>
      </c>
      <c r="L27">
        <f t="shared" si="1"/>
        <v>13.764224455186525</v>
      </c>
      <c r="M27">
        <v>0</v>
      </c>
    </row>
    <row r="28" spans="1:13" x14ac:dyDescent="0.25">
      <c r="A28" t="s">
        <v>27</v>
      </c>
      <c r="B28">
        <v>0</v>
      </c>
      <c r="C28">
        <v>0</v>
      </c>
      <c r="D28">
        <v>1465</v>
      </c>
      <c r="E28">
        <v>436401</v>
      </c>
      <c r="F28">
        <v>1</v>
      </c>
      <c r="G28">
        <v>356557</v>
      </c>
      <c r="H28">
        <v>16</v>
      </c>
      <c r="I28">
        <f>73410+66847</f>
        <v>140257</v>
      </c>
      <c r="J28">
        <v>1023579</v>
      </c>
      <c r="K28">
        <f t="shared" si="0"/>
        <v>0.13702606247295029</v>
      </c>
      <c r="L28">
        <f t="shared" si="1"/>
        <v>13.70260624729503</v>
      </c>
      <c r="M28">
        <v>0</v>
      </c>
    </row>
    <row r="29" spans="1:13" x14ac:dyDescent="0.25">
      <c r="A29" t="s">
        <v>28</v>
      </c>
      <c r="B29">
        <v>0</v>
      </c>
      <c r="C29">
        <v>0</v>
      </c>
      <c r="D29">
        <v>1574</v>
      </c>
      <c r="E29">
        <v>490655</v>
      </c>
      <c r="F29">
        <v>1</v>
      </c>
      <c r="G29">
        <v>767564</v>
      </c>
      <c r="H29">
        <v>17</v>
      </c>
      <c r="I29">
        <f>134273+125359</f>
        <v>259632</v>
      </c>
      <c r="J29">
        <v>1881503</v>
      </c>
      <c r="K29">
        <f t="shared" si="0"/>
        <v>0.13799180761338142</v>
      </c>
      <c r="L29">
        <f t="shared" si="1"/>
        <v>13.799180761338143</v>
      </c>
      <c r="M29">
        <v>1</v>
      </c>
    </row>
    <row r="30" spans="1:13" x14ac:dyDescent="0.25">
      <c r="A30" t="s">
        <v>29</v>
      </c>
      <c r="B30">
        <v>1</v>
      </c>
      <c r="C30">
        <v>1</v>
      </c>
      <c r="D30">
        <v>2032</v>
      </c>
      <c r="E30">
        <v>156754</v>
      </c>
      <c r="F30">
        <v>0</v>
      </c>
      <c r="G30">
        <v>956620</v>
      </c>
      <c r="H30">
        <v>28</v>
      </c>
      <c r="I30">
        <f>185929+219451</f>
        <v>405380</v>
      </c>
      <c r="J30">
        <v>2839099</v>
      </c>
      <c r="K30">
        <f t="shared" si="0"/>
        <v>0.14278473557984417</v>
      </c>
      <c r="L30">
        <f t="shared" si="1"/>
        <v>14.278473557984416</v>
      </c>
      <c r="M30">
        <v>1</v>
      </c>
    </row>
    <row r="31" spans="1:13" x14ac:dyDescent="0.25">
      <c r="A31" t="s">
        <v>30</v>
      </c>
      <c r="B31">
        <v>1</v>
      </c>
      <c r="C31">
        <v>1</v>
      </c>
      <c r="D31">
        <v>859</v>
      </c>
      <c r="E31">
        <v>522598</v>
      </c>
      <c r="F31">
        <v>1</v>
      </c>
      <c r="G31">
        <v>550028</v>
      </c>
      <c r="H31">
        <v>38</v>
      </c>
      <c r="I31">
        <f>90691+81627</f>
        <v>172318</v>
      </c>
      <c r="J31">
        <v>1326813</v>
      </c>
      <c r="K31">
        <f t="shared" si="0"/>
        <v>0.12987361444303003</v>
      </c>
      <c r="L31">
        <f t="shared" si="1"/>
        <v>12.987361444303003</v>
      </c>
      <c r="M31">
        <v>0</v>
      </c>
    </row>
    <row r="32" spans="1:13" x14ac:dyDescent="0.25">
      <c r="A32" t="s">
        <v>31</v>
      </c>
      <c r="B32">
        <v>1</v>
      </c>
      <c r="C32">
        <v>1</v>
      </c>
      <c r="D32">
        <v>4168</v>
      </c>
      <c r="E32">
        <v>467768</v>
      </c>
      <c r="F32">
        <v>0</v>
      </c>
      <c r="G32">
        <v>2980567</v>
      </c>
      <c r="H32">
        <v>42</v>
      </c>
      <c r="I32">
        <f>421888+412718</f>
        <v>834606</v>
      </c>
      <c r="J32">
        <v>8938175</v>
      </c>
      <c r="K32">
        <f t="shared" si="0"/>
        <v>9.3375437379554546E-2</v>
      </c>
      <c r="L32">
        <f t="shared" si="1"/>
        <v>9.3375437379554551</v>
      </c>
      <c r="M32">
        <v>0</v>
      </c>
    </row>
    <row r="33" spans="1:13" x14ac:dyDescent="0.25">
      <c r="A33" t="s">
        <v>32</v>
      </c>
      <c r="B33">
        <v>0</v>
      </c>
      <c r="C33">
        <v>1</v>
      </c>
      <c r="D33">
        <v>2388</v>
      </c>
      <c r="E33">
        <v>464818</v>
      </c>
      <c r="F33">
        <v>0</v>
      </c>
      <c r="G33">
        <v>689513</v>
      </c>
      <c r="H33">
        <v>25</v>
      </c>
      <c r="I33">
        <f>145767+142455</f>
        <v>288222</v>
      </c>
      <c r="J33">
        <v>2085572</v>
      </c>
      <c r="K33">
        <f t="shared" si="0"/>
        <v>0.13819805789490844</v>
      </c>
      <c r="L33">
        <f t="shared" si="1"/>
        <v>13.819805789490843</v>
      </c>
      <c r="M33">
        <v>1</v>
      </c>
    </row>
    <row r="34" spans="1:13" x14ac:dyDescent="0.25">
      <c r="A34" t="s">
        <v>33</v>
      </c>
      <c r="B34">
        <v>1</v>
      </c>
      <c r="C34">
        <v>1</v>
      </c>
      <c r="D34">
        <v>9058</v>
      </c>
      <c r="E34">
        <v>2349997</v>
      </c>
      <c r="F34">
        <v>0</v>
      </c>
      <c r="G34">
        <v>4796959</v>
      </c>
      <c r="H34">
        <v>36</v>
      </c>
      <c r="I34">
        <f>1391899+1503695</f>
        <v>2895594</v>
      </c>
      <c r="J34">
        <v>19746227</v>
      </c>
      <c r="K34">
        <f t="shared" ref="K34:K52" si="2">I34/J34</f>
        <v>0.1466403683093484</v>
      </c>
      <c r="L34">
        <f t="shared" si="1"/>
        <v>14.66403683093484</v>
      </c>
      <c r="M34">
        <v>1</v>
      </c>
    </row>
    <row r="35" spans="1:13" x14ac:dyDescent="0.25">
      <c r="A35" t="s">
        <v>34</v>
      </c>
      <c r="B35">
        <v>0</v>
      </c>
      <c r="C35">
        <v>1</v>
      </c>
      <c r="D35">
        <v>9773</v>
      </c>
      <c r="E35">
        <v>3233727</v>
      </c>
      <c r="F35">
        <v>1</v>
      </c>
      <c r="G35">
        <v>3473982</v>
      </c>
      <c r="H35">
        <v>31</v>
      </c>
      <c r="I35">
        <f>696063+689054</f>
        <v>1385117</v>
      </c>
      <c r="J35">
        <v>9943964</v>
      </c>
      <c r="K35">
        <f t="shared" si="2"/>
        <v>0.13929223798477147</v>
      </c>
      <c r="L35">
        <f t="shared" si="1"/>
        <v>13.929223798477148</v>
      </c>
      <c r="M35">
        <v>1</v>
      </c>
    </row>
    <row r="36" spans="1:13" x14ac:dyDescent="0.25">
      <c r="A36" t="s">
        <v>35</v>
      </c>
      <c r="B36">
        <v>0</v>
      </c>
      <c r="C36">
        <v>1</v>
      </c>
      <c r="D36">
        <v>801</v>
      </c>
      <c r="E36">
        <v>269719</v>
      </c>
      <c r="F36">
        <v>1</v>
      </c>
      <c r="G36">
        <v>301713</v>
      </c>
      <c r="H36">
        <v>13</v>
      </c>
      <c r="I36">
        <f>68568+59011</f>
        <v>127579</v>
      </c>
      <c r="J36">
        <v>739482</v>
      </c>
      <c r="K36">
        <f t="shared" si="2"/>
        <v>0.1725248214290544</v>
      </c>
      <c r="L36">
        <f t="shared" si="1"/>
        <v>17.252482142905439</v>
      </c>
      <c r="M36">
        <v>1</v>
      </c>
    </row>
    <row r="37" spans="1:13" x14ac:dyDescent="0.25">
      <c r="A37" t="s">
        <v>36</v>
      </c>
      <c r="B37">
        <v>0</v>
      </c>
      <c r="C37">
        <v>1</v>
      </c>
      <c r="D37">
        <v>8127</v>
      </c>
      <c r="E37">
        <v>2546810</v>
      </c>
      <c r="F37">
        <v>0</v>
      </c>
      <c r="G37">
        <v>4343119</v>
      </c>
      <c r="H37">
        <v>29</v>
      </c>
      <c r="I37">
        <f>771199+781980</f>
        <v>1553179</v>
      </c>
      <c r="J37">
        <v>11594163</v>
      </c>
      <c r="K37">
        <f t="shared" si="2"/>
        <v>0.13396214974724782</v>
      </c>
      <c r="L37">
        <f t="shared" si="1"/>
        <v>13.396214974724781</v>
      </c>
      <c r="M37">
        <v>0</v>
      </c>
    </row>
    <row r="38" spans="1:13" x14ac:dyDescent="0.25">
      <c r="A38" t="s">
        <v>37</v>
      </c>
      <c r="B38">
        <v>1</v>
      </c>
      <c r="C38">
        <v>1</v>
      </c>
      <c r="D38">
        <v>4913</v>
      </c>
      <c r="E38">
        <v>1266322</v>
      </c>
      <c r="F38">
        <v>1</v>
      </c>
      <c r="G38">
        <v>1386835</v>
      </c>
      <c r="H38">
        <v>25</v>
      </c>
      <c r="I38">
        <f>279362+276604</f>
        <v>555966</v>
      </c>
      <c r="J38">
        <v>3878051</v>
      </c>
      <c r="K38">
        <f t="shared" si="2"/>
        <v>0.14336221983671696</v>
      </c>
      <c r="L38">
        <f t="shared" si="1"/>
        <v>14.336221983671695</v>
      </c>
      <c r="M38">
        <v>1</v>
      </c>
    </row>
    <row r="39" spans="1:13" x14ac:dyDescent="0.25">
      <c r="A39" t="s">
        <v>38</v>
      </c>
      <c r="B39">
        <v>1</v>
      </c>
      <c r="C39">
        <v>1</v>
      </c>
      <c r="D39">
        <v>2577</v>
      </c>
      <c r="E39">
        <v>726692</v>
      </c>
      <c r="F39">
        <v>0</v>
      </c>
      <c r="G39">
        <v>1224553</v>
      </c>
      <c r="H39">
        <v>27</v>
      </c>
      <c r="I39">
        <f>267766+290171</f>
        <v>557937</v>
      </c>
      <c r="J39">
        <v>3970239</v>
      </c>
      <c r="K39">
        <f t="shared" si="2"/>
        <v>0.1405298270456766</v>
      </c>
      <c r="L39">
        <f t="shared" si="1"/>
        <v>14.052982704567659</v>
      </c>
      <c r="M39">
        <v>1</v>
      </c>
    </row>
    <row r="40" spans="1:13" x14ac:dyDescent="0.25">
      <c r="A40" t="s">
        <v>39</v>
      </c>
      <c r="B40">
        <v>0</v>
      </c>
      <c r="C40">
        <v>1</v>
      </c>
      <c r="D40">
        <v>9811</v>
      </c>
      <c r="E40">
        <v>2711092</v>
      </c>
      <c r="F40">
        <v>0</v>
      </c>
      <c r="G40">
        <v>4465894</v>
      </c>
      <c r="H40">
        <v>35</v>
      </c>
      <c r="I40">
        <f>841422+868634</f>
        <v>1710056</v>
      </c>
      <c r="J40">
        <v>12787209</v>
      </c>
      <c r="K40">
        <f t="shared" si="2"/>
        <v>0.13373176273258691</v>
      </c>
      <c r="L40">
        <f t="shared" si="1"/>
        <v>13.373176273258691</v>
      </c>
      <c r="M40">
        <v>0</v>
      </c>
    </row>
    <row r="41" spans="1:13" x14ac:dyDescent="0.25">
      <c r="A41" t="s">
        <v>40</v>
      </c>
      <c r="B41">
        <v>1</v>
      </c>
      <c r="C41">
        <v>1</v>
      </c>
      <c r="D41">
        <v>540</v>
      </c>
      <c r="E41">
        <v>97524</v>
      </c>
      <c r="F41">
        <v>0</v>
      </c>
      <c r="G41">
        <v>401831</v>
      </c>
      <c r="H41">
        <v>31</v>
      </c>
      <c r="I41">
        <f>79252+75560</f>
        <v>154812</v>
      </c>
      <c r="J41">
        <v>1055173</v>
      </c>
      <c r="K41">
        <f t="shared" si="2"/>
        <v>0.14671717339242002</v>
      </c>
      <c r="L41">
        <f t="shared" si="1"/>
        <v>14.671717339242003</v>
      </c>
      <c r="M41">
        <v>1</v>
      </c>
    </row>
    <row r="42" spans="1:13" x14ac:dyDescent="0.25">
      <c r="A42" t="s">
        <v>41</v>
      </c>
      <c r="B42">
        <v>0</v>
      </c>
      <c r="C42">
        <v>1</v>
      </c>
      <c r="D42">
        <v>6090</v>
      </c>
      <c r="E42">
        <v>1557555</v>
      </c>
      <c r="F42">
        <v>1</v>
      </c>
      <c r="G42">
        <v>1672070</v>
      </c>
      <c r="H42">
        <v>32</v>
      </c>
      <c r="I42">
        <f>337532+343460</f>
        <v>680992</v>
      </c>
      <c r="J42">
        <v>4832482</v>
      </c>
      <c r="K42">
        <f t="shared" si="2"/>
        <v>0.14091971785926982</v>
      </c>
      <c r="L42">
        <f t="shared" si="1"/>
        <v>14.091971785926983</v>
      </c>
      <c r="M42">
        <v>1</v>
      </c>
    </row>
    <row r="43" spans="1:13" x14ac:dyDescent="0.25">
      <c r="A43" t="s">
        <v>42</v>
      </c>
      <c r="B43">
        <v>0</v>
      </c>
      <c r="C43">
        <v>1</v>
      </c>
      <c r="D43">
        <v>893</v>
      </c>
      <c r="E43">
        <v>352933</v>
      </c>
      <c r="F43">
        <v>1</v>
      </c>
      <c r="G43">
        <v>331547</v>
      </c>
      <c r="H43">
        <v>14</v>
      </c>
      <c r="I43">
        <f>61366+55852</f>
        <v>117218</v>
      </c>
      <c r="J43">
        <v>853175</v>
      </c>
      <c r="K43">
        <f t="shared" si="2"/>
        <v>0.13739033609751811</v>
      </c>
      <c r="L43">
        <f t="shared" si="1"/>
        <v>13.739033609751811</v>
      </c>
      <c r="M43">
        <v>0</v>
      </c>
    </row>
    <row r="44" spans="1:13" x14ac:dyDescent="0.25">
      <c r="A44" t="s">
        <v>43</v>
      </c>
      <c r="B44">
        <v>1</v>
      </c>
      <c r="C44">
        <v>1</v>
      </c>
      <c r="D44">
        <v>7405</v>
      </c>
      <c r="E44">
        <v>2132860</v>
      </c>
      <c r="F44">
        <v>1</v>
      </c>
      <c r="G44">
        <v>2333601</v>
      </c>
      <c r="H44">
        <v>33</v>
      </c>
      <c r="I44">
        <f>454897+464897</f>
        <v>919794</v>
      </c>
      <c r="J44">
        <v>6549352</v>
      </c>
      <c r="K44">
        <f t="shared" si="2"/>
        <v>0.14044045884234044</v>
      </c>
      <c r="L44">
        <f t="shared" si="1"/>
        <v>14.044045884234043</v>
      </c>
      <c r="M44">
        <v>1</v>
      </c>
    </row>
    <row r="45" spans="1:13" x14ac:dyDescent="0.25">
      <c r="A45" t="s">
        <v>44</v>
      </c>
      <c r="B45">
        <v>1</v>
      </c>
      <c r="C45">
        <v>1</v>
      </c>
      <c r="D45">
        <v>24110</v>
      </c>
      <c r="E45">
        <v>3847522</v>
      </c>
      <c r="F45">
        <v>0</v>
      </c>
      <c r="G45">
        <v>9351857</v>
      </c>
      <c r="H45">
        <v>36</v>
      </c>
      <c r="I45">
        <f>2005169+2069842</f>
        <v>4075011</v>
      </c>
      <c r="J45">
        <v>26956958</v>
      </c>
      <c r="K45">
        <f t="shared" si="2"/>
        <v>0.15116731643088216</v>
      </c>
      <c r="L45">
        <f t="shared" si="1"/>
        <v>15.116731643088215</v>
      </c>
      <c r="M45">
        <v>1</v>
      </c>
    </row>
    <row r="46" spans="1:13" x14ac:dyDescent="0.25">
      <c r="A46" t="s">
        <v>45</v>
      </c>
      <c r="B46">
        <v>0</v>
      </c>
      <c r="C46">
        <v>1</v>
      </c>
      <c r="D46">
        <v>1764</v>
      </c>
      <c r="E46">
        <v>260290</v>
      </c>
      <c r="F46">
        <v>0</v>
      </c>
      <c r="G46">
        <v>978566</v>
      </c>
      <c r="H46">
        <v>24</v>
      </c>
      <c r="I46">
        <f>252981+227834</f>
        <v>480815</v>
      </c>
      <c r="J46">
        <v>2942902</v>
      </c>
      <c r="K46">
        <f t="shared" si="2"/>
        <v>0.16338124748972274</v>
      </c>
      <c r="L46">
        <f t="shared" si="1"/>
        <v>16.338124748972273</v>
      </c>
      <c r="M46">
        <v>1</v>
      </c>
    </row>
    <row r="47" spans="1:13" x14ac:dyDescent="0.25">
      <c r="A47" t="s">
        <v>46</v>
      </c>
      <c r="B47">
        <v>1</v>
      </c>
      <c r="C47">
        <v>1</v>
      </c>
      <c r="D47">
        <v>486</v>
      </c>
      <c r="E47">
        <v>382356</v>
      </c>
      <c r="F47">
        <v>1</v>
      </c>
      <c r="G47">
        <v>237511</v>
      </c>
      <c r="H47">
        <v>29</v>
      </c>
      <c r="I47">
        <f>47105+36517</f>
        <v>83622</v>
      </c>
      <c r="J47">
        <v>626562</v>
      </c>
      <c r="K47">
        <f t="shared" si="2"/>
        <v>0.1334616526377278</v>
      </c>
      <c r="L47">
        <f t="shared" si="1"/>
        <v>13.346165263772781</v>
      </c>
      <c r="M47">
        <v>0</v>
      </c>
    </row>
    <row r="48" spans="1:13" x14ac:dyDescent="0.25">
      <c r="A48" t="s">
        <v>47</v>
      </c>
      <c r="B48">
        <v>0</v>
      </c>
      <c r="C48">
        <v>1</v>
      </c>
      <c r="D48">
        <v>5695</v>
      </c>
      <c r="E48">
        <v>1963930</v>
      </c>
      <c r="F48">
        <v>0</v>
      </c>
      <c r="G48">
        <v>3070930</v>
      </c>
      <c r="H48">
        <v>38</v>
      </c>
      <c r="I48">
        <f>589801+589907</f>
        <v>1179708</v>
      </c>
      <c r="J48">
        <v>9326289</v>
      </c>
      <c r="K48">
        <f t="shared" si="2"/>
        <v>0.12649275612196878</v>
      </c>
      <c r="L48">
        <f t="shared" si="1"/>
        <v>12.649275612196877</v>
      </c>
      <c r="M48">
        <v>0</v>
      </c>
    </row>
    <row r="49" spans="1:13" x14ac:dyDescent="0.25">
      <c r="A49" t="s">
        <v>48</v>
      </c>
      <c r="B49">
        <v>1</v>
      </c>
      <c r="C49">
        <v>1</v>
      </c>
      <c r="D49">
        <v>3780</v>
      </c>
      <c r="E49">
        <v>1072671</v>
      </c>
      <c r="F49">
        <v>0</v>
      </c>
      <c r="G49">
        <v>2306013</v>
      </c>
      <c r="H49">
        <v>33</v>
      </c>
      <c r="I49">
        <f>488236+551565</f>
        <v>1039801</v>
      </c>
      <c r="J49">
        <v>7061530</v>
      </c>
      <c r="K49">
        <f t="shared" si="2"/>
        <v>0.14724868406705063</v>
      </c>
      <c r="L49">
        <f t="shared" si="1"/>
        <v>14.724868406705063</v>
      </c>
      <c r="M49">
        <v>1</v>
      </c>
    </row>
    <row r="50" spans="1:13" x14ac:dyDescent="0.25">
      <c r="A50" t="s">
        <v>49</v>
      </c>
      <c r="B50">
        <v>1</v>
      </c>
      <c r="C50">
        <v>1</v>
      </c>
      <c r="D50">
        <v>2368</v>
      </c>
      <c r="E50">
        <v>950184</v>
      </c>
      <c r="F50">
        <v>1</v>
      </c>
      <c r="G50">
        <v>606215</v>
      </c>
      <c r="H50">
        <v>33</v>
      </c>
      <c r="I50">
        <f>117685+113172</f>
        <v>230857</v>
      </c>
      <c r="J50">
        <v>1850326</v>
      </c>
      <c r="K50">
        <f t="shared" si="2"/>
        <v>0.12476558184882015</v>
      </c>
      <c r="L50">
        <f t="shared" si="1"/>
        <v>12.476558184882016</v>
      </c>
      <c r="M50">
        <v>0</v>
      </c>
    </row>
    <row r="51" spans="1:13" x14ac:dyDescent="0.25">
      <c r="A51" t="s">
        <v>50</v>
      </c>
      <c r="B51">
        <v>0</v>
      </c>
      <c r="C51">
        <v>1</v>
      </c>
      <c r="D51">
        <v>4209</v>
      </c>
      <c r="E51">
        <v>1697348</v>
      </c>
      <c r="F51">
        <v>1</v>
      </c>
      <c r="G51">
        <v>2255722</v>
      </c>
      <c r="H51">
        <v>26</v>
      </c>
      <c r="I51">
        <f>406855+357753</f>
        <v>764608</v>
      </c>
      <c r="J51">
        <v>5757564</v>
      </c>
      <c r="K51">
        <f t="shared" si="2"/>
        <v>0.13280060803492588</v>
      </c>
      <c r="L51">
        <f t="shared" si="1"/>
        <v>13.280060803492589</v>
      </c>
      <c r="M51">
        <v>0</v>
      </c>
    </row>
    <row r="52" spans="1:13" x14ac:dyDescent="0.25">
      <c r="A52" t="s">
        <v>51</v>
      </c>
      <c r="B52">
        <v>0</v>
      </c>
      <c r="C52">
        <v>1</v>
      </c>
      <c r="D52">
        <v>767</v>
      </c>
      <c r="E52">
        <v>198633</v>
      </c>
      <c r="F52">
        <v>1</v>
      </c>
      <c r="G52">
        <v>220791</v>
      </c>
      <c r="H52">
        <v>15</v>
      </c>
      <c r="I52">
        <f>40363+40926</f>
        <v>81289</v>
      </c>
      <c r="J52">
        <v>584153</v>
      </c>
      <c r="K52">
        <f t="shared" si="2"/>
        <v>0.13915703591353634</v>
      </c>
      <c r="L52">
        <f t="shared" si="1"/>
        <v>13.915703591353633</v>
      </c>
      <c r="M52">
        <v>1</v>
      </c>
    </row>
    <row r="55" spans="1:13" x14ac:dyDescent="0.25">
      <c r="F55">
        <v>26.7</v>
      </c>
    </row>
    <row r="56" spans="1:13" x14ac:dyDescent="0.25">
      <c r="A56" t="s">
        <v>64</v>
      </c>
      <c r="L56">
        <v>13.8</v>
      </c>
    </row>
    <row r="57" spans="1:13" x14ac:dyDescent="0.25">
      <c r="A57" t="s">
        <v>52</v>
      </c>
      <c r="B57" t="s">
        <v>65</v>
      </c>
    </row>
    <row r="58" spans="1:13" x14ac:dyDescent="0.25">
      <c r="A58" t="s">
        <v>53</v>
      </c>
      <c r="B58" t="s">
        <v>66</v>
      </c>
    </row>
    <row r="59" spans="1:13" x14ac:dyDescent="0.25">
      <c r="A59" t="s">
        <v>54</v>
      </c>
      <c r="B59" t="s">
        <v>67</v>
      </c>
    </row>
    <row r="60" spans="1:13" x14ac:dyDescent="0.25">
      <c r="A60" t="s">
        <v>55</v>
      </c>
      <c r="B60" t="s">
        <v>68</v>
      </c>
    </row>
    <row r="61" spans="1:13" x14ac:dyDescent="0.25">
      <c r="A61" t="s">
        <v>56</v>
      </c>
      <c r="B61" t="s">
        <v>69</v>
      </c>
    </row>
    <row r="62" spans="1:13" x14ac:dyDescent="0.25">
      <c r="A62" t="s">
        <v>57</v>
      </c>
      <c r="B62" t="s">
        <v>70</v>
      </c>
    </row>
    <row r="63" spans="1:13" x14ac:dyDescent="0.25">
      <c r="A63" t="s">
        <v>58</v>
      </c>
      <c r="B63" t="s">
        <v>71</v>
      </c>
    </row>
    <row r="64" spans="1:13" x14ac:dyDescent="0.25">
      <c r="A64" t="s">
        <v>59</v>
      </c>
      <c r="B64" t="s">
        <v>72</v>
      </c>
    </row>
    <row r="65" spans="1:2" x14ac:dyDescent="0.25">
      <c r="A65" t="s">
        <v>60</v>
      </c>
      <c r="B65" t="s">
        <v>75</v>
      </c>
    </row>
    <row r="66" spans="1:2" x14ac:dyDescent="0.25">
      <c r="A66" t="s">
        <v>61</v>
      </c>
      <c r="B66" t="s">
        <v>73</v>
      </c>
    </row>
    <row r="67" spans="1:2" x14ac:dyDescent="0.25">
      <c r="A67" t="s">
        <v>62</v>
      </c>
      <c r="B67" t="s">
        <v>74</v>
      </c>
    </row>
    <row r="68" spans="1:2" x14ac:dyDescent="0.25">
      <c r="A68" t="s">
        <v>63</v>
      </c>
      <c r="B6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Sastry</dc:creator>
  <cp:lastModifiedBy>Neal Sastry</cp:lastModifiedBy>
  <dcterms:created xsi:type="dcterms:W3CDTF">2019-04-03T21:57:53Z</dcterms:created>
  <dcterms:modified xsi:type="dcterms:W3CDTF">2019-04-25T15:57:19Z</dcterms:modified>
</cp:coreProperties>
</file>